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Failure report card" sheetId="1" r:id="rId4"/>
    <sheet state="visible" name="Other Responses" sheetId="2" r:id="rId5"/>
    <sheet state="visible" name="Systems" sheetId="3" r:id="rId6"/>
    <sheet state="visible" name="Fixed Columns" sheetId="4" r:id="rId7"/>
    <sheet state="visible" name="Response System" sheetId="5" r:id="rId8"/>
    <sheet state="visible" name="Data Analysis" sheetId="6" r:id="rId9"/>
  </sheets>
  <definedNames>
    <definedName name="Door">Systems!$G$2:$G$1000</definedName>
    <definedName name="SIV">Systems!$S$2:$S$1000</definedName>
    <definedName name="Internal_Lighting">Systems!$O$2:$O$1000</definedName>
    <definedName name="DCU">Systems!$F$2:$F$1000</definedName>
    <definedName name="Coupler">Systems!$D$2:$D$1000</definedName>
    <definedName name="Pneumatic_system">Systems!$R$2:$R$1000</definedName>
    <definedName name="Under_frame">Systems!$V$2:$V$1000</definedName>
    <definedName name="Driver_Cab">Systems!$H$2:$H$1000</definedName>
    <definedName name="Node_Circuit">Systems!$P$2:$P$1000</definedName>
    <definedName name="TDS">Systems!$T$2:$T$1000</definedName>
    <definedName name="Car_Body">Systems!$C$2:$C$1000</definedName>
    <definedName name="TCMS">Systems!$U$2:$U$1000</definedName>
    <definedName name="Bogie_System">Systems!$B$2:$B$1000</definedName>
    <definedName name="Lightning">Systems!$N$2:$N$1000</definedName>
    <definedName name="FAS">Systems!$I$2:$I$1000</definedName>
    <definedName name="Gangway">Systems!$J$2:$J$1000</definedName>
    <definedName name="HVAC_Cab">Systems!$K$2:$K$1000</definedName>
    <definedName name="Radio">Systems!$W$2:$W$1000</definedName>
    <definedName name="HVAC_Saloon">Systems!$L$2:$L$1000</definedName>
    <definedName name="ATC_ATO">Systems!$X$2:$X$1000</definedName>
    <definedName name="PIS">Systems!$Q$2:$Q$1000</definedName>
    <definedName name="Air_Compressor">Systems!$A$2:$A$1000</definedName>
    <definedName name="Current_Collector">Systems!$E$2:$E$1000</definedName>
    <definedName name="Wiper">Systems!$Y$2:$Y$1000</definedName>
    <definedName name="Interior">Systems!$M$2:$M$1000</definedName>
    <definedName hidden="1" localSheetId="0" name="_xlnm._FilterDatabase">'Train Failure report card'!$A$1:$Q$677</definedName>
    <definedName hidden="1" localSheetId="0" name="Z_F079CB0E_EC1F_4561_B528_39D78810C3F6_.wvu.FilterData">'Train Failure report card'!$A$1:$O$677</definedName>
    <definedName hidden="1" localSheetId="2" name="Z_F079CB0E_EC1F_4561_B528_39D78810C3F6_.wvu.FilterData">Systems!$A$1:$Y$38</definedName>
  </definedNames>
  <calcPr/>
  <customWorkbookViews>
    <customWorkbookView activeSheetId="0" maximized="1" windowHeight="0" windowWidth="0" guid="{F079CB0E-EC1F-4561-B528-39D78810C3F6}" name="Filter 1"/>
  </customWorkbookViews>
</workbook>
</file>

<file path=xl/sharedStrings.xml><?xml version="1.0" encoding="utf-8"?>
<sst xmlns="http://schemas.openxmlformats.org/spreadsheetml/2006/main" count="22365" uniqueCount="1393">
  <si>
    <t>c</t>
  </si>
  <si>
    <t>Train No.</t>
  </si>
  <si>
    <t xml:space="preserve">System </t>
  </si>
  <si>
    <t>Date</t>
  </si>
  <si>
    <t>Handling Location &amp; Shift</t>
  </si>
  <si>
    <t>Fault Detail</t>
  </si>
  <si>
    <t>Description of part replaced
(Choose from dropdown)</t>
  </si>
  <si>
    <t>If other, write name of part replaced</t>
  </si>
  <si>
    <t>Quantity</t>
  </si>
  <si>
    <t>Spare Part Source</t>
  </si>
  <si>
    <t>Old Part Number</t>
  </si>
  <si>
    <t>New Part Number</t>
  </si>
  <si>
    <t>Order No</t>
  </si>
  <si>
    <t>Data Enter by</t>
  </si>
  <si>
    <t>Remarks</t>
  </si>
  <si>
    <t>OL017</t>
  </si>
  <si>
    <t>Lightning</t>
  </si>
  <si>
    <t>Depot Night Shift</t>
  </si>
  <si>
    <t>TC2 R/S High beam light not working</t>
  </si>
  <si>
    <t>High Beam lamp</t>
  </si>
  <si>
    <t>CRRC</t>
  </si>
  <si>
    <t>OLT-1312</t>
  </si>
  <si>
    <t>OL026</t>
  </si>
  <si>
    <t>Bogie_System</t>
  </si>
  <si>
    <t>TC2 Bogie 1 L/S leveling rod play obderved</t>
  </si>
  <si>
    <t>Leveling Rod ball joint</t>
  </si>
  <si>
    <t>OL015</t>
  </si>
  <si>
    <t>HVAC_Saloon</t>
  </si>
  <si>
    <t>TC2 Saloon HVAC communication fault on HMI</t>
  </si>
  <si>
    <t>CRPC controller</t>
  </si>
  <si>
    <t>T104BJST-201701042</t>
  </si>
  <si>
    <t>T104BJST-201711030</t>
  </si>
  <si>
    <t>Pneumatic_system</t>
  </si>
  <si>
    <t>M3 car BCU smart valve minor fault on bogie#1, Air leakage</t>
  </si>
  <si>
    <t>Smart valve</t>
  </si>
  <si>
    <t>OL002</t>
  </si>
  <si>
    <t>PIS</t>
  </si>
  <si>
    <t>TC1 R/S all speaker were not workng</t>
  </si>
  <si>
    <t>PACU AMP Card (GLA1006H1)</t>
  </si>
  <si>
    <t>203PA0845B110
AMP1-00026-1703</t>
  </si>
  <si>
    <t>OL008</t>
  </si>
  <si>
    <t>TC2 and M2 R/S, L/S leveling rod ball joint play more than limit</t>
  </si>
  <si>
    <t>OL011</t>
  </si>
  <si>
    <t>Driver_Cab</t>
  </si>
  <si>
    <t>TC2, Driver seat not working properly Forward/Reverse position</t>
  </si>
  <si>
    <t>Cab Seat base assembly</t>
  </si>
  <si>
    <t>OL009</t>
  </si>
  <si>
    <t>FAS</t>
  </si>
  <si>
    <t>FAS senser #3 faullty</t>
  </si>
  <si>
    <t>FAS smoke detector</t>
  </si>
  <si>
    <t>OL027</t>
  </si>
  <si>
    <t>TC1 L/S low beam head light faulty</t>
  </si>
  <si>
    <t>Low beam lamp</t>
  </si>
  <si>
    <t>Door</t>
  </si>
  <si>
    <t>Stabling Yard Night Shift</t>
  </si>
  <si>
    <t>TC2 R/S can door lock not working properly</t>
  </si>
  <si>
    <t>Right cab side door lock (Complete set)</t>
  </si>
  <si>
    <t>TC2 R/S cab door lock not working</t>
  </si>
  <si>
    <t>OL001</t>
  </si>
  <si>
    <t xml:space="preserve">TC2 R/S Low beam light not working </t>
  </si>
  <si>
    <t>TC1 Door 1,; while opening/closing door DRMD open sign arrow nor working</t>
  </si>
  <si>
    <t xml:space="preserve">DRMD control card </t>
  </si>
  <si>
    <t>21062112142
21006223142</t>
  </si>
  <si>
    <t>21100772152
21020622142</t>
  </si>
  <si>
    <t>OL013</t>
  </si>
  <si>
    <t>TC1 near door 4 LCD color abnormal</t>
  </si>
  <si>
    <t>Saloon LCD</t>
  </si>
  <si>
    <t>MT185WHB-N20</t>
  </si>
  <si>
    <t>MV185WHB-N20</t>
  </si>
  <si>
    <t>OL020</t>
  </si>
  <si>
    <t>Coupler</t>
  </si>
  <si>
    <t>V4 of TC1 side faulty</t>
  </si>
  <si>
    <t>V4 Valve (Automatic coupler)</t>
  </si>
  <si>
    <t>PAR-AX511PS
10bar</t>
  </si>
  <si>
    <t>M2 bogie 2 L/S leveling rod has play</t>
  </si>
  <si>
    <t>OL005</t>
  </si>
  <si>
    <t>M3 near door 3 LCD display not working</t>
  </si>
  <si>
    <t>SR-64651855WHBN20
B0151131102</t>
  </si>
  <si>
    <t>SR-D6B6828VSCY0026
S0H230</t>
  </si>
  <si>
    <t>M1 Bogie 2 L/S Leveling rod roud play ball joint</t>
  </si>
  <si>
    <t>OL014</t>
  </si>
  <si>
    <t>TC2 LCD near door 8 not working</t>
  </si>
  <si>
    <t>TC1-V4 valve joint found leakage of air</t>
  </si>
  <si>
    <t>OL018</t>
  </si>
  <si>
    <t>Air_Compressor</t>
  </si>
  <si>
    <t>Air leakage observed from M1 air compressor oil mesh filter drain</t>
  </si>
  <si>
    <t>Drain Valve</t>
  </si>
  <si>
    <t>M3 near door 6,5 LCD siaply was not normal or good</t>
  </si>
  <si>
    <t>6465185WHN20
6465185WHN20</t>
  </si>
  <si>
    <t>M.B001.01H317062200165
M.B001.01.H31762200468</t>
  </si>
  <si>
    <t>Near door 6 saloon LCD display abnormal</t>
  </si>
  <si>
    <t>MT18WHB-N20</t>
  </si>
  <si>
    <t>M3 near door 4 saloon LCD display abnormal</t>
  </si>
  <si>
    <t>OL022</t>
  </si>
  <si>
    <t>TC2 M3 Passanger saloon LCDS audio system were not working(after reset 1 become ok)</t>
  </si>
  <si>
    <t>PACU LAN Switch Card (GL2317B)</t>
  </si>
  <si>
    <t>9001-61321C00A</t>
  </si>
  <si>
    <t>OL024</t>
  </si>
  <si>
    <t>Near door 5 PECU has voice distortion</t>
  </si>
  <si>
    <t>PECU control card</t>
  </si>
  <si>
    <t>OL010</t>
  </si>
  <si>
    <t>TC1 Bogie 1 L/S leveling rod has play</t>
  </si>
  <si>
    <t>OL025</t>
  </si>
  <si>
    <t>Near Door 6, LCD display not working</t>
  </si>
  <si>
    <t>6465185WHBN20</t>
  </si>
  <si>
    <t>D6B6828VSCY0026</t>
  </si>
  <si>
    <t>TC2 Saloon HVAC icon yellow show on HMI</t>
  </si>
  <si>
    <t>OL012</t>
  </si>
  <si>
    <t>M2 bogie 1 L/S and R/S levling rod ball joint abnormally play</t>
  </si>
  <si>
    <t>TC1 Boie 2 Axle 2 R/S coil spring broken</t>
  </si>
  <si>
    <t>Inner Coil Spring</t>
  </si>
  <si>
    <t>GC201712J0511060D058
GC201709J031017D059</t>
  </si>
  <si>
    <t>GC2022053072615D058
GC2022055582631D059</t>
  </si>
  <si>
    <t>TC2 wind screen wiper not working</t>
  </si>
  <si>
    <t>Wiper limit switch</t>
  </si>
  <si>
    <t>TC2 Saloon HVAC communication fault</t>
  </si>
  <si>
    <t>Saloon HVAC controller power supply</t>
  </si>
  <si>
    <t>RB71086652</t>
  </si>
  <si>
    <t>sc24813178</t>
  </si>
  <si>
    <t>TC2 Saloon HVAC controller fault</t>
  </si>
  <si>
    <t>T104BJST-201701115</t>
  </si>
  <si>
    <t>T104BJST-201701119</t>
  </si>
  <si>
    <t>OL003</t>
  </si>
  <si>
    <t>TC1 B1 R/S , TC2 B2 R/S and M3 B2 R/S leveling rod ball joint abnormal play</t>
  </si>
  <si>
    <t>Current_Collector</t>
  </si>
  <si>
    <t>M2 B1 L/S current collector skateboard damage</t>
  </si>
  <si>
    <t>Carbon skateboard</t>
  </si>
  <si>
    <t>M1 B1 L/S  and M1 B1 R/S ; TC2 B1 R/S leveling ball joint have abnormal play</t>
  </si>
  <si>
    <t>Current collector skateboard of M2 B2 R/S was broken fromside edge also thickness was less than allowable limit 201mm</t>
  </si>
  <si>
    <t>M1 Air compressor Inner and outer both air filter modification work</t>
  </si>
  <si>
    <t>Dry type Air Filter</t>
  </si>
  <si>
    <t>M1 Air compressor inner and outer fileter modification work</t>
  </si>
  <si>
    <t>TC2 Ex4 camera R/S was not working</t>
  </si>
  <si>
    <t>EX camera</t>
  </si>
  <si>
    <t>PAK0116-04C-R-012-037
6200003281</t>
  </si>
  <si>
    <t>PAK0117-04C-GC-012-005
6200003281</t>
  </si>
  <si>
    <t>M2 Near Door 6 LCD display doted line mark</t>
  </si>
  <si>
    <t>M1 air compressor inner and outer filter modification work</t>
  </si>
  <si>
    <t>TC1 B1 L/S; M2 B1 R/S leveling rod play observe</t>
  </si>
  <si>
    <t>OL021</t>
  </si>
  <si>
    <t>M1 Door 4 Left leaf lead screw bearing abnormal noise observed</t>
  </si>
  <si>
    <t>Door lead screw bearing and accessories</t>
  </si>
  <si>
    <t>6000Z</t>
  </si>
  <si>
    <t>TC1 L/S Low beam lamp light not properly working</t>
  </si>
  <si>
    <t>Previsious limitswitch was not working properly. wiper position was misalligned</t>
  </si>
  <si>
    <t>OL004</t>
  </si>
  <si>
    <t>M1 BCU smart valve minor fault</t>
  </si>
  <si>
    <t>Smart Valve test fitting BCO O-ring</t>
  </si>
  <si>
    <t>M1 B1 R/S and M2 B1 R/S leveling rod having play</t>
  </si>
  <si>
    <t>M1 Door 6 enable fault appear on HMI yellow icon of door appeared</t>
  </si>
  <si>
    <t>K1 relay</t>
  </si>
  <si>
    <t>10016022092817-07</t>
  </si>
  <si>
    <t>10020603394118-07</t>
  </si>
  <si>
    <t>Internal_Lighting</t>
  </si>
  <si>
    <t>M1 between door 3 and 5 LED found faulty</t>
  </si>
  <si>
    <t>LED lighting source plate module (LED strip board)</t>
  </si>
  <si>
    <t>1701044-Z0-10</t>
  </si>
  <si>
    <t>1608055-Z0-01</t>
  </si>
  <si>
    <t>M3 Car L/S broadcast speaker not working</t>
  </si>
  <si>
    <t>OL006</t>
  </si>
  <si>
    <t>TC2,new Door 6 PECU sound distortion</t>
  </si>
  <si>
    <t>PACU ICU Card (GLA1007H)</t>
  </si>
  <si>
    <t>PA1531B110</t>
  </si>
  <si>
    <t>TC1, New Door 4 speaker sound distortion</t>
  </si>
  <si>
    <t>Saloon loud speaker</t>
  </si>
  <si>
    <t>PAK0116-19-001-224</t>
  </si>
  <si>
    <t>PAk0118-19-GC-01-022</t>
  </si>
  <si>
    <t>TC1 L/S Low beam headlight faulty</t>
  </si>
  <si>
    <t>TC1 B2 L/S; M2 B1 R/S; M2 B2 L/S; TC2 B2 R/S; M3 B2 R/S; M3 B2 L/S leveling rod ball joints had play , ball joints were faulty</t>
  </si>
  <si>
    <t>M3 B2 R/S Current collector skateboard edge damage and less than 5mm.</t>
  </si>
  <si>
    <t xml:space="preserve">TC1 Wiper sprinkler full water indication light not working </t>
  </si>
  <si>
    <t>Full water indication light</t>
  </si>
  <si>
    <t>GB14048.5</t>
  </si>
  <si>
    <t>GB/T14048.5</t>
  </si>
  <si>
    <t>TC1 B2 R/S(both uuper and lower); TC1 B2 L/S(Lower); TC2 B2 L/S(Lower) ; M1 B1 R/S(Lower); M3 B2 L/S(Lower) eye ball joint ends of leveling rods are having abnormal play</t>
  </si>
  <si>
    <t>M2 B1 A1 R/S current collector was became damage due to a huge spark, during mainline was observed. A kite string with steel wire entangles with it</t>
  </si>
  <si>
    <t>Z type complete current collector set</t>
  </si>
  <si>
    <t>2017A321</t>
  </si>
  <si>
    <t>2018L041</t>
  </si>
  <si>
    <t>TC2 R/S and L/S high beam headlight not working</t>
  </si>
  <si>
    <t xml:space="preserve">TC2 R/S Low beam headlight not working </t>
  </si>
  <si>
    <t>M1 B2 and M2 B1 leveling rod ball joints have play</t>
  </si>
  <si>
    <t>TC1, Sprinkler water pipe torn off, and water leakage found</t>
  </si>
  <si>
    <t>Water delivery pipe</t>
  </si>
  <si>
    <t>TC1, Door 8 saloon speaker have distortion</t>
  </si>
  <si>
    <t>M1, Saloon speaker distortion</t>
  </si>
  <si>
    <t>Ball joints of the TC1 B1, L/S and R/S; TC2 B2 R/S; M2 B2 R/S; M3 B2 R/S; M3 B1 L/S had play in them</t>
  </si>
  <si>
    <t>Depot Day Shift</t>
  </si>
  <si>
    <t>TC2 Unit#1 L/S air fresh filter strip damage</t>
  </si>
  <si>
    <t>Saloon HVAC fresh air filter</t>
  </si>
  <si>
    <t>LSNT-0135</t>
  </si>
  <si>
    <t>LSNT-0635</t>
  </si>
  <si>
    <t>TC1 L/S Low beam headlight not working</t>
  </si>
  <si>
    <t>M1 B1 L/S current collector skate board edge was broken. The broken edge length was more than half of the length of the skateboard</t>
  </si>
  <si>
    <t>TC2 media server not working</t>
  </si>
  <si>
    <t>Media server power supply card</t>
  </si>
  <si>
    <t>UPS-0002-1612
LB000202</t>
  </si>
  <si>
    <t>UPS-00026-1708
LB000222</t>
  </si>
  <si>
    <t>OL023</t>
  </si>
  <si>
    <t>M3 air compressor oil mesh filter minor air leakage found</t>
  </si>
  <si>
    <t>Oil filter drain valve</t>
  </si>
  <si>
    <t>TC2 L/S Low beam light not working</t>
  </si>
  <si>
    <t>RSSD</t>
  </si>
  <si>
    <t>TC2-RHS-B2 leveling rod has play
TC1-RHS-B1 leveling rod has play
TC2-LHS-B levleling rod has play</t>
  </si>
  <si>
    <t>TC1 R/S low beam light not working</t>
  </si>
  <si>
    <t>M2 near door 7 left saloon light/ LED source plate not working</t>
  </si>
  <si>
    <t>1702017-20-03</t>
  </si>
  <si>
    <t>Leveling rod ball joint abnormal play
M1 B2 R?S, M3 B1 R/S, M2 B2 L/S, and M2 B1 L/S upper side</t>
  </si>
  <si>
    <t>M3 Boggie 1 L/S current collector skate board damage</t>
  </si>
  <si>
    <t>PMA warehouse</t>
  </si>
  <si>
    <t>Speedometer not working in TC2 cab</t>
  </si>
  <si>
    <t>Speedometer</t>
  </si>
  <si>
    <t>M2-LHS-B2 leveling rod lower; TC2-B2-RHS leveling rod lower; TC2-RHS-B1 leveling rod upper; M1-B2-RHS lower joint; TC1-B2-RHS leveling rod upper and lower ball play found</t>
  </si>
  <si>
    <t>OL019</t>
  </si>
  <si>
    <t>TC1 automatic coupler electrical connector did not connect (operate)</t>
  </si>
  <si>
    <t>V3 Valve (Automatic coupler)</t>
  </si>
  <si>
    <t>OL007</t>
  </si>
  <si>
    <t>M1-B1 R/S bottom ball joint, M2-B2 both sides upper and lower , and M3-B1 R/S bottom ball joint has abnormal play</t>
  </si>
  <si>
    <t>M2-B1 L/S current collector skateboard damage</t>
  </si>
  <si>
    <t>TC1-B1 axle#1 R/S outer coil spring was found broken</t>
  </si>
  <si>
    <t>Outer Coil Spring</t>
  </si>
  <si>
    <t>GC201709J031028b058
GC201709J05107610059</t>
  </si>
  <si>
    <t>GC202205-J07-2595-p058
GC202205J58-2644059</t>
  </si>
  <si>
    <t>TC1 LHS lock mechanism very hard and key stuck inside the lock</t>
  </si>
  <si>
    <t>Cab side door lock cylinder</t>
  </si>
  <si>
    <t xml:space="preserve">Leveling rod of M2-B2-LHS lowe side, M3-B2-LHS both sides, M2-B2-RHS both sides, M2-B1-RHS lower side ball joint play </t>
  </si>
  <si>
    <t>TC1 R/S headlight high beam is not working</t>
  </si>
  <si>
    <t>TC2 :/s and R/S high beam headlight not working</t>
  </si>
  <si>
    <t>M2 B1 L?S current collector skateboardd damage</t>
  </si>
  <si>
    <t>TC2-LHS high beam lamp not working</t>
  </si>
  <si>
    <t xml:space="preserve">TC1 R/S high beam headlight not working </t>
  </si>
  <si>
    <t>M1-B2 L/S leveling rod lower ball joint play found</t>
  </si>
  <si>
    <t>TC2 L/S low beam head light faulty</t>
  </si>
  <si>
    <t>Wiper</t>
  </si>
  <si>
    <t>TC1 windscreen wiper not working properly</t>
  </si>
  <si>
    <t>TC1 LHS low beam is not working</t>
  </si>
  <si>
    <t>TC2 LHS low beam is not working</t>
  </si>
  <si>
    <t>While broadcasting from TC2 side and keeping TC1 ACSU Off, there is no broadcasting sound</t>
  </si>
  <si>
    <t>ACSU CAPU Card (GLA1002H)</t>
  </si>
  <si>
    <t>M2 B1 R/S current collector skateboard damage</t>
  </si>
  <si>
    <t>M1-B2-L/S, M3-B1-R/S, TC2-B1-L/S, TC2-B2-L/S, M3-B1-L/S, M2-B2-R/S, M3-B2-L/S, TC1-B1-R/S ball joint faulty</t>
  </si>
  <si>
    <t>TC2 low beam light not working</t>
  </si>
  <si>
    <t>M1 B2 RHS current collector carbon skateboard damage</t>
  </si>
  <si>
    <t>Tc1 cab(DACU) Mic cover broken</t>
  </si>
  <si>
    <t>DACU Mic Cover</t>
  </si>
  <si>
    <t>TC2 LHS high beam light not working</t>
  </si>
  <si>
    <t>TC1 RHS low beam is not working</t>
  </si>
  <si>
    <t>M1-B2-RHS &amp; M2-B1-RHS current collector skateboard edge damage</t>
  </si>
  <si>
    <t>TC1 both low beam light replaced with LED light</t>
  </si>
  <si>
    <t>LED low beam lamp</t>
  </si>
  <si>
    <t>TC2 LHS low beam headlight is not working</t>
  </si>
  <si>
    <t>TC2 both Low beam light replaced with LED light</t>
  </si>
  <si>
    <t>M3-B1-RHS current collector right side cover plate crack found</t>
  </si>
  <si>
    <t>Current collector protection cover plate</t>
  </si>
  <si>
    <t>TC1 RHS+LHS  headlight modification</t>
  </si>
  <si>
    <t>TC1, LHS high beam light not working</t>
  </si>
  <si>
    <t>TC2 RHS+LHS low beam light modification</t>
  </si>
  <si>
    <t>TC2 cab broadcasting announcement not working</t>
  </si>
  <si>
    <t>TC2 L/S B15 NRE air test port leakage found</t>
  </si>
  <si>
    <t>B15 test fitting port O ring</t>
  </si>
  <si>
    <t>M3 air compressot oil mesh filter minor leakage found</t>
  </si>
  <si>
    <t>M1 bogie 1 axle 2 gear box O ring seal leaked</t>
  </si>
  <si>
    <t>O ring (Gearbox)</t>
  </si>
  <si>
    <t>Rectification</t>
  </si>
  <si>
    <t>Micromesh oil filter</t>
  </si>
  <si>
    <t>M2-B2-L/S, M3-B2-R/S, TC2-B2-L/S ball joint head play</t>
  </si>
  <si>
    <t>M1-B2 L/S  current collector skateboard found in damage condition</t>
  </si>
  <si>
    <t>TC1 cab wiper limit switch faulty</t>
  </si>
  <si>
    <t>TC1 L/S high beam light is not working</t>
  </si>
  <si>
    <t>M1-B1-LHS Current collector caron skateboard damage</t>
  </si>
  <si>
    <t>EX 4 camera sometime show black screen</t>
  </si>
  <si>
    <t>EX camera control PCB board</t>
  </si>
  <si>
    <t>TC2 cab LHS door lock not working properly</t>
  </si>
  <si>
    <t>FIRC-SY-Doot-384</t>
  </si>
  <si>
    <t>Ex2 camera faulty</t>
  </si>
  <si>
    <t>S2L22M AR0130</t>
  </si>
  <si>
    <t>M1 B2 L/S lower ball joint has play</t>
  </si>
  <si>
    <t>Wiper abnormaly working on interem selection switch</t>
  </si>
  <si>
    <t>TC2-L/S high beam light is not working</t>
  </si>
  <si>
    <t>M1 B1 &amp; B2 R/S and M2 B1-R/S current collector skateboard flange damaged</t>
  </si>
  <si>
    <t>TC2 cab wiper was not stopping at its actual position</t>
  </si>
  <si>
    <t>Wiper Multiposition switch</t>
  </si>
  <si>
    <t>TC1 L/S low beam not working properly</t>
  </si>
  <si>
    <t>TC1 L/S High beam not working properly</t>
  </si>
  <si>
    <t>Modification of air intake filters of micro mesh oil filters of both air compressot M1 &amp; M2</t>
  </si>
  <si>
    <t>M1,B2 Current collector skateboard damage</t>
  </si>
  <si>
    <t>Modification work</t>
  </si>
  <si>
    <t>M3 Door 5 DRMD not working properly</t>
  </si>
  <si>
    <t>DRMD LED Strip</t>
  </si>
  <si>
    <t>TC1 cab wiper wash position was not working</t>
  </si>
  <si>
    <t>TC2 RHS high beam is not working</t>
  </si>
  <si>
    <t>M1 door 4 enable fault (530A), yellow icon shown</t>
  </si>
  <si>
    <t>LDCU</t>
  </si>
  <si>
    <t>M1 door 4 enable fault 530A on HMI, yellow icon shown</t>
  </si>
  <si>
    <t>M3 door 8 door opening arrows/ navigations did not turn ON while all doors open</t>
  </si>
  <si>
    <t>04PA1127B410</t>
  </si>
  <si>
    <t>FIRC-D-PIS</t>
  </si>
  <si>
    <t>OLT-0197</t>
  </si>
  <si>
    <t>03PA1145B321</t>
  </si>
  <si>
    <t xml:space="preserve">M1 compressor oil mash filter  air leakage </t>
  </si>
  <si>
    <t>FIRC-D-A/compressor</t>
  </si>
  <si>
    <t xml:space="preserve">part number not available </t>
  </si>
  <si>
    <t xml:space="preserve">Brake self test faulier .M2  BOGIE 1 BCU smart valve replaced </t>
  </si>
  <si>
    <t>1725089LHR</t>
  </si>
  <si>
    <t>1725085LHR</t>
  </si>
  <si>
    <t>OLT-0401</t>
  </si>
  <si>
    <t xml:space="preserve">TC2 HVAC local HMI touch not working properly </t>
  </si>
  <si>
    <t>HVAC local HMI</t>
  </si>
  <si>
    <t>EAV16B13H0431706 / T104BJST-HMI-201701036</t>
  </si>
  <si>
    <t>EAV16B13H0431594 / T104BJST-HMI-201711100</t>
  </si>
  <si>
    <t xml:space="preserve">FIRC-D-HVAC </t>
  </si>
  <si>
    <t>Tc2 cab left side door lock is not working,</t>
  </si>
  <si>
    <t>Left cab side door lock (Complete set)</t>
  </si>
  <si>
    <t>FIRC-D-DOOR</t>
  </si>
  <si>
    <t>LCD have lines on Display</t>
  </si>
  <si>
    <t>MB00101H317042700114</t>
  </si>
  <si>
    <t>LCD DIsplay Left side cornor black show</t>
  </si>
  <si>
    <t>MB001.01 H317062000017</t>
  </si>
  <si>
    <t xml:space="preserve">M1 bogie 1 right current collector skate board damage </t>
  </si>
  <si>
    <t>OLT-1057</t>
  </si>
  <si>
    <t>M2 bogie 2 left side current collector skateboard damage</t>
  </si>
  <si>
    <t xml:space="preserve">M1 bogie 1 left side current collector skateboard damage </t>
  </si>
  <si>
    <t xml:space="preserve">M1 bogie 2 smart valve BCI test port found air leakage </t>
  </si>
  <si>
    <t>Others</t>
  </si>
  <si>
    <t>Smart valve BCI port</t>
  </si>
  <si>
    <t>N00258609</t>
  </si>
  <si>
    <t xml:space="preserve">M1 air compressor oil mesh filetr drain valve leakage </t>
  </si>
  <si>
    <t>398H698350</t>
  </si>
  <si>
    <t xml:space="preserve">M3 bogie 2 left side current collector carbon skateboard damage L=156.75mm 
M2 bogie 2 right side current collector carbon skateboard edge damage L=194.27mm
</t>
  </si>
  <si>
    <t>M2 bogie 2 left side current collector carbon skateboard damage L=154.63mm</t>
  </si>
  <si>
    <t>OLT-1062</t>
  </si>
  <si>
    <t>TC1 bogie 1 left side and right side leveling rod valve air leakage observed</t>
  </si>
  <si>
    <t>Leveling valve</t>
  </si>
  <si>
    <t>L/S=S1205-G03/110(E5268)
R/S=SV1205-G03/110(E5943)</t>
  </si>
  <si>
    <t>L/S=S1205-G03/110(E5535)
R/S=SV1205-G03/110(E9982)</t>
  </si>
  <si>
    <t>M1 car near door no 6 PECU not working.</t>
  </si>
  <si>
    <t>PA1045B120</t>
  </si>
  <si>
    <t>M2 HVAC fan was showed yellow icon</t>
  </si>
  <si>
    <t>Saloon LP switch</t>
  </si>
  <si>
    <t>tc1 compress 04 unit-1 low pressure fault</t>
  </si>
  <si>
    <t xml:space="preserve">Tc1 cab PECU  Alarm on DACU sound is very low </t>
  </si>
  <si>
    <t>DACU</t>
  </si>
  <si>
    <t>PAKO116-13-001-051</t>
  </si>
  <si>
    <t>PAK0116-13-001-023</t>
  </si>
  <si>
    <t>TC2 RHS, High beam head light not working</t>
  </si>
  <si>
    <t>M1, Unit 1 heater thermometer sensor ( temp. sensor) found faulty</t>
  </si>
  <si>
    <t>Supply Air temperature sensor</t>
  </si>
  <si>
    <t>M2, Bogie 2 RHS current collector skateboard damage</t>
  </si>
  <si>
    <t>Ex-3 Camera is not working</t>
  </si>
  <si>
    <t>20150529A(38x38-v3.1)</t>
  </si>
  <si>
    <t>20150306A (38x38-V2.0)</t>
  </si>
  <si>
    <t>TC1 Wiper abnormal sound</t>
  </si>
  <si>
    <t>Motor (Wiper)</t>
  </si>
  <si>
    <t>170S24</t>
  </si>
  <si>
    <t>OL016</t>
  </si>
  <si>
    <t>M3 B1 R/S &amp; L/S ; M3 B2 R/S &amp; L/S; M2 B2 L/S; M1 B2 L/S leveling rod has play</t>
  </si>
  <si>
    <t>TC2 left side high beam is not working</t>
  </si>
  <si>
    <t>LED high beam lamp</t>
  </si>
  <si>
    <t>TC1 one headight was not working</t>
  </si>
  <si>
    <t>TC2 cab right side door lock assembly was faulty.</t>
  </si>
  <si>
    <t>FIRC-SY-Door</t>
  </si>
  <si>
    <t>OLT-0393</t>
  </si>
  <si>
    <t xml:space="preserve">TC2 HVAC unit 2 compressor 2 not working but on local and cab HMI showing its working normal. </t>
  </si>
  <si>
    <t>Compressor magnatic contactor</t>
  </si>
  <si>
    <t>FIRC-D-HVAC</t>
  </si>
  <si>
    <t>TC2 right side low beam headlight is not working</t>
  </si>
  <si>
    <t>M2 bogie 2 right side current collector carbon skateboard edge whole damage.</t>
  </si>
  <si>
    <t>Under_frame</t>
  </si>
  <si>
    <t>All cars emergency invertors X1, X2 electrical connectors rubber seal replaced with new one by RS technician as per instructions of CRRC person.</t>
  </si>
  <si>
    <t xml:space="preserve">TC1 speakers not working between door1 to door 3 </t>
  </si>
  <si>
    <t>GLA10066H1AMP</t>
  </si>
  <si>
    <t xml:space="preserve">TC1 left side and right side  low beam lamps malfunctioned </t>
  </si>
  <si>
    <t>Tc1 TLCD not showing display.</t>
  </si>
  <si>
    <t>ACUS LAN Switch Card (GL2317B)</t>
  </si>
  <si>
    <t>FC-638L</t>
  </si>
  <si>
    <t>ACSU IPC-I/O Card (GL2318C)</t>
  </si>
  <si>
    <t>M2 left side all speakers are not working.</t>
  </si>
  <si>
    <t>M2 door 02 DRMD bund road station indication light is low as compare to others.</t>
  </si>
  <si>
    <t>TC1 left side high beam headlight is not working.</t>
  </si>
  <si>
    <t>TC1 low beam lamp malfunction</t>
  </si>
  <si>
    <t>M2 Bogie 1 left side current collector skate board whole edge damage.</t>
  </si>
  <si>
    <t>Stabling Yard Day Shift</t>
  </si>
  <si>
    <t>M1 door 1 showing yellow icon on HMI at 18:10 on upline station 11</t>
  </si>
  <si>
    <t>1001369614331607</t>
  </si>
  <si>
    <t>FRC-SY-door-386</t>
  </si>
  <si>
    <t>OLT-0475</t>
  </si>
  <si>
    <t>m2 near door 5 LCD not working</t>
  </si>
  <si>
    <t>m.b001.01H317062200288</t>
  </si>
  <si>
    <t>D6B6828VSCY026</t>
  </si>
  <si>
    <t>M1 all left side speaker voice distortion, sometimes no voice</t>
  </si>
  <si>
    <t>FRIC-D/PIS</t>
  </si>
  <si>
    <t xml:space="preserve">part no. not availble </t>
  </si>
  <si>
    <t>TC2 car, Bogie No.2, Axle No.1, right side outer coil spring (top end) is broken.</t>
  </si>
  <si>
    <t>GC201709J03987D058</t>
  </si>
  <si>
    <t>GC202004J012574D058</t>
  </si>
  <si>
    <t>FRIC-D/Bogie</t>
  </si>
  <si>
    <t>GC201709J03943D059</t>
  </si>
  <si>
    <t>GC202004J012574D059</t>
  </si>
  <si>
    <t xml:space="preserve">TC2 car, Bogie No.2, Axle No.1, right side primary damper seepage </t>
  </si>
  <si>
    <t>Primary Damper</t>
  </si>
  <si>
    <t>3817C648</t>
  </si>
  <si>
    <t>4322C926</t>
  </si>
  <si>
    <t>M1 Bogie1 Axle 02 left side  inner coil spring broken</t>
  </si>
  <si>
    <t>GC201703J02239D059</t>
  </si>
  <si>
    <t>GC202004J012562D059</t>
  </si>
  <si>
    <t>GC201702J02150D058</t>
  </si>
  <si>
    <t>GC202004J012562D058</t>
  </si>
  <si>
    <t xml:space="preserve">Tc1 wiper water pump faulty </t>
  </si>
  <si>
    <t xml:space="preserve">M2 bogie 2 right side current collector carbon skate board damage L=132.33 mm
M3 bogie 2 left side current collector carbon skate board damage L=134.27mm
</t>
  </si>
  <si>
    <t>TC1 left side low beam malfunction</t>
  </si>
  <si>
    <t>TC2 right side low beam light not working</t>
  </si>
  <si>
    <t>TC1 right side low beam not working</t>
  </si>
  <si>
    <t>HVAC_Cab</t>
  </si>
  <si>
    <t>633D High speed overload failure of Evaporator fan of HVAC in TC1 cab. Grade: 3</t>
  </si>
  <si>
    <t>Evaporator magnatic contactor</t>
  </si>
  <si>
    <t>M3 air compressor magnetic contactor fault appeared on HMI CODE:1211</t>
  </si>
  <si>
    <t>3RH1921-2Hk22</t>
  </si>
  <si>
    <t xml:space="preserve">TC1 both side low beam malfunction </t>
  </si>
  <si>
    <t>DCU</t>
  </si>
  <si>
    <t xml:space="preserve">M1 brake resistor type 2, Bus bar 4 insulator and bolt threads found damage </t>
  </si>
  <si>
    <t>Brake resistor insulators</t>
  </si>
  <si>
    <t>M2 bogie 1 LHS current collector carbon skateboard edge damage.</t>
  </si>
  <si>
    <t>m2 left side all speakers are not working.</t>
  </si>
  <si>
    <t xml:space="preserve">wiper is not working properly </t>
  </si>
  <si>
    <t>Resistor (Wiper)</t>
  </si>
  <si>
    <t xml:space="preserve">TC1 left side cab door lock is loose </t>
  </si>
  <si>
    <t>TC1 near door 1 LCD Faulty half screen display</t>
  </si>
  <si>
    <t>FRIC PIS D</t>
  </si>
  <si>
    <t xml:space="preserve">•	M2 B1 R/S CC Carbon Skateboard edges are almost completely broken L1=205mm 
•	M2 B2 R/S CC Carbon Skateboard edges are broken L=131.79mm, L2= 46mm
•	M2 B2 L/S CC Carbon Skateboard edge is minor broken L=144.1mm
</t>
  </si>
  <si>
    <t>3817C688</t>
  </si>
  <si>
    <t>4322C934</t>
  </si>
  <si>
    <t>M2 car Bogie2 Axle2 right side primary damper have oil seepage. (SACHS/Grade:8)</t>
  </si>
  <si>
    <t>m2 bogie1current collector 1no cable deep cut mark</t>
  </si>
  <si>
    <t>Inline Cable II</t>
  </si>
  <si>
    <t>M1 bogie 2 left side current collector carbon skate board edge damage L=152mm
M3 bogie 1 right side current collector carbon skate board edge damage L=205mm</t>
  </si>
  <si>
    <t xml:space="preserve">TC2 PIS communication fault </t>
  </si>
  <si>
    <t>ACSU MVB Card (GLA1009E)</t>
  </si>
  <si>
    <t xml:space="preserve">203PA1637A112
MVB-00183-1708
</t>
  </si>
  <si>
    <t xml:space="preserve">203PA1637A112
MVB-00099-1702
</t>
  </si>
  <si>
    <t xml:space="preserve">M3 bogie 2 right side current collector fuse damage </t>
  </si>
  <si>
    <t>Current collector fuse</t>
  </si>
  <si>
    <t>16K3820279
16K3820274</t>
  </si>
  <si>
    <t>L18N22500024
L1812049000031</t>
  </si>
  <si>
    <t>TC1 right side low beam and Left side high beam lights not working.</t>
  </si>
  <si>
    <t>TC2 PIS communication fault</t>
  </si>
  <si>
    <t xml:space="preserve">ACSU PISC Card (GLA1001P) </t>
  </si>
  <si>
    <t>PISC1-00123-1704</t>
  </si>
  <si>
    <t>N/A</t>
  </si>
  <si>
    <t>M3 air compressor oil mesh filter butterfly nut air leakage observed</t>
  </si>
  <si>
    <t>M 2 unit 1 compressor 4 low pressure fault:</t>
  </si>
  <si>
    <t>LC1D186BDC 0001000</t>
  </si>
  <si>
    <t>LC1D186BDC 0000500</t>
  </si>
  <si>
    <t>Compressor thermal overload relay</t>
  </si>
  <si>
    <t>LRD21C</t>
  </si>
  <si>
    <t>LRD216</t>
  </si>
  <si>
    <t>M1 bogie 2 Left side current collector carbon skateboard edge damage L=129.58mm, L2=19.72mm</t>
  </si>
  <si>
    <t>EX3 camera not working</t>
  </si>
  <si>
    <t>k4b1g1646gbch9</t>
  </si>
  <si>
    <t xml:space="preserve">tc2 cab wiper not working properly ,  </t>
  </si>
  <si>
    <t>M3 Bogie 2 axle 1 RHS primary damper oil seepage</t>
  </si>
  <si>
    <t>-4217c814</t>
  </si>
  <si>
    <t>-4322c900</t>
  </si>
  <si>
    <t>TC2 cab access door lock handle damaged and faceplate screw loose</t>
  </si>
  <si>
    <t>FIRC-SY Door -387</t>
  </si>
  <si>
    <t>M2 HVAC unit1 compressor4 low pressure fault.</t>
  </si>
  <si>
    <t>RSD-300D-24</t>
  </si>
  <si>
    <t>FIRC-D-HVAC-</t>
  </si>
  <si>
    <t>M1 near Door7 LCD have line in display bottom side.</t>
  </si>
  <si>
    <t>TC1 wiper is not working on wash mode.</t>
  </si>
  <si>
    <t>FIRC-D-Wiper</t>
  </si>
  <si>
    <t>Relay (Wiper)</t>
  </si>
  <si>
    <t>M2 HVAC unit1 compressor4 showing red.replaced the compressor 3,4</t>
  </si>
  <si>
    <t>Tc1 right side speakers not working,</t>
  </si>
  <si>
    <t>amp1-0383-1705</t>
  </si>
  <si>
    <t>amp1-00381-1709</t>
  </si>
  <si>
    <t xml:space="preserve">TC2 left side lamp </t>
  </si>
  <si>
    <t xml:space="preserve">M2 bogie 1 left side current collector carbon skateboard damage 
M1 bogie 2 right side current collector carbon skateboard damage L=119mm, L=39.62mm
M2 bogie 2 right side current collector carbon skateboard damage L=84.92mm, L=77.20mm
</t>
  </si>
  <si>
    <t xml:space="preserve">M2 saloon left side lights not working   </t>
  </si>
  <si>
    <t>Saloon light gear controller</t>
  </si>
  <si>
    <t>CDZ-LED-350-48V-DD(110V)-BJST</t>
  </si>
  <si>
    <t xml:space="preserve">TC2 door 5 abnormal sound coming from door while opening </t>
  </si>
  <si>
    <t>NA</t>
  </si>
  <si>
    <t>Tc2 right side low beam light not working</t>
  </si>
  <si>
    <t>TC2 bogie 2 axle 2 left side primary damper oil seepage observed.</t>
  </si>
  <si>
    <t>2917/C155</t>
  </si>
  <si>
    <t>4322/C915</t>
  </si>
  <si>
    <t xml:space="preserve">TC2 left side low beam lamp not working </t>
  </si>
  <si>
    <t>M3 door 8 DRMD not working</t>
  </si>
  <si>
    <t xml:space="preserve">TC1 ACSU power module (BG200-110S24B) faulty </t>
  </si>
  <si>
    <t>ASCU</t>
  </si>
  <si>
    <t>BG200-110S24B</t>
  </si>
  <si>
    <t xml:space="preserve">TC2 access door lock handle is lose </t>
  </si>
  <si>
    <t xml:space="preserve">NA </t>
  </si>
  <si>
    <t>M3 near door5 saloon LED light patch defective</t>
  </si>
  <si>
    <t>LD45-3014F-LB01-A1</t>
  </si>
  <si>
    <t>M2 near door 07 LCD screen purple shade</t>
  </si>
  <si>
    <t>M.B001.01H316112100100</t>
  </si>
  <si>
    <t>TC2 right side Low beam headlight not working</t>
  </si>
  <si>
    <t xml:space="preserve">M1 right side bogie 2 current collector carbon skateboard damage L=129.29mm, L=54.46mm
M1 bogie 2 right side current collector carbon skateboard damage L=205.19mm
</t>
  </si>
  <si>
    <t>M1 bogie 2 right side current collector carbon skateboard damage L=161.3mm</t>
  </si>
  <si>
    <t>Node_Circuit</t>
  </si>
  <si>
    <t xml:space="preserve">Emergency brake triggered at turn back line-1 dera gujra (01) DMI shows palm icon </t>
  </si>
  <si>
    <t>Relay =22-K127</t>
  </si>
  <si>
    <t>PA66-GF2SFR</t>
  </si>
  <si>
    <t>OLT-0971</t>
  </si>
  <si>
    <t>M2 Bogie2 Axle1 left side oil seepage on primary damper. (Grade: 10 / SACHS)</t>
  </si>
  <si>
    <t>FIRC-D-Bogie-</t>
  </si>
  <si>
    <t>Ex2 camera faulty.</t>
  </si>
  <si>
    <t>20150529A</t>
  </si>
  <si>
    <t>20150306A</t>
  </si>
  <si>
    <t>FIRC-D-PIS-</t>
  </si>
  <si>
    <t>Tc1 cab HMI show red icon one traction motor failure M1 car</t>
  </si>
  <si>
    <t>MCU card</t>
  </si>
  <si>
    <t>MA2000168185</t>
  </si>
  <si>
    <t>FIRC-SY-DCU-392</t>
  </si>
  <si>
    <t>OLT-0456</t>
  </si>
  <si>
    <t>DCU cooling fan</t>
  </si>
  <si>
    <t>WP80001256I</t>
  </si>
  <si>
    <t>TC2 Bogie2 right side current collector fuse blown out / red indicator pop-up.</t>
  </si>
  <si>
    <t>L1722007003010</t>
  </si>
  <si>
    <t>L20C236500008</t>
  </si>
  <si>
    <t>FIRC-SY-Current Collector-393</t>
  </si>
  <si>
    <t>TC1 DACU volume knob, when adjust volume noise come from cab speaker.</t>
  </si>
  <si>
    <t>DACU voulme control knob</t>
  </si>
  <si>
    <t>PA0745A220</t>
  </si>
  <si>
    <t xml:space="preserve">FIRC-D-PIS- </t>
  </si>
  <si>
    <t>M1 Left Side Speakers Not Working</t>
  </si>
  <si>
    <t>TC1 right/ left side high beam lamp replaced with LED</t>
  </si>
  <si>
    <t xml:space="preserve">M3 bogie 2 right side current collector carbon skateboard damage L=71.43mm, L=87.14mm
M2 bogie 2 left side current collector carbon skateboard damage L=194mm
M1 bogie 2 right side current collector carbon skateboard damage L=126mm, L2= 34.14mm
</t>
  </si>
  <si>
    <t>TC2 both low beam lamp replaced with new LED</t>
  </si>
  <si>
    <t>TC1 both side high beam lamp replaced with new LED</t>
  </si>
  <si>
    <t xml:space="preserve">M3 bogie 2 left side current collector skateboard replaced </t>
  </si>
  <si>
    <t xml:space="preserve">Axle 6 TBU brake shoe crack observed </t>
  </si>
  <si>
    <t>Brake shoe</t>
  </si>
  <si>
    <t>Other</t>
  </si>
  <si>
    <t xml:space="preserve">M2 door 5 DRMD bund road indication light replaced </t>
  </si>
  <si>
    <t>DRMD</t>
  </si>
  <si>
    <t>203PA1145B221</t>
  </si>
  <si>
    <t>--</t>
  </si>
  <si>
    <t>OLT-1210</t>
  </si>
  <si>
    <t>TCMS</t>
  </si>
  <si>
    <t xml:space="preserve">TC1 HMI replaced with new one </t>
  </si>
  <si>
    <t>HMI</t>
  </si>
  <si>
    <t>Z01419016B</t>
  </si>
  <si>
    <t>S00214032984</t>
  </si>
  <si>
    <t xml:space="preserve">M2 bogie 2 smart valve replaced </t>
  </si>
  <si>
    <t>1725098LHR</t>
  </si>
  <si>
    <t>2251229LHR</t>
  </si>
  <si>
    <t xml:space="preserve">M2 bogie 2 right side current collector carbon skate board damage
</t>
  </si>
  <si>
    <t xml:space="preserve">TC2 cab HVAC evaporator fan high speed magnetic contactor replaced </t>
  </si>
  <si>
    <t xml:space="preserve">M2 bogie 2 right side current collector carbon skateboard damage </t>
  </si>
  <si>
    <t xml:space="preserve">TC1  EX1 camera is not working.
Video recording not available, 
</t>
  </si>
  <si>
    <t>9001-6132110a--mw0345b110</t>
  </si>
  <si>
    <t xml:space="preserve">TC1 HMI not working </t>
  </si>
  <si>
    <t>Z03147116C</t>
  </si>
  <si>
    <t>Z03148116C</t>
  </si>
  <si>
    <t>EX1 camera is not working</t>
  </si>
  <si>
    <t>A38C2</t>
  </si>
  <si>
    <t>a38C3</t>
  </si>
  <si>
    <t>OLT-0388</t>
  </si>
  <si>
    <t>Cable also changed</t>
  </si>
  <si>
    <t>TC1 bogie 1 axle 1 right side speed sensor cable damage.</t>
  </si>
  <si>
    <t>speed sensor cable</t>
  </si>
  <si>
    <t>TC1 HMI touch was not working</t>
  </si>
  <si>
    <t>Z03149116C</t>
  </si>
  <si>
    <t>TC1 Bogie2 Axle2 left side primary damper oil seepage.</t>
  </si>
  <si>
    <t>M1 bogie 2 left side current collector carbon skateboard edge damage L=129.58mm, L2=19.72mm</t>
  </si>
  <si>
    <t xml:space="preserve">M1 B1 R/S, M2 B1 R/S current collector carbon skateboard edge complete damage.
M1 B2 left side current collector carbon skateboard edge damage L= 116.71mm, L2= 38.30mm.
</t>
  </si>
  <si>
    <t>M1 PECU near door 6 listen mode is not giving sound.</t>
  </si>
  <si>
    <t>PECU</t>
  </si>
  <si>
    <t>PAK0116-18-001-178</t>
  </si>
  <si>
    <t>PAK0117-18-GC-001-009</t>
  </si>
  <si>
    <t xml:space="preserve">EX3 camera is showing black screen after reset working normal 
On that time video not available 
</t>
  </si>
  <si>
    <t>MW0345B110</t>
  </si>
  <si>
    <t>Mw0345B110</t>
  </si>
  <si>
    <t xml:space="preserve">FRC-SY PIS </t>
  </si>
  <si>
    <t>M2, M3 DCU Fan indication red showing.</t>
  </si>
  <si>
    <t>Model:AD1224UB-Y5B
Model:AD1224UB-Y5B</t>
  </si>
  <si>
    <t>Model:AD1224UB-Y5B
Model: SC41225BM</t>
  </si>
  <si>
    <t>TC2 near Door6 LCD was not working normally.</t>
  </si>
  <si>
    <t>01H316112300263</t>
  </si>
  <si>
    <t>TC1 all saloon LCDS not working after reset.</t>
  </si>
  <si>
    <t xml:space="preserve">ACSU GL2008 </t>
  </si>
  <si>
    <t>PA1843A110</t>
  </si>
  <si>
    <t>M2 Bogie1 left side current collector carbon skateboard damaged.</t>
  </si>
  <si>
    <t>FIRC-D-Current Collector-</t>
  </si>
  <si>
    <t>EX2 camera was not working properly.</t>
  </si>
  <si>
    <t xml:space="preserve">M2 CAR BCU emergency braking out of order on bogie 2
</t>
  </si>
  <si>
    <t>FIRC-D-BCU</t>
  </si>
  <si>
    <t xml:space="preserve">M3 bogie 2 right side current collector carbon skateboard edge damage L=129.96mm+47.34mm= 177.3mm
M3 bogie 1 left side current collector carbon skateboard edge damage L=150.17mm
M2 bogie 2 left side current collector carbon skateboard edge damage L=83.96mm+60.01mm= 143.97mm
</t>
  </si>
  <si>
    <t xml:space="preserve">M1 bogie 1 right side, M2 bogie 1 right side , M2 bogie 2 left side, M1 bogie 2 right side current collector damage </t>
  </si>
  <si>
    <t>TC1 near door3, M1 near door2 saloon light were not working.</t>
  </si>
  <si>
    <t>LD45-3014F-LB01-A2</t>
  </si>
  <si>
    <t>FIRC-D-Lighting</t>
  </si>
  <si>
    <t>TC1 near Door8 left side LCD was showing whilte display.</t>
  </si>
  <si>
    <t>M.B001.01H31702R05026                                                                                                                                                                                       LEDB0172230989</t>
  </si>
  <si>
    <t>D6B6828VSCY0026                                                                                                                                                                                            MY-5QH230</t>
  </si>
  <si>
    <t>TC2 cab wiper was not stopping at its actual position.</t>
  </si>
  <si>
    <t xml:space="preserve">M1 DCU fan faulty </t>
  </si>
  <si>
    <t>M11 DXMe 1 communication fault show.M1 B05 valve showing isolation on HMI and train parking brake appplied</t>
  </si>
  <si>
    <t>DIME</t>
  </si>
  <si>
    <t>OLT-0942</t>
  </si>
  <si>
    <t>TC2 cab EX3 camera was not working normally.</t>
  </si>
  <si>
    <t>203MW0329A210</t>
  </si>
  <si>
    <t xml:space="preserve">TC-2 cab showed yellow icon for M1 Door-8 </t>
  </si>
  <si>
    <t>K2 relay</t>
  </si>
  <si>
    <t>51269328.07(0616)</t>
  </si>
  <si>
    <t>51267328.01(3118)</t>
  </si>
  <si>
    <t>TC2 Doo 7 was not opening at mainline</t>
  </si>
  <si>
    <t>51269328.07(4136)</t>
  </si>
  <si>
    <t>51267328.07(3118)</t>
  </si>
  <si>
    <t>OLT-1936</t>
  </si>
  <si>
    <t>M1 Brake resistor type 2, Bus bar 2 insulator found brokem</t>
  </si>
  <si>
    <t>M3 HVAC communication fault again and again (1307)</t>
  </si>
  <si>
    <t>T104B7st391710135</t>
  </si>
  <si>
    <t>T104B7st201701025</t>
  </si>
  <si>
    <t xml:space="preserve">FIRC-SY-HVAC </t>
  </si>
  <si>
    <t>TC1 near door 3 LCD not working.</t>
  </si>
  <si>
    <t>ACSU MPS Card (GL2607A)</t>
  </si>
  <si>
    <t>PACU LAN Switch Card (GL2317A)</t>
  </si>
  <si>
    <t>MW0329A210</t>
  </si>
  <si>
    <t xml:space="preserve">M1 bogie 2 left side current collector carbon skate board L=123.60mm, L2=80.63mm (Total Length 204 mm)
M3 bogie 2 right side current collector carbon skate board L=142.84mm
M3 bogie 1 right side current collector carbon skate board L=127.16mm, L2=58.8mm (Total Length 185.96 mm)
M2 bogie 2 right side current collector carbon skate board L=133.08mm, L2=40.61mm (Total Length 173.69 mm)
</t>
  </si>
  <si>
    <t xml:space="preserve">M1 bogie 1 left side current collector carbon skate board damage 
M2 bogie 2 left side current collector carbon skateboard damage 
M2 bogie 2 right side current collector carbon skateboard damage 
M1 bogie 1 right side current collector carbon skateboard edge damage L=123.12mm, L2=24.65mm
TC1 bogie 1 left side current collector carbon skate board fatigue mark 
</t>
  </si>
  <si>
    <t>M3 bogie 1 left side current collector carbon skateboard edge damage L=192mm</t>
  </si>
  <si>
    <t>Wiper arm assembly installed by CRRC</t>
  </si>
  <si>
    <t>wiper arm</t>
  </si>
  <si>
    <t>TC1 near door 07 saloon light LED one strip (Board) is not working.</t>
  </si>
  <si>
    <t>1612057-zo-01</t>
  </si>
  <si>
    <t>1608055-zo-01</t>
  </si>
  <si>
    <t xml:space="preserve">M2 car BCU smart valve medium fault on bogie 2 (4306)
BCU Minor Fault (430A)
M2 Bogie 2 B05 valve indication showing RED icon on the HMI.
</t>
  </si>
  <si>
    <t>1728152 LHR</t>
  </si>
  <si>
    <t>2251227 LHR</t>
  </si>
  <si>
    <t>TC2 DACU is not working.</t>
  </si>
  <si>
    <t>DACU Control card</t>
  </si>
  <si>
    <t>TC1 TLCD (PIDS) screen touch was not working</t>
  </si>
  <si>
    <t>TLCD Camera screen</t>
  </si>
  <si>
    <t>PAK0116-02-001-007</t>
  </si>
  <si>
    <t>PAK0116-02-001-043</t>
  </si>
  <si>
    <t>EX1 and EX2 cameras showing black screen.</t>
  </si>
  <si>
    <t>M3 car HVAC communication fault</t>
  </si>
  <si>
    <t>SC28305689</t>
  </si>
  <si>
    <t>RB71086647</t>
  </si>
  <si>
    <t>M2 (1 pc) and M3 (2 pcs) DCU fans are showing red icon</t>
  </si>
  <si>
    <t>46-B106-X1</t>
  </si>
  <si>
    <t>TC2 wiper water sprinkle nozzle needs to clean</t>
  </si>
  <si>
    <t>water sprinkle nozzle</t>
  </si>
  <si>
    <t>EX1 camera showing black screen repeatedly</t>
  </si>
  <si>
    <t>M3 bogie 1 left side current collector carbon skateboard edge damage, more than half of its length</t>
  </si>
  <si>
    <t>TC1 R/S &amp; L/S ,both low beam headlights replaced with LED lights</t>
  </si>
  <si>
    <t>1). M2 bogie 2 left side current collector skate board edge fully damage.
2). M 1 bogie 1 right side current collector skate board edge damage. 181.23 mm
3). M 2 bogie 1 right side current collector skate board edge damage. 175.41 mm</t>
  </si>
  <si>
    <t>M1 DCU cooling fan show red icon</t>
  </si>
  <si>
    <t>M2 Door3 Khatam-E-Nabuwat station LED light of DRMD was not working.</t>
  </si>
  <si>
    <t>230PA1145B121</t>
  </si>
  <si>
    <t>TC2 CAB HVAC low pressure fault</t>
  </si>
  <si>
    <t>Cab Y3/Y4 solenoid valve</t>
  </si>
  <si>
    <t>KM2 contactor</t>
  </si>
  <si>
    <t>TC2 R/S &amp; L/S ,both low beam headlights replaced with LED lights</t>
  </si>
  <si>
    <t>M2 B2 A2 L/S Primary damper had a lot of seepage in it</t>
  </si>
  <si>
    <t>TC2 both sides Low headlights replacements</t>
  </si>
  <si>
    <t>OLT-1125</t>
  </si>
  <si>
    <t>TC2 both sides high headlights replacements</t>
  </si>
  <si>
    <t>M1 Bogie1 left side current collector carbon skateboard edge was damaged.</t>
  </si>
  <si>
    <t>FIRC-D-Current Collector</t>
  </si>
  <si>
    <t>TC2 cab HVAC evaporator fan overload failure.</t>
  </si>
  <si>
    <t>M2 Bogie2 right side current collector carbon skateboard edge was damaged.</t>
  </si>
  <si>
    <t>M1 DCU Cooling fan show red icon</t>
  </si>
  <si>
    <t>TC1 HMI screen are not working.CRRC person check the HML and replaced it with new one.</t>
  </si>
  <si>
    <t>Z01419416B</t>
  </si>
  <si>
    <t>Z03149916C</t>
  </si>
  <si>
    <t>TC1 between door 01 and door 03 LED blackout</t>
  </si>
  <si>
    <t>1705049-Z0-04</t>
  </si>
  <si>
    <t>FIRC-SY-internl lightning 402</t>
  </si>
  <si>
    <t>TC2 near door no 05 LCD dull display</t>
  </si>
  <si>
    <t>YKF8171494AT00GY</t>
  </si>
  <si>
    <t>VUA816X4940T00LHK</t>
  </si>
  <si>
    <t>FIRC-SY-PIS-403</t>
  </si>
  <si>
    <t>TC2 cab high speed overload failure of evaporator fan Of HVAC (Code: 633D)</t>
  </si>
  <si>
    <t>lc1d096bdc0007000</t>
  </si>
  <si>
    <t>lc1d096bdc2600</t>
  </si>
  <si>
    <t xml:space="preserve">Tc2 ex4 camera not working </t>
  </si>
  <si>
    <t>PACU IPC-I/O Card (GL2318C)</t>
  </si>
  <si>
    <t>203MW0345B110</t>
  </si>
  <si>
    <t>----</t>
  </si>
  <si>
    <t>TC2 R/S &amp; L/S ,both low beam  headlights replaced with LED lights</t>
  </si>
  <si>
    <t>TC2 R/S &amp; L/S ,both High beam headlights replaced with LED lights</t>
  </si>
  <si>
    <t>M2 (1 pc) DCU fans are showing red icon</t>
  </si>
  <si>
    <t>TC1 HMI touch is not working.</t>
  </si>
  <si>
    <t>Z062697186</t>
  </si>
  <si>
    <t>TC2 R/S &amp; L/S both Low beam headlights replaced with LED lights</t>
  </si>
  <si>
    <t>TC2 R/S &amp; L/S ,both Low beam headlights replaced with LED lights</t>
  </si>
  <si>
    <t xml:space="preserve">M1 B1 left side current collector skateboards are complete damage.
M2 B1 right side current collector skateboards are complete damage.
M2 B2 right side current collector skateboards are complete damage.
</t>
  </si>
  <si>
    <t xml:space="preserve">M2 B1 left side current collector skateboard edge is damaged.
M3 B2 left side current collector skateboard edge damaged.
</t>
  </si>
  <si>
    <t xml:space="preserve">M3 Bogie 1 L/S current collector skateboard edge found damaged
M2 Bogie 1 L/S current collector skateboard edge found damaged
M1 B1 L/S current collector skateboard edge found damaged
</t>
  </si>
  <si>
    <t>M3 B1 main reservoir test point A07 air leakage</t>
  </si>
  <si>
    <t>A07 test fitting port</t>
  </si>
  <si>
    <t xml:space="preserve">M1 car BCU smart valve medium fault on bogie 1(Code: 4306)
BCU minor fault (Code: 430A)
</t>
  </si>
  <si>
    <t>1728140LHR</t>
  </si>
  <si>
    <t>2251230LHR</t>
  </si>
  <si>
    <t>M3 Near door 6 LCD is not working.</t>
  </si>
  <si>
    <t>PACU VGA Distributer (GL2802A)</t>
  </si>
  <si>
    <t>mn0823a111</t>
  </si>
  <si>
    <t>Interior</t>
  </si>
  <si>
    <t xml:space="preserve">M1 near door 1 grab handle demaged </t>
  </si>
  <si>
    <t>Grab Handle</t>
  </si>
  <si>
    <t>FRC-SY-interior 407</t>
  </si>
  <si>
    <t>OLT-1346</t>
  </si>
  <si>
    <t xml:space="preserve">M1 DRMD4 not working </t>
  </si>
  <si>
    <t>FRIC-SY-PIS-408</t>
  </si>
  <si>
    <t>TC2 bogie 01 axle 02 left side primary damper has oil seepage</t>
  </si>
  <si>
    <t>2617C23</t>
  </si>
  <si>
    <t>4322C899</t>
  </si>
  <si>
    <t xml:space="preserve">Skateboard edges are broken:
M2 B1 R/S
M1 B1 R/S
M1 B2 R/S
</t>
  </si>
  <si>
    <t>M3 B2 A2 L/S damper had seepage</t>
  </si>
  <si>
    <t>3117-C234</t>
  </si>
  <si>
    <t>4322-C914</t>
  </si>
  <si>
    <t xml:space="preserve">1. M1 B1 L/S
2. M1 B2 L/S
3. M3 B1 L/S
</t>
  </si>
  <si>
    <t>5B camera showed black screen</t>
  </si>
  <si>
    <t xml:space="preserve">
MW0329A210(SW-00461-1709)</t>
  </si>
  <si>
    <t xml:space="preserve">
MW0329A210</t>
  </si>
  <si>
    <t>MW0345B110(IOC11-00274-1710)</t>
  </si>
  <si>
    <t>TC1 R/S &amp; L/S ,both low beam  headlights replaced with LED lights</t>
  </si>
  <si>
    <t>M2 DCU cooling fan show red light indication</t>
  </si>
  <si>
    <t>TC1 R/S &amp; L/S ,both High beam  headlights replaced with LED lights</t>
  </si>
  <si>
    <t xml:space="preserve">Following current collector carbon skate boards have edges damaged and need replacement:
1. M1 B2 L/S
2. M2 B1 R/S
3. M1 B1 R/S
</t>
  </si>
  <si>
    <t>DACU VOLUME LOW</t>
  </si>
  <si>
    <t>GL41004H-01-PAO745A122</t>
  </si>
  <si>
    <t xml:space="preserve"> TC2 LHS side cab door not working, </t>
  </si>
  <si>
    <t xml:space="preserve">TC1 Driver cab LHS Door lock key stuck issue </t>
  </si>
  <si>
    <t xml:space="preserve">Following current collector carbon skate boards have edges damaged and need replacement:
1. M2 B2 R/S
</t>
  </si>
  <si>
    <t>SIV</t>
  </si>
  <si>
    <t>Vibrations observed in the TC2 from SIV blower/cooling fan</t>
  </si>
  <si>
    <t>Blower Fan</t>
  </si>
  <si>
    <t>blower-s011A09UU-motor M2QA90L4/2B</t>
  </si>
  <si>
    <t>blower-s0228128584-motor M2QA90L412B</t>
  </si>
  <si>
    <t>TC2 cab driver console key lock is not working.</t>
  </si>
  <si>
    <t>Master controller lock</t>
  </si>
  <si>
    <t>FIRC-D-D/Cab-</t>
  </si>
  <si>
    <t>TC2 HVAC communication fault.</t>
  </si>
  <si>
    <t xml:space="preserve">M2 bogie 2 Right side current collector skateboard replaced </t>
  </si>
  <si>
    <t>TC2 near Door 3,4 Grabrail handle damage</t>
  </si>
  <si>
    <t>FIRC/SY/interior /412</t>
  </si>
  <si>
    <t>TC1 near door 07 grab handle damage</t>
  </si>
  <si>
    <t>FIRC/SY/interior /411</t>
  </si>
  <si>
    <t>TC2 PA PACU communication fault (7204) and PACU micro switch Trip =45-F102</t>
  </si>
  <si>
    <t>PACU PSU Card (GLA1005T1)</t>
  </si>
  <si>
    <t>1000676529F</t>
  </si>
  <si>
    <t>1000708938F</t>
  </si>
  <si>
    <t>FIRC/SY/PIS /410</t>
  </si>
  <si>
    <t>M1 + M2 + M3 DCU cooling fans show red light indication</t>
  </si>
  <si>
    <t xml:space="preserve">Following current collector carbon skate boards have edges damaged and need replacement:
1. M1 B2 R/S
2. M3 B2 R/S
</t>
  </si>
  <si>
    <t>TC2 DOOR 4 LCD NOT WORKING</t>
  </si>
  <si>
    <t>MV0-00588-1707</t>
  </si>
  <si>
    <t>MV0-00160-1704</t>
  </si>
  <si>
    <t>TC2 EDD urdu word town of ali town was not working.</t>
  </si>
  <si>
    <t>EDD Led Strip</t>
  </si>
  <si>
    <t>203PA1716A112</t>
  </si>
  <si>
    <t>2PA1716A112</t>
  </si>
  <si>
    <t>TC2 right side low beam headlight is not working.</t>
  </si>
  <si>
    <t>M2 DCU cooling fan showing red light indication.</t>
  </si>
  <si>
    <t>203mw0329a210</t>
  </si>
  <si>
    <t>TC2 right side high beam headlight is not working.</t>
  </si>
  <si>
    <t>M1 bogie 2 left side current collector carbon skateboard damage L=149.55 + 31= 180.55 mm</t>
  </si>
  <si>
    <t xml:space="preserve">EX4 Camera not Working check video available, after reset working normal </t>
  </si>
  <si>
    <t>SW-00370-1708</t>
  </si>
  <si>
    <t xml:space="preserve">SW-00056-1704 </t>
  </si>
  <si>
    <t>FIRC/SY/PIS /413</t>
  </si>
  <si>
    <t xml:space="preserve"> TC2 both sides (R.H.S +  L.H.S ) low beam headlight replacement.</t>
  </si>
  <si>
    <t>EX-4 Camera showing black display</t>
  </si>
  <si>
    <t>IOC11-00156-1708</t>
  </si>
  <si>
    <t>-</t>
  </si>
  <si>
    <t>M1 DCU Coolin fan showed red light indication</t>
  </si>
  <si>
    <t>EX4 Camera shows black screen</t>
  </si>
  <si>
    <t>M3 B2 smartvalve medium fault 4306</t>
  </si>
  <si>
    <t>1725133LHR</t>
  </si>
  <si>
    <t>1725108LHR</t>
  </si>
  <si>
    <t>M1 bogie 2 right side cuurent collector carbon skateboard damage L= 116.21 + 53.35= 169.56 mm</t>
  </si>
  <si>
    <t>M3 near door 02 LED strip blackout</t>
  </si>
  <si>
    <t>1705049-20-06</t>
  </si>
  <si>
    <t>1608055-20-01</t>
  </si>
  <si>
    <t>Tc1 cab door Right side some time door key stuck ,</t>
  </si>
  <si>
    <t>Tc2 cab door left side some time door key stuck ,</t>
  </si>
  <si>
    <t>M3 right side LED gear controllerX2 connector is damaged</t>
  </si>
  <si>
    <t>Saloon light gear controller X2 Connector</t>
  </si>
  <si>
    <t>TC2 Cab DACU Volume regulator knob found detatched</t>
  </si>
  <si>
    <t xml:space="preserve">M1 right side all broadcast speakers are not working </t>
  </si>
  <si>
    <t>PA0845B110</t>
  </si>
  <si>
    <t xml:space="preserve">M1 bogie 1 left side current colletor carbon skateboard edge damage L=150.29+32.61= 182.9mm
M2 bogie 2 left sdie current collector carbon skateboard edge damage L= 156.42+80.28= 236.7 mm </t>
  </si>
  <si>
    <t>TC2 side wiper rubber was damaged</t>
  </si>
  <si>
    <t xml:space="preserve">M1 bogie 1 left side current collector carbon skateboard damage L=133.25+ 85.21= 218.46mm
M2 bogie 2 left side current collector carbon skateboard damage L=140.10+ 41.40= 181.5
M3 bogie 1 right side current collector carbon skateboard damage L=102.70+ 99.21= 201.91 mm
M2 bogie 2 right side current collector carbon skateboard whole damage.
</t>
  </si>
  <si>
    <t>TC2 (L/S + R/S) both sides low beam headlight (Xenon lamp) replaced with new LED lamps.</t>
  </si>
  <si>
    <t>TC2 cab windscreen wiper selector switch was rotating abnormally.</t>
  </si>
  <si>
    <t>FIRC-SY-Wiper-414</t>
  </si>
  <si>
    <t>tc1 cab HVAC icon showing communication fault</t>
  </si>
  <si>
    <t>SPLC</t>
  </si>
  <si>
    <t>s-v-hoa12561</t>
  </si>
  <si>
    <t>s-v-p7c85314</t>
  </si>
  <si>
    <t>Both side wiper rubber upper side damage</t>
  </si>
  <si>
    <t xml:space="preserve">M3 bogie 1 right side current collector carbon skateboard damage L= 180 mm
M1 bogie 2 right side current collector carbon skateboard damage L=132.71+ 67.45= 200.16 mm
M1 bogie 1 right side current collector carbon skateboard whole damage.
</t>
  </si>
  <si>
    <t>TC1 Wiper rubber was damaged</t>
  </si>
  <si>
    <t>TC1 Wiper rubber was damaged and not cleaning properly</t>
  </si>
  <si>
    <t xml:space="preserve">TC2 Windscreen wiper not cleaning the screen, affecting the visibility. </t>
  </si>
  <si>
    <t>TC1 Grab handle was missing installed in OL001</t>
  </si>
  <si>
    <t>TC2 ACSU communication fault</t>
  </si>
  <si>
    <t>MVB-00111-1704</t>
  </si>
  <si>
    <t>RS team TC2 both sides High beam headlights (Xenon) replaced with a new ones.</t>
  </si>
  <si>
    <t>TC1 windscreen wiper not properly clean.</t>
  </si>
  <si>
    <t xml:space="preserve">M3 bogie 2 left side CC edge fully demage.length=118.54+37.03.
M1 bogie 1 RS Current collector edge demage.length 145.73+50.15.
</t>
  </si>
  <si>
    <t>M3 car, HVAC unit 1, Evaporator fan 2 showing red (630A).</t>
  </si>
  <si>
    <t>Circuit Breaker (QM12)</t>
  </si>
  <si>
    <t>TC1 wiper is not holding in center at wash mode</t>
  </si>
  <si>
    <t>FIRC-SY-wiper -416</t>
  </si>
  <si>
    <t>TC1 Bogie 1 left side current collector compression steel spring broken</t>
  </si>
  <si>
    <t>Current collector Compression steel spring</t>
  </si>
  <si>
    <t>TC2 driver cab left side door handle lock assembly not working</t>
  </si>
  <si>
    <t>TC1 right side high beam light not working</t>
  </si>
  <si>
    <t>TC1 wiper arm below side damage</t>
  </si>
  <si>
    <t>TC1 driver cab wiper arm when turn off,it was not going to actual position when turn off.</t>
  </si>
  <si>
    <t>M1 Biggie 1 right side current collector totally damage</t>
  </si>
  <si>
    <t>TC1 LCD near door 7 showed white display</t>
  </si>
  <si>
    <t>B001.01H317042700257</t>
  </si>
  <si>
    <t>PECU in M2 car near door#6 had voice distortion</t>
  </si>
  <si>
    <t>PAK 0116-18-001-247</t>
  </si>
  <si>
    <t>PAK 0116-18001-150</t>
  </si>
  <si>
    <t>TC1 EX-2 Camera shows black display repeatedily</t>
  </si>
  <si>
    <t>9001-6132C-00A</t>
  </si>
  <si>
    <t>TC1 Cab wiper was not returning to its position when turned off</t>
  </si>
  <si>
    <t>TC1 CAB HMI is faulty</t>
  </si>
  <si>
    <t>Z03149016C</t>
  </si>
  <si>
    <t>S00238034384</t>
  </si>
  <si>
    <t>TC 2 LCD near door 4 display is darker and lower side also giving abnormal light.</t>
  </si>
  <si>
    <t>6465185wmbn20</t>
  </si>
  <si>
    <t>d6b6828vscy0026</t>
  </si>
  <si>
    <t>A distortion sound in cab speaker is observed, while communicating/testing with M2 PECUs.</t>
  </si>
  <si>
    <t>pa1045b120</t>
  </si>
  <si>
    <t>pa1045b140</t>
  </si>
  <si>
    <t>M3 bogie 1 left side current collector carbon skateboard damage.</t>
  </si>
  <si>
    <t>DCU M1 &amp; M2 cooling fan indication red showing</t>
  </si>
  <si>
    <t>TC2 car left side high beam light is not working</t>
  </si>
  <si>
    <t>M3 brake resistor bus bar no.3 insulator damage.</t>
  </si>
  <si>
    <t>TC2 CAB HVAC Evaporator High Speed Overload Failure</t>
  </si>
  <si>
    <t>Condenser fan magnatic contactor</t>
  </si>
  <si>
    <t>CAB HVAC Low Pressure Fault</t>
  </si>
  <si>
    <t>TC1= 018F6860
TC2= 018F6860</t>
  </si>
  <si>
    <t>TC1= 013C4757
TC2= 013C4757</t>
  </si>
  <si>
    <t>TC2 HMI touch was malfunctioning.</t>
  </si>
  <si>
    <t>Z03147416C</t>
  </si>
  <si>
    <t>S00238034383</t>
  </si>
  <si>
    <t>M3 between door2 and door4 (01) LED strip of saloon light was not working.</t>
  </si>
  <si>
    <t>FIRC-SY-Lighnting-417</t>
  </si>
  <si>
    <t xml:space="preserve">M3 bogie 2 right side current collector carbon skateboard whole damage.
M1 bogie 2 right side Current collector edge demage Length 132.35 +48.28= 180.63mm.
</t>
  </si>
  <si>
    <t>TC1 &amp; tc2 wiper rubber arm replacement.</t>
  </si>
  <si>
    <t>TC1 &amp; tc2 wiper rubber arm modification</t>
  </si>
  <si>
    <t>TC1 windscreen wiper arm modification</t>
  </si>
  <si>
    <t>TC1 &amp; TC2 both sides wind screen wiper arm blade replaced with a new ones</t>
  </si>
  <si>
    <t>TC1 side wind screen wiper arm blade replaced with a new one</t>
  </si>
  <si>
    <t>The cable of the camera (EX2) from the connector =46-B106-X1 was replaced with new one.</t>
  </si>
  <si>
    <t>Video playback of all cameras is not shwoing</t>
  </si>
  <si>
    <t>Media Server</t>
  </si>
  <si>
    <t>PAK0116-20-001-016</t>
  </si>
  <si>
    <t>PAK0116-20-001-040</t>
  </si>
  <si>
    <t>M1 left side near doors 01,03,05,07 (no,s of 04) broadcast speakers are not working</t>
  </si>
  <si>
    <t>AMP-00473-1711</t>
  </si>
  <si>
    <t>AMP1-00369-1709</t>
  </si>
  <si>
    <t xml:space="preserve">Tc2 DACU VOLUME LOW </t>
  </si>
  <si>
    <t>PA0745A122</t>
  </si>
  <si>
    <t>P0745a122</t>
  </si>
  <si>
    <t xml:space="preserve">EX2 camera showing black display on TLCD
Video not available 
</t>
  </si>
  <si>
    <t>a38c2</t>
  </si>
  <si>
    <t xml:space="preserve">M3 bogie 1 left side current collector carbon skateboard damge L= 116.07+ 105.24= 221.31mm
M2 bogie 2 right side current collector carbon skateboard damge L= 132.09mm
 M2 bogie 1 left side current collector carbon skateboard damge L= 136.42mm
M1 bogie 2 left side current collector carbon skateboard damge L= 143.26mm
M1 bogie 1 left side current collector carbon skateboard damge L= 147.33+23.92= 171.25 mm
M1 bogie 2 right side current collector carbon skateboard damge L= 115.06 +46 = 161.06 mm
</t>
  </si>
  <si>
    <t>TC1 &amp; TC2 both side high beam headlight replacement.</t>
  </si>
  <si>
    <t>EX3 camera showed blur display</t>
  </si>
  <si>
    <t>TC2 fully automatic coupler V4 valve had air leakage</t>
  </si>
  <si>
    <t>PAR-AX511PS</t>
  </si>
  <si>
    <t xml:space="preserve">M1 bogie 2 right side current collector fully damage. Length 125.72+77.81=203.53mm.
M3 bogie 2 right side current collector fully damage. Length =151.87mm.
</t>
  </si>
  <si>
    <t>TC1 &amp; TC2 both sides wiper arm blade replaced with a new ones.</t>
  </si>
  <si>
    <t>TC1 side wiper arm blade replaced with a new one.</t>
  </si>
  <si>
    <t>M2 brake resistor had burn marks on its resistors</t>
  </si>
  <si>
    <t>Type-1 Resistor</t>
  </si>
  <si>
    <t>Type-2 Resistor</t>
  </si>
  <si>
    <t>M3 B2 R/S Carbon Skateboard edge found damaged L= 159.68mm</t>
  </si>
  <si>
    <t>TC1 cab left high beam is not working</t>
  </si>
  <si>
    <t>M2 bogie 1 left side current collector carbon skateboard edge damage L=167.54 mm</t>
  </si>
  <si>
    <t>M2 brake resistor buring mark</t>
  </si>
  <si>
    <t>Brake resistor fan</t>
  </si>
  <si>
    <t xml:space="preserve">M2 car BCU smart valve medium fault on bogie 2 (4306)
</t>
  </si>
  <si>
    <t>1725105LHR</t>
  </si>
  <si>
    <t>1734223LHR</t>
  </si>
  <si>
    <t>TC2 windscreen wiper rubber is detached from the arm</t>
  </si>
  <si>
    <t>M3 door 1 shows yellow icon</t>
  </si>
  <si>
    <t>51269328.07(4316)
1001587227247--07</t>
  </si>
  <si>
    <t>51269328.07(3115)
10011751524315--07</t>
  </si>
  <si>
    <t>M2 bogie 2 left side current collector carbon skateboard damage L= 204.52+ 84.61= 289.13mm</t>
  </si>
  <si>
    <t>TC2 left side high beam headlight is not working.</t>
  </si>
  <si>
    <t>PT100 Resistor temperature sensor</t>
  </si>
  <si>
    <t>TM1P4B60200GBBA
ORC170056B-1000 13</t>
  </si>
  <si>
    <t>TM1P4B60200GBBA
ORC1B01442-2000 1</t>
  </si>
  <si>
    <t xml:space="preserve">M2 Bogie 2 right side current collector carbon skateboard damge L=177.61mm
M3 bogie 2  right side current collector carbon skateboard damage L= 164.84+46.5= 211.34 mm
M3 bogie 1  right side current collector carbon skateboard damage L= 62.05+97.76=  159.81 mm
</t>
  </si>
  <si>
    <t>TC2 right side 4 broadcast speakers are not working</t>
  </si>
  <si>
    <t>TC2 windscreen wiper rubber is detached/ Deform from the arm</t>
  </si>
  <si>
    <t xml:space="preserve">APU card </t>
  </si>
  <si>
    <t>M00707286</t>
  </si>
  <si>
    <t>M00834144</t>
  </si>
  <si>
    <t>TC1 bogie 1 left side current collector carbon skateboard damage L=112.89+37.27=150.16mm
TC2 bogie 1 left side current collector carbon skateboard damge L=119.47+33.29=152.76mm</t>
  </si>
  <si>
    <t xml:space="preserve">TC2 door 05 DRMD one LED working but too low/dim brightness </t>
  </si>
  <si>
    <t>FRIC-SY-PIS-418</t>
  </si>
  <si>
    <t>TC2 CAB wiper not stop Properly position ,</t>
  </si>
  <si>
    <t>M2 B1 RHS CC damage  50% and Thickness is less then 4mm</t>
  </si>
  <si>
    <t>M2 bogie 2 left side current collector carbon skayeboard damge L=104.30+55.95= 160.25mm
M1 bogie 2 left side current collector carbon skayeboard damge L=159.53+57.97= 217.5 mm
M3 bogie 2 left side current collector carbon skayeboard damge L=126.04+45= 171.04 mm</t>
  </si>
  <si>
    <t>TC2 driver cab wiper not stop Properly position</t>
  </si>
  <si>
    <t>TC1 car left side all saloon speakers are not working.</t>
  </si>
  <si>
    <t>TC2 side wiper arm blade replaced with a new one.</t>
  </si>
  <si>
    <t xml:space="preserve">M2 brake resisitor burning mark </t>
  </si>
  <si>
    <t>DCU control box rack</t>
  </si>
  <si>
    <t>EX3 camera was not working, after reset it became normal.</t>
  </si>
  <si>
    <t>ACSU I/O Card (GL1008H)</t>
  </si>
  <si>
    <t>FIRC-SY-PIS-419</t>
  </si>
  <si>
    <t>M2 bogie 2 left side current collector carbon skateboard whole damage.</t>
  </si>
  <si>
    <t>TC1 CAB driver seat not working properly</t>
  </si>
  <si>
    <t>Saloon LCD display of M3 car near Door-6, was half blac</t>
  </si>
  <si>
    <t>01H317062200468</t>
  </si>
  <si>
    <t>M1 bogie 1 right side current collector carbon skateboard whole damage.
M3 bogie 1 left side current collector carbon skateboard whole damage.</t>
  </si>
  <si>
    <t>M2 brake resistor burning mark</t>
  </si>
  <si>
    <t>DIO card</t>
  </si>
  <si>
    <t>M00713474
M00715947</t>
  </si>
  <si>
    <t>M00839620
M00839621</t>
  </si>
  <si>
    <t xml:space="preserve">M3 bogie 1 left side current collector carbon skateboard damage L=142.08 mm
M2 bogie 2 rigth side current collector carbon skateboard damage L=190.57+ 31.03= 221.6 mm
</t>
  </si>
  <si>
    <t>TC1 door 04 DRMD LED on Pakistan mint station is not working normal</t>
  </si>
  <si>
    <t>LED6-00012-1703</t>
  </si>
  <si>
    <t xml:space="preserve">not avaible </t>
  </si>
  <si>
    <t>FRIC-SY-PIS-420</t>
  </si>
  <si>
    <t>TC2 side left hand side upper beam headlight is not working.</t>
  </si>
  <si>
    <t xml:space="preserve">SPU card </t>
  </si>
  <si>
    <t>TE8711304000
Z022849172</t>
  </si>
  <si>
    <t>TE8711304000
Z05958117A</t>
  </si>
  <si>
    <t>All Saloon LCDs are not working</t>
  </si>
  <si>
    <t>M2 bogie 2 left side current collector carbon skateboard damge L=205mm</t>
  </si>
  <si>
    <t>TC1 right side high beam was not properly working</t>
  </si>
  <si>
    <t>PCU card</t>
  </si>
  <si>
    <t>TE174-030101
Z036767175</t>
  </si>
  <si>
    <t>TE174-030101
Z06868217B</t>
  </si>
  <si>
    <t>TC1 Bogie 2 Axle 1 L/S Primary Damper had level-10 seepage</t>
  </si>
  <si>
    <t>3817 C697</t>
  </si>
  <si>
    <t>4322 C911</t>
  </si>
  <si>
    <t>M1 B2 R/S Carbon Skateboard edge broken</t>
  </si>
  <si>
    <t>TC1 CAB windscreen wiper is damaged</t>
  </si>
  <si>
    <t>M1 bogie 2 right side current collector carbon skateboard damage L= 120.55+ 37.26= 157.81 mm</t>
  </si>
  <si>
    <t>M3 bogie 1 left side current collector carbon skateboard damage L= 104.30+ 47.58+= 151.88 mm</t>
  </si>
  <si>
    <t>TC1 driver cab left side door lock assembly sometimes not properly working.</t>
  </si>
  <si>
    <t>old door lock assembly</t>
  </si>
  <si>
    <t>083HL87</t>
  </si>
  <si>
    <t>M1 bogie 1 left side current collector carbon skateboard damage whole damage.</t>
  </si>
  <si>
    <t>tc1 cab speaker not working,</t>
  </si>
  <si>
    <t>pak0116-1a-001-048</t>
  </si>
  <si>
    <t>pak0118-1a-gc-001-002</t>
  </si>
  <si>
    <t xml:space="preserve">M3 bogie 2 right side current collector carbon skateboard damage L= 122.12+33.42= 155.54mm
TC2 bogie 1 right side current collector carbon skateboard damage L= 97.08+61.30= 158.38mm
</t>
  </si>
  <si>
    <t>M2 bogie 1 left side current collector carbon skateboard damage L=156.09mm</t>
  </si>
  <si>
    <t>M2 brake resistor type 1 front upper side insulator damage.</t>
  </si>
  <si>
    <t xml:space="preserve">TC2 side lack of water red indication turns ON </t>
  </si>
  <si>
    <t>water sprinkle pump</t>
  </si>
  <si>
    <t>M1 near door 4  LCD is not working properly ,</t>
  </si>
  <si>
    <t>M1 right side all saloon speakers are not working.</t>
  </si>
  <si>
    <t>PA0845BH0</t>
  </si>
  <si>
    <t>TC1 cab windscreen wiper rubber damage upper side.</t>
  </si>
  <si>
    <t xml:space="preserve">TC1 right side nos of 4 broadcast speakers are not working </t>
  </si>
  <si>
    <t>GLA1006H1_VL0
pa0845b110</t>
  </si>
  <si>
    <t>GLA1006H1_VL0
pa0845b110</t>
  </si>
  <si>
    <t>M2 bogie 1 rigth side cuurent collector carbon skateboard damage L=136.21+73.07= 209.28 mm</t>
  </si>
  <si>
    <t>TC1 near door 5 one of LCD not working</t>
  </si>
  <si>
    <t>Power circuit chip
Power supply module</t>
  </si>
  <si>
    <t>AOWCC0-50S12
ledb0172233838
M.B001.01H349A17112100283</t>
  </si>
  <si>
    <t>A0W220-50S12
MY-5QH230
D6B6828VSCY0026</t>
  </si>
  <si>
    <t>TC 2 , Door 7, DRMD one LED ( Awan town Station) is not working.</t>
  </si>
  <si>
    <t xml:space="preserve"> ROUT MAP LED</t>
  </si>
  <si>
    <t>203PA1145B121</t>
  </si>
  <si>
    <t>Tc1 right side high beam not working</t>
  </si>
  <si>
    <t>Tc1 Bogie 1 LHS CC spring found broken</t>
  </si>
  <si>
    <t xml:space="preserve">M2 bogie 2 right side current collector carbon skateboard damage L= 148.59+ 104.04= 252.63mm
M3 bogie 1 left side current collector carbon skateboard damage L= 105.30+52.55= 157.85mm
</t>
  </si>
  <si>
    <t>TC1 cab (DACU), cab speaker volume adjusting knob is not fixed properly.</t>
  </si>
  <si>
    <t>M3 DCU fan contactor of braking resistor can’t be swithed on (Code: 2312)</t>
  </si>
  <si>
    <t>relay (33-K201</t>
  </si>
  <si>
    <t xml:space="preserve">M2 bogie 1 right side current collector carbon skateboard whole damge.
M3 bogie 1 right side current collector carbon skateboard damage L= 132.40+36.27= 168.67mm
</t>
  </si>
  <si>
    <t>TC2 bogie 1 left side current collector Compression steel spring broken.</t>
  </si>
  <si>
    <t xml:space="preserve">EX1 camera showing black screen
And recorded video not available 
</t>
  </si>
  <si>
    <t>Old Part # 203MW0329A210
Serial # SW-00523-1711</t>
  </si>
  <si>
    <t>New Part # 203MW0329A210
Serial # SW-00493-1710</t>
  </si>
  <si>
    <t>FRC\PIS\425</t>
  </si>
  <si>
    <t>M2 near door 07 saloon LED light is not working.</t>
  </si>
  <si>
    <t>1702017-Z0-03</t>
  </si>
  <si>
    <t>TC1 right side door lock mechanism not properly working</t>
  </si>
  <si>
    <t xml:space="preserve">Tc1 PIS Communication fault code-1306
ACSU communication fault of TC1 PA-7203
</t>
  </si>
  <si>
    <t>ACSU PSU Card (GLA1005T2)</t>
  </si>
  <si>
    <t>209200110024A</t>
  </si>
  <si>
    <t>TC2 side wiper sprinkle water tank water leakage</t>
  </si>
  <si>
    <t xml:space="preserve">M1 bogie 1 left side current collector carbon skateboard damage L= 64.74+68.19+25.67= 158.6 mm
M2 bogie 2 right side current collector carbon skateboard full damage
</t>
  </si>
  <si>
    <t>Saloon LCD in M2 car near Door# 1 had white lines</t>
  </si>
  <si>
    <t>M.B001.01H317062000294</t>
  </si>
  <si>
    <t>M3 bogie 1 right side current collector carbon skateboard damage L= 113.83+ 62.05= 175.88mm</t>
  </si>
  <si>
    <t xml:space="preserve">TC2 side on TLCD EX1/EX2/1C, 1A/1B, 2A/2B and 3A/3B cameras were not working.
TC1 side on TLCD EX3/EX4/5C, 5A/5B, 4A/4B and 3A/3B cameras were not working.
</t>
  </si>
  <si>
    <t>SW-00239-1707</t>
  </si>
  <si>
    <t>FIRC-SY-PIS-426</t>
  </si>
  <si>
    <t>Tc1 Automatic Coupler V2 Valve Air Leakage</t>
  </si>
  <si>
    <t>PAR - AX511PS-22-16</t>
  </si>
  <si>
    <t>PAR - AX511PS-27-21</t>
  </si>
  <si>
    <t>M2 bogie 1 right side current collector carbon skateboard damage L= 151.26 mm</t>
  </si>
  <si>
    <t>Tc1 Automatic Coupler V4 Valve Air Leakage</t>
  </si>
  <si>
    <t>O-ring</t>
  </si>
  <si>
    <t>TC2 near door 4 LCD is not properly working</t>
  </si>
  <si>
    <t>mvd-00484-1706</t>
  </si>
  <si>
    <t>mvd-00643-1707</t>
  </si>
  <si>
    <t>M1 door2 DRMD LED light of Anarkali station was not working.</t>
  </si>
  <si>
    <t>FIRC-SY-PIS-427</t>
  </si>
  <si>
    <t>M3 B2 R/S &amp; M1 B1 R/S Carbon Skateboard edge damaged</t>
  </si>
  <si>
    <t>TC1 left side high beam is not working.</t>
  </si>
  <si>
    <t xml:space="preserve">M3 bogie 2 left side current collector carbon skateboard whole edge damage.
M1 bogie 2 right side current collector carbon skateboard whole edge damage.
M1 bogie 1 right side current collector carbon skateboard edge damage L= 167.33 mm
</t>
  </si>
  <si>
    <t>•	M2 door 05 door enable train line fault (Code: 530A)</t>
  </si>
  <si>
    <t>51269328.07
3117</t>
  </si>
  <si>
    <t>51269328.07
3419</t>
  </si>
  <si>
    <t>TC1 B1 L/S current collector skateboard edge damaged more than 50% of its length</t>
  </si>
  <si>
    <t>M3 bogie 2 left side current collector carbon skate board edge damage L= 203.27 mm
M1 B2 L/S current collector carbon skateboard edge damaged L= 111.64+35.94= 147.58 mm</t>
  </si>
  <si>
    <t xml:space="preserve">M2 Car LCD near door# 4, display was blurred </t>
  </si>
  <si>
    <t>MB001.01H317062000092</t>
  </si>
  <si>
    <t>TC2 FAS fault (sensor-3)</t>
  </si>
  <si>
    <t>JTF-GD-ZM992/B</t>
  </si>
  <si>
    <t>JTY-GD-ZM992</t>
  </si>
  <si>
    <t>TC2 (Saloon) HVAC communication fault.</t>
  </si>
  <si>
    <t>T104BJST-201701033</t>
  </si>
  <si>
    <t>TC2 windscreen wiper does not stop at the off position.</t>
  </si>
  <si>
    <t>Knob</t>
  </si>
  <si>
    <t>Tc2 Automatic Coupler V4 Valve Air Leakage</t>
  </si>
  <si>
    <t>---</t>
  </si>
  <si>
    <t>M1 1st Grab Handle was loose</t>
  </si>
  <si>
    <t>TC1 upper high beam headlight is not working</t>
  </si>
  <si>
    <t>M3 bogie 1 right side current collector carbon skateboard whole edge damage.</t>
  </si>
  <si>
    <t>TC2 B2 A2 L/S primary damper had seepage</t>
  </si>
  <si>
    <t>TC1 DACU Microphone cover was damaged</t>
  </si>
  <si>
    <t xml:space="preserve">M3 Door 4 distortion in speaker audio </t>
  </si>
  <si>
    <t>pak-0116-19-001-112</t>
  </si>
  <si>
    <t>pak-0117-19-gc-001-008</t>
  </si>
  <si>
    <t>M3 bogie 2 right side current collector carbon shoe skate board damaged L= 100 + 92.82= 192.82mm
TC1 bogie 1 left side current collector carbon shoe skate board damaged L= 147.12mm</t>
  </si>
  <si>
    <t>TC1 right side lower beam LED light abnormal sound</t>
  </si>
  <si>
    <t>Saloon LCD of M2 car Door#4 had white marks</t>
  </si>
  <si>
    <t>01H317042700072</t>
  </si>
  <si>
    <t>Grab handle of M3 car near Door#2 was damaged</t>
  </si>
  <si>
    <t>T104BJST-201701025</t>
  </si>
  <si>
    <t>M3 emergency invertor was not showing output power (HVAC emergency ventilation is not working)</t>
  </si>
  <si>
    <t>Emergency Invertor</t>
  </si>
  <si>
    <t>0134
3910001420</t>
  </si>
  <si>
    <t>0138
3910001420</t>
  </si>
  <si>
    <t>RS team TC2 both side low beam headlight (Xenon) replced with new LED lights.</t>
  </si>
  <si>
    <t>TC2 left side high beam light is not working</t>
  </si>
  <si>
    <t>M3 bogie 02 left side current collector carbon skateboard whole edge damage.</t>
  </si>
  <si>
    <t>L/S speakers of TC2 saloon were not working</t>
  </si>
  <si>
    <t>EX3 camera shows black screen again &amp; again</t>
  </si>
  <si>
    <t>60I186BC</t>
  </si>
  <si>
    <t>M1 bogie 2 LHS carbon skate board damaged.</t>
  </si>
  <si>
    <t>TC2 car saloon LCD near door# 3 had abnormal display in lower half</t>
  </si>
  <si>
    <t>B001.01H317062100316</t>
  </si>
  <si>
    <t>M2 Door# 3 Showed yellow icon</t>
  </si>
  <si>
    <t>0517</t>
  </si>
  <si>
    <t>Tc1 Near door 7 LCD display is not working.</t>
  </si>
  <si>
    <t>6465185whbn20</t>
  </si>
  <si>
    <t>s/nd6b6828vsy0026</t>
  </si>
  <si>
    <t xml:space="preserve">Tc1 R/S High beam light is not working </t>
  </si>
  <si>
    <t xml:space="preserve">M2 bogie 1 left side current collector carbon skateboard edge damage L=95.12+116.87= 211.9 mm
M3 bogie 2 left side current collector carbon skateboard edge damage L=132.98+26.94= 159.92 mm
M3 bogie 2 right side current collector carbon skateboard edge damage L=86.06+105.92= 191.92 mm
</t>
  </si>
  <si>
    <t>All cameras were showing black display on the TLCD</t>
  </si>
  <si>
    <t>SW-00234-1707</t>
  </si>
  <si>
    <t>SW-00014-1702</t>
  </si>
  <si>
    <t xml:space="preserve">TC2 DRMD 2 communication fault in current fault </t>
  </si>
  <si>
    <t xml:space="preserve">M1 bogie 2 left side current collector carbon skateboard edge damage L= 136.15 mm
M3 bogie 2 right side current collector carbon skateboard edge damage L=76.80+ 76.80= 153.6mm
</t>
  </si>
  <si>
    <t>Display of saloon LCD TC1 near door#4 was half black.</t>
  </si>
  <si>
    <t>M.B001.01H317062200310</t>
  </si>
  <si>
    <t>Grab handle of M2 car near Door#8 was damaged</t>
  </si>
  <si>
    <t>Grab handle of M1 car near Door#8 was damaged</t>
  </si>
  <si>
    <t>TC1 CAB DACU alert buzzer sound was very low</t>
  </si>
  <si>
    <t>GLA1004H-01</t>
  </si>
  <si>
    <t xml:space="preserve">TC2 B1 A2 L/S brake shoe corner found damaged
Damaged length = 53.32 mm 
</t>
  </si>
  <si>
    <t xml:space="preserve">M1 bogie 1 right side current collector carbon skateboard edge damage L= 205.20 mm
Me bogie 02 left side current collector carbon skateboard edge damage L=115.63+32.52= 148.15mm
</t>
  </si>
  <si>
    <t>M1 near door 05 Saloon light one LED strip board faulty.</t>
  </si>
  <si>
    <t xml:space="preserve">TC2 door 01 right side leaf outer side glass cracked </t>
  </si>
  <si>
    <t>Door leaf</t>
  </si>
  <si>
    <t xml:space="preserve">BCU minor fault (430A)
BCU Medium fault for M2 Bogie 1 (4306 </t>
  </si>
  <si>
    <t>ACSU fault of TC2 PA</t>
  </si>
  <si>
    <t>M2 bogie 1 left side current collector carbon skateboard edge damage L=60.17+21.81+53.96= 135.96 mm</t>
  </si>
  <si>
    <t>M1 B1 Smart Valve has leakage from its bottom. Soap test preformed to confirm the leakage.</t>
  </si>
  <si>
    <t>1711003LHR</t>
  </si>
  <si>
    <t>1728147LHR</t>
  </si>
  <si>
    <t xml:space="preserve">M3 bogie 2 left side current collector carbon skateboard edge damage L= 119.69+61.70= 181.39mm
M3 bogie 1 left side current collector carbon skateboard edge damage L= 124.25+98.96= 223.21mm
TC2 bogie 1 right side current collector carbon skateboard edge damage L= 116.27+64.03= 180.3mm
</t>
  </si>
  <si>
    <t xml:space="preserve">TC1 L/S high beam headlight is not working  </t>
  </si>
  <si>
    <t xml:space="preserve">M3 bogie 2 left side current collector carbon skateboard edge damage L= 184.07mm
M3 bogie 1 right side current collector carbon skateboard edge damage L= 205.24+98.89= 304.13mm
</t>
  </si>
  <si>
    <t>M1  air compressor oil not available in the oil gauge,</t>
  </si>
  <si>
    <t>intake manifold assembly including (intake air filters with its housing, small filter, vacuum indicator),</t>
  </si>
  <si>
    <t>8.120.0.922.002.4JCC</t>
  </si>
  <si>
    <t>Recorded video is not searching/replaying from both TLCD’s.</t>
  </si>
  <si>
    <t xml:space="preserve">TC2 left side door lock is not working </t>
  </si>
  <si>
    <t>M1 bogie 1 left side current collector carbon skateboard edge damage L= 114.61mm+139mm =254mm</t>
  </si>
  <si>
    <t xml:space="preserve">Tc2 cab wiper not stopping any position, </t>
  </si>
  <si>
    <t xml:space="preserve">M3 bogie 02 right side current collector carbon skateboard edge damage L= 128.56+45.72= 174.28mm
M1 bogie 02 left side current collector carbon skateboard edge damage L= 109.02+32.36= 141.38mm
</t>
  </si>
  <si>
    <t>V4 of TC1 fully automatic coupler had air leakage</t>
  </si>
  <si>
    <t xml:space="preserve">PAR-AX511PS
</t>
  </si>
  <si>
    <t>TC2 DXMe1 showed communication fault</t>
  </si>
  <si>
    <t>DXME</t>
  </si>
  <si>
    <t xml:space="preserve">M2 car door4 door enable train line fault (530A). </t>
  </si>
  <si>
    <t>TC1 bogie 01 RHS current collector carbon skate board edge damage.
L=77.73 + 67.15 =144.88mm</t>
  </si>
  <si>
    <t>M2 bogie 2 LHS carbon skate 
board edge completely damage.</t>
  </si>
  <si>
    <t xml:space="preserve">M2  Brake Resistor wire 2 insulator damage </t>
  </si>
  <si>
    <t>PACU medium fault appeared on HMI of TC-2 and abnormal passenger announcement is happening.</t>
  </si>
  <si>
    <t>PACU I/O Card (GL1008H1)</t>
  </si>
  <si>
    <t>PA0245B120</t>
  </si>
  <si>
    <t>TC1 and TC2 side Camera video not available,</t>
  </si>
  <si>
    <t xml:space="preserve">TC1 media server NVR battey replaced with new one </t>
  </si>
  <si>
    <t>M1 R/S Saloon Speakers were not working</t>
  </si>
  <si>
    <t>TC1 CAB Speedometer internal light is not working</t>
  </si>
  <si>
    <t>M3 bogie 2 left side current collector carbon skateboard edge damage L=113.10+55.51= 168.61mm</t>
  </si>
  <si>
    <t>OLT-1869</t>
  </si>
  <si>
    <t>TC1 cab HVAC shows a 'High-speed overload failure of the evaporator fan of HVAC in TC1 cab.</t>
  </si>
  <si>
    <t>Evaporator thermal overload relay</t>
  </si>
  <si>
    <t>HRB54279 01</t>
  </si>
  <si>
    <t>HRB54279 00</t>
  </si>
  <si>
    <t>TC2 PIS communication fault.</t>
  </si>
  <si>
    <t>PA1637A112</t>
  </si>
  <si>
    <t>FIRC-SY-PIS-430</t>
  </si>
  <si>
    <t>OLT-393</t>
  </si>
  <si>
    <t>M1 bogie 2 right side current collector carbon skateboard edge damage L= 152.29+40.92=193.21</t>
  </si>
  <si>
    <t>TC1 automatic coupler V7 valve rubber seal damage.</t>
  </si>
  <si>
    <t>V7 valve port seal</t>
  </si>
  <si>
    <t xml:space="preserve">•	M3 PA communication Fault of DRMD 1 to 6 (7305,7306,7307,7308,7309 and 730A)
•	M3 PA communication fault PECU1 and PECU2 (7303,7304)
•	slight fault of PIS (7301)
</t>
  </si>
  <si>
    <t>IOS1-00102-1709</t>
  </si>
  <si>
    <t>IOS1-0086-1708</t>
  </si>
  <si>
    <t>FIRC-SY-PIS-431</t>
  </si>
  <si>
    <t>OLT-197</t>
  </si>
  <si>
    <t>TC1 and tc2 TLCD video recording not available ,</t>
  </si>
  <si>
    <t>OLT-401</t>
  </si>
  <si>
    <t>M2 door5 DRMD light of Gulshan-e-Ravi was not working.</t>
  </si>
  <si>
    <t>02PA1145B221</t>
  </si>
  <si>
    <t>FIRC-SY-PIS-432</t>
  </si>
  <si>
    <t>TC2 Left side high beam is not working</t>
  </si>
  <si>
    <t>M3 door1 left leaf rear side Guide rail roller</t>
  </si>
  <si>
    <t>Guide rail roller</t>
  </si>
  <si>
    <t>M1 air compressor contactor fault</t>
  </si>
  <si>
    <t>Relay 3RT1035-3KF44-0LA0</t>
  </si>
  <si>
    <t xml:space="preserve">Contactor =34-K201 </t>
  </si>
  <si>
    <t>FIRC-SY-A/comp-433</t>
  </si>
  <si>
    <t>M1 bogie 01 right side current collector carbon skateboard edge damage L=175.11mm</t>
  </si>
  <si>
    <t>M3 bogie 02 right side current collector carbon skateboard edge damage L= 94.70+ 53.19= 147.89 mm</t>
  </si>
  <si>
    <t>M3 bogie 01 left side current collector carbon skateboard edge damage L=205.51mm
M2 bogie 01 left side current collector carbon skateboard edge damage L= 195.66 mm
M1 bogie 02 left side current collector carbon skateboard edge damage L= 133.27+ 35.40= 168.67mm</t>
  </si>
  <si>
    <t>M1 DCU communication fault (Code: 1207)</t>
  </si>
  <si>
    <t>M00644704</t>
  </si>
  <si>
    <t>MA2000168182</t>
  </si>
  <si>
    <t xml:space="preserve">  </t>
  </si>
  <si>
    <t>Car_Body</t>
  </si>
  <si>
    <t>Gangway</t>
  </si>
  <si>
    <t>Internal Lightting</t>
  </si>
  <si>
    <t>TDS</t>
  </si>
  <si>
    <t>Radio</t>
  </si>
  <si>
    <t>ATC_ATO</t>
  </si>
  <si>
    <t>Air compressor set</t>
  </si>
  <si>
    <t>Window glass</t>
  </si>
  <si>
    <t>Traction Inverter</t>
  </si>
  <si>
    <t>Exterior tent</t>
  </si>
  <si>
    <t>Cab HVAC compressor</t>
  </si>
  <si>
    <t>Saloon HVAC compressor</t>
  </si>
  <si>
    <t>Fire Extinguisher</t>
  </si>
  <si>
    <t>Relay 3RT1017-2KF41</t>
  </si>
  <si>
    <t>Gateway valve</t>
  </si>
  <si>
    <t>SIV inverter module</t>
  </si>
  <si>
    <t>Axle temperature processor (In trailer cars)</t>
  </si>
  <si>
    <t>Emergency invertor electrical connector (X1 &amp; X2) rubber seal</t>
  </si>
  <si>
    <t>DMI</t>
  </si>
  <si>
    <t>Wiper controller Box</t>
  </si>
  <si>
    <t>Safety valve A03 (12.0 bar)</t>
  </si>
  <si>
    <t>Gearbox</t>
  </si>
  <si>
    <t>Electrical Junction box cover</t>
  </si>
  <si>
    <t>Traction motor</t>
  </si>
  <si>
    <t>MDCU</t>
  </si>
  <si>
    <t>Pnuematic pressure gauge</t>
  </si>
  <si>
    <t>FAS heat &amp; smoke detector</t>
  </si>
  <si>
    <t>Internal assembly platess</t>
  </si>
  <si>
    <t>Cab LP switch</t>
  </si>
  <si>
    <t>Driver cab light</t>
  </si>
  <si>
    <t>Relay 3RT1025-3KF44-0LA0</t>
  </si>
  <si>
    <t>Charger module</t>
  </si>
  <si>
    <t>Axle temperature converter (In all cars)</t>
  </si>
  <si>
    <t>Safety valve A11 (10.5 bar)</t>
  </si>
  <si>
    <t>Bogie frame</t>
  </si>
  <si>
    <t>V5 Valve (Automatic coupler)</t>
  </si>
  <si>
    <t>Isolation device</t>
  </si>
  <si>
    <t>Traction motor filter</t>
  </si>
  <si>
    <t>Door motor</t>
  </si>
  <si>
    <t>FAS controller</t>
  </si>
  <si>
    <t>Cab HP switch</t>
  </si>
  <si>
    <t>Saloon HP switch</t>
  </si>
  <si>
    <t>Disable handrail</t>
  </si>
  <si>
    <t>Blaster kit</t>
  </si>
  <si>
    <t>Gangway Emergency Light</t>
  </si>
  <si>
    <t>Auxiliary contact (1025-3KF44) 3RH1921-2HA22</t>
  </si>
  <si>
    <t>Tread brake unit</t>
  </si>
  <si>
    <t>SIV controller</t>
  </si>
  <si>
    <t>TDS Junction box</t>
  </si>
  <si>
    <t>Pressure switch A08 (Compressor loading/unloading)</t>
  </si>
  <si>
    <t>Earthing device</t>
  </si>
  <si>
    <t>Exhaust port of control valve</t>
  </si>
  <si>
    <t>Current collector Insulated Braket</t>
  </si>
  <si>
    <t>BLB 1</t>
  </si>
  <si>
    <t>S1 switch</t>
  </si>
  <si>
    <t>Sun visor</t>
  </si>
  <si>
    <t>FAS smoke detector filter</t>
  </si>
  <si>
    <t>Cab Condensor fan</t>
  </si>
  <si>
    <t>Saloon Condensor fan</t>
  </si>
  <si>
    <t>Cabinet square lock</t>
  </si>
  <si>
    <t>Headlamp power supply</t>
  </si>
  <si>
    <t>Relay D-U204-KLC</t>
  </si>
  <si>
    <t>BCU Speed sensor</t>
  </si>
  <si>
    <t>Battery cell</t>
  </si>
  <si>
    <t>TDS sensor</t>
  </si>
  <si>
    <t>REP</t>
  </si>
  <si>
    <t>Timer (Wiper)</t>
  </si>
  <si>
    <t>Pressure switch A09 (EB apply/release)</t>
  </si>
  <si>
    <t>Axle box</t>
  </si>
  <si>
    <t>Current collector fuse box cable gland</t>
  </si>
  <si>
    <t>BLB 2</t>
  </si>
  <si>
    <t>S2 switch</t>
  </si>
  <si>
    <t>Reading Light</t>
  </si>
  <si>
    <t>Cab Evaporator fan</t>
  </si>
  <si>
    <t>Saloon Evaporator fan</t>
  </si>
  <si>
    <t>Seat glass</t>
  </si>
  <si>
    <t>Magnetic contactor/relay LC1D128FDC</t>
  </si>
  <si>
    <t>Levelling valve</t>
  </si>
  <si>
    <t>Battery fuse</t>
  </si>
  <si>
    <t>TDS cables</t>
  </si>
  <si>
    <t>EGWM</t>
  </si>
  <si>
    <t>Test fitting A07</t>
  </si>
  <si>
    <t>Leveling Rod (Complete set)</t>
  </si>
  <si>
    <t>S3 switch</t>
  </si>
  <si>
    <t>Advertising Board</t>
  </si>
  <si>
    <t>Relay 3TH4262-0L</t>
  </si>
  <si>
    <t>Overflow valve</t>
  </si>
  <si>
    <t>AXME</t>
  </si>
  <si>
    <t>IGBT Drive board</t>
  </si>
  <si>
    <t>S4 switch</t>
  </si>
  <si>
    <t>Cab HVAC power supply</t>
  </si>
  <si>
    <t>Signaling relay Hengstler z-464-1345</t>
  </si>
  <si>
    <t>Cab Camera</t>
  </si>
  <si>
    <t>EDRM</t>
  </si>
  <si>
    <t>Air storage tanks</t>
  </si>
  <si>
    <t>Y type complete current collector set</t>
  </si>
  <si>
    <t>Cab 3 phase voltage monitoring relay</t>
  </si>
  <si>
    <t>Saloon Camera</t>
  </si>
  <si>
    <t>MVB/CAN bus wiring</t>
  </si>
  <si>
    <t>MVB Bus</t>
  </si>
  <si>
    <t>Water tank indicator light</t>
  </si>
  <si>
    <t>Air Compressor Hour Meter</t>
  </si>
  <si>
    <t>Secondary Damper</t>
  </si>
  <si>
    <t>SMC Card</t>
  </si>
  <si>
    <t>Cab Main circuit breaker</t>
  </si>
  <si>
    <t>Auxiliary contact (1035-3KF44) 3RH1921-2HK22</t>
  </si>
  <si>
    <t>Water tank indicator sensor</t>
  </si>
  <si>
    <t>Lateral Damper</t>
  </si>
  <si>
    <t>Voltage monitoring relay 3UG4633-2AL30</t>
  </si>
  <si>
    <t>Air dryer unit</t>
  </si>
  <si>
    <t>Integral lifting device</t>
  </si>
  <si>
    <t>Pulse distribution board</t>
  </si>
  <si>
    <t>Guide Rail</t>
  </si>
  <si>
    <t>Timer relay 3RP1505-2BW30</t>
  </si>
  <si>
    <t>End destination display</t>
  </si>
  <si>
    <t>Anti rolling bar</t>
  </si>
  <si>
    <t>Condenser fan thermal overload relay</t>
  </si>
  <si>
    <t>Compressor relay 3RT1920-1BC00</t>
  </si>
  <si>
    <t>Side destination display</t>
  </si>
  <si>
    <t>Gearbox breather hole cover</t>
  </si>
  <si>
    <t>GDU (Gate drive unit)</t>
  </si>
  <si>
    <t>Auxiliary contacts (compressor relay) 3RH1921-2HK22</t>
  </si>
  <si>
    <t>Communication card (Saloon HVAC controller)</t>
  </si>
  <si>
    <t>ABB Relay NF22E-14</t>
  </si>
  <si>
    <t>LCD speakers</t>
  </si>
  <si>
    <t>Split Pin (Integral lifting device)</t>
  </si>
  <si>
    <t>Motor Temperature sensor</t>
  </si>
  <si>
    <t>Door Speaker</t>
  </si>
  <si>
    <t>Q1/Q2 circuit breaker</t>
  </si>
  <si>
    <t>Relay 3RH1122-2KF40</t>
  </si>
  <si>
    <t>O Ring (axle box)</t>
  </si>
  <si>
    <t>Inverter temperature sensor</t>
  </si>
  <si>
    <t>EED end locking device</t>
  </si>
  <si>
    <t>Q3 circuit breaker</t>
  </si>
  <si>
    <t>ACSU PSU Card (GLA1005F3)</t>
  </si>
  <si>
    <t>Wheel flange barrel nipple</t>
  </si>
  <si>
    <t>Voltage sensor (DCU)</t>
  </si>
  <si>
    <t>Driver Cab door stopper</t>
  </si>
  <si>
    <t>Q4 circuit breaker</t>
  </si>
  <si>
    <t>Solenoid Connector seal (Flange lubrication)</t>
  </si>
  <si>
    <t>Current sensor (DCU)</t>
  </si>
  <si>
    <t>3 phase RMS monitoring relay</t>
  </si>
  <si>
    <t>Wheelset or axle</t>
  </si>
  <si>
    <t>Fresh Air filter (Saloon HVAC)</t>
  </si>
  <si>
    <t>34K20 connector and GF 16*85B resistor</t>
  </si>
  <si>
    <t>HVAC Roof Cover Rubber strip</t>
  </si>
  <si>
    <t>PACU VGA Distributer (GL2802B)</t>
  </si>
  <si>
    <t>PACU MPD Card (GL2705A)</t>
  </si>
  <si>
    <t>PACU</t>
  </si>
  <si>
    <t>Train No</t>
  </si>
  <si>
    <t>OLT</t>
  </si>
  <si>
    <t>Car_No</t>
  </si>
  <si>
    <t>Depot Night</t>
  </si>
  <si>
    <t>OLT-0082</t>
  </si>
  <si>
    <t>TC1</t>
  </si>
  <si>
    <t>OLT-83</t>
  </si>
  <si>
    <t>TC1 cab</t>
  </si>
  <si>
    <t>Stabling Yard Night</t>
  </si>
  <si>
    <t>OLT-84</t>
  </si>
  <si>
    <t>M1</t>
  </si>
  <si>
    <t>OLT-86</t>
  </si>
  <si>
    <t>M2</t>
  </si>
  <si>
    <t>OLT-148</t>
  </si>
  <si>
    <t>M3</t>
  </si>
  <si>
    <t>TC2</t>
  </si>
  <si>
    <t>OLT-387</t>
  </si>
  <si>
    <t>TC2 Cab</t>
  </si>
  <si>
    <t>OLT-388</t>
  </si>
  <si>
    <t>Multiple Cars</t>
  </si>
  <si>
    <t>All Cars</t>
  </si>
  <si>
    <t>OLT-405</t>
  </si>
  <si>
    <t>OLT-406</t>
  </si>
  <si>
    <t>OLT-415</t>
  </si>
  <si>
    <t>OLT-425</t>
  </si>
  <si>
    <t>OLT-456</t>
  </si>
  <si>
    <t>OLT-932</t>
  </si>
  <si>
    <t>OLT-933</t>
  </si>
  <si>
    <t>OLT-934</t>
  </si>
  <si>
    <t>OLT-935</t>
  </si>
  <si>
    <t>OLT-941</t>
  </si>
  <si>
    <t>Depot Day</t>
  </si>
  <si>
    <t>OLT-942</t>
  </si>
  <si>
    <t>OLT-943</t>
  </si>
  <si>
    <t>OLT-945</t>
  </si>
  <si>
    <t>OLT-952</t>
  </si>
  <si>
    <t>OLT-955</t>
  </si>
  <si>
    <t>OLT-956</t>
  </si>
  <si>
    <t>OLT-959</t>
  </si>
  <si>
    <t>OLT-960</t>
  </si>
  <si>
    <t>OLT-964</t>
  </si>
  <si>
    <t>OLT-968</t>
  </si>
  <si>
    <t>OLT-969</t>
  </si>
  <si>
    <t>OLT-970</t>
  </si>
  <si>
    <t>OLT-972</t>
  </si>
  <si>
    <t>OLT-973</t>
  </si>
  <si>
    <t>OLT-974</t>
  </si>
  <si>
    <t>OLT-977</t>
  </si>
  <si>
    <t>OLT-978</t>
  </si>
  <si>
    <t>OLT-980</t>
  </si>
  <si>
    <t>OLT-982</t>
  </si>
  <si>
    <t>OLT-983</t>
  </si>
  <si>
    <t>OLT-1065</t>
  </si>
  <si>
    <t>OLT-1089</t>
  </si>
  <si>
    <t>OLT-1091</t>
  </si>
  <si>
    <t>OLT-1208</t>
  </si>
  <si>
    <t>OLT-1209</t>
  </si>
  <si>
    <t>OLT-1589</t>
  </si>
  <si>
    <t>OLT-1873</t>
  </si>
  <si>
    <t xml:space="preserve"> Night</t>
  </si>
  <si>
    <t>OLT-1871</t>
  </si>
  <si>
    <t>OLT-1934</t>
  </si>
  <si>
    <t>OLT-1935</t>
  </si>
  <si>
    <t>OLT-1937</t>
  </si>
  <si>
    <t>OLT-2077</t>
  </si>
  <si>
    <t>OLT-2136</t>
  </si>
  <si>
    <t>OLT-2137</t>
  </si>
  <si>
    <t>OLT-2139</t>
  </si>
  <si>
    <t>OLT-2140</t>
  </si>
  <si>
    <t>OLT-2141</t>
  </si>
  <si>
    <t>OLT-2205</t>
  </si>
  <si>
    <t>OLT-2206</t>
  </si>
  <si>
    <t>OLT-2207</t>
  </si>
  <si>
    <t>OLT-2208</t>
  </si>
  <si>
    <t>OLT-2209</t>
  </si>
  <si>
    <t>OLT-2210</t>
  </si>
  <si>
    <t>OLT-2211</t>
  </si>
  <si>
    <t>OLT-2212</t>
  </si>
  <si>
    <t>OLT-2213</t>
  </si>
  <si>
    <t>OLT-2214</t>
  </si>
  <si>
    <t>OLT-2215</t>
  </si>
  <si>
    <t>OLT-2216</t>
  </si>
  <si>
    <t>OLT-2217</t>
  </si>
  <si>
    <t>OLT-2218</t>
  </si>
  <si>
    <t>OLT-2219</t>
  </si>
  <si>
    <t>Depot  Night</t>
  </si>
  <si>
    <t>Stabling Yard Day</t>
  </si>
  <si>
    <t>Depot  Day</t>
  </si>
  <si>
    <t xml:space="preserve"> Day</t>
  </si>
  <si>
    <t xml:space="preserve">Depot </t>
  </si>
  <si>
    <t xml:space="preserve"> </t>
  </si>
  <si>
    <t xml:space="preserve">Stabling Yard </t>
  </si>
  <si>
    <t>Row not used</t>
  </si>
  <si>
    <t>Name of Equipment</t>
  </si>
  <si>
    <t>Quantity Replaced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</si>
</sst>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d-mmm-yyyy"/>
    <numFmt numFmtId="166" formatCode="d/m/yyyy"/>
  </numFmts>
  <fonts count="1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b/>
      <color theme="1"/>
      <name val="Calibri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b/>
      <color rgb="FF000000"/>
      <name val="Calibri"/>
    </font>
    <font>
      <sz val="10.0"/>
      <color theme="1"/>
      <name val="Arial"/>
      <scheme val="minor"/>
    </font>
    <font>
      <color rgb="FFFFFFFF"/>
      <name val="Arial"/>
    </font>
    <font>
      <b/>
      <color rgb="FFFFFFFF"/>
      <name val="Arial"/>
    </font>
    <font>
      <color theme="1"/>
      <name val="Arial"/>
    </font>
    <font>
      <sz val="12.0"/>
      <color theme="1"/>
      <name val="Calibri"/>
    </font>
    <font>
      <b/>
      <sz val="12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3" fillId="0" fontId="3" numFmtId="164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vertical="center"/>
    </xf>
    <xf borderId="3" fillId="0" fontId="3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readingOrder="0" vertical="center"/>
    </xf>
    <xf borderId="3" fillId="0" fontId="3" numFmtId="0" xfId="0" applyAlignment="1" applyBorder="1" applyFont="1">
      <alignment horizontal="center" readingOrder="0" shrinkToFit="0" wrapText="1"/>
    </xf>
    <xf borderId="3" fillId="4" fontId="3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164" xfId="0" applyAlignment="1" applyBorder="1" applyFont="1" applyNumberFormat="1">
      <alignment horizontal="center" shrinkToFit="0" wrapText="1"/>
    </xf>
    <xf borderId="1" fillId="0" fontId="3" numFmtId="0" xfId="0" applyBorder="1" applyFont="1"/>
    <xf borderId="2" fillId="0" fontId="3" numFmtId="0" xfId="0" applyAlignment="1" applyBorder="1" applyFont="1">
      <alignment horizontal="left"/>
    </xf>
    <xf borderId="3" fillId="0" fontId="3" numFmtId="164" xfId="0" applyAlignment="1" applyBorder="1" applyFont="1" applyNumberFormat="1">
      <alignment horizontal="center" shrinkToFit="0" wrapText="1"/>
    </xf>
    <xf borderId="3" fillId="0" fontId="3" numFmtId="0" xfId="0" applyBorder="1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shrinkToFit="0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3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1" fillId="4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6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3" fontId="2" numFmtId="0" xfId="0" applyAlignment="1" applyBorder="1" applyFont="1">
      <alignment horizontal="center" vertical="center"/>
    </xf>
    <xf borderId="0" fillId="3" fontId="3" numFmtId="0" xfId="0" applyAlignment="1" applyFont="1">
      <alignment readingOrder="0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horizontal="left" vertical="center"/>
    </xf>
    <xf borderId="0" fillId="3" fontId="2" numFmtId="0" xfId="0" applyAlignment="1" applyFont="1">
      <alignment vertical="center"/>
    </xf>
    <xf borderId="1" fillId="3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0" fillId="8" fontId="4" numFmtId="0" xfId="0" applyAlignment="1" applyFill="1" applyFont="1">
      <alignment horizontal="center" readingOrder="0"/>
    </xf>
    <xf borderId="1" fillId="7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1" fillId="9" fontId="2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left" readingOrder="0" vertical="top"/>
    </xf>
    <xf borderId="0" fillId="0" fontId="10" numFmtId="0" xfId="0" applyAlignment="1" applyFont="1">
      <alignment readingOrder="0"/>
    </xf>
    <xf borderId="1" fillId="0" fontId="11" numFmtId="164" xfId="0" applyAlignment="1" applyBorder="1" applyFont="1" applyNumberFormat="1">
      <alignment horizontal="center" readingOrder="0" vertical="center"/>
    </xf>
    <xf borderId="0" fillId="4" fontId="8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horizontal="center" vertical="center"/>
    </xf>
    <xf borderId="0" fillId="0" fontId="9" numFmtId="0" xfId="0" applyAlignment="1" applyFont="1">
      <alignment horizontal="center" readingOrder="0"/>
    </xf>
    <xf borderId="0" fillId="5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  <xf quotePrefix="1"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shrinkToFit="0" wrapText="1"/>
    </xf>
    <xf borderId="3" fillId="0" fontId="3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center" vertical="center"/>
    </xf>
    <xf borderId="5" fillId="11" fontId="12" numFmtId="0" xfId="0" applyAlignment="1" applyBorder="1" applyFill="1" applyFont="1">
      <alignment shrinkToFit="0" vertical="bottom" wrapText="1"/>
    </xf>
    <xf borderId="6" fillId="11" fontId="13" numFmtId="0" xfId="0" applyAlignment="1" applyBorder="1" applyFont="1">
      <alignment shrinkToFit="0" vertical="bottom" wrapText="1"/>
    </xf>
    <xf borderId="6" fillId="11" fontId="12" numFmtId="0" xfId="0" applyAlignment="1" applyBorder="1" applyFont="1">
      <alignment shrinkToFit="0" vertical="bottom" wrapText="1"/>
    </xf>
    <xf borderId="6" fillId="11" fontId="12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shrinkToFit="0" vertical="bottom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1" fillId="12" fontId="1" numFmtId="0" xfId="0" applyAlignment="1" applyBorder="1" applyFill="1" applyFont="1">
      <alignment horizontal="center" vertical="bottom"/>
    </xf>
    <xf borderId="2" fillId="12" fontId="1" numFmtId="0" xfId="0" applyAlignment="1" applyBorder="1" applyFont="1">
      <alignment horizontal="center" readingOrder="0" shrinkToFit="0" vertical="bottom" wrapText="1"/>
    </xf>
    <xf borderId="2" fillId="12" fontId="1" numFmtId="0" xfId="0" applyAlignment="1" applyBorder="1" applyFont="1">
      <alignment horizontal="center" readingOrder="0" vertical="bottom"/>
    </xf>
    <xf borderId="2" fillId="12" fontId="1" numFmtId="0" xfId="0" applyAlignment="1" applyBorder="1" applyFont="1">
      <alignment horizontal="center" vertical="bottom"/>
    </xf>
    <xf borderId="3" fillId="0" fontId="15" numFmtId="0" xfId="0" applyAlignment="1" applyBorder="1" applyFont="1">
      <alignment horizontal="center" vertical="bottom"/>
    </xf>
    <xf borderId="4" fillId="0" fontId="15" numFmtId="0" xfId="0" applyAlignment="1" applyBorder="1" applyFont="1">
      <alignment readingOrder="0" shrinkToFit="0" vertical="bottom" wrapText="1"/>
    </xf>
    <xf borderId="4" fillId="0" fontId="15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4" fillId="0" fontId="15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readingOrder="0"/>
    </xf>
    <xf borderId="4" fillId="0" fontId="15" numFmtId="0" xfId="0" applyAlignment="1" applyBorder="1" applyFont="1">
      <alignment shrinkToFit="0" vertical="bottom" wrapText="1"/>
    </xf>
    <xf borderId="4" fillId="0" fontId="14" numFmtId="0" xfId="0" applyAlignment="1" applyBorder="1" applyFont="1">
      <alignment vertical="bottom"/>
    </xf>
    <xf borderId="4" fillId="0" fontId="1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center" readingOrder="0" vertical="bottom"/>
    </xf>
    <xf borderId="3" fillId="5" fontId="4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3" fillId="0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1"/>
    </xf>
    <xf borderId="0" fillId="0" fontId="16" numFmtId="0" xfId="0" applyAlignment="1" applyFont="1">
      <alignment readingOrder="0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12.13"/>
    <col customWidth="1" min="3" max="3" width="20.38"/>
    <col customWidth="1" min="4" max="4" width="14.13"/>
    <col customWidth="1" min="5" max="5" width="24.13"/>
    <col customWidth="1" min="6" max="6" width="29.5"/>
    <col customWidth="1" min="7" max="7" width="38.5"/>
    <col customWidth="1" min="8" max="8" width="20.75"/>
    <col customWidth="1" min="10" max="10" width="16.13"/>
    <col customWidth="1" min="11" max="11" width="23.5"/>
    <col customWidth="1" min="12" max="12" width="23.75"/>
    <col customWidth="1" min="13" max="13" width="15.0"/>
    <col customWidth="1" min="14" max="14" width="15.38"/>
    <col customWidth="1" min="15" max="15" width="2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6"/>
      <c r="Q1" s="6"/>
    </row>
    <row r="2">
      <c r="A2" s="7" t="str">
        <f t="array" ref="A2:A625">if(B2:B2010&lt;&gt;"",row(A2:A2010)-1,"")</f>
        <v>#REF!</v>
      </c>
      <c r="B2" s="8" t="s">
        <v>15</v>
      </c>
      <c r="C2" s="9" t="s">
        <v>16</v>
      </c>
      <c r="D2" s="10">
        <v>44928.0</v>
      </c>
      <c r="E2" s="8" t="s">
        <v>17</v>
      </c>
      <c r="F2" s="11" t="s">
        <v>18</v>
      </c>
      <c r="G2" s="8" t="s">
        <v>19</v>
      </c>
      <c r="H2" s="12"/>
      <c r="I2" s="11">
        <v>1.0</v>
      </c>
      <c r="J2" s="8" t="s">
        <v>20</v>
      </c>
      <c r="K2" s="13"/>
      <c r="L2" s="14"/>
      <c r="M2" s="15"/>
      <c r="N2" s="8" t="s">
        <v>21</v>
      </c>
      <c r="O2" s="15"/>
      <c r="P2" s="6"/>
      <c r="Q2" s="6"/>
    </row>
    <row r="3">
      <c r="A3" s="7"/>
      <c r="B3" s="8" t="s">
        <v>22</v>
      </c>
      <c r="C3" s="8" t="s">
        <v>23</v>
      </c>
      <c r="D3" s="16">
        <v>44929.0</v>
      </c>
      <c r="E3" s="8" t="s">
        <v>17</v>
      </c>
      <c r="F3" s="17" t="s">
        <v>24</v>
      </c>
      <c r="G3" s="8" t="s">
        <v>25</v>
      </c>
      <c r="H3" s="18"/>
      <c r="I3" s="17">
        <v>2.0</v>
      </c>
      <c r="J3" s="8" t="s">
        <v>20</v>
      </c>
      <c r="K3" s="19"/>
      <c r="L3" s="20"/>
      <c r="M3" s="15"/>
      <c r="N3" s="8" t="s">
        <v>21</v>
      </c>
      <c r="O3" s="15"/>
      <c r="P3" s="6"/>
      <c r="Q3" s="6"/>
    </row>
    <row r="4">
      <c r="A4" s="7"/>
      <c r="B4" s="8" t="s">
        <v>26</v>
      </c>
      <c r="C4" s="8" t="s">
        <v>27</v>
      </c>
      <c r="D4" s="16">
        <v>44929.0</v>
      </c>
      <c r="E4" s="8" t="s">
        <v>17</v>
      </c>
      <c r="F4" s="17" t="s">
        <v>28</v>
      </c>
      <c r="G4" s="8" t="s">
        <v>29</v>
      </c>
      <c r="H4" s="18"/>
      <c r="I4" s="17">
        <v>1.0</v>
      </c>
      <c r="J4" s="8" t="s">
        <v>20</v>
      </c>
      <c r="K4" s="17" t="s">
        <v>30</v>
      </c>
      <c r="L4" s="21" t="s">
        <v>31</v>
      </c>
      <c r="M4" s="15"/>
      <c r="N4" s="8" t="s">
        <v>21</v>
      </c>
      <c r="O4" s="15"/>
      <c r="P4" s="6"/>
      <c r="Q4" s="6"/>
    </row>
    <row r="5">
      <c r="A5" s="7"/>
      <c r="B5" s="8" t="s">
        <v>26</v>
      </c>
      <c r="C5" s="8" t="s">
        <v>32</v>
      </c>
      <c r="D5" s="16">
        <v>44930.0</v>
      </c>
      <c r="E5" s="8" t="s">
        <v>17</v>
      </c>
      <c r="F5" s="17" t="s">
        <v>33</v>
      </c>
      <c r="G5" s="8" t="s">
        <v>34</v>
      </c>
      <c r="H5" s="18"/>
      <c r="I5" s="17">
        <v>1.0</v>
      </c>
      <c r="J5" s="8" t="s">
        <v>20</v>
      </c>
      <c r="K5" s="17">
        <v>1728147.0</v>
      </c>
      <c r="L5" s="21">
        <v>1725087.0</v>
      </c>
      <c r="M5" s="15"/>
      <c r="N5" s="8" t="s">
        <v>21</v>
      </c>
      <c r="O5" s="15"/>
      <c r="P5" s="6"/>
      <c r="Q5" s="6"/>
    </row>
    <row r="6">
      <c r="A6" s="7"/>
      <c r="B6" s="8" t="s">
        <v>35</v>
      </c>
      <c r="C6" s="9" t="s">
        <v>36</v>
      </c>
      <c r="D6" s="16">
        <v>44931.0</v>
      </c>
      <c r="E6" s="8" t="s">
        <v>17</v>
      </c>
      <c r="F6" s="17" t="s">
        <v>37</v>
      </c>
      <c r="G6" s="22" t="s">
        <v>38</v>
      </c>
      <c r="H6" s="18"/>
      <c r="I6" s="17">
        <v>1.0</v>
      </c>
      <c r="J6" s="8" t="s">
        <v>20</v>
      </c>
      <c r="K6" s="17" t="s">
        <v>39</v>
      </c>
      <c r="L6" s="21" t="s">
        <v>39</v>
      </c>
      <c r="M6" s="15"/>
      <c r="N6" s="8" t="s">
        <v>21</v>
      </c>
      <c r="O6" s="15"/>
      <c r="P6" s="6"/>
      <c r="Q6" s="6"/>
    </row>
    <row r="7">
      <c r="A7" s="7"/>
      <c r="B7" s="8" t="s">
        <v>40</v>
      </c>
      <c r="C7" s="8" t="s">
        <v>23</v>
      </c>
      <c r="D7" s="16">
        <v>44931.0</v>
      </c>
      <c r="E7" s="8" t="s">
        <v>17</v>
      </c>
      <c r="F7" s="17" t="s">
        <v>41</v>
      </c>
      <c r="G7" s="8" t="s">
        <v>25</v>
      </c>
      <c r="H7" s="18"/>
      <c r="I7" s="17">
        <v>2.0</v>
      </c>
      <c r="J7" s="8" t="s">
        <v>20</v>
      </c>
      <c r="K7" s="19"/>
      <c r="L7" s="20"/>
      <c r="M7" s="15"/>
      <c r="N7" s="8" t="s">
        <v>21</v>
      </c>
      <c r="O7" s="15"/>
      <c r="P7" s="6"/>
      <c r="Q7" s="6"/>
    </row>
    <row r="8">
      <c r="A8" s="7"/>
      <c r="B8" s="8" t="s">
        <v>42</v>
      </c>
      <c r="C8" s="9" t="s">
        <v>43</v>
      </c>
      <c r="D8" s="16">
        <v>44932.0</v>
      </c>
      <c r="E8" s="8" t="s">
        <v>17</v>
      </c>
      <c r="F8" s="17" t="s">
        <v>44</v>
      </c>
      <c r="G8" s="8" t="s">
        <v>45</v>
      </c>
      <c r="H8" s="23"/>
      <c r="I8" s="17">
        <v>1.0</v>
      </c>
      <c r="J8" s="8" t="s">
        <v>20</v>
      </c>
      <c r="K8" s="19"/>
      <c r="L8" s="20"/>
      <c r="M8" s="15"/>
      <c r="N8" s="8" t="s">
        <v>21</v>
      </c>
      <c r="O8" s="15"/>
      <c r="P8" s="6"/>
      <c r="Q8" s="6"/>
    </row>
    <row r="9">
      <c r="A9" s="7"/>
      <c r="B9" s="8" t="s">
        <v>46</v>
      </c>
      <c r="C9" s="9" t="s">
        <v>47</v>
      </c>
      <c r="D9" s="16">
        <v>44933.0</v>
      </c>
      <c r="E9" s="8" t="s">
        <v>17</v>
      </c>
      <c r="F9" s="17" t="s">
        <v>48</v>
      </c>
      <c r="G9" s="8" t="s">
        <v>49</v>
      </c>
      <c r="H9" s="18"/>
      <c r="I9" s="17">
        <v>1.0</v>
      </c>
      <c r="J9" s="8" t="s">
        <v>20</v>
      </c>
      <c r="K9" s="17">
        <v>3.3960005E8</v>
      </c>
      <c r="L9" s="21">
        <v>3.39600005E9</v>
      </c>
      <c r="M9" s="15"/>
      <c r="N9" s="8" t="s">
        <v>21</v>
      </c>
      <c r="O9" s="15"/>
      <c r="P9" s="6"/>
      <c r="Q9" s="6"/>
    </row>
    <row r="10">
      <c r="A10" s="7"/>
      <c r="B10" s="8" t="s">
        <v>50</v>
      </c>
      <c r="C10" s="9" t="s">
        <v>16</v>
      </c>
      <c r="D10" s="16">
        <v>44933.0</v>
      </c>
      <c r="E10" s="8" t="s">
        <v>17</v>
      </c>
      <c r="F10" s="17" t="s">
        <v>51</v>
      </c>
      <c r="G10" s="8" t="s">
        <v>52</v>
      </c>
      <c r="H10" s="18"/>
      <c r="I10" s="17">
        <v>1.0</v>
      </c>
      <c r="J10" s="8" t="s">
        <v>20</v>
      </c>
      <c r="K10" s="19"/>
      <c r="L10" s="20"/>
      <c r="M10" s="15"/>
      <c r="N10" s="8" t="s">
        <v>21</v>
      </c>
      <c r="O10" s="15"/>
      <c r="P10" s="6"/>
      <c r="Q10" s="6"/>
    </row>
    <row r="11">
      <c r="A11" s="7"/>
      <c r="B11" s="8" t="s">
        <v>35</v>
      </c>
      <c r="C11" s="9" t="s">
        <v>53</v>
      </c>
      <c r="D11" s="16">
        <v>44934.0</v>
      </c>
      <c r="E11" s="8" t="s">
        <v>54</v>
      </c>
      <c r="F11" s="17" t="s">
        <v>55</v>
      </c>
      <c r="G11" s="8" t="s">
        <v>56</v>
      </c>
      <c r="H11" s="23"/>
      <c r="I11" s="17">
        <v>1.0</v>
      </c>
      <c r="J11" s="8" t="s">
        <v>20</v>
      </c>
      <c r="K11" s="19"/>
      <c r="L11" s="21">
        <v>7.5002100109E12</v>
      </c>
      <c r="M11" s="15"/>
      <c r="N11" s="8" t="s">
        <v>21</v>
      </c>
      <c r="O11" s="15"/>
      <c r="P11" s="6"/>
      <c r="Q11" s="6"/>
    </row>
    <row r="12">
      <c r="A12" s="7"/>
      <c r="B12" s="8" t="s">
        <v>35</v>
      </c>
      <c r="C12" s="9" t="s">
        <v>53</v>
      </c>
      <c r="D12" s="16">
        <v>44934.0</v>
      </c>
      <c r="E12" s="8" t="s">
        <v>54</v>
      </c>
      <c r="F12" s="17" t="s">
        <v>57</v>
      </c>
      <c r="G12" s="8" t="s">
        <v>56</v>
      </c>
      <c r="H12" s="18"/>
      <c r="I12" s="17">
        <v>1.0</v>
      </c>
      <c r="J12" s="8" t="s">
        <v>20</v>
      </c>
      <c r="K12" s="19"/>
      <c r="L12" s="21">
        <v>7.5002100109E12</v>
      </c>
      <c r="M12" s="15"/>
      <c r="N12" s="8" t="s">
        <v>21</v>
      </c>
      <c r="O12" s="15"/>
      <c r="P12" s="6"/>
      <c r="Q12" s="6"/>
    </row>
    <row r="13">
      <c r="A13" s="7"/>
      <c r="B13" s="8" t="s">
        <v>58</v>
      </c>
      <c r="C13" s="9" t="s">
        <v>16</v>
      </c>
      <c r="D13" s="16">
        <v>44935.0</v>
      </c>
      <c r="E13" s="8" t="s">
        <v>17</v>
      </c>
      <c r="F13" s="17" t="s">
        <v>59</v>
      </c>
      <c r="G13" s="8" t="s">
        <v>52</v>
      </c>
      <c r="H13" s="18"/>
      <c r="I13" s="17">
        <v>1.0</v>
      </c>
      <c r="J13" s="8" t="s">
        <v>20</v>
      </c>
      <c r="K13" s="19"/>
      <c r="L13" s="20"/>
      <c r="M13" s="15"/>
      <c r="N13" s="8" t="s">
        <v>21</v>
      </c>
      <c r="O13" s="15"/>
      <c r="P13" s="6"/>
      <c r="Q13" s="6"/>
    </row>
    <row r="14">
      <c r="A14" s="7"/>
      <c r="B14" s="8" t="s">
        <v>22</v>
      </c>
      <c r="C14" s="9" t="s">
        <v>36</v>
      </c>
      <c r="D14" s="16">
        <v>44936.0</v>
      </c>
      <c r="E14" s="8" t="s">
        <v>17</v>
      </c>
      <c r="F14" s="17" t="s">
        <v>60</v>
      </c>
      <c r="G14" s="8" t="s">
        <v>61</v>
      </c>
      <c r="H14" s="23"/>
      <c r="I14" s="17">
        <v>2.0</v>
      </c>
      <c r="J14" s="8" t="s">
        <v>20</v>
      </c>
      <c r="K14" s="17" t="s">
        <v>62</v>
      </c>
      <c r="L14" s="17" t="s">
        <v>63</v>
      </c>
      <c r="M14" s="15"/>
      <c r="N14" s="8" t="s">
        <v>21</v>
      </c>
      <c r="O14" s="15"/>
      <c r="P14" s="6"/>
      <c r="Q14" s="6"/>
    </row>
    <row r="15">
      <c r="A15" s="7"/>
      <c r="B15" s="8" t="s">
        <v>64</v>
      </c>
      <c r="C15" s="9" t="s">
        <v>36</v>
      </c>
      <c r="D15" s="16">
        <v>44936.0</v>
      </c>
      <c r="E15" s="8" t="s">
        <v>17</v>
      </c>
      <c r="F15" s="17" t="s">
        <v>65</v>
      </c>
      <c r="G15" s="8" t="s">
        <v>66</v>
      </c>
      <c r="H15" s="18"/>
      <c r="I15" s="17">
        <v>1.0</v>
      </c>
      <c r="J15" s="8" t="s">
        <v>20</v>
      </c>
      <c r="K15" s="17" t="s">
        <v>67</v>
      </c>
      <c r="L15" s="21" t="s">
        <v>68</v>
      </c>
      <c r="M15" s="15"/>
      <c r="N15" s="8" t="s">
        <v>21</v>
      </c>
      <c r="O15" s="15"/>
      <c r="P15" s="6"/>
      <c r="Q15" s="6"/>
    </row>
    <row r="16">
      <c r="A16" s="7"/>
      <c r="B16" s="8" t="s">
        <v>69</v>
      </c>
      <c r="C16" s="8" t="s">
        <v>70</v>
      </c>
      <c r="D16" s="16">
        <v>44936.0</v>
      </c>
      <c r="E16" s="8" t="s">
        <v>17</v>
      </c>
      <c r="F16" s="17" t="s">
        <v>71</v>
      </c>
      <c r="G16" s="8" t="s">
        <v>72</v>
      </c>
      <c r="H16" s="24"/>
      <c r="I16" s="17">
        <v>1.0</v>
      </c>
      <c r="J16" s="8" t="s">
        <v>20</v>
      </c>
      <c r="K16" s="17" t="s">
        <v>73</v>
      </c>
      <c r="L16" s="21" t="s">
        <v>73</v>
      </c>
      <c r="M16" s="15"/>
      <c r="N16" s="8" t="s">
        <v>21</v>
      </c>
      <c r="O16" s="15"/>
      <c r="P16" s="6"/>
      <c r="Q16" s="6"/>
    </row>
    <row r="17">
      <c r="A17" s="7"/>
      <c r="B17" s="8" t="s">
        <v>42</v>
      </c>
      <c r="C17" s="8" t="s">
        <v>23</v>
      </c>
      <c r="D17" s="16">
        <v>44936.0</v>
      </c>
      <c r="E17" s="8" t="s">
        <v>17</v>
      </c>
      <c r="F17" s="17" t="s">
        <v>74</v>
      </c>
      <c r="G17" s="8" t="s">
        <v>25</v>
      </c>
      <c r="H17" s="18"/>
      <c r="I17" s="17">
        <v>2.0</v>
      </c>
      <c r="J17" s="8" t="s">
        <v>20</v>
      </c>
      <c r="K17" s="19"/>
      <c r="L17" s="20"/>
      <c r="M17" s="15"/>
      <c r="N17" s="8" t="s">
        <v>21</v>
      </c>
      <c r="O17" s="15"/>
      <c r="P17" s="6"/>
      <c r="Q17" s="6"/>
    </row>
    <row r="18">
      <c r="A18" s="7"/>
      <c r="B18" s="25" t="s">
        <v>75</v>
      </c>
      <c r="C18" s="9" t="s">
        <v>36</v>
      </c>
      <c r="D18" s="10">
        <v>44938.0</v>
      </c>
      <c r="E18" s="8" t="s">
        <v>17</v>
      </c>
      <c r="F18" s="11" t="s">
        <v>76</v>
      </c>
      <c r="G18" s="8" t="s">
        <v>66</v>
      </c>
      <c r="H18" s="18"/>
      <c r="I18" s="11">
        <v>1.0</v>
      </c>
      <c r="J18" s="8" t="s">
        <v>20</v>
      </c>
      <c r="K18" s="11" t="s">
        <v>77</v>
      </c>
      <c r="L18" s="26" t="s">
        <v>78</v>
      </c>
      <c r="M18" s="15"/>
      <c r="N18" s="8" t="s">
        <v>21</v>
      </c>
      <c r="O18" s="15"/>
      <c r="P18" s="6"/>
      <c r="Q18" s="6"/>
    </row>
    <row r="19">
      <c r="A19" s="7"/>
      <c r="B19" s="27" t="s">
        <v>15</v>
      </c>
      <c r="C19" s="8" t="s">
        <v>23</v>
      </c>
      <c r="D19" s="16">
        <v>44938.0</v>
      </c>
      <c r="E19" s="8" t="s">
        <v>17</v>
      </c>
      <c r="F19" s="17" t="s">
        <v>79</v>
      </c>
      <c r="G19" s="8" t="s">
        <v>25</v>
      </c>
      <c r="H19" s="18"/>
      <c r="I19" s="17">
        <v>4.0</v>
      </c>
      <c r="J19" s="8" t="s">
        <v>20</v>
      </c>
      <c r="K19" s="19"/>
      <c r="L19" s="20"/>
      <c r="M19" s="15"/>
      <c r="N19" s="8" t="s">
        <v>21</v>
      </c>
      <c r="O19" s="15"/>
      <c r="P19" s="6"/>
      <c r="Q19" s="6"/>
    </row>
    <row r="20">
      <c r="A20" s="7"/>
      <c r="B20" s="27" t="s">
        <v>80</v>
      </c>
      <c r="C20" s="9" t="s">
        <v>36</v>
      </c>
      <c r="D20" s="16">
        <v>44938.0</v>
      </c>
      <c r="E20" s="8" t="s">
        <v>54</v>
      </c>
      <c r="F20" s="17" t="s">
        <v>81</v>
      </c>
      <c r="G20" s="8" t="s">
        <v>66</v>
      </c>
      <c r="H20" s="18"/>
      <c r="I20" s="17">
        <v>1.0</v>
      </c>
      <c r="J20" s="8" t="s">
        <v>20</v>
      </c>
      <c r="K20" s="19"/>
      <c r="L20" s="20"/>
      <c r="M20" s="15"/>
      <c r="N20" s="8" t="s">
        <v>21</v>
      </c>
      <c r="O20" s="15"/>
      <c r="P20" s="6"/>
      <c r="Q20" s="6"/>
    </row>
    <row r="21">
      <c r="A21" s="7"/>
      <c r="B21" s="27" t="s">
        <v>58</v>
      </c>
      <c r="C21" s="8" t="s">
        <v>70</v>
      </c>
      <c r="D21" s="16">
        <v>44940.0</v>
      </c>
      <c r="E21" s="8" t="s">
        <v>17</v>
      </c>
      <c r="F21" s="17" t="s">
        <v>82</v>
      </c>
      <c r="G21" s="8" t="s">
        <v>72</v>
      </c>
      <c r="H21" s="24"/>
      <c r="I21" s="17">
        <v>1.0</v>
      </c>
      <c r="J21" s="8" t="s">
        <v>20</v>
      </c>
      <c r="K21" s="19"/>
      <c r="L21" s="20"/>
      <c r="M21" s="15"/>
      <c r="N21" s="8" t="s">
        <v>21</v>
      </c>
      <c r="O21" s="15"/>
      <c r="P21" s="6"/>
      <c r="Q21" s="6"/>
    </row>
    <row r="22">
      <c r="A22" s="7"/>
      <c r="B22" s="27" t="s">
        <v>83</v>
      </c>
      <c r="C22" s="8" t="s">
        <v>84</v>
      </c>
      <c r="D22" s="16">
        <v>44942.0</v>
      </c>
      <c r="E22" s="8" t="s">
        <v>17</v>
      </c>
      <c r="F22" s="17" t="s">
        <v>85</v>
      </c>
      <c r="G22" s="8" t="s">
        <v>86</v>
      </c>
      <c r="H22" s="18"/>
      <c r="I22" s="17">
        <v>1.0</v>
      </c>
      <c r="J22" s="8" t="s">
        <v>20</v>
      </c>
      <c r="K22" s="19"/>
      <c r="L22" s="20"/>
      <c r="M22" s="15"/>
      <c r="N22" s="8" t="s">
        <v>21</v>
      </c>
      <c r="O22" s="15"/>
      <c r="P22" s="6"/>
      <c r="Q22" s="6"/>
    </row>
    <row r="23">
      <c r="A23" s="7"/>
      <c r="B23" s="27" t="s">
        <v>75</v>
      </c>
      <c r="C23" s="9" t="s">
        <v>36</v>
      </c>
      <c r="D23" s="16">
        <v>44942.0</v>
      </c>
      <c r="E23" s="8" t="s">
        <v>54</v>
      </c>
      <c r="F23" s="17" t="s">
        <v>87</v>
      </c>
      <c r="G23" s="8" t="s">
        <v>66</v>
      </c>
      <c r="H23" s="18"/>
      <c r="I23" s="17">
        <v>2.0</v>
      </c>
      <c r="J23" s="8" t="s">
        <v>20</v>
      </c>
      <c r="K23" s="17" t="s">
        <v>88</v>
      </c>
      <c r="L23" s="21" t="s">
        <v>89</v>
      </c>
      <c r="M23" s="15"/>
      <c r="N23" s="8" t="s">
        <v>21</v>
      </c>
      <c r="O23" s="15"/>
      <c r="P23" s="6"/>
      <c r="Q23" s="6"/>
    </row>
    <row r="24">
      <c r="A24" s="7"/>
      <c r="B24" s="27" t="s">
        <v>58</v>
      </c>
      <c r="C24" s="9" t="s">
        <v>36</v>
      </c>
      <c r="D24" s="16">
        <v>44944.0</v>
      </c>
      <c r="E24" s="8" t="s">
        <v>17</v>
      </c>
      <c r="F24" s="17" t="s">
        <v>90</v>
      </c>
      <c r="G24" s="8" t="s">
        <v>66</v>
      </c>
      <c r="H24" s="18"/>
      <c r="I24" s="17">
        <v>1.0</v>
      </c>
      <c r="J24" s="8" t="s">
        <v>20</v>
      </c>
      <c r="K24" s="17" t="s">
        <v>91</v>
      </c>
      <c r="L24" s="21" t="s">
        <v>68</v>
      </c>
      <c r="M24" s="15"/>
      <c r="N24" s="8" t="s">
        <v>21</v>
      </c>
      <c r="O24" s="15"/>
      <c r="P24" s="6"/>
      <c r="Q24" s="6"/>
    </row>
    <row r="25">
      <c r="A25" s="7"/>
      <c r="B25" s="27" t="s">
        <v>75</v>
      </c>
      <c r="C25" s="9" t="s">
        <v>36</v>
      </c>
      <c r="D25" s="16">
        <v>44944.0</v>
      </c>
      <c r="E25" s="8" t="s">
        <v>17</v>
      </c>
      <c r="F25" s="17" t="s">
        <v>92</v>
      </c>
      <c r="G25" s="8" t="s">
        <v>66</v>
      </c>
      <c r="H25" s="18"/>
      <c r="I25" s="17">
        <v>1.0</v>
      </c>
      <c r="J25" s="8" t="s">
        <v>20</v>
      </c>
      <c r="K25" s="17" t="s">
        <v>91</v>
      </c>
      <c r="L25" s="21" t="s">
        <v>68</v>
      </c>
      <c r="M25" s="15"/>
      <c r="N25" s="8" t="s">
        <v>21</v>
      </c>
      <c r="O25" s="15"/>
      <c r="P25" s="6"/>
      <c r="Q25" s="6"/>
    </row>
    <row r="26">
      <c r="A26" s="7"/>
      <c r="B26" s="27" t="s">
        <v>93</v>
      </c>
      <c r="C26" s="9" t="s">
        <v>36</v>
      </c>
      <c r="D26" s="28">
        <v>44942.0</v>
      </c>
      <c r="E26" s="8" t="s">
        <v>54</v>
      </c>
      <c r="F26" s="17" t="s">
        <v>94</v>
      </c>
      <c r="G26" s="22" t="s">
        <v>95</v>
      </c>
      <c r="H26" s="24"/>
      <c r="I26" s="17">
        <v>1.0</v>
      </c>
      <c r="J26" s="8" t="s">
        <v>20</v>
      </c>
      <c r="K26" s="17">
        <v>2.02111230019E11</v>
      </c>
      <c r="L26" s="21" t="s">
        <v>96</v>
      </c>
      <c r="M26" s="15"/>
      <c r="N26" s="8" t="s">
        <v>21</v>
      </c>
      <c r="O26" s="15"/>
      <c r="P26" s="6"/>
      <c r="Q26" s="6"/>
    </row>
    <row r="27">
      <c r="A27" s="7"/>
      <c r="B27" s="27" t="s">
        <v>97</v>
      </c>
      <c r="C27" s="9" t="s">
        <v>36</v>
      </c>
      <c r="D27" s="16">
        <v>44945.0</v>
      </c>
      <c r="E27" s="8" t="s">
        <v>17</v>
      </c>
      <c r="F27" s="17" t="s">
        <v>98</v>
      </c>
      <c r="G27" s="22" t="s">
        <v>99</v>
      </c>
      <c r="H27" s="23"/>
      <c r="I27" s="17">
        <v>1.0</v>
      </c>
      <c r="J27" s="8" t="s">
        <v>20</v>
      </c>
      <c r="K27" s="19"/>
      <c r="L27" s="20"/>
      <c r="M27" s="15"/>
      <c r="N27" s="8" t="s">
        <v>21</v>
      </c>
      <c r="O27" s="15"/>
      <c r="P27" s="6"/>
      <c r="Q27" s="6"/>
    </row>
    <row r="28">
      <c r="A28" s="7"/>
      <c r="B28" s="27" t="s">
        <v>100</v>
      </c>
      <c r="C28" s="8" t="s">
        <v>23</v>
      </c>
      <c r="D28" s="16">
        <v>44945.0</v>
      </c>
      <c r="E28" s="8" t="s">
        <v>17</v>
      </c>
      <c r="F28" s="17" t="s">
        <v>101</v>
      </c>
      <c r="G28" s="8" t="s">
        <v>25</v>
      </c>
      <c r="H28" s="18"/>
      <c r="I28" s="17">
        <v>1.0</v>
      </c>
      <c r="J28" s="8" t="s">
        <v>20</v>
      </c>
      <c r="K28" s="19"/>
      <c r="L28" s="20"/>
      <c r="M28" s="15"/>
      <c r="N28" s="8" t="s">
        <v>21</v>
      </c>
      <c r="O28" s="15"/>
      <c r="P28" s="6"/>
      <c r="Q28" s="6"/>
    </row>
    <row r="29">
      <c r="A29" s="7"/>
      <c r="B29" s="27" t="s">
        <v>102</v>
      </c>
      <c r="C29" s="9" t="s">
        <v>36</v>
      </c>
      <c r="D29" s="16">
        <v>44946.0</v>
      </c>
      <c r="E29" s="8" t="s">
        <v>17</v>
      </c>
      <c r="F29" s="17" t="s">
        <v>103</v>
      </c>
      <c r="G29" s="8" t="s">
        <v>66</v>
      </c>
      <c r="H29" s="18"/>
      <c r="I29" s="17">
        <v>1.0</v>
      </c>
      <c r="J29" s="8" t="s">
        <v>20</v>
      </c>
      <c r="K29" s="17" t="s">
        <v>104</v>
      </c>
      <c r="L29" s="21" t="s">
        <v>105</v>
      </c>
      <c r="M29" s="15"/>
      <c r="N29" s="8" t="s">
        <v>21</v>
      </c>
      <c r="O29" s="15"/>
      <c r="P29" s="6"/>
      <c r="Q29" s="6"/>
    </row>
    <row r="30">
      <c r="A30" s="7"/>
      <c r="B30" s="27" t="s">
        <v>15</v>
      </c>
      <c r="C30" s="8" t="s">
        <v>27</v>
      </c>
      <c r="D30" s="16">
        <v>44946.0</v>
      </c>
      <c r="E30" s="8" t="s">
        <v>17</v>
      </c>
      <c r="F30" s="17" t="s">
        <v>106</v>
      </c>
      <c r="G30" s="8" t="s">
        <v>29</v>
      </c>
      <c r="H30" s="18"/>
      <c r="I30" s="17">
        <v>1.0</v>
      </c>
      <c r="J30" s="8" t="s">
        <v>20</v>
      </c>
      <c r="K30" s="17">
        <v>2.01701117E8</v>
      </c>
      <c r="L30" s="21">
        <v>2.01701115E8</v>
      </c>
      <c r="M30" s="15"/>
      <c r="N30" s="8" t="s">
        <v>21</v>
      </c>
      <c r="O30" s="15"/>
      <c r="P30" s="6"/>
      <c r="Q30" s="6"/>
    </row>
    <row r="31">
      <c r="A31" s="7"/>
      <c r="B31" s="27" t="s">
        <v>107</v>
      </c>
      <c r="C31" s="8" t="s">
        <v>23</v>
      </c>
      <c r="D31" s="16">
        <v>44950.0</v>
      </c>
      <c r="E31" s="8" t="s">
        <v>17</v>
      </c>
      <c r="F31" s="17" t="s">
        <v>108</v>
      </c>
      <c r="G31" s="8" t="s">
        <v>25</v>
      </c>
      <c r="H31" s="18"/>
      <c r="I31" s="17">
        <v>4.0</v>
      </c>
      <c r="J31" s="8" t="s">
        <v>20</v>
      </c>
      <c r="K31" s="19"/>
      <c r="L31" s="20"/>
      <c r="M31" s="15"/>
      <c r="N31" s="8" t="s">
        <v>21</v>
      </c>
      <c r="O31" s="15"/>
      <c r="P31" s="6"/>
      <c r="Q31" s="6"/>
    </row>
    <row r="32">
      <c r="A32" s="7"/>
      <c r="B32" s="27" t="s">
        <v>50</v>
      </c>
      <c r="C32" s="8" t="s">
        <v>23</v>
      </c>
      <c r="D32" s="16">
        <v>44950.0</v>
      </c>
      <c r="E32" s="8" t="s">
        <v>17</v>
      </c>
      <c r="F32" s="17" t="s">
        <v>109</v>
      </c>
      <c r="G32" s="8" t="s">
        <v>110</v>
      </c>
      <c r="H32" s="23"/>
      <c r="I32" s="17">
        <v>2.0</v>
      </c>
      <c r="J32" s="8" t="s">
        <v>20</v>
      </c>
      <c r="K32" s="17" t="s">
        <v>111</v>
      </c>
      <c r="L32" s="21" t="s">
        <v>112</v>
      </c>
      <c r="M32" s="15"/>
      <c r="N32" s="8" t="s">
        <v>21</v>
      </c>
      <c r="O32" s="15"/>
      <c r="P32" s="6"/>
      <c r="Q32" s="6"/>
    </row>
    <row r="33">
      <c r="A33" s="7"/>
      <c r="B33" s="27" t="s">
        <v>35</v>
      </c>
      <c r="C33" s="9" t="s">
        <v>43</v>
      </c>
      <c r="D33" s="16">
        <v>44950.0</v>
      </c>
      <c r="E33" s="8" t="s">
        <v>54</v>
      </c>
      <c r="F33" s="17" t="s">
        <v>113</v>
      </c>
      <c r="G33" s="8" t="s">
        <v>114</v>
      </c>
      <c r="H33" s="23"/>
      <c r="I33" s="17">
        <v>1.0</v>
      </c>
      <c r="J33" s="8" t="s">
        <v>20</v>
      </c>
      <c r="K33" s="19"/>
      <c r="L33" s="20"/>
      <c r="M33" s="15"/>
      <c r="N33" s="8" t="s">
        <v>21</v>
      </c>
      <c r="O33" s="15"/>
      <c r="P33" s="6"/>
      <c r="Q33" s="6"/>
    </row>
    <row r="34">
      <c r="A34" s="7"/>
      <c r="B34" s="27" t="s">
        <v>15</v>
      </c>
      <c r="C34" s="8" t="s">
        <v>27</v>
      </c>
      <c r="D34" s="28">
        <v>44950.0</v>
      </c>
      <c r="E34" s="8" t="s">
        <v>17</v>
      </c>
      <c r="F34" s="17" t="s">
        <v>115</v>
      </c>
      <c r="G34" s="8" t="s">
        <v>116</v>
      </c>
      <c r="H34" s="18"/>
      <c r="I34" s="17">
        <v>1.0</v>
      </c>
      <c r="J34" s="8" t="s">
        <v>20</v>
      </c>
      <c r="K34" s="17" t="s">
        <v>117</v>
      </c>
      <c r="L34" s="21" t="s">
        <v>118</v>
      </c>
      <c r="M34" s="15"/>
      <c r="N34" s="8" t="s">
        <v>21</v>
      </c>
      <c r="O34" s="15"/>
      <c r="P34" s="6"/>
      <c r="Q34" s="6"/>
    </row>
    <row r="35">
      <c r="A35" s="7"/>
      <c r="B35" s="27" t="s">
        <v>15</v>
      </c>
      <c r="C35" s="8" t="s">
        <v>27</v>
      </c>
      <c r="D35" s="16">
        <v>44951.0</v>
      </c>
      <c r="E35" s="8" t="s">
        <v>17</v>
      </c>
      <c r="F35" s="17" t="s">
        <v>119</v>
      </c>
      <c r="G35" s="8" t="s">
        <v>29</v>
      </c>
      <c r="H35" s="18"/>
      <c r="I35" s="17">
        <v>1.0</v>
      </c>
      <c r="J35" s="8" t="s">
        <v>20</v>
      </c>
      <c r="K35" s="17" t="s">
        <v>120</v>
      </c>
      <c r="L35" s="21" t="s">
        <v>121</v>
      </c>
      <c r="M35" s="15"/>
      <c r="N35" s="8" t="s">
        <v>21</v>
      </c>
      <c r="O35" s="15"/>
      <c r="P35" s="6"/>
      <c r="Q35" s="6"/>
    </row>
    <row r="36">
      <c r="A36" s="7"/>
      <c r="B36" s="25" t="s">
        <v>122</v>
      </c>
      <c r="C36" s="25" t="s">
        <v>23</v>
      </c>
      <c r="D36" s="10">
        <v>44952.0</v>
      </c>
      <c r="E36" s="8" t="s">
        <v>17</v>
      </c>
      <c r="F36" s="11" t="s">
        <v>123</v>
      </c>
      <c r="G36" s="8" t="s">
        <v>25</v>
      </c>
      <c r="H36" s="18"/>
      <c r="I36" s="11">
        <v>6.0</v>
      </c>
      <c r="J36" s="8" t="s">
        <v>20</v>
      </c>
      <c r="K36" s="13"/>
      <c r="L36" s="29"/>
      <c r="M36" s="15"/>
      <c r="N36" s="8" t="s">
        <v>21</v>
      </c>
      <c r="O36" s="15"/>
      <c r="P36" s="6"/>
      <c r="Q36" s="6"/>
    </row>
    <row r="37">
      <c r="A37" s="7"/>
      <c r="B37" s="27" t="s">
        <v>122</v>
      </c>
      <c r="C37" s="27" t="s">
        <v>124</v>
      </c>
      <c r="D37" s="16">
        <v>44952.0</v>
      </c>
      <c r="E37" s="8" t="s">
        <v>17</v>
      </c>
      <c r="F37" s="17" t="s">
        <v>125</v>
      </c>
      <c r="G37" s="8" t="s">
        <v>126</v>
      </c>
      <c r="H37" s="18"/>
      <c r="I37" s="17">
        <v>1.0</v>
      </c>
      <c r="J37" s="8" t="s">
        <v>20</v>
      </c>
      <c r="K37" s="19"/>
      <c r="L37" s="30"/>
      <c r="M37" s="15"/>
      <c r="N37" s="8" t="s">
        <v>21</v>
      </c>
      <c r="O37" s="15"/>
      <c r="P37" s="6"/>
      <c r="Q37" s="6"/>
    </row>
    <row r="38">
      <c r="A38" s="7"/>
      <c r="B38" s="27" t="s">
        <v>80</v>
      </c>
      <c r="C38" s="27" t="s">
        <v>23</v>
      </c>
      <c r="D38" s="16">
        <v>44954.0</v>
      </c>
      <c r="E38" s="8" t="s">
        <v>17</v>
      </c>
      <c r="F38" s="17" t="s">
        <v>127</v>
      </c>
      <c r="G38" s="8" t="s">
        <v>25</v>
      </c>
      <c r="H38" s="18"/>
      <c r="I38" s="17">
        <v>6.0</v>
      </c>
      <c r="J38" s="8" t="s">
        <v>20</v>
      </c>
      <c r="K38" s="19"/>
      <c r="L38" s="30"/>
      <c r="M38" s="15"/>
      <c r="N38" s="8" t="s">
        <v>21</v>
      </c>
      <c r="O38" s="15"/>
      <c r="P38" s="6"/>
      <c r="Q38" s="6"/>
    </row>
    <row r="39">
      <c r="A39" s="7"/>
      <c r="B39" s="27" t="s">
        <v>80</v>
      </c>
      <c r="C39" s="27" t="s">
        <v>124</v>
      </c>
      <c r="D39" s="16">
        <v>44954.0</v>
      </c>
      <c r="E39" s="8" t="s">
        <v>17</v>
      </c>
      <c r="F39" s="17" t="s">
        <v>128</v>
      </c>
      <c r="G39" s="8" t="s">
        <v>126</v>
      </c>
      <c r="H39" s="18"/>
      <c r="I39" s="17">
        <v>1.0</v>
      </c>
      <c r="J39" s="8" t="s">
        <v>20</v>
      </c>
      <c r="K39" s="19"/>
      <c r="L39" s="30"/>
      <c r="M39" s="15"/>
      <c r="N39" s="8" t="s">
        <v>21</v>
      </c>
      <c r="O39" s="15"/>
      <c r="P39" s="6"/>
      <c r="Q39" s="6"/>
    </row>
    <row r="40">
      <c r="A40" s="7"/>
      <c r="B40" s="27" t="s">
        <v>122</v>
      </c>
      <c r="C40" s="27" t="s">
        <v>84</v>
      </c>
      <c r="D40" s="16">
        <v>44954.0</v>
      </c>
      <c r="E40" s="8" t="s">
        <v>17</v>
      </c>
      <c r="F40" s="17" t="s">
        <v>129</v>
      </c>
      <c r="G40" s="8" t="s">
        <v>130</v>
      </c>
      <c r="H40" s="18"/>
      <c r="I40" s="17">
        <v>2.0</v>
      </c>
      <c r="J40" s="8" t="s">
        <v>20</v>
      </c>
      <c r="K40" s="19"/>
      <c r="L40" s="30"/>
      <c r="M40" s="15"/>
      <c r="N40" s="8" t="s">
        <v>21</v>
      </c>
      <c r="O40" s="15"/>
      <c r="P40" s="6"/>
      <c r="Q40" s="6"/>
    </row>
    <row r="41">
      <c r="A41" s="7"/>
      <c r="B41" s="27" t="s">
        <v>80</v>
      </c>
      <c r="C41" s="27" t="s">
        <v>84</v>
      </c>
      <c r="D41" s="16">
        <v>44954.0</v>
      </c>
      <c r="E41" s="8" t="s">
        <v>17</v>
      </c>
      <c r="F41" s="17" t="s">
        <v>131</v>
      </c>
      <c r="G41" s="8" t="s">
        <v>130</v>
      </c>
      <c r="H41" s="18"/>
      <c r="I41" s="17">
        <v>2.0</v>
      </c>
      <c r="J41" s="8" t="s">
        <v>20</v>
      </c>
      <c r="K41" s="19"/>
      <c r="L41" s="30"/>
      <c r="M41" s="15"/>
      <c r="N41" s="8" t="s">
        <v>21</v>
      </c>
      <c r="O41" s="15"/>
      <c r="P41" s="6"/>
      <c r="Q41" s="6"/>
    </row>
    <row r="42">
      <c r="A42" s="7"/>
      <c r="B42" s="27" t="s">
        <v>69</v>
      </c>
      <c r="C42" s="27" t="s">
        <v>36</v>
      </c>
      <c r="D42" s="16">
        <v>44954.0</v>
      </c>
      <c r="E42" s="8" t="s">
        <v>17</v>
      </c>
      <c r="F42" s="17" t="s">
        <v>132</v>
      </c>
      <c r="G42" s="8" t="s">
        <v>133</v>
      </c>
      <c r="H42" s="18"/>
      <c r="I42" s="17">
        <v>1.0</v>
      </c>
      <c r="J42" s="8" t="s">
        <v>20</v>
      </c>
      <c r="K42" s="17" t="s">
        <v>134</v>
      </c>
      <c r="L42" s="31" t="s">
        <v>135</v>
      </c>
      <c r="M42" s="15"/>
      <c r="N42" s="8" t="s">
        <v>21</v>
      </c>
      <c r="O42" s="15"/>
      <c r="P42" s="6"/>
      <c r="Q42" s="6"/>
    </row>
    <row r="43">
      <c r="A43" s="7"/>
      <c r="B43" s="27" t="s">
        <v>64</v>
      </c>
      <c r="C43" s="27" t="s">
        <v>36</v>
      </c>
      <c r="D43" s="16">
        <v>44956.0</v>
      </c>
      <c r="E43" s="8" t="s">
        <v>17</v>
      </c>
      <c r="F43" s="17" t="s">
        <v>136</v>
      </c>
      <c r="G43" s="8" t="s">
        <v>66</v>
      </c>
      <c r="H43" s="18"/>
      <c r="I43" s="17">
        <v>1.0</v>
      </c>
      <c r="J43" s="8" t="s">
        <v>20</v>
      </c>
      <c r="K43" s="17" t="s">
        <v>104</v>
      </c>
      <c r="L43" s="31" t="s">
        <v>105</v>
      </c>
      <c r="M43" s="15"/>
      <c r="N43" s="8" t="s">
        <v>21</v>
      </c>
      <c r="O43" s="15"/>
      <c r="P43" s="6"/>
      <c r="Q43" s="6"/>
    </row>
    <row r="44">
      <c r="A44" s="7"/>
      <c r="B44" s="27" t="s">
        <v>69</v>
      </c>
      <c r="C44" s="27" t="s">
        <v>84</v>
      </c>
      <c r="D44" s="16">
        <v>44957.0</v>
      </c>
      <c r="E44" s="8" t="s">
        <v>17</v>
      </c>
      <c r="F44" s="17" t="s">
        <v>137</v>
      </c>
      <c r="G44" s="8" t="s">
        <v>130</v>
      </c>
      <c r="H44" s="18"/>
      <c r="I44" s="17">
        <v>1.0</v>
      </c>
      <c r="J44" s="8" t="s">
        <v>20</v>
      </c>
      <c r="K44" s="19"/>
      <c r="L44" s="30"/>
      <c r="M44" s="15"/>
      <c r="N44" s="8" t="s">
        <v>21</v>
      </c>
      <c r="O44" s="15"/>
      <c r="P44" s="6"/>
      <c r="Q44" s="6"/>
    </row>
    <row r="45">
      <c r="A45" s="7"/>
      <c r="B45" s="27" t="s">
        <v>69</v>
      </c>
      <c r="C45" s="27" t="s">
        <v>23</v>
      </c>
      <c r="D45" s="16">
        <v>44957.0</v>
      </c>
      <c r="E45" s="8" t="s">
        <v>17</v>
      </c>
      <c r="F45" s="17" t="s">
        <v>138</v>
      </c>
      <c r="G45" s="8" t="s">
        <v>25</v>
      </c>
      <c r="H45" s="18"/>
      <c r="I45" s="17">
        <v>2.0</v>
      </c>
      <c r="J45" s="8" t="s">
        <v>20</v>
      </c>
      <c r="K45" s="19"/>
      <c r="L45" s="30"/>
      <c r="M45" s="15"/>
      <c r="N45" s="8" t="s">
        <v>21</v>
      </c>
      <c r="O45" s="15"/>
      <c r="P45" s="6"/>
      <c r="Q45" s="6"/>
    </row>
    <row r="46">
      <c r="A46" s="7"/>
      <c r="B46" s="25" t="s">
        <v>139</v>
      </c>
      <c r="C46" s="25" t="s">
        <v>53</v>
      </c>
      <c r="D46" s="10">
        <v>44958.0</v>
      </c>
      <c r="E46" s="25" t="s">
        <v>17</v>
      </c>
      <c r="F46" s="11" t="s">
        <v>140</v>
      </c>
      <c r="G46" s="8" t="s">
        <v>141</v>
      </c>
      <c r="H46" s="18"/>
      <c r="I46" s="11">
        <v>1.0</v>
      </c>
      <c r="J46" s="11" t="s">
        <v>20</v>
      </c>
      <c r="K46" s="11" t="s">
        <v>142</v>
      </c>
      <c r="L46" s="32" t="s">
        <v>142</v>
      </c>
      <c r="M46" s="15"/>
      <c r="N46" s="8" t="s">
        <v>21</v>
      </c>
      <c r="O46" s="15"/>
      <c r="P46" s="6"/>
      <c r="Q46" s="6"/>
    </row>
    <row r="47">
      <c r="A47" s="7"/>
      <c r="B47" s="27" t="s">
        <v>15</v>
      </c>
      <c r="C47" s="27" t="s">
        <v>16</v>
      </c>
      <c r="D47" s="16">
        <v>44958.0</v>
      </c>
      <c r="E47" s="27" t="s">
        <v>17</v>
      </c>
      <c r="F47" s="17" t="s">
        <v>143</v>
      </c>
      <c r="G47" s="8" t="s">
        <v>52</v>
      </c>
      <c r="H47" s="18"/>
      <c r="I47" s="17">
        <v>1.0</v>
      </c>
      <c r="J47" s="17" t="s">
        <v>20</v>
      </c>
      <c r="K47" s="19"/>
      <c r="L47" s="30"/>
      <c r="M47" s="15"/>
      <c r="N47" s="8" t="s">
        <v>21</v>
      </c>
      <c r="O47" s="15"/>
      <c r="P47" s="6"/>
      <c r="Q47" s="6"/>
    </row>
    <row r="48">
      <c r="A48" s="7"/>
      <c r="B48" s="27" t="s">
        <v>64</v>
      </c>
      <c r="C48" s="27" t="s">
        <v>43</v>
      </c>
      <c r="D48" s="16">
        <v>44959.0</v>
      </c>
      <c r="E48" s="27" t="s">
        <v>17</v>
      </c>
      <c r="F48" s="17" t="s">
        <v>144</v>
      </c>
      <c r="G48" s="8" t="s">
        <v>114</v>
      </c>
      <c r="H48" s="18"/>
      <c r="I48" s="17">
        <v>1.0</v>
      </c>
      <c r="J48" s="17" t="s">
        <v>20</v>
      </c>
      <c r="K48" s="19"/>
      <c r="L48" s="30"/>
      <c r="M48" s="15"/>
      <c r="N48" s="8" t="s">
        <v>21</v>
      </c>
      <c r="O48" s="15"/>
      <c r="P48" s="6"/>
      <c r="Q48" s="6"/>
    </row>
    <row r="49">
      <c r="A49" s="7"/>
      <c r="B49" s="27" t="s">
        <v>145</v>
      </c>
      <c r="C49" s="27" t="s">
        <v>32</v>
      </c>
      <c r="D49" s="16">
        <v>44959.0</v>
      </c>
      <c r="E49" s="27" t="s">
        <v>17</v>
      </c>
      <c r="F49" s="17" t="s">
        <v>146</v>
      </c>
      <c r="G49" s="8" t="s">
        <v>147</v>
      </c>
      <c r="H49" s="23"/>
      <c r="I49" s="17">
        <v>1.0</v>
      </c>
      <c r="J49" s="17" t="s">
        <v>20</v>
      </c>
      <c r="K49" s="19"/>
      <c r="L49" s="30"/>
      <c r="M49" s="15"/>
      <c r="N49" s="8" t="s">
        <v>21</v>
      </c>
      <c r="O49" s="15"/>
      <c r="P49" s="6"/>
      <c r="Q49" s="6"/>
    </row>
    <row r="50">
      <c r="A50" s="7"/>
      <c r="B50" s="27" t="s">
        <v>97</v>
      </c>
      <c r="C50" s="27" t="s">
        <v>23</v>
      </c>
      <c r="D50" s="16">
        <v>44959.0</v>
      </c>
      <c r="E50" s="27" t="s">
        <v>17</v>
      </c>
      <c r="F50" s="17" t="s">
        <v>148</v>
      </c>
      <c r="G50" s="8" t="s">
        <v>25</v>
      </c>
      <c r="H50" s="18"/>
      <c r="I50" s="17">
        <v>2.0</v>
      </c>
      <c r="J50" s="17" t="s">
        <v>20</v>
      </c>
      <c r="K50" s="19"/>
      <c r="L50" s="30"/>
      <c r="M50" s="15"/>
      <c r="N50" s="8" t="s">
        <v>21</v>
      </c>
      <c r="O50" s="15"/>
      <c r="P50" s="6"/>
      <c r="Q50" s="6"/>
    </row>
    <row r="51">
      <c r="A51" s="7"/>
      <c r="B51" s="27" t="s">
        <v>97</v>
      </c>
      <c r="C51" s="27" t="s">
        <v>84</v>
      </c>
      <c r="D51" s="16">
        <v>44959.0</v>
      </c>
      <c r="E51" s="27" t="s">
        <v>17</v>
      </c>
      <c r="F51" s="17" t="s">
        <v>137</v>
      </c>
      <c r="G51" s="8" t="s">
        <v>130</v>
      </c>
      <c r="H51" s="18"/>
      <c r="I51" s="17">
        <v>2.0</v>
      </c>
      <c r="J51" s="17" t="s">
        <v>20</v>
      </c>
      <c r="K51" s="19"/>
      <c r="L51" s="30"/>
      <c r="M51" s="15"/>
      <c r="N51" s="8" t="s">
        <v>21</v>
      </c>
      <c r="O51" s="15"/>
      <c r="P51" s="6"/>
      <c r="Q51" s="6"/>
    </row>
    <row r="52">
      <c r="A52" s="7"/>
      <c r="B52" s="27" t="s">
        <v>139</v>
      </c>
      <c r="C52" s="27" t="s">
        <v>53</v>
      </c>
      <c r="D52" s="16">
        <v>44959.0</v>
      </c>
      <c r="E52" s="27" t="s">
        <v>17</v>
      </c>
      <c r="F52" s="17" t="s">
        <v>149</v>
      </c>
      <c r="G52" s="8" t="s">
        <v>150</v>
      </c>
      <c r="H52" s="18"/>
      <c r="I52" s="17">
        <v>1.0</v>
      </c>
      <c r="J52" s="17" t="s">
        <v>20</v>
      </c>
      <c r="K52" s="17" t="s">
        <v>151</v>
      </c>
      <c r="L52" s="31" t="s">
        <v>152</v>
      </c>
      <c r="M52" s="15"/>
      <c r="N52" s="8" t="s">
        <v>21</v>
      </c>
      <c r="O52" s="15"/>
      <c r="P52" s="6"/>
      <c r="Q52" s="6"/>
    </row>
    <row r="53">
      <c r="A53" s="7"/>
      <c r="B53" s="27" t="s">
        <v>75</v>
      </c>
      <c r="C53" s="27" t="s">
        <v>153</v>
      </c>
      <c r="D53" s="16">
        <v>44960.0</v>
      </c>
      <c r="E53" s="27" t="s">
        <v>17</v>
      </c>
      <c r="F53" s="17" t="s">
        <v>154</v>
      </c>
      <c r="G53" s="8" t="s">
        <v>155</v>
      </c>
      <c r="H53" s="23"/>
      <c r="I53" s="17">
        <v>1.0</v>
      </c>
      <c r="J53" s="17" t="s">
        <v>20</v>
      </c>
      <c r="K53" s="17" t="s">
        <v>156</v>
      </c>
      <c r="L53" s="31" t="s">
        <v>157</v>
      </c>
      <c r="M53" s="15"/>
      <c r="N53" s="8" t="s">
        <v>21</v>
      </c>
      <c r="O53" s="15"/>
      <c r="P53" s="6"/>
      <c r="Q53" s="6"/>
    </row>
    <row r="54">
      <c r="A54" s="7"/>
      <c r="B54" s="27" t="s">
        <v>50</v>
      </c>
      <c r="C54" s="27" t="s">
        <v>36</v>
      </c>
      <c r="D54" s="16">
        <v>44960.0</v>
      </c>
      <c r="E54" s="27" t="s">
        <v>54</v>
      </c>
      <c r="F54" s="27" t="s">
        <v>158</v>
      </c>
      <c r="G54" s="22" t="s">
        <v>38</v>
      </c>
      <c r="H54" s="24"/>
      <c r="I54" s="17">
        <v>1.0</v>
      </c>
      <c r="J54" s="17" t="s">
        <v>20</v>
      </c>
      <c r="K54" s="19"/>
      <c r="L54" s="30"/>
      <c r="M54" s="15"/>
      <c r="N54" s="8" t="s">
        <v>21</v>
      </c>
      <c r="O54" s="15"/>
      <c r="P54" s="6"/>
      <c r="Q54" s="6"/>
    </row>
    <row r="55">
      <c r="A55" s="7"/>
      <c r="B55" s="27" t="s">
        <v>159</v>
      </c>
      <c r="C55" s="27" t="s">
        <v>36</v>
      </c>
      <c r="D55" s="16">
        <v>44961.0</v>
      </c>
      <c r="E55" s="27" t="s">
        <v>17</v>
      </c>
      <c r="F55" s="17" t="s">
        <v>160</v>
      </c>
      <c r="G55" s="22" t="s">
        <v>161</v>
      </c>
      <c r="H55" s="24"/>
      <c r="I55" s="17">
        <v>1.0</v>
      </c>
      <c r="J55" s="17" t="s">
        <v>20</v>
      </c>
      <c r="K55" s="17" t="s">
        <v>162</v>
      </c>
      <c r="L55" s="31" t="s">
        <v>162</v>
      </c>
      <c r="M55" s="15"/>
      <c r="N55" s="8" t="s">
        <v>21</v>
      </c>
      <c r="O55" s="15"/>
      <c r="P55" s="6"/>
      <c r="Q55" s="6"/>
    </row>
    <row r="56">
      <c r="A56" s="7"/>
      <c r="B56" s="27" t="s">
        <v>159</v>
      </c>
      <c r="C56" s="27" t="s">
        <v>36</v>
      </c>
      <c r="D56" s="16">
        <v>44961.0</v>
      </c>
      <c r="E56" s="27" t="s">
        <v>17</v>
      </c>
      <c r="F56" s="17" t="s">
        <v>163</v>
      </c>
      <c r="G56" s="8" t="s">
        <v>164</v>
      </c>
      <c r="H56" s="23"/>
      <c r="I56" s="17">
        <v>1.0</v>
      </c>
      <c r="J56" s="17" t="s">
        <v>20</v>
      </c>
      <c r="K56" s="17" t="s">
        <v>165</v>
      </c>
      <c r="L56" s="31" t="s">
        <v>166</v>
      </c>
      <c r="M56" s="15"/>
      <c r="N56" s="8" t="s">
        <v>21</v>
      </c>
      <c r="O56" s="15"/>
      <c r="P56" s="6"/>
      <c r="Q56" s="6"/>
    </row>
    <row r="57">
      <c r="A57" s="7"/>
      <c r="B57" s="27" t="s">
        <v>80</v>
      </c>
      <c r="C57" s="27" t="s">
        <v>16</v>
      </c>
      <c r="D57" s="16">
        <v>44961.0</v>
      </c>
      <c r="E57" s="27" t="s">
        <v>17</v>
      </c>
      <c r="F57" s="17" t="s">
        <v>167</v>
      </c>
      <c r="G57" s="8" t="s">
        <v>52</v>
      </c>
      <c r="H57" s="18"/>
      <c r="I57" s="17">
        <v>1.0</v>
      </c>
      <c r="J57" s="17" t="s">
        <v>20</v>
      </c>
      <c r="K57" s="19"/>
      <c r="L57" s="30"/>
      <c r="M57" s="15"/>
      <c r="N57" s="8" t="s">
        <v>21</v>
      </c>
      <c r="O57" s="15"/>
      <c r="P57" s="6"/>
      <c r="Q57" s="6"/>
    </row>
    <row r="58">
      <c r="A58" s="7"/>
      <c r="B58" s="27" t="s">
        <v>145</v>
      </c>
      <c r="C58" s="27" t="s">
        <v>23</v>
      </c>
      <c r="D58" s="16">
        <v>44961.0</v>
      </c>
      <c r="E58" s="27" t="s">
        <v>17</v>
      </c>
      <c r="F58" s="17" t="s">
        <v>168</v>
      </c>
      <c r="G58" s="8" t="s">
        <v>25</v>
      </c>
      <c r="H58" s="18"/>
      <c r="I58" s="17">
        <v>7.0</v>
      </c>
      <c r="J58" s="17" t="s">
        <v>20</v>
      </c>
      <c r="K58" s="19"/>
      <c r="L58" s="30"/>
      <c r="M58" s="15"/>
      <c r="N58" s="8" t="s">
        <v>21</v>
      </c>
      <c r="O58" s="15"/>
      <c r="P58" s="6"/>
      <c r="Q58" s="6"/>
    </row>
    <row r="59">
      <c r="A59" s="7"/>
      <c r="B59" s="27" t="s">
        <v>145</v>
      </c>
      <c r="C59" s="27" t="s">
        <v>124</v>
      </c>
      <c r="D59" s="16">
        <v>44961.0</v>
      </c>
      <c r="E59" s="27" t="s">
        <v>17</v>
      </c>
      <c r="F59" s="17" t="s">
        <v>169</v>
      </c>
      <c r="G59" s="8" t="s">
        <v>126</v>
      </c>
      <c r="H59" s="18"/>
      <c r="I59" s="17">
        <v>1.0</v>
      </c>
      <c r="J59" s="17" t="s">
        <v>20</v>
      </c>
      <c r="K59" s="19"/>
      <c r="L59" s="30"/>
      <c r="M59" s="15"/>
      <c r="N59" s="8" t="s">
        <v>21</v>
      </c>
      <c r="O59" s="15"/>
      <c r="P59" s="6"/>
      <c r="Q59" s="6"/>
    </row>
    <row r="60">
      <c r="A60" s="7"/>
      <c r="B60" s="27" t="s">
        <v>159</v>
      </c>
      <c r="C60" s="27" t="s">
        <v>43</v>
      </c>
      <c r="D60" s="16">
        <v>44964.0</v>
      </c>
      <c r="E60" s="27" t="s">
        <v>17</v>
      </c>
      <c r="F60" s="17" t="s">
        <v>170</v>
      </c>
      <c r="G60" s="8" t="s">
        <v>171</v>
      </c>
      <c r="H60" s="23"/>
      <c r="I60" s="17">
        <v>1.0</v>
      </c>
      <c r="J60" s="17" t="s">
        <v>20</v>
      </c>
      <c r="K60" s="17" t="s">
        <v>172</v>
      </c>
      <c r="L60" s="31" t="s">
        <v>173</v>
      </c>
      <c r="M60" s="15"/>
      <c r="N60" s="8" t="s">
        <v>21</v>
      </c>
      <c r="O60" s="15"/>
      <c r="P60" s="6"/>
      <c r="Q60" s="6"/>
    </row>
    <row r="61">
      <c r="A61" s="7"/>
      <c r="B61" s="27" t="s">
        <v>93</v>
      </c>
      <c r="C61" s="27" t="s">
        <v>23</v>
      </c>
      <c r="D61" s="16">
        <v>44964.0</v>
      </c>
      <c r="E61" s="27" t="s">
        <v>17</v>
      </c>
      <c r="F61" s="17" t="s">
        <v>174</v>
      </c>
      <c r="G61" s="8" t="s">
        <v>25</v>
      </c>
      <c r="H61" s="18"/>
      <c r="I61" s="17">
        <v>6.0</v>
      </c>
      <c r="J61" s="17" t="s">
        <v>20</v>
      </c>
      <c r="K61" s="19"/>
      <c r="L61" s="30"/>
      <c r="M61" s="15"/>
      <c r="N61" s="8" t="s">
        <v>21</v>
      </c>
      <c r="O61" s="15"/>
      <c r="P61" s="6"/>
      <c r="Q61" s="6"/>
    </row>
    <row r="62">
      <c r="A62" s="7"/>
      <c r="B62" s="27" t="s">
        <v>15</v>
      </c>
      <c r="C62" s="27" t="s">
        <v>124</v>
      </c>
      <c r="D62" s="16">
        <v>44965.0</v>
      </c>
      <c r="E62" s="27" t="s">
        <v>17</v>
      </c>
      <c r="F62" s="17" t="s">
        <v>175</v>
      </c>
      <c r="G62" s="8" t="s">
        <v>176</v>
      </c>
      <c r="H62" s="23"/>
      <c r="I62" s="17">
        <v>1.0</v>
      </c>
      <c r="J62" s="17" t="s">
        <v>20</v>
      </c>
      <c r="K62" s="17" t="s">
        <v>177</v>
      </c>
      <c r="L62" s="31" t="s">
        <v>178</v>
      </c>
      <c r="M62" s="15"/>
      <c r="N62" s="8" t="s">
        <v>21</v>
      </c>
      <c r="O62" s="15"/>
      <c r="P62" s="6"/>
      <c r="Q62" s="6"/>
    </row>
    <row r="63">
      <c r="A63" s="7"/>
      <c r="B63" s="33" t="s">
        <v>22</v>
      </c>
      <c r="C63" s="33" t="s">
        <v>16</v>
      </c>
      <c r="D63" s="34">
        <v>44965.0</v>
      </c>
      <c r="E63" s="33" t="s">
        <v>17</v>
      </c>
      <c r="F63" s="12" t="s">
        <v>179</v>
      </c>
      <c r="G63" s="8" t="s">
        <v>19</v>
      </c>
      <c r="H63" s="18"/>
      <c r="I63" s="12">
        <v>2.0</v>
      </c>
      <c r="J63" s="12" t="s">
        <v>20</v>
      </c>
      <c r="K63" s="35"/>
      <c r="L63" s="36"/>
      <c r="M63" s="15"/>
      <c r="N63" s="8" t="s">
        <v>21</v>
      </c>
      <c r="O63" s="15"/>
      <c r="P63" s="6"/>
      <c r="Q63" s="6"/>
    </row>
    <row r="64">
      <c r="A64" s="7"/>
      <c r="B64" s="23" t="s">
        <v>102</v>
      </c>
      <c r="C64" s="23" t="s">
        <v>16</v>
      </c>
      <c r="D64" s="37">
        <v>44965.0</v>
      </c>
      <c r="E64" s="23" t="s">
        <v>17</v>
      </c>
      <c r="F64" s="18" t="s">
        <v>180</v>
      </c>
      <c r="G64" s="8" t="s">
        <v>52</v>
      </c>
      <c r="H64" s="18"/>
      <c r="I64" s="18">
        <v>1.0</v>
      </c>
      <c r="J64" s="18" t="s">
        <v>20</v>
      </c>
      <c r="K64" s="38"/>
      <c r="L64" s="39"/>
      <c r="M64" s="15"/>
      <c r="N64" s="8" t="s">
        <v>21</v>
      </c>
      <c r="O64" s="15"/>
      <c r="P64" s="6"/>
      <c r="Q64" s="6"/>
    </row>
    <row r="65">
      <c r="A65" s="7"/>
      <c r="B65" s="23" t="s">
        <v>75</v>
      </c>
      <c r="C65" s="23" t="s">
        <v>23</v>
      </c>
      <c r="D65" s="37">
        <v>44966.0</v>
      </c>
      <c r="E65" s="23" t="s">
        <v>17</v>
      </c>
      <c r="F65" s="18" t="s">
        <v>181</v>
      </c>
      <c r="G65" s="8" t="s">
        <v>25</v>
      </c>
      <c r="H65" s="18"/>
      <c r="I65" s="18">
        <v>2.0</v>
      </c>
      <c r="J65" s="18" t="s">
        <v>20</v>
      </c>
      <c r="K65" s="38"/>
      <c r="L65" s="39"/>
      <c r="M65" s="15"/>
      <c r="N65" s="8" t="s">
        <v>21</v>
      </c>
      <c r="O65" s="15"/>
      <c r="P65" s="6"/>
      <c r="Q65" s="6"/>
    </row>
    <row r="66">
      <c r="A66" s="7"/>
      <c r="B66" s="23" t="s">
        <v>26</v>
      </c>
      <c r="C66" s="23" t="s">
        <v>43</v>
      </c>
      <c r="D66" s="37">
        <v>44968.0</v>
      </c>
      <c r="E66" s="23" t="s">
        <v>17</v>
      </c>
      <c r="F66" s="18" t="s">
        <v>182</v>
      </c>
      <c r="G66" s="8" t="s">
        <v>183</v>
      </c>
      <c r="H66" s="23"/>
      <c r="I66" s="18">
        <v>1.0</v>
      </c>
      <c r="J66" s="18" t="s">
        <v>20</v>
      </c>
      <c r="K66" s="38"/>
      <c r="L66" s="39"/>
      <c r="M66" s="15"/>
      <c r="N66" s="8" t="s">
        <v>21</v>
      </c>
      <c r="O66" s="15"/>
      <c r="P66" s="6"/>
      <c r="Q66" s="6"/>
    </row>
    <row r="67">
      <c r="A67" s="7"/>
      <c r="B67" s="23" t="s">
        <v>46</v>
      </c>
      <c r="C67" s="18" t="s">
        <v>36</v>
      </c>
      <c r="D67" s="37">
        <v>44968.0</v>
      </c>
      <c r="E67" s="23" t="s">
        <v>17</v>
      </c>
      <c r="F67" s="18" t="s">
        <v>184</v>
      </c>
      <c r="G67" s="8" t="s">
        <v>164</v>
      </c>
      <c r="H67" s="18"/>
      <c r="I67" s="18">
        <v>1.0</v>
      </c>
      <c r="J67" s="18" t="s">
        <v>20</v>
      </c>
      <c r="K67" s="18">
        <v>6.200003295E9</v>
      </c>
      <c r="L67" s="40">
        <v>6.200003295E9</v>
      </c>
      <c r="M67" s="15"/>
      <c r="N67" s="8" t="s">
        <v>21</v>
      </c>
      <c r="O67" s="15"/>
      <c r="P67" s="6"/>
      <c r="Q67" s="6"/>
    </row>
    <row r="68">
      <c r="A68" s="7"/>
      <c r="B68" s="23" t="s">
        <v>46</v>
      </c>
      <c r="C68" s="23" t="s">
        <v>36</v>
      </c>
      <c r="D68" s="37">
        <v>44968.0</v>
      </c>
      <c r="E68" s="23" t="s">
        <v>17</v>
      </c>
      <c r="F68" s="18" t="s">
        <v>185</v>
      </c>
      <c r="G68" s="22" t="s">
        <v>38</v>
      </c>
      <c r="H68" s="24"/>
      <c r="I68" s="18">
        <v>1.0</v>
      </c>
      <c r="J68" s="18" t="s">
        <v>20</v>
      </c>
      <c r="K68" s="38"/>
      <c r="L68" s="39"/>
      <c r="M68" s="15"/>
      <c r="N68" s="8" t="s">
        <v>21</v>
      </c>
      <c r="O68" s="15"/>
      <c r="P68" s="6"/>
      <c r="Q68" s="6"/>
    </row>
    <row r="69">
      <c r="A69" s="7"/>
      <c r="B69" s="23" t="s">
        <v>159</v>
      </c>
      <c r="C69" s="23" t="s">
        <v>23</v>
      </c>
      <c r="D69" s="37">
        <v>44968.0</v>
      </c>
      <c r="E69" s="23" t="s">
        <v>17</v>
      </c>
      <c r="F69" s="18" t="s">
        <v>186</v>
      </c>
      <c r="G69" s="8" t="s">
        <v>25</v>
      </c>
      <c r="H69" s="18"/>
      <c r="I69" s="18">
        <v>6.0</v>
      </c>
      <c r="J69" s="18" t="s">
        <v>20</v>
      </c>
      <c r="K69" s="38"/>
      <c r="L69" s="39"/>
      <c r="M69" s="15"/>
      <c r="N69" s="8" t="s">
        <v>21</v>
      </c>
      <c r="O69" s="15"/>
      <c r="P69" s="6"/>
      <c r="Q69" s="6"/>
    </row>
    <row r="70">
      <c r="A70" s="7"/>
      <c r="B70" s="23" t="s">
        <v>159</v>
      </c>
      <c r="C70" s="23" t="s">
        <v>27</v>
      </c>
      <c r="D70" s="37">
        <v>44968.0</v>
      </c>
      <c r="E70" s="23" t="s">
        <v>187</v>
      </c>
      <c r="F70" s="18" t="s">
        <v>188</v>
      </c>
      <c r="G70" s="8" t="s">
        <v>189</v>
      </c>
      <c r="H70" s="23"/>
      <c r="I70" s="18">
        <v>1.0</v>
      </c>
      <c r="J70" s="18" t="s">
        <v>20</v>
      </c>
      <c r="K70" s="18" t="s">
        <v>190</v>
      </c>
      <c r="L70" s="40" t="s">
        <v>191</v>
      </c>
      <c r="M70" s="15"/>
      <c r="N70" s="8" t="s">
        <v>21</v>
      </c>
      <c r="O70" s="15"/>
      <c r="P70" s="6"/>
      <c r="Q70" s="6"/>
    </row>
    <row r="71">
      <c r="A71" s="7"/>
      <c r="B71" s="23" t="s">
        <v>75</v>
      </c>
      <c r="C71" s="23" t="s">
        <v>16</v>
      </c>
      <c r="D71" s="37">
        <v>44968.0</v>
      </c>
      <c r="E71" s="23" t="s">
        <v>17</v>
      </c>
      <c r="F71" s="18" t="s">
        <v>192</v>
      </c>
      <c r="G71" s="8" t="s">
        <v>52</v>
      </c>
      <c r="H71" s="18"/>
      <c r="I71" s="18">
        <v>1.0</v>
      </c>
      <c r="J71" s="18" t="s">
        <v>20</v>
      </c>
      <c r="K71" s="38"/>
      <c r="L71" s="39"/>
      <c r="M71" s="15"/>
      <c r="N71" s="8" t="s">
        <v>21</v>
      </c>
      <c r="O71" s="15"/>
      <c r="P71" s="6"/>
      <c r="Q71" s="6"/>
    </row>
    <row r="72">
      <c r="A72" s="7"/>
      <c r="B72" s="23" t="s">
        <v>159</v>
      </c>
      <c r="C72" s="23" t="s">
        <v>124</v>
      </c>
      <c r="D72" s="37">
        <v>44968.0</v>
      </c>
      <c r="E72" s="23" t="s">
        <v>17</v>
      </c>
      <c r="F72" s="18" t="s">
        <v>193</v>
      </c>
      <c r="G72" s="8" t="s">
        <v>126</v>
      </c>
      <c r="H72" s="18"/>
      <c r="I72" s="18">
        <v>1.0</v>
      </c>
      <c r="J72" s="18" t="s">
        <v>20</v>
      </c>
      <c r="K72" s="38"/>
      <c r="L72" s="39"/>
      <c r="M72" s="15"/>
      <c r="N72" s="8" t="s">
        <v>21</v>
      </c>
      <c r="O72" s="15"/>
      <c r="P72" s="6"/>
      <c r="Q72" s="6"/>
    </row>
    <row r="73">
      <c r="A73" s="7"/>
      <c r="B73" s="23" t="s">
        <v>58</v>
      </c>
      <c r="C73" s="18" t="s">
        <v>36</v>
      </c>
      <c r="D73" s="37">
        <v>44970.0</v>
      </c>
      <c r="E73" s="23" t="s">
        <v>17</v>
      </c>
      <c r="F73" s="18" t="s">
        <v>194</v>
      </c>
      <c r="G73" s="8" t="s">
        <v>195</v>
      </c>
      <c r="H73" s="23"/>
      <c r="I73" s="18">
        <v>1.0</v>
      </c>
      <c r="J73" s="18" t="s">
        <v>20</v>
      </c>
      <c r="K73" s="18" t="s">
        <v>196</v>
      </c>
      <c r="L73" s="40" t="s">
        <v>197</v>
      </c>
      <c r="M73" s="15"/>
      <c r="N73" s="8" t="s">
        <v>21</v>
      </c>
      <c r="O73" s="15"/>
      <c r="P73" s="6"/>
      <c r="Q73" s="6"/>
    </row>
    <row r="74">
      <c r="A74" s="7"/>
      <c r="B74" s="8" t="s">
        <v>198</v>
      </c>
      <c r="C74" s="8" t="s">
        <v>32</v>
      </c>
      <c r="D74" s="41">
        <v>45000.0</v>
      </c>
      <c r="E74" s="8" t="s">
        <v>17</v>
      </c>
      <c r="F74" s="42" t="s">
        <v>199</v>
      </c>
      <c r="G74" s="8" t="s">
        <v>200</v>
      </c>
      <c r="H74" s="42"/>
      <c r="I74" s="9">
        <v>1.0</v>
      </c>
      <c r="J74" s="8" t="s">
        <v>20</v>
      </c>
      <c r="K74" s="15"/>
      <c r="L74" s="43"/>
      <c r="M74" s="15"/>
      <c r="N74" s="8" t="s">
        <v>21</v>
      </c>
      <c r="O74" s="15"/>
      <c r="P74" s="6"/>
      <c r="Q74" s="6"/>
    </row>
    <row r="75">
      <c r="A75" s="7"/>
      <c r="B75" s="8" t="s">
        <v>93</v>
      </c>
      <c r="C75" s="9" t="s">
        <v>16</v>
      </c>
      <c r="D75" s="41">
        <v>44971.0</v>
      </c>
      <c r="E75" s="8" t="s">
        <v>187</v>
      </c>
      <c r="F75" s="42" t="s">
        <v>201</v>
      </c>
      <c r="G75" s="8" t="s">
        <v>52</v>
      </c>
      <c r="H75" s="44"/>
      <c r="I75" s="9">
        <v>1.0</v>
      </c>
      <c r="J75" s="8" t="s">
        <v>202</v>
      </c>
      <c r="K75" s="15"/>
      <c r="L75" s="43"/>
      <c r="M75" s="15"/>
      <c r="N75" s="8" t="s">
        <v>21</v>
      </c>
      <c r="O75" s="15"/>
      <c r="P75" s="6"/>
      <c r="Q75" s="6"/>
    </row>
    <row r="76">
      <c r="A76" s="7"/>
      <c r="B76" s="8" t="s">
        <v>139</v>
      </c>
      <c r="C76" s="8" t="s">
        <v>23</v>
      </c>
      <c r="D76" s="41">
        <v>44971.0</v>
      </c>
      <c r="E76" s="8" t="s">
        <v>187</v>
      </c>
      <c r="F76" s="42" t="s">
        <v>203</v>
      </c>
      <c r="G76" s="8" t="s">
        <v>25</v>
      </c>
      <c r="H76" s="44"/>
      <c r="I76" s="9">
        <v>3.0</v>
      </c>
      <c r="J76" s="8" t="s">
        <v>20</v>
      </c>
      <c r="K76" s="15"/>
      <c r="L76" s="43"/>
      <c r="M76" s="15"/>
      <c r="N76" s="8" t="s">
        <v>21</v>
      </c>
      <c r="O76" s="15"/>
      <c r="P76" s="6"/>
      <c r="Q76" s="6"/>
    </row>
    <row r="77">
      <c r="A77" s="7"/>
      <c r="B77" s="8" t="s">
        <v>58</v>
      </c>
      <c r="C77" s="9" t="s">
        <v>16</v>
      </c>
      <c r="D77" s="41">
        <v>44971.0</v>
      </c>
      <c r="E77" s="8" t="s">
        <v>187</v>
      </c>
      <c r="F77" s="42" t="s">
        <v>204</v>
      </c>
      <c r="G77" s="8" t="s">
        <v>52</v>
      </c>
      <c r="H77" s="44"/>
      <c r="I77" s="9">
        <v>1.0</v>
      </c>
      <c r="J77" s="8" t="s">
        <v>202</v>
      </c>
      <c r="K77" s="15"/>
      <c r="L77" s="43"/>
      <c r="M77" s="15"/>
      <c r="N77" s="8" t="s">
        <v>21</v>
      </c>
      <c r="O77" s="15"/>
      <c r="P77" s="6"/>
      <c r="Q77" s="6"/>
    </row>
    <row r="78">
      <c r="A78" s="7"/>
      <c r="B78" s="8" t="s">
        <v>122</v>
      </c>
      <c r="C78" s="9" t="s">
        <v>153</v>
      </c>
      <c r="D78" s="41">
        <v>44971.0</v>
      </c>
      <c r="E78" s="8" t="s">
        <v>17</v>
      </c>
      <c r="F78" s="42" t="s">
        <v>205</v>
      </c>
      <c r="G78" s="8" t="s">
        <v>155</v>
      </c>
      <c r="H78" s="42"/>
      <c r="I78" s="9">
        <v>1.0</v>
      </c>
      <c r="J78" s="8" t="s">
        <v>20</v>
      </c>
      <c r="K78" s="8" t="s">
        <v>206</v>
      </c>
      <c r="L78" s="45" t="s">
        <v>157</v>
      </c>
      <c r="M78" s="15"/>
      <c r="N78" s="8" t="s">
        <v>21</v>
      </c>
      <c r="O78" s="15"/>
      <c r="P78" s="6"/>
      <c r="Q78" s="6"/>
    </row>
    <row r="79">
      <c r="A79" s="7"/>
      <c r="B79" s="8" t="s">
        <v>64</v>
      </c>
      <c r="C79" s="8" t="s">
        <v>23</v>
      </c>
      <c r="D79" s="41">
        <v>44972.0</v>
      </c>
      <c r="E79" s="8" t="s">
        <v>187</v>
      </c>
      <c r="F79" s="42" t="s">
        <v>207</v>
      </c>
      <c r="G79" s="8" t="s">
        <v>25</v>
      </c>
      <c r="H79" s="44"/>
      <c r="I79" s="9">
        <v>4.0</v>
      </c>
      <c r="J79" s="8" t="s">
        <v>20</v>
      </c>
      <c r="K79" s="15"/>
      <c r="L79" s="43"/>
      <c r="M79" s="15"/>
      <c r="N79" s="8" t="s">
        <v>21</v>
      </c>
      <c r="O79" s="15"/>
      <c r="P79" s="6"/>
      <c r="Q79" s="6"/>
    </row>
    <row r="80">
      <c r="A80" s="7"/>
      <c r="B80" s="8" t="s">
        <v>64</v>
      </c>
      <c r="C80" s="8" t="s">
        <v>124</v>
      </c>
      <c r="D80" s="41">
        <v>44972.0</v>
      </c>
      <c r="E80" s="8" t="s">
        <v>187</v>
      </c>
      <c r="F80" s="42" t="s">
        <v>208</v>
      </c>
      <c r="G80" s="8" t="s">
        <v>126</v>
      </c>
      <c r="H80" s="44"/>
      <c r="I80" s="9">
        <v>1.0</v>
      </c>
      <c r="J80" s="8" t="s">
        <v>209</v>
      </c>
      <c r="K80" s="15"/>
      <c r="L80" s="43"/>
      <c r="M80" s="15"/>
      <c r="N80" s="8" t="s">
        <v>21</v>
      </c>
      <c r="O80" s="15"/>
      <c r="P80" s="6"/>
      <c r="Q80" s="6"/>
    </row>
    <row r="81">
      <c r="A81" s="7"/>
      <c r="B81" s="8" t="s">
        <v>145</v>
      </c>
      <c r="C81" s="9" t="s">
        <v>43</v>
      </c>
      <c r="D81" s="41">
        <v>44972.0</v>
      </c>
      <c r="E81" s="8" t="s">
        <v>187</v>
      </c>
      <c r="F81" s="42" t="s">
        <v>210</v>
      </c>
      <c r="G81" s="8" t="s">
        <v>211</v>
      </c>
      <c r="H81" s="44"/>
      <c r="I81" s="9">
        <v>1.0</v>
      </c>
      <c r="J81" s="8" t="s">
        <v>20</v>
      </c>
      <c r="K81" s="8">
        <v>4.050000026E9</v>
      </c>
      <c r="L81" s="45">
        <v>4.050000026E9</v>
      </c>
      <c r="M81" s="15"/>
      <c r="N81" s="8" t="s">
        <v>21</v>
      </c>
      <c r="O81" s="15"/>
      <c r="P81" s="6"/>
      <c r="Q81" s="6"/>
    </row>
    <row r="82">
      <c r="A82" s="7"/>
      <c r="B82" s="8" t="s">
        <v>46</v>
      </c>
      <c r="C82" s="8" t="s">
        <v>23</v>
      </c>
      <c r="D82" s="41">
        <v>44973.0</v>
      </c>
      <c r="E82" s="8" t="s">
        <v>17</v>
      </c>
      <c r="F82" s="42" t="s">
        <v>212</v>
      </c>
      <c r="G82" s="8" t="s">
        <v>25</v>
      </c>
      <c r="H82" s="44"/>
      <c r="I82" s="9">
        <v>6.0</v>
      </c>
      <c r="J82" s="8" t="s">
        <v>20</v>
      </c>
      <c r="K82" s="15"/>
      <c r="L82" s="43"/>
      <c r="M82" s="15"/>
      <c r="N82" s="8" t="s">
        <v>21</v>
      </c>
      <c r="O82" s="15"/>
      <c r="P82" s="6"/>
      <c r="Q82" s="6"/>
    </row>
    <row r="83">
      <c r="A83" s="7"/>
      <c r="B83" s="8" t="s">
        <v>26</v>
      </c>
      <c r="C83" s="9" t="s">
        <v>16</v>
      </c>
      <c r="D83" s="41">
        <v>44973.0</v>
      </c>
      <c r="E83" s="8" t="s">
        <v>17</v>
      </c>
      <c r="F83" s="42" t="s">
        <v>180</v>
      </c>
      <c r="G83" s="8" t="s">
        <v>52</v>
      </c>
      <c r="H83" s="44"/>
      <c r="I83" s="9">
        <v>1.0</v>
      </c>
      <c r="J83" s="8" t="s">
        <v>202</v>
      </c>
      <c r="K83" s="15"/>
      <c r="L83" s="43"/>
      <c r="M83" s="15"/>
      <c r="N83" s="8" t="s">
        <v>21</v>
      </c>
      <c r="O83" s="15"/>
      <c r="P83" s="6"/>
      <c r="Q83" s="6"/>
    </row>
    <row r="84">
      <c r="A84" s="7"/>
      <c r="B84" s="8" t="s">
        <v>213</v>
      </c>
      <c r="C84" s="8" t="s">
        <v>70</v>
      </c>
      <c r="D84" s="41">
        <v>44974.0</v>
      </c>
      <c r="E84" s="8" t="s">
        <v>17</v>
      </c>
      <c r="F84" s="42" t="s">
        <v>214</v>
      </c>
      <c r="G84" s="8" t="s">
        <v>215</v>
      </c>
      <c r="H84" s="46"/>
      <c r="I84" s="9">
        <v>1.0</v>
      </c>
      <c r="J84" s="8" t="s">
        <v>20</v>
      </c>
      <c r="K84" s="15"/>
      <c r="L84" s="43"/>
      <c r="M84" s="15"/>
      <c r="N84" s="8" t="s">
        <v>21</v>
      </c>
      <c r="O84" s="15"/>
      <c r="P84" s="6"/>
      <c r="Q84" s="6"/>
    </row>
    <row r="85">
      <c r="A85" s="7"/>
      <c r="B85" s="8" t="s">
        <v>216</v>
      </c>
      <c r="C85" s="8" t="s">
        <v>23</v>
      </c>
      <c r="D85" s="41">
        <v>44975.0</v>
      </c>
      <c r="E85" s="8" t="s">
        <v>187</v>
      </c>
      <c r="F85" s="42" t="s">
        <v>217</v>
      </c>
      <c r="G85" s="8" t="s">
        <v>25</v>
      </c>
      <c r="H85" s="44"/>
      <c r="I85" s="9">
        <v>6.0</v>
      </c>
      <c r="J85" s="8" t="s">
        <v>20</v>
      </c>
      <c r="K85" s="15"/>
      <c r="L85" s="43"/>
      <c r="M85" s="15"/>
      <c r="N85" s="8" t="s">
        <v>21</v>
      </c>
      <c r="O85" s="15"/>
      <c r="P85" s="6"/>
      <c r="Q85" s="6"/>
    </row>
    <row r="86">
      <c r="A86" s="7"/>
      <c r="B86" s="8" t="s">
        <v>216</v>
      </c>
      <c r="C86" s="8" t="s">
        <v>124</v>
      </c>
      <c r="D86" s="41">
        <v>44975.0</v>
      </c>
      <c r="E86" s="8" t="s">
        <v>187</v>
      </c>
      <c r="F86" s="42" t="s">
        <v>218</v>
      </c>
      <c r="G86" s="8" t="s">
        <v>126</v>
      </c>
      <c r="H86" s="44"/>
      <c r="I86" s="9">
        <v>1.0</v>
      </c>
      <c r="J86" s="8" t="s">
        <v>209</v>
      </c>
      <c r="K86" s="15"/>
      <c r="L86" s="43"/>
      <c r="M86" s="15"/>
      <c r="N86" s="8" t="s">
        <v>21</v>
      </c>
      <c r="O86" s="15"/>
      <c r="P86" s="6"/>
      <c r="Q86" s="6"/>
    </row>
    <row r="87">
      <c r="A87" s="7"/>
      <c r="B87" s="8" t="s">
        <v>145</v>
      </c>
      <c r="C87" s="9" t="s">
        <v>16</v>
      </c>
      <c r="D87" s="41">
        <v>44975.0</v>
      </c>
      <c r="E87" s="8" t="s">
        <v>187</v>
      </c>
      <c r="F87" s="42" t="s">
        <v>204</v>
      </c>
      <c r="G87" s="8" t="s">
        <v>52</v>
      </c>
      <c r="H87" s="44"/>
      <c r="I87" s="9">
        <v>1.0</v>
      </c>
      <c r="J87" s="8" t="s">
        <v>202</v>
      </c>
      <c r="K87" s="15"/>
      <c r="L87" s="43"/>
      <c r="M87" s="15"/>
      <c r="N87" s="8" t="s">
        <v>21</v>
      </c>
      <c r="O87" s="15"/>
      <c r="P87" s="6"/>
      <c r="Q87" s="6"/>
    </row>
    <row r="88">
      <c r="A88" s="7"/>
      <c r="B88" s="8" t="s">
        <v>198</v>
      </c>
      <c r="C88" s="8" t="s">
        <v>23</v>
      </c>
      <c r="D88" s="41">
        <v>44977.0</v>
      </c>
      <c r="E88" s="8" t="s">
        <v>187</v>
      </c>
      <c r="F88" s="42" t="s">
        <v>219</v>
      </c>
      <c r="G88" s="8" t="s">
        <v>220</v>
      </c>
      <c r="H88" s="44"/>
      <c r="I88" s="9">
        <v>2.0</v>
      </c>
      <c r="J88" s="8" t="s">
        <v>20</v>
      </c>
      <c r="K88" s="8" t="s">
        <v>221</v>
      </c>
      <c r="L88" s="45" t="s">
        <v>222</v>
      </c>
      <c r="M88" s="15"/>
      <c r="N88" s="8" t="s">
        <v>21</v>
      </c>
      <c r="O88" s="15"/>
      <c r="P88" s="6"/>
      <c r="Q88" s="6"/>
    </row>
    <row r="89">
      <c r="A89" s="7"/>
      <c r="B89" s="8" t="s">
        <v>69</v>
      </c>
      <c r="C89" s="9" t="s">
        <v>53</v>
      </c>
      <c r="D89" s="41">
        <v>44977.0</v>
      </c>
      <c r="E89" s="8" t="s">
        <v>17</v>
      </c>
      <c r="F89" s="42" t="s">
        <v>223</v>
      </c>
      <c r="G89" s="8" t="s">
        <v>224</v>
      </c>
      <c r="H89" s="42"/>
      <c r="I89" s="9">
        <v>1.0</v>
      </c>
      <c r="J89" s="8" t="s">
        <v>20</v>
      </c>
      <c r="K89" s="15"/>
      <c r="L89" s="43"/>
      <c r="M89" s="15"/>
      <c r="N89" s="8" t="s">
        <v>21</v>
      </c>
      <c r="O89" s="15"/>
      <c r="P89" s="6"/>
      <c r="Q89" s="6"/>
    </row>
    <row r="90">
      <c r="A90" s="7"/>
      <c r="B90" s="8" t="s">
        <v>102</v>
      </c>
      <c r="C90" s="8" t="s">
        <v>23</v>
      </c>
      <c r="D90" s="41">
        <v>44978.0</v>
      </c>
      <c r="E90" s="8" t="s">
        <v>187</v>
      </c>
      <c r="F90" s="42" t="s">
        <v>225</v>
      </c>
      <c r="G90" s="8" t="s">
        <v>25</v>
      </c>
      <c r="H90" s="44"/>
      <c r="I90" s="9">
        <v>6.0</v>
      </c>
      <c r="J90" s="8" t="s">
        <v>20</v>
      </c>
      <c r="K90" s="15"/>
      <c r="L90" s="43"/>
      <c r="M90" s="15"/>
      <c r="N90" s="8" t="s">
        <v>21</v>
      </c>
      <c r="O90" s="15"/>
      <c r="P90" s="6"/>
      <c r="Q90" s="6"/>
    </row>
    <row r="91">
      <c r="A91" s="7"/>
      <c r="B91" s="8" t="s">
        <v>64</v>
      </c>
      <c r="C91" s="9" t="s">
        <v>16</v>
      </c>
      <c r="D91" s="41">
        <v>44980.0</v>
      </c>
      <c r="E91" s="8" t="s">
        <v>187</v>
      </c>
      <c r="F91" s="42" t="s">
        <v>226</v>
      </c>
      <c r="G91" s="8" t="s">
        <v>19</v>
      </c>
      <c r="H91" s="44"/>
      <c r="I91" s="9">
        <v>1.0</v>
      </c>
      <c r="J91" s="8" t="s">
        <v>202</v>
      </c>
      <c r="K91" s="15"/>
      <c r="L91" s="43"/>
      <c r="M91" s="15"/>
      <c r="N91" s="8" t="s">
        <v>21</v>
      </c>
      <c r="O91" s="15"/>
      <c r="P91" s="6"/>
      <c r="Q91" s="6"/>
    </row>
    <row r="92">
      <c r="A92" s="7"/>
      <c r="B92" s="8" t="s">
        <v>145</v>
      </c>
      <c r="C92" s="9" t="s">
        <v>16</v>
      </c>
      <c r="D92" s="41">
        <v>44980.0</v>
      </c>
      <c r="E92" s="8" t="s">
        <v>187</v>
      </c>
      <c r="F92" s="42" t="s">
        <v>227</v>
      </c>
      <c r="G92" s="8" t="s">
        <v>19</v>
      </c>
      <c r="H92" s="44"/>
      <c r="I92" s="9">
        <v>2.0</v>
      </c>
      <c r="J92" s="8" t="s">
        <v>202</v>
      </c>
      <c r="K92" s="15"/>
      <c r="L92" s="43"/>
      <c r="M92" s="15"/>
      <c r="N92" s="8" t="s">
        <v>21</v>
      </c>
      <c r="O92" s="15"/>
      <c r="P92" s="6"/>
      <c r="Q92" s="6"/>
    </row>
    <row r="93">
      <c r="A93" s="7"/>
      <c r="B93" s="8" t="s">
        <v>26</v>
      </c>
      <c r="C93" s="8" t="s">
        <v>124</v>
      </c>
      <c r="D93" s="41">
        <v>44980.0</v>
      </c>
      <c r="E93" s="8" t="s">
        <v>187</v>
      </c>
      <c r="F93" s="42" t="s">
        <v>228</v>
      </c>
      <c r="G93" s="8" t="s">
        <v>126</v>
      </c>
      <c r="H93" s="44"/>
      <c r="I93" s="9">
        <v>1.0</v>
      </c>
      <c r="J93" s="8" t="s">
        <v>209</v>
      </c>
      <c r="K93" s="15"/>
      <c r="L93" s="43"/>
      <c r="M93" s="15"/>
      <c r="N93" s="8" t="s">
        <v>21</v>
      </c>
      <c r="O93" s="15"/>
      <c r="P93" s="6"/>
      <c r="Q93" s="6"/>
    </row>
    <row r="94">
      <c r="A94" s="7"/>
      <c r="B94" s="8" t="s">
        <v>50</v>
      </c>
      <c r="C94" s="9" t="s">
        <v>16</v>
      </c>
      <c r="D94" s="41">
        <v>44981.0</v>
      </c>
      <c r="E94" s="8" t="s">
        <v>187</v>
      </c>
      <c r="F94" s="42" t="s">
        <v>229</v>
      </c>
      <c r="G94" s="8" t="s">
        <v>19</v>
      </c>
      <c r="H94" s="44"/>
      <c r="I94" s="9">
        <v>1.0</v>
      </c>
      <c r="J94" s="8" t="s">
        <v>202</v>
      </c>
      <c r="K94" s="15"/>
      <c r="L94" s="43"/>
      <c r="M94" s="15"/>
      <c r="N94" s="8" t="s">
        <v>21</v>
      </c>
      <c r="O94" s="15"/>
      <c r="P94" s="6"/>
      <c r="Q94" s="6"/>
    </row>
    <row r="95">
      <c r="A95" s="7"/>
      <c r="B95" s="8" t="s">
        <v>42</v>
      </c>
      <c r="C95" s="9" t="s">
        <v>16</v>
      </c>
      <c r="D95" s="41">
        <v>44981.0</v>
      </c>
      <c r="E95" s="8" t="s">
        <v>187</v>
      </c>
      <c r="F95" s="42" t="s">
        <v>230</v>
      </c>
      <c r="G95" s="8" t="s">
        <v>19</v>
      </c>
      <c r="H95" s="44"/>
      <c r="I95" s="9">
        <v>1.0</v>
      </c>
      <c r="J95" s="8" t="s">
        <v>202</v>
      </c>
      <c r="K95" s="15"/>
      <c r="L95" s="43"/>
      <c r="M95" s="15"/>
      <c r="N95" s="8" t="s">
        <v>21</v>
      </c>
      <c r="O95" s="15"/>
      <c r="P95" s="6"/>
      <c r="Q95" s="6"/>
    </row>
    <row r="96">
      <c r="A96" s="7"/>
      <c r="B96" s="8" t="s">
        <v>213</v>
      </c>
      <c r="C96" s="8" t="s">
        <v>23</v>
      </c>
      <c r="D96" s="41">
        <v>44982.0</v>
      </c>
      <c r="E96" s="8" t="s">
        <v>187</v>
      </c>
      <c r="F96" s="42" t="s">
        <v>231</v>
      </c>
      <c r="G96" s="8" t="s">
        <v>25</v>
      </c>
      <c r="H96" s="44"/>
      <c r="I96" s="9">
        <v>1.0</v>
      </c>
      <c r="J96" s="8" t="s">
        <v>20</v>
      </c>
      <c r="K96" s="15"/>
      <c r="L96" s="43"/>
      <c r="M96" s="15"/>
      <c r="N96" s="8" t="s">
        <v>21</v>
      </c>
      <c r="O96" s="15"/>
      <c r="P96" s="6"/>
      <c r="Q96" s="6"/>
    </row>
    <row r="97">
      <c r="A97" s="7"/>
      <c r="B97" s="8" t="s">
        <v>213</v>
      </c>
      <c r="C97" s="9" t="s">
        <v>16</v>
      </c>
      <c r="D97" s="41">
        <v>44982.0</v>
      </c>
      <c r="E97" s="8" t="s">
        <v>187</v>
      </c>
      <c r="F97" s="42" t="s">
        <v>232</v>
      </c>
      <c r="G97" s="8" t="s">
        <v>52</v>
      </c>
      <c r="H97" s="44"/>
      <c r="I97" s="9">
        <v>1.0</v>
      </c>
      <c r="J97" s="8" t="s">
        <v>202</v>
      </c>
      <c r="K97" s="15"/>
      <c r="L97" s="43"/>
      <c r="M97" s="15"/>
      <c r="N97" s="8" t="s">
        <v>21</v>
      </c>
      <c r="O97" s="15"/>
      <c r="P97" s="6"/>
      <c r="Q97" s="6"/>
    </row>
    <row r="98">
      <c r="A98" s="7"/>
      <c r="B98" s="8" t="s">
        <v>46</v>
      </c>
      <c r="C98" s="8" t="s">
        <v>233</v>
      </c>
      <c r="D98" s="41">
        <v>44982.0</v>
      </c>
      <c r="E98" s="8" t="s">
        <v>17</v>
      </c>
      <c r="F98" s="42" t="s">
        <v>234</v>
      </c>
      <c r="G98" s="8" t="s">
        <v>114</v>
      </c>
      <c r="H98" s="44"/>
      <c r="I98" s="9">
        <v>1.0</v>
      </c>
      <c r="J98" s="8" t="s">
        <v>20</v>
      </c>
      <c r="K98" s="15"/>
      <c r="L98" s="43"/>
      <c r="M98" s="15"/>
      <c r="N98" s="8" t="s">
        <v>21</v>
      </c>
      <c r="O98" s="15"/>
      <c r="P98" s="6"/>
      <c r="Q98" s="6"/>
    </row>
    <row r="99">
      <c r="A99" s="7"/>
      <c r="B99" s="8" t="s">
        <v>139</v>
      </c>
      <c r="C99" s="9" t="s">
        <v>16</v>
      </c>
      <c r="D99" s="41">
        <v>44984.0</v>
      </c>
      <c r="E99" s="8" t="s">
        <v>187</v>
      </c>
      <c r="F99" s="42" t="s">
        <v>235</v>
      </c>
      <c r="G99" s="8" t="s">
        <v>52</v>
      </c>
      <c r="H99" s="44"/>
      <c r="I99" s="9">
        <v>1.0</v>
      </c>
      <c r="J99" s="8" t="s">
        <v>202</v>
      </c>
      <c r="K99" s="15"/>
      <c r="L99" s="43"/>
      <c r="M99" s="15"/>
      <c r="N99" s="8" t="s">
        <v>21</v>
      </c>
      <c r="O99" s="15"/>
      <c r="P99" s="6"/>
      <c r="Q99" s="6"/>
    </row>
    <row r="100">
      <c r="A100" s="7"/>
      <c r="B100" s="8" t="s">
        <v>145</v>
      </c>
      <c r="C100" s="9" t="s">
        <v>16</v>
      </c>
      <c r="D100" s="41">
        <v>44984.0</v>
      </c>
      <c r="E100" s="8" t="s">
        <v>187</v>
      </c>
      <c r="F100" s="42" t="s">
        <v>236</v>
      </c>
      <c r="G100" s="8" t="s">
        <v>52</v>
      </c>
      <c r="H100" s="44"/>
      <c r="I100" s="9">
        <v>1.0</v>
      </c>
      <c r="J100" s="8" t="s">
        <v>202</v>
      </c>
      <c r="K100" s="15"/>
      <c r="L100" s="43"/>
      <c r="M100" s="15"/>
      <c r="N100" s="8" t="s">
        <v>21</v>
      </c>
      <c r="O100" s="15"/>
      <c r="P100" s="6"/>
      <c r="Q100" s="6"/>
    </row>
    <row r="101">
      <c r="A101" s="7"/>
      <c r="B101" s="8" t="s">
        <v>69</v>
      </c>
      <c r="C101" s="9" t="s">
        <v>36</v>
      </c>
      <c r="D101" s="41">
        <v>44984.0</v>
      </c>
      <c r="E101" s="8" t="s">
        <v>17</v>
      </c>
      <c r="F101" s="42" t="s">
        <v>237</v>
      </c>
      <c r="G101" s="22" t="s">
        <v>238</v>
      </c>
      <c r="H101" s="44"/>
      <c r="I101" s="9">
        <v>1.0</v>
      </c>
      <c r="J101" s="8" t="s">
        <v>202</v>
      </c>
      <c r="K101" s="15"/>
      <c r="L101" s="43"/>
      <c r="M101" s="15"/>
      <c r="N101" s="8" t="s">
        <v>21</v>
      </c>
      <c r="O101" s="15"/>
      <c r="P101" s="6"/>
      <c r="Q101" s="6"/>
    </row>
    <row r="102">
      <c r="A102" s="7"/>
      <c r="B102" s="8" t="s">
        <v>107</v>
      </c>
      <c r="C102" s="8" t="s">
        <v>124</v>
      </c>
      <c r="D102" s="41">
        <v>44985.0</v>
      </c>
      <c r="E102" s="8" t="s">
        <v>187</v>
      </c>
      <c r="F102" s="42" t="s">
        <v>239</v>
      </c>
      <c r="G102" s="8" t="s">
        <v>126</v>
      </c>
      <c r="H102" s="44"/>
      <c r="I102" s="9">
        <v>1.0</v>
      </c>
      <c r="J102" s="8" t="s">
        <v>209</v>
      </c>
      <c r="K102" s="15"/>
      <c r="L102" s="43"/>
      <c r="M102" s="15"/>
      <c r="N102" s="8" t="s">
        <v>21</v>
      </c>
      <c r="O102" s="15"/>
      <c r="P102" s="6"/>
      <c r="Q102" s="6"/>
    </row>
    <row r="103">
      <c r="A103" s="7"/>
      <c r="B103" s="8" t="s">
        <v>198</v>
      </c>
      <c r="C103" s="8" t="s">
        <v>23</v>
      </c>
      <c r="D103" s="41">
        <v>44985.0</v>
      </c>
      <c r="E103" s="8" t="s">
        <v>187</v>
      </c>
      <c r="F103" s="42" t="s">
        <v>240</v>
      </c>
      <c r="G103" s="8" t="s">
        <v>25</v>
      </c>
      <c r="H103" s="44"/>
      <c r="I103" s="9">
        <v>8.0</v>
      </c>
      <c r="J103" s="8" t="s">
        <v>20</v>
      </c>
      <c r="K103" s="15"/>
      <c r="L103" s="43"/>
      <c r="M103" s="15"/>
      <c r="N103" s="8" t="s">
        <v>21</v>
      </c>
      <c r="O103" s="15"/>
      <c r="P103" s="6"/>
      <c r="Q103" s="6"/>
    </row>
    <row r="104">
      <c r="A104" s="7"/>
      <c r="B104" s="8" t="s">
        <v>35</v>
      </c>
      <c r="C104" s="9" t="s">
        <v>16</v>
      </c>
      <c r="D104" s="41">
        <v>44986.0</v>
      </c>
      <c r="E104" s="8" t="s">
        <v>187</v>
      </c>
      <c r="F104" s="42" t="s">
        <v>241</v>
      </c>
      <c r="G104" s="8" t="s">
        <v>52</v>
      </c>
      <c r="H104" s="44"/>
      <c r="I104" s="9">
        <v>1.0</v>
      </c>
      <c r="J104" s="8" t="s">
        <v>202</v>
      </c>
      <c r="K104" s="15"/>
      <c r="L104" s="43"/>
      <c r="M104" s="15"/>
      <c r="N104" s="8" t="s">
        <v>21</v>
      </c>
      <c r="O104" s="15"/>
      <c r="P104" s="6"/>
      <c r="Q104" s="6"/>
    </row>
    <row r="105">
      <c r="A105" s="7"/>
      <c r="B105" s="8" t="s">
        <v>93</v>
      </c>
      <c r="C105" s="8" t="s">
        <v>124</v>
      </c>
      <c r="D105" s="41">
        <v>44986.0</v>
      </c>
      <c r="E105" s="8" t="s">
        <v>17</v>
      </c>
      <c r="F105" s="42" t="s">
        <v>242</v>
      </c>
      <c r="G105" s="8" t="s">
        <v>126</v>
      </c>
      <c r="H105" s="44"/>
      <c r="I105" s="9">
        <v>1.0</v>
      </c>
      <c r="J105" s="8" t="s">
        <v>209</v>
      </c>
      <c r="K105" s="15"/>
      <c r="L105" s="43"/>
      <c r="M105" s="15"/>
      <c r="N105" s="8" t="s">
        <v>21</v>
      </c>
      <c r="O105" s="15"/>
      <c r="P105" s="6"/>
      <c r="Q105" s="6"/>
    </row>
    <row r="106">
      <c r="A106" s="7"/>
      <c r="B106" s="8" t="s">
        <v>15</v>
      </c>
      <c r="C106" s="9" t="s">
        <v>36</v>
      </c>
      <c r="D106" s="41">
        <v>44987.0</v>
      </c>
      <c r="E106" s="8" t="s">
        <v>17</v>
      </c>
      <c r="F106" s="42" t="s">
        <v>243</v>
      </c>
      <c r="G106" s="8" t="s">
        <v>244</v>
      </c>
      <c r="H106" s="42"/>
      <c r="I106" s="9">
        <v>1.0</v>
      </c>
      <c r="J106" s="8" t="s">
        <v>20</v>
      </c>
      <c r="K106" s="15"/>
      <c r="L106" s="43"/>
      <c r="M106" s="15"/>
      <c r="N106" s="8" t="s">
        <v>21</v>
      </c>
      <c r="O106" s="15"/>
      <c r="P106" s="6"/>
      <c r="Q106" s="6"/>
    </row>
    <row r="107">
      <c r="A107" s="7"/>
      <c r="B107" s="8" t="s">
        <v>122</v>
      </c>
      <c r="C107" s="9" t="s">
        <v>16</v>
      </c>
      <c r="D107" s="41">
        <v>44988.0</v>
      </c>
      <c r="E107" s="8" t="s">
        <v>187</v>
      </c>
      <c r="F107" s="42" t="s">
        <v>245</v>
      </c>
      <c r="G107" s="8" t="s">
        <v>19</v>
      </c>
      <c r="H107" s="44"/>
      <c r="I107" s="9">
        <v>1.0</v>
      </c>
      <c r="J107" s="8" t="s">
        <v>202</v>
      </c>
      <c r="K107" s="15"/>
      <c r="L107" s="43"/>
      <c r="M107" s="15"/>
      <c r="N107" s="8" t="s">
        <v>21</v>
      </c>
      <c r="O107" s="15"/>
      <c r="P107" s="6"/>
      <c r="Q107" s="6"/>
    </row>
    <row r="108">
      <c r="A108" s="7"/>
      <c r="B108" s="8" t="s">
        <v>42</v>
      </c>
      <c r="C108" s="9" t="s">
        <v>16</v>
      </c>
      <c r="D108" s="41">
        <v>44988.0</v>
      </c>
      <c r="E108" s="8" t="s">
        <v>187</v>
      </c>
      <c r="F108" s="42" t="s">
        <v>246</v>
      </c>
      <c r="G108" s="8" t="s">
        <v>52</v>
      </c>
      <c r="H108" s="44"/>
      <c r="I108" s="9">
        <v>1.0</v>
      </c>
      <c r="J108" s="8" t="s">
        <v>202</v>
      </c>
      <c r="K108" s="15"/>
      <c r="L108" s="43"/>
      <c r="M108" s="15"/>
      <c r="N108" s="8" t="s">
        <v>21</v>
      </c>
      <c r="O108" s="15"/>
      <c r="P108" s="6"/>
      <c r="Q108" s="6"/>
    </row>
    <row r="109">
      <c r="A109" s="7"/>
      <c r="B109" s="8" t="s">
        <v>42</v>
      </c>
      <c r="C109" s="8" t="s">
        <v>124</v>
      </c>
      <c r="D109" s="41">
        <v>44988.0</v>
      </c>
      <c r="E109" s="8" t="s">
        <v>187</v>
      </c>
      <c r="F109" s="42" t="s">
        <v>247</v>
      </c>
      <c r="G109" s="8" t="s">
        <v>126</v>
      </c>
      <c r="H109" s="44"/>
      <c r="I109" s="9">
        <v>2.0</v>
      </c>
      <c r="J109" s="8" t="s">
        <v>209</v>
      </c>
      <c r="K109" s="15"/>
      <c r="L109" s="43"/>
      <c r="M109" s="15"/>
      <c r="N109" s="8" t="s">
        <v>21</v>
      </c>
      <c r="O109" s="15"/>
      <c r="P109" s="6"/>
      <c r="Q109" s="6"/>
    </row>
    <row r="110">
      <c r="A110" s="7"/>
      <c r="B110" s="8" t="s">
        <v>122</v>
      </c>
      <c r="C110" s="9" t="s">
        <v>16</v>
      </c>
      <c r="D110" s="41">
        <v>44989.0</v>
      </c>
      <c r="E110" s="8" t="s">
        <v>187</v>
      </c>
      <c r="F110" s="42" t="s">
        <v>248</v>
      </c>
      <c r="G110" s="8" t="s">
        <v>249</v>
      </c>
      <c r="H110" s="42"/>
      <c r="I110" s="9">
        <v>2.0</v>
      </c>
      <c r="J110" s="8" t="s">
        <v>202</v>
      </c>
      <c r="K110" s="15"/>
      <c r="L110" s="43"/>
      <c r="M110" s="15"/>
      <c r="N110" s="8" t="s">
        <v>21</v>
      </c>
      <c r="O110" s="15"/>
      <c r="P110" s="6"/>
      <c r="Q110" s="6"/>
    </row>
    <row r="111">
      <c r="A111" s="7"/>
      <c r="B111" s="8" t="s">
        <v>145</v>
      </c>
      <c r="C111" s="9" t="s">
        <v>16</v>
      </c>
      <c r="D111" s="41">
        <v>44989.0</v>
      </c>
      <c r="E111" s="8" t="s">
        <v>187</v>
      </c>
      <c r="F111" s="42" t="s">
        <v>248</v>
      </c>
      <c r="G111" s="8" t="s">
        <v>249</v>
      </c>
      <c r="H111" s="42"/>
      <c r="I111" s="9">
        <v>2.0</v>
      </c>
      <c r="J111" s="8" t="s">
        <v>202</v>
      </c>
      <c r="K111" s="15"/>
      <c r="L111" s="43"/>
      <c r="M111" s="15"/>
      <c r="N111" s="8" t="s">
        <v>21</v>
      </c>
      <c r="O111" s="15"/>
      <c r="P111" s="6"/>
      <c r="Q111" s="6"/>
    </row>
    <row r="112">
      <c r="A112" s="7"/>
      <c r="B112" s="8" t="s">
        <v>122</v>
      </c>
      <c r="C112" s="9" t="s">
        <v>16</v>
      </c>
      <c r="D112" s="41">
        <v>44991.0</v>
      </c>
      <c r="E112" s="8" t="s">
        <v>187</v>
      </c>
      <c r="F112" s="42" t="s">
        <v>250</v>
      </c>
      <c r="G112" s="8" t="s">
        <v>52</v>
      </c>
      <c r="H112" s="44"/>
      <c r="I112" s="9">
        <v>1.0</v>
      </c>
      <c r="J112" s="8" t="s">
        <v>202</v>
      </c>
      <c r="K112" s="15"/>
      <c r="L112" s="43"/>
      <c r="M112" s="15"/>
      <c r="N112" s="8" t="s">
        <v>21</v>
      </c>
      <c r="O112" s="15"/>
      <c r="P112" s="6"/>
      <c r="Q112" s="6"/>
    </row>
    <row r="113">
      <c r="A113" s="7"/>
      <c r="B113" s="8" t="s">
        <v>46</v>
      </c>
      <c r="C113" s="8" t="s">
        <v>233</v>
      </c>
      <c r="D113" s="41">
        <v>44991.0</v>
      </c>
      <c r="E113" s="8" t="s">
        <v>187</v>
      </c>
      <c r="F113" s="42" t="s">
        <v>234</v>
      </c>
      <c r="G113" s="8" t="s">
        <v>114</v>
      </c>
      <c r="H113" s="44"/>
      <c r="I113" s="9">
        <v>1.0</v>
      </c>
      <c r="J113" s="8" t="s">
        <v>20</v>
      </c>
      <c r="K113" s="15"/>
      <c r="L113" s="43"/>
      <c r="M113" s="15"/>
      <c r="N113" s="8" t="s">
        <v>21</v>
      </c>
      <c r="O113" s="15"/>
      <c r="P113" s="6"/>
      <c r="Q113" s="6"/>
    </row>
    <row r="114">
      <c r="A114" s="7"/>
      <c r="B114" s="8" t="s">
        <v>15</v>
      </c>
      <c r="C114" s="9" t="s">
        <v>16</v>
      </c>
      <c r="D114" s="41">
        <v>44994.0</v>
      </c>
      <c r="E114" s="8" t="s">
        <v>187</v>
      </c>
      <c r="F114" s="42" t="s">
        <v>251</v>
      </c>
      <c r="G114" s="8" t="s">
        <v>249</v>
      </c>
      <c r="H114" s="42"/>
      <c r="I114" s="9">
        <v>2.0</v>
      </c>
      <c r="J114" s="8" t="s">
        <v>202</v>
      </c>
      <c r="K114" s="15"/>
      <c r="L114" s="43"/>
      <c r="M114" s="15"/>
      <c r="N114" s="8" t="s">
        <v>21</v>
      </c>
      <c r="O114" s="15"/>
      <c r="P114" s="6"/>
      <c r="Q114" s="6"/>
    </row>
    <row r="115">
      <c r="A115" s="7"/>
      <c r="B115" s="8" t="s">
        <v>139</v>
      </c>
      <c r="C115" s="9" t="s">
        <v>16</v>
      </c>
      <c r="D115" s="41">
        <v>44994.0</v>
      </c>
      <c r="E115" s="8" t="s">
        <v>187</v>
      </c>
      <c r="F115" s="42" t="s">
        <v>248</v>
      </c>
      <c r="G115" s="8" t="s">
        <v>249</v>
      </c>
      <c r="H115" s="42"/>
      <c r="I115" s="9">
        <v>2.0</v>
      </c>
      <c r="J115" s="8" t="s">
        <v>202</v>
      </c>
      <c r="K115" s="15"/>
      <c r="L115" s="43"/>
      <c r="M115" s="15"/>
      <c r="N115" s="8" t="s">
        <v>21</v>
      </c>
      <c r="O115" s="15"/>
      <c r="P115" s="6"/>
      <c r="Q115" s="6"/>
    </row>
    <row r="116">
      <c r="A116" s="7"/>
      <c r="B116" s="8" t="s">
        <v>159</v>
      </c>
      <c r="C116" s="9" t="s">
        <v>16</v>
      </c>
      <c r="D116" s="41">
        <v>44994.0</v>
      </c>
      <c r="E116" s="8" t="s">
        <v>187</v>
      </c>
      <c r="F116" s="42" t="s">
        <v>248</v>
      </c>
      <c r="G116" s="8" t="s">
        <v>249</v>
      </c>
      <c r="H116" s="42"/>
      <c r="I116" s="9">
        <v>2.0</v>
      </c>
      <c r="J116" s="8" t="s">
        <v>202</v>
      </c>
      <c r="K116" s="15"/>
      <c r="L116" s="43"/>
      <c r="M116" s="15"/>
      <c r="N116" s="8" t="s">
        <v>21</v>
      </c>
      <c r="O116" s="15"/>
      <c r="P116" s="6"/>
      <c r="Q116" s="6"/>
    </row>
    <row r="117">
      <c r="A117" s="7"/>
      <c r="B117" s="8" t="s">
        <v>216</v>
      </c>
      <c r="C117" s="9" t="s">
        <v>16</v>
      </c>
      <c r="D117" s="41">
        <v>44995.0</v>
      </c>
      <c r="E117" s="8" t="s">
        <v>187</v>
      </c>
      <c r="F117" s="42" t="s">
        <v>248</v>
      </c>
      <c r="G117" s="8" t="s">
        <v>249</v>
      </c>
      <c r="H117" s="42"/>
      <c r="I117" s="9">
        <v>2.0</v>
      </c>
      <c r="J117" s="8" t="s">
        <v>202</v>
      </c>
      <c r="K117" s="15"/>
      <c r="L117" s="43"/>
      <c r="M117" s="15"/>
      <c r="N117" s="8" t="s">
        <v>21</v>
      </c>
      <c r="O117" s="15"/>
      <c r="P117" s="6"/>
      <c r="Q117" s="6"/>
    </row>
    <row r="118">
      <c r="A118" s="7"/>
      <c r="B118" s="8" t="s">
        <v>15</v>
      </c>
      <c r="C118" s="8" t="s">
        <v>124</v>
      </c>
      <c r="D118" s="41">
        <v>44995.0</v>
      </c>
      <c r="E118" s="8" t="s">
        <v>187</v>
      </c>
      <c r="F118" s="42" t="s">
        <v>252</v>
      </c>
      <c r="G118" s="8" t="s">
        <v>253</v>
      </c>
      <c r="H118" s="42"/>
      <c r="I118" s="9">
        <v>1.0</v>
      </c>
      <c r="J118" s="8" t="s">
        <v>20</v>
      </c>
      <c r="K118" s="15"/>
      <c r="L118" s="43"/>
      <c r="M118" s="15"/>
      <c r="N118" s="8" t="s">
        <v>21</v>
      </c>
      <c r="O118" s="15"/>
      <c r="P118" s="6"/>
      <c r="Q118" s="6"/>
    </row>
    <row r="119">
      <c r="A119" s="7"/>
      <c r="B119" s="8" t="s">
        <v>100</v>
      </c>
      <c r="C119" s="9" t="s">
        <v>16</v>
      </c>
      <c r="D119" s="41">
        <v>44996.0</v>
      </c>
      <c r="E119" s="8" t="s">
        <v>187</v>
      </c>
      <c r="F119" s="42" t="s">
        <v>254</v>
      </c>
      <c r="G119" s="8" t="s">
        <v>249</v>
      </c>
      <c r="H119" s="42"/>
      <c r="I119" s="47">
        <v>2.0</v>
      </c>
      <c r="J119" s="8" t="s">
        <v>202</v>
      </c>
      <c r="K119" s="15"/>
      <c r="L119" s="43"/>
      <c r="M119" s="15"/>
      <c r="N119" s="8" t="s">
        <v>21</v>
      </c>
      <c r="O119" s="15"/>
      <c r="P119" s="6"/>
      <c r="Q119" s="6"/>
    </row>
    <row r="120">
      <c r="A120" s="7"/>
      <c r="B120" s="8" t="s">
        <v>100</v>
      </c>
      <c r="C120" s="9" t="s">
        <v>16</v>
      </c>
      <c r="D120" s="41">
        <v>44996.0</v>
      </c>
      <c r="E120" s="8" t="s">
        <v>187</v>
      </c>
      <c r="F120" s="42" t="s">
        <v>255</v>
      </c>
      <c r="G120" s="8" t="s">
        <v>19</v>
      </c>
      <c r="H120" s="44"/>
      <c r="I120" s="9">
        <v>1.0</v>
      </c>
      <c r="J120" s="8" t="s">
        <v>202</v>
      </c>
      <c r="K120" s="15"/>
      <c r="L120" s="43"/>
      <c r="M120" s="15"/>
      <c r="N120" s="8" t="s">
        <v>21</v>
      </c>
      <c r="O120" s="15"/>
      <c r="P120" s="6"/>
      <c r="Q120" s="6"/>
    </row>
    <row r="121">
      <c r="A121" s="7"/>
      <c r="B121" s="8" t="s">
        <v>58</v>
      </c>
      <c r="C121" s="9" t="s">
        <v>16</v>
      </c>
      <c r="D121" s="41">
        <v>44996.0</v>
      </c>
      <c r="E121" s="8" t="s">
        <v>187</v>
      </c>
      <c r="F121" s="42" t="s">
        <v>256</v>
      </c>
      <c r="G121" s="8" t="s">
        <v>249</v>
      </c>
      <c r="H121" s="42"/>
      <c r="I121" s="47">
        <v>2.0</v>
      </c>
      <c r="J121" s="8" t="s">
        <v>202</v>
      </c>
      <c r="K121" s="15"/>
      <c r="L121" s="43"/>
      <c r="M121" s="15"/>
      <c r="N121" s="8" t="s">
        <v>21</v>
      </c>
      <c r="O121" s="15"/>
      <c r="P121" s="6"/>
      <c r="Q121" s="6"/>
    </row>
    <row r="122">
      <c r="A122" s="7"/>
      <c r="B122" s="8" t="s">
        <v>22</v>
      </c>
      <c r="C122" s="9" t="s">
        <v>16</v>
      </c>
      <c r="D122" s="41">
        <v>44998.0</v>
      </c>
      <c r="E122" s="8" t="s">
        <v>187</v>
      </c>
      <c r="F122" s="42" t="s">
        <v>251</v>
      </c>
      <c r="G122" s="8" t="s">
        <v>249</v>
      </c>
      <c r="H122" s="42"/>
      <c r="I122" s="9">
        <v>2.0</v>
      </c>
      <c r="J122" s="8" t="s">
        <v>202</v>
      </c>
      <c r="K122" s="15"/>
      <c r="L122" s="43"/>
      <c r="M122" s="15"/>
      <c r="N122" s="8" t="s">
        <v>21</v>
      </c>
      <c r="O122" s="15"/>
      <c r="P122" s="6"/>
      <c r="Q122" s="6"/>
    </row>
    <row r="123">
      <c r="A123" s="7"/>
      <c r="B123" s="8" t="s">
        <v>97</v>
      </c>
      <c r="C123" s="9" t="s">
        <v>36</v>
      </c>
      <c r="D123" s="41">
        <v>44998.0</v>
      </c>
      <c r="E123" s="8" t="s">
        <v>187</v>
      </c>
      <c r="F123" s="42" t="s">
        <v>257</v>
      </c>
      <c r="G123" s="22" t="s">
        <v>238</v>
      </c>
      <c r="H123" s="44"/>
      <c r="I123" s="9">
        <v>1.0</v>
      </c>
      <c r="J123" s="8" t="s">
        <v>20</v>
      </c>
      <c r="K123" s="15"/>
      <c r="L123" s="43"/>
      <c r="M123" s="15"/>
      <c r="N123" s="8" t="s">
        <v>21</v>
      </c>
      <c r="O123" s="15"/>
      <c r="P123" s="6"/>
      <c r="Q123" s="6"/>
    </row>
    <row r="124">
      <c r="A124" s="7"/>
      <c r="B124" s="8" t="s">
        <v>83</v>
      </c>
      <c r="C124" s="8" t="s">
        <v>32</v>
      </c>
      <c r="D124" s="41">
        <v>45000.0</v>
      </c>
      <c r="E124" s="8" t="s">
        <v>17</v>
      </c>
      <c r="F124" s="42" t="s">
        <v>258</v>
      </c>
      <c r="G124" s="22" t="s">
        <v>259</v>
      </c>
      <c r="H124" s="42"/>
      <c r="I124" s="9">
        <v>1.0</v>
      </c>
      <c r="J124" s="8" t="s">
        <v>20</v>
      </c>
      <c r="K124" s="15"/>
      <c r="L124" s="43"/>
      <c r="M124" s="15"/>
      <c r="N124" s="8" t="s">
        <v>21</v>
      </c>
      <c r="O124" s="15"/>
      <c r="P124" s="6"/>
      <c r="Q124" s="6"/>
    </row>
    <row r="125">
      <c r="A125" s="7"/>
      <c r="B125" s="8" t="s">
        <v>198</v>
      </c>
      <c r="C125" s="8" t="s">
        <v>32</v>
      </c>
      <c r="D125" s="41">
        <v>45000.0</v>
      </c>
      <c r="E125" s="8" t="s">
        <v>17</v>
      </c>
      <c r="F125" s="42" t="s">
        <v>260</v>
      </c>
      <c r="G125" s="8" t="s">
        <v>200</v>
      </c>
      <c r="H125" s="42"/>
      <c r="I125" s="9">
        <v>1.0</v>
      </c>
      <c r="J125" s="8" t="s">
        <v>20</v>
      </c>
      <c r="K125" s="15"/>
      <c r="L125" s="43"/>
      <c r="M125" s="15"/>
      <c r="N125" s="8" t="s">
        <v>21</v>
      </c>
      <c r="O125" s="15"/>
      <c r="P125" s="6"/>
      <c r="Q125" s="6"/>
    </row>
    <row r="126">
      <c r="A126" s="7"/>
      <c r="B126" s="8" t="s">
        <v>83</v>
      </c>
      <c r="C126" s="8" t="s">
        <v>23</v>
      </c>
      <c r="D126" s="41">
        <v>45001.0</v>
      </c>
      <c r="E126" s="8" t="s">
        <v>17</v>
      </c>
      <c r="F126" s="42" t="s">
        <v>261</v>
      </c>
      <c r="G126" s="8" t="s">
        <v>262</v>
      </c>
      <c r="H126" s="44"/>
      <c r="I126" s="9">
        <v>1.0</v>
      </c>
      <c r="J126" s="8" t="s">
        <v>20</v>
      </c>
      <c r="K126" s="15"/>
      <c r="L126" s="43"/>
      <c r="M126" s="15"/>
      <c r="N126" s="8" t="s">
        <v>21</v>
      </c>
      <c r="O126" s="15"/>
      <c r="P126" s="6"/>
      <c r="Q126" s="6"/>
    </row>
    <row r="127">
      <c r="A127" s="7"/>
      <c r="B127" s="8" t="s">
        <v>83</v>
      </c>
      <c r="C127" s="8" t="s">
        <v>84</v>
      </c>
      <c r="D127" s="41">
        <v>45002.0</v>
      </c>
      <c r="E127" s="8" t="s">
        <v>187</v>
      </c>
      <c r="F127" s="42" t="s">
        <v>263</v>
      </c>
      <c r="G127" s="8" t="s">
        <v>264</v>
      </c>
      <c r="H127" s="44"/>
      <c r="I127" s="9">
        <v>1.0</v>
      </c>
      <c r="J127" s="8" t="s">
        <v>20</v>
      </c>
      <c r="K127" s="15"/>
      <c r="L127" s="43"/>
      <c r="M127" s="15"/>
      <c r="N127" s="8" t="s">
        <v>21</v>
      </c>
      <c r="O127" s="15"/>
      <c r="P127" s="6"/>
      <c r="Q127" s="6"/>
    </row>
    <row r="128">
      <c r="A128" s="7"/>
      <c r="B128" s="8" t="s">
        <v>107</v>
      </c>
      <c r="C128" s="8" t="s">
        <v>124</v>
      </c>
      <c r="D128" s="41">
        <v>45003.0</v>
      </c>
      <c r="E128" s="8" t="s">
        <v>187</v>
      </c>
      <c r="F128" s="42" t="s">
        <v>125</v>
      </c>
      <c r="G128" s="8" t="s">
        <v>126</v>
      </c>
      <c r="H128" s="44"/>
      <c r="I128" s="9">
        <v>3.0</v>
      </c>
      <c r="J128" s="8" t="s">
        <v>209</v>
      </c>
      <c r="K128" s="15"/>
      <c r="L128" s="43"/>
      <c r="M128" s="15"/>
      <c r="N128" s="8" t="s">
        <v>21</v>
      </c>
      <c r="O128" s="15"/>
      <c r="P128" s="6"/>
      <c r="Q128" s="6"/>
    </row>
    <row r="129">
      <c r="A129" s="7"/>
      <c r="B129" s="8" t="s">
        <v>107</v>
      </c>
      <c r="C129" s="8" t="s">
        <v>23</v>
      </c>
      <c r="D129" s="41">
        <v>45003.0</v>
      </c>
      <c r="E129" s="8" t="s">
        <v>187</v>
      </c>
      <c r="F129" s="42" t="s">
        <v>265</v>
      </c>
      <c r="G129" s="8" t="s">
        <v>25</v>
      </c>
      <c r="H129" s="44"/>
      <c r="I129" s="9">
        <v>1.0</v>
      </c>
      <c r="J129" s="8" t="s">
        <v>20</v>
      </c>
      <c r="K129" s="15"/>
      <c r="L129" s="43"/>
      <c r="M129" s="15"/>
      <c r="N129" s="8" t="s">
        <v>21</v>
      </c>
      <c r="O129" s="15"/>
      <c r="P129" s="6"/>
      <c r="Q129" s="6"/>
    </row>
    <row r="130">
      <c r="A130" s="7"/>
      <c r="B130" s="8" t="s">
        <v>159</v>
      </c>
      <c r="C130" s="8" t="s">
        <v>124</v>
      </c>
      <c r="D130" s="41">
        <v>45003.0</v>
      </c>
      <c r="E130" s="8" t="s">
        <v>187</v>
      </c>
      <c r="F130" s="42" t="s">
        <v>266</v>
      </c>
      <c r="G130" s="8" t="s">
        <v>126</v>
      </c>
      <c r="H130" s="44"/>
      <c r="I130" s="9">
        <v>1.0</v>
      </c>
      <c r="J130" s="8" t="s">
        <v>209</v>
      </c>
      <c r="K130" s="15"/>
      <c r="L130" s="43"/>
      <c r="M130" s="15"/>
      <c r="N130" s="8" t="s">
        <v>21</v>
      </c>
      <c r="O130" s="15"/>
      <c r="P130" s="6"/>
      <c r="Q130" s="6"/>
    </row>
    <row r="131">
      <c r="A131" s="7"/>
      <c r="B131" s="8" t="s">
        <v>107</v>
      </c>
      <c r="C131" s="8" t="s">
        <v>233</v>
      </c>
      <c r="D131" s="41">
        <v>45003.0</v>
      </c>
      <c r="E131" s="8" t="s">
        <v>17</v>
      </c>
      <c r="F131" s="42" t="s">
        <v>267</v>
      </c>
      <c r="G131" s="8" t="s">
        <v>114</v>
      </c>
      <c r="H131" s="44"/>
      <c r="I131" s="9">
        <v>1.0</v>
      </c>
      <c r="J131" s="8" t="s">
        <v>20</v>
      </c>
      <c r="K131" s="15"/>
      <c r="L131" s="43"/>
      <c r="M131" s="15"/>
      <c r="N131" s="8" t="s">
        <v>21</v>
      </c>
      <c r="O131" s="15"/>
      <c r="P131" s="6"/>
      <c r="Q131" s="6"/>
    </row>
    <row r="132">
      <c r="A132" s="7"/>
      <c r="B132" s="8" t="s">
        <v>159</v>
      </c>
      <c r="C132" s="9" t="s">
        <v>16</v>
      </c>
      <c r="D132" s="41">
        <v>45005.0</v>
      </c>
      <c r="E132" s="8" t="s">
        <v>187</v>
      </c>
      <c r="F132" s="42" t="s">
        <v>268</v>
      </c>
      <c r="G132" s="8" t="s">
        <v>19</v>
      </c>
      <c r="H132" s="44"/>
      <c r="I132" s="9">
        <v>1.0</v>
      </c>
      <c r="J132" s="8" t="s">
        <v>202</v>
      </c>
      <c r="K132" s="15"/>
      <c r="L132" s="43"/>
      <c r="M132" s="15"/>
      <c r="N132" s="8" t="s">
        <v>21</v>
      </c>
      <c r="O132" s="15"/>
      <c r="P132" s="6"/>
      <c r="Q132" s="6"/>
    </row>
    <row r="133">
      <c r="A133" s="7"/>
      <c r="B133" s="8" t="s">
        <v>122</v>
      </c>
      <c r="C133" s="8" t="s">
        <v>124</v>
      </c>
      <c r="D133" s="41">
        <v>45005.0</v>
      </c>
      <c r="E133" s="8" t="s">
        <v>187</v>
      </c>
      <c r="F133" s="42" t="s">
        <v>269</v>
      </c>
      <c r="G133" s="8" t="s">
        <v>126</v>
      </c>
      <c r="H133" s="44"/>
      <c r="I133" s="9">
        <v>1.0</v>
      </c>
      <c r="J133" s="8" t="s">
        <v>209</v>
      </c>
      <c r="K133" s="15"/>
      <c r="L133" s="43"/>
      <c r="M133" s="15"/>
      <c r="N133" s="8" t="s">
        <v>21</v>
      </c>
      <c r="O133" s="15"/>
      <c r="P133" s="6"/>
      <c r="Q133" s="6"/>
    </row>
    <row r="134">
      <c r="A134" s="7"/>
      <c r="B134" s="8" t="s">
        <v>80</v>
      </c>
      <c r="C134" s="9" t="s">
        <v>36</v>
      </c>
      <c r="D134" s="41">
        <v>45005.0</v>
      </c>
      <c r="E134" s="8" t="s">
        <v>17</v>
      </c>
      <c r="F134" s="42" t="s">
        <v>270</v>
      </c>
      <c r="G134" s="8" t="s">
        <v>271</v>
      </c>
      <c r="H134" s="42"/>
      <c r="I134" s="9">
        <v>1.0</v>
      </c>
      <c r="J134" s="8" t="s">
        <v>20</v>
      </c>
      <c r="K134" s="15"/>
      <c r="L134" s="43"/>
      <c r="M134" s="15"/>
      <c r="N134" s="8" t="s">
        <v>21</v>
      </c>
      <c r="O134" s="15"/>
      <c r="P134" s="6"/>
      <c r="Q134" s="6"/>
    </row>
    <row r="135">
      <c r="A135" s="7"/>
      <c r="B135" s="8" t="s">
        <v>15</v>
      </c>
      <c r="C135" s="9" t="s">
        <v>53</v>
      </c>
      <c r="D135" s="41">
        <v>44986.0</v>
      </c>
      <c r="E135" s="8" t="s">
        <v>54</v>
      </c>
      <c r="F135" s="42" t="s">
        <v>272</v>
      </c>
      <c r="G135" s="8" t="s">
        <v>224</v>
      </c>
      <c r="H135" s="44"/>
      <c r="I135" s="9">
        <v>1.0</v>
      </c>
      <c r="J135" s="8" t="s">
        <v>20</v>
      </c>
      <c r="K135" s="15"/>
      <c r="L135" s="43"/>
      <c r="M135" s="8" t="s">
        <v>273</v>
      </c>
      <c r="N135" s="8" t="s">
        <v>21</v>
      </c>
      <c r="O135" s="15"/>
      <c r="P135" s="6"/>
      <c r="Q135" s="6"/>
    </row>
    <row r="136">
      <c r="A136" s="7"/>
      <c r="B136" s="8" t="s">
        <v>75</v>
      </c>
      <c r="C136" s="9" t="s">
        <v>36</v>
      </c>
      <c r="D136" s="41">
        <v>45009.0</v>
      </c>
      <c r="E136" s="8" t="s">
        <v>17</v>
      </c>
      <c r="F136" s="42" t="s">
        <v>274</v>
      </c>
      <c r="G136" s="8" t="s">
        <v>271</v>
      </c>
      <c r="H136" s="44"/>
      <c r="I136" s="9">
        <v>1.0</v>
      </c>
      <c r="J136" s="8" t="s">
        <v>20</v>
      </c>
      <c r="K136" s="8" t="s">
        <v>275</v>
      </c>
      <c r="L136" s="45" t="s">
        <v>275</v>
      </c>
      <c r="M136" s="15"/>
      <c r="N136" s="8" t="s">
        <v>21</v>
      </c>
      <c r="O136" s="15"/>
      <c r="P136" s="6"/>
      <c r="Q136" s="6"/>
    </row>
    <row r="137">
      <c r="A137" s="7"/>
      <c r="B137" s="8" t="s">
        <v>69</v>
      </c>
      <c r="C137" s="9" t="s">
        <v>23</v>
      </c>
      <c r="D137" s="41">
        <v>45010.0</v>
      </c>
      <c r="E137" s="8" t="s">
        <v>187</v>
      </c>
      <c r="F137" s="42" t="s">
        <v>276</v>
      </c>
      <c r="G137" s="8" t="s">
        <v>25</v>
      </c>
      <c r="H137" s="44"/>
      <c r="I137" s="9">
        <v>1.0</v>
      </c>
      <c r="J137" s="8" t="s">
        <v>20</v>
      </c>
      <c r="K137" s="15"/>
      <c r="L137" s="43"/>
      <c r="M137" s="15"/>
      <c r="N137" s="8" t="s">
        <v>21</v>
      </c>
      <c r="O137" s="15"/>
      <c r="P137" s="6"/>
      <c r="Q137" s="6"/>
    </row>
    <row r="138">
      <c r="A138" s="7"/>
      <c r="B138" s="8" t="s">
        <v>93</v>
      </c>
      <c r="C138" s="9" t="s">
        <v>233</v>
      </c>
      <c r="D138" s="41">
        <v>45011.0</v>
      </c>
      <c r="E138" s="8" t="s">
        <v>17</v>
      </c>
      <c r="F138" s="42" t="s">
        <v>277</v>
      </c>
      <c r="G138" s="8" t="s">
        <v>114</v>
      </c>
      <c r="H138" s="44"/>
      <c r="I138" s="9">
        <v>1.0</v>
      </c>
      <c r="J138" s="8" t="s">
        <v>20</v>
      </c>
      <c r="K138" s="15"/>
      <c r="L138" s="43"/>
      <c r="M138" s="15"/>
      <c r="N138" s="8" t="s">
        <v>21</v>
      </c>
      <c r="O138" s="15"/>
      <c r="P138" s="6"/>
      <c r="Q138" s="6"/>
    </row>
    <row r="139">
      <c r="A139" s="7"/>
      <c r="B139" s="8" t="s">
        <v>42</v>
      </c>
      <c r="C139" s="9" t="s">
        <v>16</v>
      </c>
      <c r="D139" s="41">
        <v>45012.0</v>
      </c>
      <c r="E139" s="8" t="s">
        <v>187</v>
      </c>
      <c r="F139" s="42" t="s">
        <v>278</v>
      </c>
      <c r="G139" s="8" t="s">
        <v>19</v>
      </c>
      <c r="H139" s="44"/>
      <c r="I139" s="9">
        <v>1.0</v>
      </c>
      <c r="J139" s="8" t="s">
        <v>202</v>
      </c>
      <c r="K139" s="15"/>
      <c r="L139" s="43"/>
      <c r="M139" s="15"/>
      <c r="N139" s="8" t="s">
        <v>21</v>
      </c>
      <c r="O139" s="15"/>
      <c r="P139" s="6"/>
      <c r="Q139" s="6"/>
    </row>
    <row r="140">
      <c r="A140" s="7"/>
      <c r="B140" s="8" t="s">
        <v>159</v>
      </c>
      <c r="C140" s="9" t="s">
        <v>124</v>
      </c>
      <c r="D140" s="48">
        <v>45013.0</v>
      </c>
      <c r="E140" s="8" t="s">
        <v>187</v>
      </c>
      <c r="F140" s="42" t="s">
        <v>279</v>
      </c>
      <c r="G140" s="8" t="s">
        <v>126</v>
      </c>
      <c r="H140" s="44"/>
      <c r="I140" s="9">
        <v>3.0</v>
      </c>
      <c r="J140" s="8" t="s">
        <v>209</v>
      </c>
      <c r="K140" s="15"/>
      <c r="L140" s="43"/>
      <c r="M140" s="15"/>
      <c r="N140" s="8" t="s">
        <v>21</v>
      </c>
      <c r="O140" s="15"/>
      <c r="P140" s="6"/>
      <c r="Q140" s="6"/>
    </row>
    <row r="141">
      <c r="A141" s="7"/>
      <c r="B141" s="8" t="s">
        <v>93</v>
      </c>
      <c r="C141" s="9" t="s">
        <v>233</v>
      </c>
      <c r="D141" s="48">
        <v>45013.0</v>
      </c>
      <c r="E141" s="8" t="s">
        <v>17</v>
      </c>
      <c r="F141" s="42" t="s">
        <v>280</v>
      </c>
      <c r="G141" s="8" t="s">
        <v>281</v>
      </c>
      <c r="H141" s="44"/>
      <c r="I141" s="9">
        <v>1.0</v>
      </c>
      <c r="J141" s="8" t="s">
        <v>20</v>
      </c>
      <c r="K141" s="15"/>
      <c r="L141" s="43"/>
      <c r="M141" s="15"/>
      <c r="N141" s="8" t="s">
        <v>21</v>
      </c>
      <c r="O141" s="15"/>
      <c r="P141" s="6"/>
      <c r="Q141" s="6"/>
    </row>
    <row r="142">
      <c r="A142" s="7"/>
      <c r="B142" s="8" t="s">
        <v>15</v>
      </c>
      <c r="C142" s="9" t="s">
        <v>16</v>
      </c>
      <c r="D142" s="41">
        <v>45014.0</v>
      </c>
      <c r="E142" s="8" t="s">
        <v>187</v>
      </c>
      <c r="F142" s="42" t="s">
        <v>282</v>
      </c>
      <c r="G142" s="8" t="s">
        <v>52</v>
      </c>
      <c r="H142" s="44"/>
      <c r="I142" s="9">
        <v>1.0</v>
      </c>
      <c r="J142" s="8" t="s">
        <v>202</v>
      </c>
      <c r="K142" s="15"/>
      <c r="L142" s="43"/>
      <c r="M142" s="15"/>
      <c r="N142" s="8" t="s">
        <v>21</v>
      </c>
      <c r="O142" s="15"/>
      <c r="P142" s="6"/>
      <c r="Q142" s="6"/>
    </row>
    <row r="143">
      <c r="A143" s="7"/>
      <c r="B143" s="8" t="s">
        <v>15</v>
      </c>
      <c r="C143" s="9" t="s">
        <v>16</v>
      </c>
      <c r="D143" s="41">
        <v>45014.0</v>
      </c>
      <c r="E143" s="8" t="s">
        <v>187</v>
      </c>
      <c r="F143" s="42" t="s">
        <v>283</v>
      </c>
      <c r="G143" s="8" t="s">
        <v>19</v>
      </c>
      <c r="H143" s="44"/>
      <c r="I143" s="9">
        <v>1.0</v>
      </c>
      <c r="J143" s="8" t="s">
        <v>202</v>
      </c>
      <c r="K143" s="15"/>
      <c r="L143" s="43"/>
      <c r="M143" s="15"/>
      <c r="N143" s="8" t="s">
        <v>21</v>
      </c>
      <c r="O143" s="15"/>
      <c r="P143" s="6"/>
      <c r="Q143" s="6"/>
    </row>
    <row r="144">
      <c r="A144" s="7"/>
      <c r="B144" s="8" t="s">
        <v>145</v>
      </c>
      <c r="C144" s="9" t="s">
        <v>84</v>
      </c>
      <c r="D144" s="41">
        <v>45016.0</v>
      </c>
      <c r="E144" s="8" t="s">
        <v>187</v>
      </c>
      <c r="F144" s="42" t="s">
        <v>284</v>
      </c>
      <c r="G144" s="8" t="s">
        <v>264</v>
      </c>
      <c r="H144" s="44"/>
      <c r="I144" s="9">
        <v>2.0</v>
      </c>
      <c r="J144" s="8" t="s">
        <v>202</v>
      </c>
      <c r="K144" s="15"/>
      <c r="L144" s="43"/>
      <c r="M144" s="15"/>
      <c r="N144" s="8" t="s">
        <v>21</v>
      </c>
      <c r="O144" s="15"/>
      <c r="P144" s="6"/>
      <c r="Q144" s="6"/>
    </row>
    <row r="145">
      <c r="A145" s="7"/>
      <c r="B145" s="8" t="s">
        <v>145</v>
      </c>
      <c r="C145" s="9" t="s">
        <v>84</v>
      </c>
      <c r="D145" s="41">
        <v>45016.0</v>
      </c>
      <c r="E145" s="8" t="s">
        <v>187</v>
      </c>
      <c r="F145" s="42" t="s">
        <v>284</v>
      </c>
      <c r="G145" s="8" t="s">
        <v>130</v>
      </c>
      <c r="H145" s="44"/>
      <c r="I145" s="9">
        <v>4.0</v>
      </c>
      <c r="J145" s="8" t="s">
        <v>202</v>
      </c>
      <c r="K145" s="15"/>
      <c r="L145" s="43"/>
      <c r="M145" s="15"/>
      <c r="N145" s="8" t="s">
        <v>21</v>
      </c>
      <c r="O145" s="15"/>
      <c r="P145" s="6"/>
      <c r="Q145" s="6"/>
    </row>
    <row r="146">
      <c r="A146" s="7"/>
      <c r="B146" s="8" t="s">
        <v>93</v>
      </c>
      <c r="C146" s="9" t="s">
        <v>124</v>
      </c>
      <c r="D146" s="41">
        <v>45019.0</v>
      </c>
      <c r="E146" s="8" t="s">
        <v>187</v>
      </c>
      <c r="F146" s="42" t="s">
        <v>285</v>
      </c>
      <c r="G146" s="8" t="s">
        <v>126</v>
      </c>
      <c r="H146" s="44"/>
      <c r="I146" s="9">
        <v>1.0</v>
      </c>
      <c r="J146" s="8" t="s">
        <v>209</v>
      </c>
      <c r="K146" s="15"/>
      <c r="L146" s="43"/>
      <c r="M146" s="15"/>
      <c r="N146" s="8" t="s">
        <v>21</v>
      </c>
      <c r="O146" s="15"/>
      <c r="P146" s="6"/>
      <c r="Q146" s="6"/>
    </row>
    <row r="147">
      <c r="A147" s="7"/>
      <c r="B147" s="8" t="s">
        <v>145</v>
      </c>
      <c r="C147" s="9" t="s">
        <v>233</v>
      </c>
      <c r="D147" s="41">
        <v>45019.0</v>
      </c>
      <c r="E147" s="8" t="s">
        <v>187</v>
      </c>
      <c r="F147" s="42" t="s">
        <v>286</v>
      </c>
      <c r="G147" s="8" t="s">
        <v>114</v>
      </c>
      <c r="H147" s="44"/>
      <c r="I147" s="9">
        <v>1.0</v>
      </c>
      <c r="J147" s="8" t="s">
        <v>20</v>
      </c>
      <c r="K147" s="15"/>
      <c r="L147" s="43"/>
      <c r="M147" s="15"/>
      <c r="N147" s="8" t="s">
        <v>21</v>
      </c>
      <c r="O147" s="15"/>
      <c r="P147" s="6"/>
      <c r="Q147" s="6"/>
    </row>
    <row r="148">
      <c r="A148" s="7"/>
      <c r="B148" s="8" t="s">
        <v>80</v>
      </c>
      <c r="C148" s="9" t="s">
        <v>36</v>
      </c>
      <c r="D148" s="41">
        <v>45019.0</v>
      </c>
      <c r="E148" s="8" t="s">
        <v>17</v>
      </c>
      <c r="F148" s="42" t="s">
        <v>287</v>
      </c>
      <c r="G148" s="8" t="s">
        <v>288</v>
      </c>
      <c r="H148" s="42"/>
      <c r="I148" s="9">
        <v>1.0</v>
      </c>
      <c r="J148" s="8" t="s">
        <v>20</v>
      </c>
      <c r="K148" s="15"/>
      <c r="L148" s="43"/>
      <c r="M148" s="15"/>
      <c r="N148" s="8" t="s">
        <v>21</v>
      </c>
      <c r="O148" s="15"/>
      <c r="P148" s="6"/>
      <c r="Q148" s="6"/>
    </row>
    <row r="149">
      <c r="A149" s="7"/>
      <c r="B149" s="8" t="s">
        <v>69</v>
      </c>
      <c r="C149" s="9" t="s">
        <v>233</v>
      </c>
      <c r="D149" s="41">
        <v>45020.0</v>
      </c>
      <c r="E149" s="8" t="s">
        <v>187</v>
      </c>
      <c r="F149" s="42" t="s">
        <v>286</v>
      </c>
      <c r="G149" s="8" t="s">
        <v>114</v>
      </c>
      <c r="H149" s="44"/>
      <c r="I149" s="9">
        <v>1.0</v>
      </c>
      <c r="J149" s="8" t="s">
        <v>20</v>
      </c>
      <c r="K149" s="15"/>
      <c r="L149" s="43"/>
      <c r="M149" s="15"/>
      <c r="N149" s="8" t="s">
        <v>21</v>
      </c>
      <c r="O149" s="15"/>
      <c r="P149" s="6"/>
      <c r="Q149" s="6"/>
    </row>
    <row r="150">
      <c r="A150" s="7"/>
      <c r="B150" s="8" t="s">
        <v>102</v>
      </c>
      <c r="C150" s="9" t="s">
        <v>233</v>
      </c>
      <c r="D150" s="41">
        <v>45020.0</v>
      </c>
      <c r="E150" s="8" t="s">
        <v>17</v>
      </c>
      <c r="F150" s="42" t="s">
        <v>289</v>
      </c>
      <c r="G150" s="8" t="s">
        <v>114</v>
      </c>
      <c r="H150" s="44"/>
      <c r="I150" s="9">
        <v>1.0</v>
      </c>
      <c r="J150" s="8" t="s">
        <v>20</v>
      </c>
      <c r="K150" s="15"/>
      <c r="L150" s="43"/>
      <c r="M150" s="15"/>
      <c r="N150" s="8" t="s">
        <v>21</v>
      </c>
      <c r="O150" s="15"/>
      <c r="P150" s="6"/>
      <c r="Q150" s="6"/>
    </row>
    <row r="151">
      <c r="A151" s="7"/>
      <c r="B151" s="8" t="s">
        <v>198</v>
      </c>
      <c r="C151" s="9" t="s">
        <v>16</v>
      </c>
      <c r="D151" s="41">
        <v>45021.0</v>
      </c>
      <c r="E151" s="8" t="s">
        <v>187</v>
      </c>
      <c r="F151" s="42" t="s">
        <v>290</v>
      </c>
      <c r="G151" s="8" t="s">
        <v>19</v>
      </c>
      <c r="H151" s="44"/>
      <c r="I151" s="9">
        <v>1.0</v>
      </c>
      <c r="J151" s="8" t="s">
        <v>202</v>
      </c>
      <c r="K151" s="15"/>
      <c r="L151" s="43"/>
      <c r="M151" s="15"/>
      <c r="N151" s="8" t="s">
        <v>21</v>
      </c>
      <c r="O151" s="15"/>
      <c r="P151" s="6"/>
      <c r="Q151" s="6"/>
    </row>
    <row r="152">
      <c r="A152" s="7"/>
      <c r="B152" s="8" t="s">
        <v>22</v>
      </c>
      <c r="C152" s="9" t="s">
        <v>53</v>
      </c>
      <c r="D152" s="41">
        <v>45021.0</v>
      </c>
      <c r="E152" s="8" t="s">
        <v>17</v>
      </c>
      <c r="F152" s="42" t="s">
        <v>291</v>
      </c>
      <c r="G152" s="8" t="s">
        <v>292</v>
      </c>
      <c r="H152" s="44"/>
      <c r="I152" s="9">
        <v>1.0</v>
      </c>
      <c r="J152" s="8" t="s">
        <v>20</v>
      </c>
      <c r="K152" s="15"/>
      <c r="L152" s="43"/>
      <c r="M152" s="15"/>
      <c r="N152" s="8" t="s">
        <v>21</v>
      </c>
      <c r="O152" s="15"/>
      <c r="P152" s="6"/>
      <c r="Q152" s="6"/>
    </row>
    <row r="153">
      <c r="A153" s="7"/>
      <c r="B153" s="8" t="s">
        <v>22</v>
      </c>
      <c r="C153" s="9" t="s">
        <v>53</v>
      </c>
      <c r="D153" s="41">
        <v>45021.0</v>
      </c>
      <c r="E153" s="8" t="s">
        <v>17</v>
      </c>
      <c r="F153" s="42" t="s">
        <v>293</v>
      </c>
      <c r="G153" s="8" t="s">
        <v>150</v>
      </c>
      <c r="H153" s="44"/>
      <c r="I153" s="9">
        <v>1.0</v>
      </c>
      <c r="J153" s="8" t="s">
        <v>20</v>
      </c>
      <c r="K153" s="8"/>
      <c r="L153" s="43"/>
      <c r="M153" s="15"/>
      <c r="N153" s="8" t="s">
        <v>21</v>
      </c>
      <c r="O153" s="15"/>
      <c r="P153" s="6"/>
      <c r="Q153" s="6"/>
    </row>
    <row r="154">
      <c r="A154" s="7"/>
      <c r="B154" s="8" t="s">
        <v>75</v>
      </c>
      <c r="C154" s="9" t="s">
        <v>36</v>
      </c>
      <c r="D154" s="41">
        <v>45024.0</v>
      </c>
      <c r="E154" s="8" t="s">
        <v>17</v>
      </c>
      <c r="F154" s="42" t="s">
        <v>294</v>
      </c>
      <c r="G154" s="8" t="s">
        <v>61</v>
      </c>
      <c r="H154" s="44"/>
      <c r="I154" s="9">
        <v>1.0</v>
      </c>
      <c r="J154" s="8" t="s">
        <v>20</v>
      </c>
      <c r="K154" s="9" t="s">
        <v>295</v>
      </c>
      <c r="L154" s="9" t="s">
        <v>295</v>
      </c>
      <c r="M154" s="8" t="s">
        <v>296</v>
      </c>
      <c r="N154" s="8" t="s">
        <v>297</v>
      </c>
      <c r="O154" s="15"/>
      <c r="P154" s="6"/>
      <c r="Q154" s="6"/>
    </row>
    <row r="155">
      <c r="A155" s="7"/>
      <c r="B155" s="8" t="s">
        <v>75</v>
      </c>
      <c r="C155" s="9" t="s">
        <v>36</v>
      </c>
      <c r="D155" s="41">
        <v>45024.0</v>
      </c>
      <c r="E155" s="8" t="s">
        <v>17</v>
      </c>
      <c r="F155" s="42" t="s">
        <v>294</v>
      </c>
      <c r="G155" s="8" t="s">
        <v>288</v>
      </c>
      <c r="H155" s="44"/>
      <c r="I155" s="9">
        <v>2.0</v>
      </c>
      <c r="J155" s="8" t="s">
        <v>20</v>
      </c>
      <c r="K155" s="8" t="s">
        <v>298</v>
      </c>
      <c r="L155" s="45" t="s">
        <v>298</v>
      </c>
      <c r="M155" s="8" t="s">
        <v>296</v>
      </c>
      <c r="N155" s="8" t="s">
        <v>297</v>
      </c>
      <c r="O155" s="15"/>
      <c r="P155" s="6"/>
      <c r="Q155" s="6"/>
    </row>
    <row r="156">
      <c r="A156" s="7"/>
      <c r="B156" s="8" t="s">
        <v>75</v>
      </c>
      <c r="C156" s="9" t="s">
        <v>84</v>
      </c>
      <c r="D156" s="41">
        <v>45025.0</v>
      </c>
      <c r="E156" s="8" t="s">
        <v>17</v>
      </c>
      <c r="F156" s="42" t="s">
        <v>299</v>
      </c>
      <c r="G156" s="8" t="s">
        <v>86</v>
      </c>
      <c r="H156" s="44"/>
      <c r="I156" s="9">
        <v>1.0</v>
      </c>
      <c r="J156" s="8" t="s">
        <v>20</v>
      </c>
      <c r="K156" s="15"/>
      <c r="L156" s="43"/>
      <c r="M156" s="8" t="s">
        <v>300</v>
      </c>
      <c r="N156" s="8" t="s">
        <v>297</v>
      </c>
      <c r="O156" s="8" t="s">
        <v>301</v>
      </c>
      <c r="P156" s="6"/>
      <c r="Q156" s="6"/>
    </row>
    <row r="157">
      <c r="A157" s="7"/>
      <c r="B157" s="8" t="s">
        <v>216</v>
      </c>
      <c r="C157" s="9" t="s">
        <v>32</v>
      </c>
      <c r="D157" s="49">
        <v>45027.0</v>
      </c>
      <c r="E157" s="8" t="s">
        <v>187</v>
      </c>
      <c r="F157" s="42" t="s">
        <v>302</v>
      </c>
      <c r="G157" s="8" t="s">
        <v>34</v>
      </c>
      <c r="H157" s="44"/>
      <c r="I157" s="9">
        <v>1.0</v>
      </c>
      <c r="J157" s="8" t="s">
        <v>20</v>
      </c>
      <c r="K157" s="8" t="s">
        <v>303</v>
      </c>
      <c r="L157" s="45" t="s">
        <v>304</v>
      </c>
      <c r="M157" s="15"/>
      <c r="N157" s="8" t="s">
        <v>305</v>
      </c>
      <c r="O157" s="15"/>
      <c r="P157" s="6"/>
      <c r="Q157" s="6"/>
    </row>
    <row r="158">
      <c r="A158" s="7"/>
      <c r="B158" s="8" t="s">
        <v>159</v>
      </c>
      <c r="C158" s="9" t="s">
        <v>27</v>
      </c>
      <c r="D158" s="41">
        <v>45028.0</v>
      </c>
      <c r="E158" s="8" t="s">
        <v>17</v>
      </c>
      <c r="F158" s="42" t="s">
        <v>306</v>
      </c>
      <c r="G158" s="8" t="s">
        <v>307</v>
      </c>
      <c r="H158" s="42"/>
      <c r="I158" s="9">
        <v>1.0</v>
      </c>
      <c r="J158" s="8" t="s">
        <v>20</v>
      </c>
      <c r="K158" s="42" t="s">
        <v>308</v>
      </c>
      <c r="L158" s="50" t="s">
        <v>309</v>
      </c>
      <c r="M158" s="8" t="s">
        <v>310</v>
      </c>
      <c r="N158" s="8" t="s">
        <v>297</v>
      </c>
      <c r="O158" s="15"/>
      <c r="P158" s="6"/>
      <c r="Q158" s="6"/>
    </row>
    <row r="159">
      <c r="A159" s="7"/>
      <c r="B159" s="8" t="s">
        <v>216</v>
      </c>
      <c r="C159" s="9" t="s">
        <v>53</v>
      </c>
      <c r="D159" s="41">
        <v>45030.0</v>
      </c>
      <c r="E159" s="8" t="s">
        <v>17</v>
      </c>
      <c r="F159" s="42" t="s">
        <v>311</v>
      </c>
      <c r="G159" s="8" t="s">
        <v>312</v>
      </c>
      <c r="H159" s="44"/>
      <c r="I159" s="9">
        <v>1.0</v>
      </c>
      <c r="J159" s="8" t="s">
        <v>20</v>
      </c>
      <c r="K159" s="15"/>
      <c r="L159" s="43"/>
      <c r="M159" s="8" t="s">
        <v>313</v>
      </c>
      <c r="N159" s="8" t="s">
        <v>305</v>
      </c>
      <c r="O159" s="8" t="s">
        <v>301</v>
      </c>
      <c r="P159" s="6"/>
      <c r="Q159" s="6"/>
    </row>
    <row r="160">
      <c r="A160" s="7"/>
      <c r="B160" s="8" t="s">
        <v>145</v>
      </c>
      <c r="C160" s="9" t="s">
        <v>36</v>
      </c>
      <c r="D160" s="41">
        <v>45032.0</v>
      </c>
      <c r="E160" s="8" t="s">
        <v>17</v>
      </c>
      <c r="F160" s="42" t="s">
        <v>314</v>
      </c>
      <c r="G160" s="8" t="s">
        <v>66</v>
      </c>
      <c r="H160" s="44"/>
      <c r="I160" s="9">
        <v>1.0</v>
      </c>
      <c r="J160" s="8" t="s">
        <v>20</v>
      </c>
      <c r="K160" s="8" t="s">
        <v>105</v>
      </c>
      <c r="L160" s="45" t="s">
        <v>315</v>
      </c>
      <c r="M160" s="8" t="s">
        <v>296</v>
      </c>
      <c r="N160" s="8" t="s">
        <v>297</v>
      </c>
      <c r="O160" s="15"/>
      <c r="P160" s="6"/>
      <c r="Q160" s="6"/>
    </row>
    <row r="161">
      <c r="A161" s="7"/>
      <c r="B161" s="8" t="s">
        <v>35</v>
      </c>
      <c r="C161" s="9" t="s">
        <v>36</v>
      </c>
      <c r="D161" s="41">
        <v>45033.0</v>
      </c>
      <c r="E161" s="8" t="s">
        <v>17</v>
      </c>
      <c r="F161" s="42" t="s">
        <v>316</v>
      </c>
      <c r="G161" s="8" t="s">
        <v>66</v>
      </c>
      <c r="H161" s="44"/>
      <c r="I161" s="9">
        <v>1.0</v>
      </c>
      <c r="J161" s="8" t="s">
        <v>20</v>
      </c>
      <c r="K161" s="8" t="s">
        <v>317</v>
      </c>
      <c r="L161" s="51" t="s">
        <v>105</v>
      </c>
      <c r="M161" s="8" t="s">
        <v>296</v>
      </c>
      <c r="N161" s="8" t="s">
        <v>297</v>
      </c>
      <c r="O161" s="15"/>
      <c r="P161" s="6"/>
      <c r="Q161" s="6"/>
    </row>
    <row r="162">
      <c r="A162" s="7"/>
      <c r="B162" s="8" t="s">
        <v>50</v>
      </c>
      <c r="C162" s="9" t="s">
        <v>124</v>
      </c>
      <c r="D162" s="41">
        <v>45028.0</v>
      </c>
      <c r="E162" s="8" t="s">
        <v>187</v>
      </c>
      <c r="F162" s="42" t="s">
        <v>318</v>
      </c>
      <c r="G162" s="8" t="s">
        <v>126</v>
      </c>
      <c r="H162" s="44"/>
      <c r="I162" s="9">
        <v>1.0</v>
      </c>
      <c r="J162" s="8" t="s">
        <v>209</v>
      </c>
      <c r="K162" s="15"/>
      <c r="L162" s="43"/>
      <c r="M162" s="15"/>
      <c r="N162" s="8" t="s">
        <v>319</v>
      </c>
      <c r="O162" s="15"/>
      <c r="P162" s="6"/>
      <c r="Q162" s="6"/>
    </row>
    <row r="163">
      <c r="A163" s="7"/>
      <c r="B163" s="8" t="s">
        <v>139</v>
      </c>
      <c r="C163" s="9" t="s">
        <v>124</v>
      </c>
      <c r="D163" s="41">
        <v>45030.0</v>
      </c>
      <c r="E163" s="8" t="s">
        <v>187</v>
      </c>
      <c r="F163" s="42" t="s">
        <v>320</v>
      </c>
      <c r="G163" s="8" t="s">
        <v>126</v>
      </c>
      <c r="H163" s="44"/>
      <c r="I163" s="9">
        <v>1.0</v>
      </c>
      <c r="J163" s="8" t="s">
        <v>209</v>
      </c>
      <c r="K163" s="15"/>
      <c r="L163" s="43"/>
      <c r="M163" s="15"/>
      <c r="N163" s="8" t="s">
        <v>319</v>
      </c>
      <c r="O163" s="15"/>
      <c r="P163" s="6"/>
      <c r="Q163" s="6"/>
    </row>
    <row r="164">
      <c r="A164" s="7"/>
      <c r="B164" s="8" t="s">
        <v>64</v>
      </c>
      <c r="C164" s="9" t="s">
        <v>124</v>
      </c>
      <c r="D164" s="41">
        <v>45033.0</v>
      </c>
      <c r="E164" s="8" t="s">
        <v>187</v>
      </c>
      <c r="F164" s="42" t="s">
        <v>321</v>
      </c>
      <c r="G164" s="8" t="s">
        <v>126</v>
      </c>
      <c r="H164" s="44"/>
      <c r="I164" s="9">
        <v>1.0</v>
      </c>
      <c r="J164" s="8" t="s">
        <v>209</v>
      </c>
      <c r="K164" s="15"/>
      <c r="L164" s="43"/>
      <c r="M164" s="15"/>
      <c r="N164" s="8" t="s">
        <v>319</v>
      </c>
      <c r="O164" s="15"/>
      <c r="P164" s="6"/>
      <c r="Q164" s="6"/>
    </row>
    <row r="165">
      <c r="A165" s="7"/>
      <c r="B165" s="8" t="s">
        <v>64</v>
      </c>
      <c r="C165" s="9" t="s">
        <v>32</v>
      </c>
      <c r="D165" s="41">
        <v>45034.0</v>
      </c>
      <c r="E165" s="8" t="s">
        <v>187</v>
      </c>
      <c r="F165" s="42" t="s">
        <v>322</v>
      </c>
      <c r="G165" s="8" t="s">
        <v>323</v>
      </c>
      <c r="H165" s="42" t="s">
        <v>324</v>
      </c>
      <c r="I165" s="9">
        <v>1.0</v>
      </c>
      <c r="J165" s="8" t="s">
        <v>20</v>
      </c>
      <c r="K165" s="8" t="s">
        <v>325</v>
      </c>
      <c r="L165" s="45" t="s">
        <v>325</v>
      </c>
      <c r="M165" s="15"/>
      <c r="N165" s="8" t="s">
        <v>319</v>
      </c>
      <c r="O165" s="15"/>
      <c r="P165" s="6"/>
      <c r="Q165" s="6"/>
    </row>
    <row r="166">
      <c r="A166" s="7"/>
      <c r="B166" s="8" t="s">
        <v>64</v>
      </c>
      <c r="C166" s="9" t="s">
        <v>84</v>
      </c>
      <c r="D166" s="41">
        <v>45034.0</v>
      </c>
      <c r="E166" s="8" t="s">
        <v>187</v>
      </c>
      <c r="F166" s="42" t="s">
        <v>326</v>
      </c>
      <c r="G166" s="8" t="s">
        <v>86</v>
      </c>
      <c r="H166" s="44"/>
      <c r="I166" s="9">
        <v>1.0</v>
      </c>
      <c r="J166" s="8" t="s">
        <v>20</v>
      </c>
      <c r="K166" s="8" t="s">
        <v>327</v>
      </c>
      <c r="L166" s="45" t="s">
        <v>327</v>
      </c>
      <c r="M166" s="15"/>
      <c r="N166" s="8" t="s">
        <v>319</v>
      </c>
      <c r="O166" s="15"/>
      <c r="P166" s="6"/>
      <c r="Q166" s="6"/>
    </row>
    <row r="167">
      <c r="A167" s="7"/>
      <c r="B167" s="8" t="s">
        <v>46</v>
      </c>
      <c r="C167" s="9" t="s">
        <v>124</v>
      </c>
      <c r="D167" s="41">
        <v>45035.0</v>
      </c>
      <c r="E167" s="8" t="s">
        <v>187</v>
      </c>
      <c r="F167" s="42" t="s">
        <v>328</v>
      </c>
      <c r="G167" s="8" t="s">
        <v>126</v>
      </c>
      <c r="H167" s="44"/>
      <c r="I167" s="9">
        <v>2.0</v>
      </c>
      <c r="J167" s="8" t="s">
        <v>209</v>
      </c>
      <c r="K167" s="15"/>
      <c r="L167" s="43"/>
      <c r="M167" s="15"/>
      <c r="N167" s="8" t="s">
        <v>319</v>
      </c>
      <c r="O167" s="15"/>
      <c r="P167" s="6"/>
      <c r="Q167" s="6"/>
    </row>
    <row r="168">
      <c r="A168" s="7"/>
      <c r="B168" s="8" t="s">
        <v>46</v>
      </c>
      <c r="C168" s="9" t="s">
        <v>124</v>
      </c>
      <c r="D168" s="41">
        <v>45036.0</v>
      </c>
      <c r="E168" s="8" t="s">
        <v>187</v>
      </c>
      <c r="F168" s="52" t="s">
        <v>329</v>
      </c>
      <c r="G168" s="8" t="s">
        <v>126</v>
      </c>
      <c r="H168" s="44"/>
      <c r="I168" s="9">
        <v>1.0</v>
      </c>
      <c r="J168" s="8" t="s">
        <v>209</v>
      </c>
      <c r="K168" s="15"/>
      <c r="L168" s="43"/>
      <c r="M168" s="15"/>
      <c r="N168" s="8" t="s">
        <v>330</v>
      </c>
      <c r="O168" s="15"/>
      <c r="P168" s="6"/>
      <c r="Q168" s="6"/>
    </row>
    <row r="169">
      <c r="A169" s="7"/>
      <c r="B169" s="8" t="s">
        <v>198</v>
      </c>
      <c r="C169" s="9" t="s">
        <v>23</v>
      </c>
      <c r="D169" s="41">
        <v>45036.0</v>
      </c>
      <c r="E169" s="8" t="s">
        <v>17</v>
      </c>
      <c r="F169" s="42" t="s">
        <v>331</v>
      </c>
      <c r="G169" s="8" t="s">
        <v>332</v>
      </c>
      <c r="H169" s="42"/>
      <c r="I169" s="9">
        <v>1.0</v>
      </c>
      <c r="J169" s="8" t="s">
        <v>209</v>
      </c>
      <c r="K169" s="8" t="s">
        <v>333</v>
      </c>
      <c r="L169" s="45" t="s">
        <v>334</v>
      </c>
      <c r="M169" s="15"/>
      <c r="N169" s="8" t="s">
        <v>330</v>
      </c>
      <c r="O169" s="15"/>
      <c r="P169" s="6"/>
      <c r="Q169" s="6"/>
    </row>
    <row r="170">
      <c r="A170" s="7"/>
      <c r="B170" s="8" t="s">
        <v>216</v>
      </c>
      <c r="C170" s="9" t="s">
        <v>36</v>
      </c>
      <c r="D170" s="41">
        <v>45043.0</v>
      </c>
      <c r="E170" s="8" t="s">
        <v>187</v>
      </c>
      <c r="F170" s="42" t="s">
        <v>335</v>
      </c>
      <c r="G170" s="8" t="s">
        <v>99</v>
      </c>
      <c r="H170" s="53"/>
      <c r="I170" s="9">
        <v>1.0</v>
      </c>
      <c r="J170" s="8" t="s">
        <v>20</v>
      </c>
      <c r="K170" s="8" t="s">
        <v>336</v>
      </c>
      <c r="L170" s="45" t="s">
        <v>336</v>
      </c>
      <c r="M170" s="15"/>
      <c r="N170" s="8" t="s">
        <v>330</v>
      </c>
      <c r="O170" s="15"/>
      <c r="P170" s="6"/>
      <c r="Q170" s="6"/>
    </row>
    <row r="171">
      <c r="A171" s="7"/>
      <c r="B171" s="8" t="s">
        <v>145</v>
      </c>
      <c r="C171" s="9" t="s">
        <v>27</v>
      </c>
      <c r="D171" s="41">
        <v>45043.0</v>
      </c>
      <c r="E171" s="8" t="s">
        <v>187</v>
      </c>
      <c r="F171" s="54" t="s">
        <v>337</v>
      </c>
      <c r="G171" s="8" t="s">
        <v>338</v>
      </c>
      <c r="H171" s="44"/>
      <c r="I171" s="9">
        <v>1.0</v>
      </c>
      <c r="J171" s="8" t="s">
        <v>20</v>
      </c>
      <c r="K171" s="15"/>
      <c r="L171" s="43"/>
      <c r="M171" s="15"/>
      <c r="N171" s="8" t="s">
        <v>330</v>
      </c>
      <c r="O171" s="15"/>
      <c r="P171" s="6"/>
      <c r="Q171" s="6"/>
    </row>
    <row r="172">
      <c r="A172" s="7"/>
      <c r="B172" s="8" t="s">
        <v>75</v>
      </c>
      <c r="C172" s="9" t="s">
        <v>27</v>
      </c>
      <c r="D172" s="41">
        <v>45042.0</v>
      </c>
      <c r="E172" s="8" t="s">
        <v>17</v>
      </c>
      <c r="F172" s="42" t="s">
        <v>339</v>
      </c>
      <c r="G172" s="8" t="s">
        <v>338</v>
      </c>
      <c r="H172" s="44"/>
      <c r="I172" s="9">
        <v>1.0</v>
      </c>
      <c r="J172" s="8" t="s">
        <v>20</v>
      </c>
      <c r="K172" s="15"/>
      <c r="L172" s="43"/>
      <c r="M172" s="8" t="s">
        <v>310</v>
      </c>
      <c r="N172" s="8" t="s">
        <v>305</v>
      </c>
      <c r="O172" s="15"/>
      <c r="P172" s="6"/>
      <c r="Q172" s="6"/>
    </row>
    <row r="173">
      <c r="A173" s="7"/>
      <c r="B173" s="8" t="s">
        <v>107</v>
      </c>
      <c r="C173" s="9" t="s">
        <v>36</v>
      </c>
      <c r="D173" s="41">
        <v>45042.0</v>
      </c>
      <c r="E173" s="8" t="s">
        <v>17</v>
      </c>
      <c r="F173" s="42" t="s">
        <v>340</v>
      </c>
      <c r="G173" s="8" t="s">
        <v>341</v>
      </c>
      <c r="H173" s="42"/>
      <c r="I173" s="9">
        <v>1.0</v>
      </c>
      <c r="J173" s="8" t="s">
        <v>20</v>
      </c>
      <c r="K173" s="8" t="s">
        <v>342</v>
      </c>
      <c r="L173" s="45" t="s">
        <v>343</v>
      </c>
      <c r="M173" s="8" t="s">
        <v>296</v>
      </c>
      <c r="N173" s="8" t="s">
        <v>305</v>
      </c>
      <c r="O173" s="15"/>
      <c r="P173" s="6"/>
      <c r="Q173" s="6"/>
    </row>
    <row r="174">
      <c r="A174" s="7"/>
      <c r="B174" s="8" t="s">
        <v>145</v>
      </c>
      <c r="C174" s="9" t="s">
        <v>27</v>
      </c>
      <c r="D174" s="41">
        <v>45043.0</v>
      </c>
      <c r="E174" s="8" t="s">
        <v>187</v>
      </c>
      <c r="F174" s="42" t="s">
        <v>337</v>
      </c>
      <c r="G174" s="8" t="s">
        <v>338</v>
      </c>
      <c r="H174" s="44"/>
      <c r="I174" s="9">
        <v>1.0</v>
      </c>
      <c r="J174" s="8" t="s">
        <v>20</v>
      </c>
      <c r="K174" s="15"/>
      <c r="L174" s="43"/>
      <c r="M174" s="15"/>
      <c r="N174" s="8" t="s">
        <v>330</v>
      </c>
      <c r="O174" s="15"/>
      <c r="P174" s="6"/>
      <c r="Q174" s="6"/>
    </row>
    <row r="175">
      <c r="A175" s="7"/>
      <c r="B175" s="8" t="s">
        <v>213</v>
      </c>
      <c r="C175" s="9" t="s">
        <v>16</v>
      </c>
      <c r="D175" s="41">
        <v>45028.0</v>
      </c>
      <c r="E175" s="8" t="s">
        <v>187</v>
      </c>
      <c r="F175" s="42" t="s">
        <v>344</v>
      </c>
      <c r="G175" s="8" t="s">
        <v>19</v>
      </c>
      <c r="H175" s="44"/>
      <c r="I175" s="9">
        <v>1.0</v>
      </c>
      <c r="J175" s="8" t="s">
        <v>202</v>
      </c>
      <c r="K175" s="15"/>
      <c r="L175" s="43"/>
      <c r="M175" s="15"/>
      <c r="N175" s="8" t="s">
        <v>21</v>
      </c>
      <c r="O175" s="15"/>
      <c r="P175" s="6"/>
      <c r="Q175" s="6"/>
    </row>
    <row r="176">
      <c r="A176" s="7"/>
      <c r="B176" s="8" t="s">
        <v>58</v>
      </c>
      <c r="C176" s="9" t="s">
        <v>27</v>
      </c>
      <c r="D176" s="41">
        <v>45036.0</v>
      </c>
      <c r="E176" s="8" t="s">
        <v>17</v>
      </c>
      <c r="F176" s="42" t="s">
        <v>345</v>
      </c>
      <c r="G176" s="8" t="s">
        <v>346</v>
      </c>
      <c r="H176" s="42"/>
      <c r="I176" s="9">
        <v>1.0</v>
      </c>
      <c r="J176" s="8" t="s">
        <v>20</v>
      </c>
      <c r="K176" s="15"/>
      <c r="L176" s="43"/>
      <c r="M176" s="15"/>
      <c r="N176" s="8" t="s">
        <v>21</v>
      </c>
      <c r="O176" s="15"/>
      <c r="P176" s="6"/>
      <c r="Q176" s="6"/>
    </row>
    <row r="177">
      <c r="A177" s="7"/>
      <c r="B177" s="8" t="s">
        <v>216</v>
      </c>
      <c r="C177" s="9" t="s">
        <v>124</v>
      </c>
      <c r="D177" s="41">
        <v>45042.0</v>
      </c>
      <c r="E177" s="8" t="s">
        <v>187</v>
      </c>
      <c r="F177" s="42" t="s">
        <v>347</v>
      </c>
      <c r="G177" s="8" t="s">
        <v>126</v>
      </c>
      <c r="H177" s="44"/>
      <c r="I177" s="9">
        <v>1.0</v>
      </c>
      <c r="J177" s="8" t="s">
        <v>20</v>
      </c>
      <c r="K177" s="15"/>
      <c r="L177" s="43"/>
      <c r="M177" s="15"/>
      <c r="N177" s="8" t="s">
        <v>21</v>
      </c>
      <c r="O177" s="15"/>
      <c r="P177" s="6"/>
      <c r="Q177" s="6"/>
    </row>
    <row r="178">
      <c r="A178" s="7"/>
      <c r="B178" s="8" t="s">
        <v>100</v>
      </c>
      <c r="C178" s="9" t="s">
        <v>36</v>
      </c>
      <c r="D178" s="41">
        <v>45048.0</v>
      </c>
      <c r="E178" s="8" t="s">
        <v>187</v>
      </c>
      <c r="F178" s="42" t="s">
        <v>348</v>
      </c>
      <c r="G178" s="8" t="s">
        <v>271</v>
      </c>
      <c r="H178" s="42"/>
      <c r="I178" s="9">
        <v>1.0</v>
      </c>
      <c r="J178" s="8" t="s">
        <v>20</v>
      </c>
      <c r="K178" s="8" t="s">
        <v>349</v>
      </c>
      <c r="L178" s="45" t="s">
        <v>350</v>
      </c>
      <c r="M178" s="15"/>
      <c r="N178" s="8" t="s">
        <v>21</v>
      </c>
      <c r="O178" s="15"/>
      <c r="P178" s="6"/>
      <c r="Q178" s="6"/>
    </row>
    <row r="179">
      <c r="A179" s="7"/>
      <c r="B179" s="8" t="s">
        <v>40</v>
      </c>
      <c r="C179" s="9" t="s">
        <v>233</v>
      </c>
      <c r="D179" s="41">
        <v>45048.0</v>
      </c>
      <c r="E179" s="8" t="s">
        <v>17</v>
      </c>
      <c r="F179" s="42" t="s">
        <v>351</v>
      </c>
      <c r="G179" s="8" t="s">
        <v>352</v>
      </c>
      <c r="H179" s="44"/>
      <c r="I179" s="9">
        <v>1.0</v>
      </c>
      <c r="J179" s="8" t="s">
        <v>20</v>
      </c>
      <c r="K179" s="8" t="s">
        <v>353</v>
      </c>
      <c r="L179" s="45">
        <v>172604.0</v>
      </c>
      <c r="M179" s="15"/>
      <c r="N179" s="8" t="s">
        <v>21</v>
      </c>
      <c r="O179" s="15"/>
      <c r="P179" s="6"/>
      <c r="Q179" s="6"/>
    </row>
    <row r="180">
      <c r="A180" s="7"/>
      <c r="B180" s="8" t="s">
        <v>354</v>
      </c>
      <c r="C180" s="9" t="s">
        <v>23</v>
      </c>
      <c r="D180" s="41">
        <v>45049.0</v>
      </c>
      <c r="E180" s="8" t="s">
        <v>187</v>
      </c>
      <c r="F180" s="42" t="s">
        <v>355</v>
      </c>
      <c r="G180" s="8" t="s">
        <v>25</v>
      </c>
      <c r="H180" s="44"/>
      <c r="I180" s="9">
        <v>6.0</v>
      </c>
      <c r="J180" s="8" t="s">
        <v>20</v>
      </c>
      <c r="K180" s="15"/>
      <c r="L180" s="43"/>
      <c r="M180" s="15"/>
      <c r="N180" s="8" t="s">
        <v>21</v>
      </c>
      <c r="O180" s="15"/>
      <c r="P180" s="6"/>
      <c r="Q180" s="6"/>
    </row>
    <row r="181">
      <c r="A181" s="55"/>
      <c r="B181" s="8" t="s">
        <v>100</v>
      </c>
      <c r="C181" s="9" t="s">
        <v>16</v>
      </c>
      <c r="D181" s="41">
        <v>45051.0</v>
      </c>
      <c r="E181" s="8" t="s">
        <v>187</v>
      </c>
      <c r="F181" s="42" t="s">
        <v>356</v>
      </c>
      <c r="G181" s="8" t="s">
        <v>357</v>
      </c>
      <c r="H181" s="44"/>
      <c r="I181" s="9">
        <v>2.0</v>
      </c>
      <c r="J181" s="8" t="s">
        <v>202</v>
      </c>
      <c r="K181" s="15"/>
      <c r="L181" s="43"/>
      <c r="M181" s="15"/>
      <c r="N181" s="8" t="s">
        <v>330</v>
      </c>
      <c r="O181" s="15"/>
      <c r="P181" s="6"/>
      <c r="Q181" s="6"/>
    </row>
    <row r="182">
      <c r="A182" s="55"/>
      <c r="B182" s="8" t="s">
        <v>64</v>
      </c>
      <c r="C182" s="9" t="s">
        <v>16</v>
      </c>
      <c r="D182" s="41">
        <v>45051.0</v>
      </c>
      <c r="E182" s="8" t="s">
        <v>187</v>
      </c>
      <c r="F182" s="42" t="s">
        <v>358</v>
      </c>
      <c r="G182" s="8" t="s">
        <v>249</v>
      </c>
      <c r="H182" s="44"/>
      <c r="I182" s="9">
        <v>2.0</v>
      </c>
      <c r="J182" s="8" t="s">
        <v>202</v>
      </c>
      <c r="K182" s="15"/>
      <c r="L182" s="43"/>
      <c r="M182" s="15"/>
      <c r="N182" s="8" t="s">
        <v>330</v>
      </c>
      <c r="O182" s="15"/>
      <c r="P182" s="6"/>
      <c r="Q182" s="6"/>
    </row>
    <row r="183">
      <c r="A183" s="7"/>
      <c r="B183" s="8" t="s">
        <v>354</v>
      </c>
      <c r="C183" s="9" t="s">
        <v>53</v>
      </c>
      <c r="D183" s="41">
        <v>45052.0</v>
      </c>
      <c r="E183" s="8" t="s">
        <v>54</v>
      </c>
      <c r="F183" s="42" t="s">
        <v>359</v>
      </c>
      <c r="G183" s="8" t="s">
        <v>56</v>
      </c>
      <c r="H183" s="44"/>
      <c r="I183" s="9">
        <v>1.0</v>
      </c>
      <c r="J183" s="8" t="s">
        <v>20</v>
      </c>
      <c r="K183" s="15"/>
      <c r="L183" s="43"/>
      <c r="M183" s="8" t="s">
        <v>360</v>
      </c>
      <c r="N183" s="8" t="s">
        <v>361</v>
      </c>
      <c r="O183" s="15"/>
      <c r="P183" s="6"/>
      <c r="Q183" s="6"/>
    </row>
    <row r="184">
      <c r="A184" s="55"/>
      <c r="B184" s="8" t="s">
        <v>213</v>
      </c>
      <c r="C184" s="9" t="s">
        <v>27</v>
      </c>
      <c r="D184" s="41">
        <v>45052.0</v>
      </c>
      <c r="E184" s="8" t="s">
        <v>17</v>
      </c>
      <c r="F184" s="42" t="s">
        <v>362</v>
      </c>
      <c r="G184" s="8" t="s">
        <v>363</v>
      </c>
      <c r="H184" s="42"/>
      <c r="I184" s="9">
        <v>1.0</v>
      </c>
      <c r="J184" s="8" t="s">
        <v>20</v>
      </c>
      <c r="K184" s="8">
        <v>5900.0</v>
      </c>
      <c r="L184" s="45">
        <v>8800.0</v>
      </c>
      <c r="M184" s="8" t="s">
        <v>364</v>
      </c>
      <c r="N184" s="8" t="s">
        <v>297</v>
      </c>
      <c r="O184" s="15"/>
      <c r="P184" s="6"/>
      <c r="Q184" s="6"/>
    </row>
    <row r="185">
      <c r="A185" s="55"/>
      <c r="B185" s="8" t="s">
        <v>122</v>
      </c>
      <c r="C185" s="9" t="s">
        <v>16</v>
      </c>
      <c r="D185" s="41">
        <v>45054.0</v>
      </c>
      <c r="E185" s="8" t="s">
        <v>187</v>
      </c>
      <c r="F185" s="54" t="s">
        <v>365</v>
      </c>
      <c r="G185" s="8" t="s">
        <v>249</v>
      </c>
      <c r="H185" s="44"/>
      <c r="I185" s="9">
        <v>2.0</v>
      </c>
      <c r="J185" s="8" t="s">
        <v>202</v>
      </c>
      <c r="K185" s="15"/>
      <c r="L185" s="43"/>
      <c r="M185" s="15"/>
      <c r="N185" s="8" t="s">
        <v>319</v>
      </c>
      <c r="O185" s="15"/>
      <c r="P185" s="6"/>
      <c r="Q185" s="6"/>
    </row>
    <row r="186">
      <c r="A186" s="55"/>
      <c r="B186" s="8" t="s">
        <v>26</v>
      </c>
      <c r="C186" s="9" t="s">
        <v>124</v>
      </c>
      <c r="D186" s="41">
        <v>45054.0</v>
      </c>
      <c r="E186" s="8" t="s">
        <v>187</v>
      </c>
      <c r="F186" s="42" t="s">
        <v>366</v>
      </c>
      <c r="G186" s="8" t="s">
        <v>126</v>
      </c>
      <c r="H186" s="44"/>
      <c r="I186" s="9">
        <v>1.0</v>
      </c>
      <c r="J186" s="8" t="s">
        <v>209</v>
      </c>
      <c r="K186" s="15"/>
      <c r="L186" s="43"/>
      <c r="M186" s="15"/>
      <c r="N186" s="8" t="s">
        <v>319</v>
      </c>
      <c r="O186" s="15"/>
      <c r="P186" s="6"/>
      <c r="Q186" s="6"/>
    </row>
    <row r="187">
      <c r="A187" s="7"/>
      <c r="B187" s="8" t="s">
        <v>213</v>
      </c>
      <c r="C187" s="9" t="s">
        <v>367</v>
      </c>
      <c r="D187" s="41">
        <v>45052.0</v>
      </c>
      <c r="E187" s="8" t="s">
        <v>187</v>
      </c>
      <c r="F187" s="42" t="s">
        <v>368</v>
      </c>
      <c r="G187" s="8" t="s">
        <v>323</v>
      </c>
      <c r="H187" s="44"/>
      <c r="I187" s="9">
        <v>1.0</v>
      </c>
      <c r="J187" s="8" t="s">
        <v>20</v>
      </c>
      <c r="K187" s="15"/>
      <c r="L187" s="43"/>
      <c r="M187" s="15"/>
      <c r="N187" s="8" t="s">
        <v>319</v>
      </c>
      <c r="O187" s="15"/>
      <c r="P187" s="6"/>
      <c r="Q187" s="6"/>
    </row>
    <row r="188">
      <c r="A188" s="7"/>
      <c r="B188" s="8" t="s">
        <v>26</v>
      </c>
      <c r="C188" s="9" t="s">
        <v>367</v>
      </c>
      <c r="D188" s="41">
        <v>45052.0</v>
      </c>
      <c r="E188" s="8" t="s">
        <v>187</v>
      </c>
      <c r="F188" s="42" t="s">
        <v>368</v>
      </c>
      <c r="G188" s="8" t="s">
        <v>323</v>
      </c>
      <c r="H188" s="44"/>
      <c r="I188" s="9">
        <v>1.0</v>
      </c>
      <c r="J188" s="8" t="s">
        <v>20</v>
      </c>
      <c r="K188" s="15"/>
      <c r="L188" s="43"/>
      <c r="M188" s="15"/>
      <c r="N188" s="8" t="s">
        <v>319</v>
      </c>
      <c r="O188" s="15"/>
      <c r="P188" s="6"/>
      <c r="Q188" s="6"/>
    </row>
    <row r="189">
      <c r="A189" s="55"/>
      <c r="B189" s="8" t="s">
        <v>100</v>
      </c>
      <c r="C189" s="9" t="s">
        <v>36</v>
      </c>
      <c r="D189" s="41">
        <v>45055.0</v>
      </c>
      <c r="E189" s="8" t="s">
        <v>187</v>
      </c>
      <c r="F189" s="42" t="s">
        <v>369</v>
      </c>
      <c r="G189" s="8" t="s">
        <v>38</v>
      </c>
      <c r="H189" s="44"/>
      <c r="I189" s="9">
        <v>1.0</v>
      </c>
      <c r="J189" s="8" t="s">
        <v>20</v>
      </c>
      <c r="K189" s="8" t="s">
        <v>370</v>
      </c>
      <c r="L189" s="8" t="s">
        <v>370</v>
      </c>
      <c r="M189" s="15"/>
      <c r="N189" s="8" t="s">
        <v>319</v>
      </c>
      <c r="O189" s="15"/>
      <c r="P189" s="6"/>
      <c r="Q189" s="6"/>
    </row>
    <row r="190">
      <c r="A190" s="55"/>
      <c r="B190" s="8" t="s">
        <v>15</v>
      </c>
      <c r="C190" s="9" t="s">
        <v>16</v>
      </c>
      <c r="D190" s="41">
        <v>45055.0</v>
      </c>
      <c r="E190" s="8" t="s">
        <v>187</v>
      </c>
      <c r="F190" s="42" t="s">
        <v>371</v>
      </c>
      <c r="G190" s="8" t="s">
        <v>52</v>
      </c>
      <c r="H190" s="44"/>
      <c r="I190" s="9">
        <v>2.0</v>
      </c>
      <c r="J190" s="8" t="s">
        <v>202</v>
      </c>
      <c r="K190" s="15"/>
      <c r="L190" s="43"/>
      <c r="M190" s="15"/>
      <c r="N190" s="8" t="s">
        <v>319</v>
      </c>
      <c r="O190" s="15"/>
      <c r="P190" s="6"/>
      <c r="Q190" s="6"/>
    </row>
    <row r="191">
      <c r="A191" s="55"/>
      <c r="B191" s="8" t="s">
        <v>35</v>
      </c>
      <c r="C191" s="9" t="s">
        <v>36</v>
      </c>
      <c r="D191" s="41">
        <v>45055.0</v>
      </c>
      <c r="E191" s="8" t="s">
        <v>17</v>
      </c>
      <c r="F191" s="42" t="s">
        <v>372</v>
      </c>
      <c r="G191" s="8" t="s">
        <v>373</v>
      </c>
      <c r="H191" s="44"/>
      <c r="I191" s="9">
        <v>1.0</v>
      </c>
      <c r="J191" s="8" t="s">
        <v>20</v>
      </c>
      <c r="K191" s="8" t="s">
        <v>374</v>
      </c>
      <c r="L191" s="8" t="s">
        <v>374</v>
      </c>
      <c r="M191" s="15"/>
      <c r="N191" s="8" t="s">
        <v>305</v>
      </c>
      <c r="O191" s="15"/>
      <c r="P191" s="6"/>
      <c r="Q191" s="6"/>
    </row>
    <row r="192">
      <c r="A192" s="55"/>
      <c r="B192" s="8" t="s">
        <v>35</v>
      </c>
      <c r="C192" s="9" t="s">
        <v>36</v>
      </c>
      <c r="D192" s="41">
        <v>45056.0</v>
      </c>
      <c r="E192" s="8" t="s">
        <v>187</v>
      </c>
      <c r="F192" s="42" t="s">
        <v>372</v>
      </c>
      <c r="G192" s="8" t="s">
        <v>95</v>
      </c>
      <c r="H192" s="44"/>
      <c r="I192" s="9">
        <v>1.0</v>
      </c>
      <c r="J192" s="8" t="s">
        <v>20</v>
      </c>
      <c r="K192" s="15"/>
      <c r="L192" s="43"/>
      <c r="M192" s="15"/>
      <c r="N192" s="8" t="s">
        <v>330</v>
      </c>
      <c r="O192" s="15"/>
      <c r="P192" s="6"/>
      <c r="Q192" s="6"/>
    </row>
    <row r="193">
      <c r="A193" s="55"/>
      <c r="B193" s="8" t="s">
        <v>35</v>
      </c>
      <c r="C193" s="9" t="s">
        <v>36</v>
      </c>
      <c r="D193" s="41">
        <v>45056.0</v>
      </c>
      <c r="E193" s="8" t="s">
        <v>187</v>
      </c>
      <c r="F193" s="42" t="s">
        <v>372</v>
      </c>
      <c r="G193" s="8" t="s">
        <v>375</v>
      </c>
      <c r="H193" s="44"/>
      <c r="I193" s="9">
        <v>1.0</v>
      </c>
      <c r="J193" s="8" t="s">
        <v>20</v>
      </c>
      <c r="K193" s="15"/>
      <c r="L193" s="43"/>
      <c r="M193" s="15"/>
      <c r="N193" s="8" t="s">
        <v>330</v>
      </c>
      <c r="O193" s="15"/>
      <c r="P193" s="6"/>
      <c r="Q193" s="6"/>
    </row>
    <row r="194">
      <c r="A194" s="55"/>
      <c r="B194" s="8" t="s">
        <v>50</v>
      </c>
      <c r="C194" s="9" t="s">
        <v>36</v>
      </c>
      <c r="D194" s="41">
        <v>45056.0</v>
      </c>
      <c r="E194" s="8" t="s">
        <v>17</v>
      </c>
      <c r="F194" s="54" t="s">
        <v>376</v>
      </c>
      <c r="G194" s="8" t="s">
        <v>38</v>
      </c>
      <c r="H194" s="44"/>
      <c r="I194" s="9">
        <v>1.0</v>
      </c>
      <c r="J194" s="8" t="s">
        <v>20</v>
      </c>
      <c r="K194" s="15"/>
      <c r="L194" s="43"/>
      <c r="M194" s="8" t="s">
        <v>296</v>
      </c>
      <c r="N194" s="8" t="s">
        <v>297</v>
      </c>
      <c r="O194" s="15"/>
      <c r="P194" s="6"/>
      <c r="Q194" s="6"/>
    </row>
    <row r="195">
      <c r="A195" s="55"/>
      <c r="B195" s="8" t="s">
        <v>83</v>
      </c>
      <c r="C195" s="9" t="s">
        <v>36</v>
      </c>
      <c r="D195" s="41">
        <v>45056.0</v>
      </c>
      <c r="E195" s="8" t="s">
        <v>17</v>
      </c>
      <c r="F195" s="54" t="s">
        <v>377</v>
      </c>
      <c r="G195" s="8" t="s">
        <v>288</v>
      </c>
      <c r="H195" s="44"/>
      <c r="I195" s="9">
        <v>1.0</v>
      </c>
      <c r="J195" s="8" t="s">
        <v>20</v>
      </c>
      <c r="K195" s="15"/>
      <c r="L195" s="43"/>
      <c r="M195" s="8" t="s">
        <v>296</v>
      </c>
      <c r="N195" s="8" t="s">
        <v>297</v>
      </c>
      <c r="O195" s="15"/>
      <c r="P195" s="6"/>
      <c r="Q195" s="6"/>
    </row>
    <row r="196">
      <c r="A196" s="55"/>
      <c r="B196" s="8" t="s">
        <v>26</v>
      </c>
      <c r="C196" s="9" t="s">
        <v>16</v>
      </c>
      <c r="D196" s="41">
        <v>45057.0</v>
      </c>
      <c r="E196" s="8" t="s">
        <v>187</v>
      </c>
      <c r="F196" s="42" t="s">
        <v>378</v>
      </c>
      <c r="G196" s="8" t="s">
        <v>357</v>
      </c>
      <c r="H196" s="44"/>
      <c r="I196" s="9">
        <v>2.0</v>
      </c>
      <c r="J196" s="8" t="s">
        <v>202</v>
      </c>
      <c r="K196" s="15"/>
      <c r="L196" s="43"/>
      <c r="M196" s="15"/>
      <c r="N196" s="8" t="s">
        <v>330</v>
      </c>
      <c r="O196" s="8"/>
      <c r="P196" s="6"/>
      <c r="Q196" s="6"/>
    </row>
    <row r="197">
      <c r="A197" s="55"/>
      <c r="B197" s="8" t="s">
        <v>354</v>
      </c>
      <c r="C197" s="9" t="s">
        <v>16</v>
      </c>
      <c r="D197" s="41">
        <v>45057.0</v>
      </c>
      <c r="E197" s="8" t="s">
        <v>187</v>
      </c>
      <c r="F197" s="42" t="s">
        <v>379</v>
      </c>
      <c r="G197" s="8" t="s">
        <v>249</v>
      </c>
      <c r="H197" s="44"/>
      <c r="I197" s="7"/>
      <c r="J197" s="8" t="s">
        <v>202</v>
      </c>
      <c r="K197" s="15"/>
      <c r="L197" s="43"/>
      <c r="M197" s="15"/>
      <c r="N197" s="8" t="s">
        <v>330</v>
      </c>
      <c r="O197" s="15"/>
      <c r="P197" s="6"/>
      <c r="Q197" s="6"/>
    </row>
    <row r="198">
      <c r="A198" s="7"/>
      <c r="B198" s="8" t="s">
        <v>22</v>
      </c>
      <c r="C198" s="9" t="s">
        <v>124</v>
      </c>
      <c r="D198" s="41">
        <v>45057.0</v>
      </c>
      <c r="E198" s="8" t="s">
        <v>187</v>
      </c>
      <c r="F198" s="42" t="s">
        <v>380</v>
      </c>
      <c r="G198" s="8" t="s">
        <v>126</v>
      </c>
      <c r="H198" s="44"/>
      <c r="I198" s="7"/>
      <c r="J198" s="8" t="s">
        <v>209</v>
      </c>
      <c r="K198" s="15"/>
      <c r="L198" s="43"/>
      <c r="M198" s="15"/>
      <c r="N198" s="8" t="s">
        <v>330</v>
      </c>
      <c r="O198" s="15"/>
      <c r="P198" s="6"/>
      <c r="Q198" s="6"/>
    </row>
    <row r="199">
      <c r="A199" s="7"/>
      <c r="B199" s="8" t="s">
        <v>107</v>
      </c>
      <c r="C199" s="9" t="s">
        <v>53</v>
      </c>
      <c r="D199" s="41">
        <v>45057.0</v>
      </c>
      <c r="E199" s="8" t="s">
        <v>381</v>
      </c>
      <c r="F199" s="42" t="s">
        <v>382</v>
      </c>
      <c r="G199" s="8" t="s">
        <v>150</v>
      </c>
      <c r="H199" s="44"/>
      <c r="I199" s="9">
        <v>1.0</v>
      </c>
      <c r="J199" s="8" t="s">
        <v>20</v>
      </c>
      <c r="K199" s="56" t="s">
        <v>383</v>
      </c>
      <c r="L199" s="8">
        <v>1.0020603394118E13</v>
      </c>
      <c r="M199" s="8" t="s">
        <v>384</v>
      </c>
      <c r="N199" s="8" t="s">
        <v>385</v>
      </c>
      <c r="O199" s="15"/>
      <c r="P199" s="6"/>
      <c r="Q199" s="6"/>
    </row>
    <row r="200">
      <c r="A200" s="55"/>
      <c r="B200" s="8" t="s">
        <v>46</v>
      </c>
      <c r="C200" s="9" t="s">
        <v>36</v>
      </c>
      <c r="D200" s="41">
        <v>45059.0</v>
      </c>
      <c r="E200" s="8" t="s">
        <v>17</v>
      </c>
      <c r="F200" s="42" t="s">
        <v>386</v>
      </c>
      <c r="G200" s="8" t="s">
        <v>66</v>
      </c>
      <c r="H200" s="44"/>
      <c r="I200" s="9">
        <v>1.0</v>
      </c>
      <c r="J200" s="8" t="s">
        <v>20</v>
      </c>
      <c r="K200" s="8" t="s">
        <v>387</v>
      </c>
      <c r="L200" s="45" t="s">
        <v>388</v>
      </c>
      <c r="M200" s="15"/>
      <c r="N200" s="8" t="s">
        <v>305</v>
      </c>
      <c r="O200" s="15"/>
      <c r="P200" s="6"/>
      <c r="Q200" s="6"/>
    </row>
    <row r="201">
      <c r="A201" s="55"/>
      <c r="B201" s="8" t="s">
        <v>213</v>
      </c>
      <c r="C201" s="9" t="s">
        <v>36</v>
      </c>
      <c r="D201" s="41">
        <v>45060.0</v>
      </c>
      <c r="E201" s="8" t="s">
        <v>17</v>
      </c>
      <c r="F201" s="57" t="s">
        <v>389</v>
      </c>
      <c r="G201" s="8" t="s">
        <v>38</v>
      </c>
      <c r="H201" s="42"/>
      <c r="I201" s="9">
        <v>1.0</v>
      </c>
      <c r="J201" s="8" t="s">
        <v>20</v>
      </c>
      <c r="K201" s="15"/>
      <c r="L201" s="43"/>
      <c r="M201" s="8" t="s">
        <v>390</v>
      </c>
      <c r="N201" s="8" t="s">
        <v>297</v>
      </c>
      <c r="O201" s="8" t="s">
        <v>391</v>
      </c>
      <c r="P201" s="6"/>
      <c r="Q201" s="6"/>
    </row>
    <row r="202">
      <c r="A202" s="55"/>
      <c r="B202" s="8" t="s">
        <v>139</v>
      </c>
      <c r="C202" s="9" t="s">
        <v>23</v>
      </c>
      <c r="D202" s="41">
        <v>45061.0</v>
      </c>
      <c r="E202" s="8" t="s">
        <v>187</v>
      </c>
      <c r="F202" s="42" t="s">
        <v>392</v>
      </c>
      <c r="G202" s="8" t="s">
        <v>220</v>
      </c>
      <c r="H202" s="44"/>
      <c r="I202" s="9">
        <v>1.0</v>
      </c>
      <c r="J202" s="8" t="s">
        <v>20</v>
      </c>
      <c r="K202" s="8" t="s">
        <v>393</v>
      </c>
      <c r="L202" s="8" t="s">
        <v>394</v>
      </c>
      <c r="M202" s="8" t="s">
        <v>395</v>
      </c>
      <c r="N202" s="8" t="s">
        <v>297</v>
      </c>
      <c r="O202" s="15"/>
      <c r="P202" s="6"/>
      <c r="Q202" s="6"/>
    </row>
    <row r="203">
      <c r="A203" s="55"/>
      <c r="B203" s="8" t="s">
        <v>139</v>
      </c>
      <c r="C203" s="9" t="s">
        <v>23</v>
      </c>
      <c r="D203" s="41">
        <v>45061.0</v>
      </c>
      <c r="E203" s="8" t="s">
        <v>187</v>
      </c>
      <c r="F203" s="42" t="s">
        <v>392</v>
      </c>
      <c r="G203" s="8" t="s">
        <v>110</v>
      </c>
      <c r="H203" s="44"/>
      <c r="I203" s="9">
        <v>1.0</v>
      </c>
      <c r="J203" s="8" t="s">
        <v>20</v>
      </c>
      <c r="K203" s="8" t="s">
        <v>396</v>
      </c>
      <c r="L203" s="8" t="s">
        <v>397</v>
      </c>
      <c r="M203" s="8" t="s">
        <v>395</v>
      </c>
      <c r="N203" s="8" t="s">
        <v>297</v>
      </c>
      <c r="O203" s="15"/>
      <c r="P203" s="6"/>
      <c r="Q203" s="6"/>
    </row>
    <row r="204">
      <c r="A204" s="55"/>
      <c r="B204" s="8" t="s">
        <v>139</v>
      </c>
      <c r="C204" s="9" t="s">
        <v>23</v>
      </c>
      <c r="D204" s="41">
        <v>45061.0</v>
      </c>
      <c r="E204" s="8" t="s">
        <v>187</v>
      </c>
      <c r="F204" s="42" t="s">
        <v>398</v>
      </c>
      <c r="G204" s="8" t="s">
        <v>399</v>
      </c>
      <c r="H204" s="44"/>
      <c r="I204" s="9">
        <v>1.0</v>
      </c>
      <c r="J204" s="8" t="s">
        <v>20</v>
      </c>
      <c r="K204" s="8" t="s">
        <v>400</v>
      </c>
      <c r="L204" s="45" t="s">
        <v>401</v>
      </c>
      <c r="M204" s="8" t="s">
        <v>395</v>
      </c>
      <c r="N204" s="8" t="s">
        <v>297</v>
      </c>
      <c r="O204" s="15"/>
      <c r="P204" s="6"/>
      <c r="Q204" s="6"/>
    </row>
    <row r="205">
      <c r="A205" s="55"/>
      <c r="B205" s="8" t="s">
        <v>145</v>
      </c>
      <c r="C205" s="9" t="s">
        <v>23</v>
      </c>
      <c r="D205" s="41">
        <v>45061.0</v>
      </c>
      <c r="E205" s="8" t="s">
        <v>187</v>
      </c>
      <c r="F205" s="42" t="s">
        <v>402</v>
      </c>
      <c r="G205" s="8" t="s">
        <v>110</v>
      </c>
      <c r="H205" s="44"/>
      <c r="I205" s="9">
        <v>1.0</v>
      </c>
      <c r="J205" s="8" t="s">
        <v>20</v>
      </c>
      <c r="K205" s="56" t="s">
        <v>403</v>
      </c>
      <c r="L205" s="45" t="s">
        <v>404</v>
      </c>
      <c r="M205" s="8" t="s">
        <v>395</v>
      </c>
      <c r="N205" s="8" t="s">
        <v>297</v>
      </c>
      <c r="O205" s="15"/>
      <c r="P205" s="6"/>
      <c r="Q205" s="6"/>
    </row>
    <row r="206">
      <c r="A206" s="55"/>
      <c r="B206" s="8" t="s">
        <v>145</v>
      </c>
      <c r="C206" s="9" t="s">
        <v>23</v>
      </c>
      <c r="D206" s="41">
        <v>45061.0</v>
      </c>
      <c r="E206" s="8" t="s">
        <v>187</v>
      </c>
      <c r="F206" s="42" t="s">
        <v>402</v>
      </c>
      <c r="G206" s="8" t="s">
        <v>220</v>
      </c>
      <c r="H206" s="44"/>
      <c r="I206" s="9">
        <v>1.0</v>
      </c>
      <c r="J206" s="8" t="s">
        <v>20</v>
      </c>
      <c r="K206" s="8" t="s">
        <v>405</v>
      </c>
      <c r="L206" s="45" t="s">
        <v>406</v>
      </c>
      <c r="M206" s="8" t="s">
        <v>395</v>
      </c>
      <c r="N206" s="8" t="s">
        <v>297</v>
      </c>
      <c r="O206" s="15"/>
      <c r="P206" s="6"/>
      <c r="Q206" s="6"/>
    </row>
    <row r="207">
      <c r="A207" s="55"/>
      <c r="B207" s="8" t="s">
        <v>145</v>
      </c>
      <c r="C207" s="9" t="s">
        <v>43</v>
      </c>
      <c r="D207" s="41">
        <v>45061.0</v>
      </c>
      <c r="E207" s="8" t="s">
        <v>187</v>
      </c>
      <c r="F207" s="42" t="s">
        <v>407</v>
      </c>
      <c r="G207" s="8" t="s">
        <v>183</v>
      </c>
      <c r="H207" s="44"/>
      <c r="I207" s="9">
        <v>1.0</v>
      </c>
      <c r="J207" s="8" t="s">
        <v>20</v>
      </c>
      <c r="K207" s="15"/>
      <c r="L207" s="43"/>
      <c r="M207" s="15"/>
      <c r="N207" s="8" t="s">
        <v>319</v>
      </c>
      <c r="O207" s="15"/>
      <c r="P207" s="6"/>
      <c r="Q207" s="6"/>
    </row>
    <row r="208">
      <c r="A208" s="55"/>
      <c r="B208" s="8" t="s">
        <v>50</v>
      </c>
      <c r="C208" s="9" t="s">
        <v>124</v>
      </c>
      <c r="D208" s="41">
        <v>45061.0</v>
      </c>
      <c r="E208" s="8" t="s">
        <v>187</v>
      </c>
      <c r="F208" s="42" t="s">
        <v>408</v>
      </c>
      <c r="G208" s="8" t="s">
        <v>126</v>
      </c>
      <c r="H208" s="44"/>
      <c r="I208" s="9">
        <v>2.0</v>
      </c>
      <c r="J208" s="8" t="s">
        <v>209</v>
      </c>
      <c r="K208" s="15"/>
      <c r="L208" s="43"/>
      <c r="M208" s="15"/>
      <c r="N208" s="8" t="s">
        <v>319</v>
      </c>
      <c r="O208" s="15"/>
      <c r="P208" s="6"/>
      <c r="Q208" s="6"/>
    </row>
    <row r="209">
      <c r="A209" s="55"/>
      <c r="B209" s="8" t="s">
        <v>42</v>
      </c>
      <c r="C209" s="9" t="s">
        <v>16</v>
      </c>
      <c r="D209" s="41">
        <v>45062.0</v>
      </c>
      <c r="E209" s="8" t="s">
        <v>187</v>
      </c>
      <c r="F209" s="52" t="s">
        <v>409</v>
      </c>
      <c r="G209" s="8" t="s">
        <v>52</v>
      </c>
      <c r="H209" s="44"/>
      <c r="I209" s="9">
        <v>2.0</v>
      </c>
      <c r="J209" s="8" t="s">
        <v>202</v>
      </c>
      <c r="K209" s="15"/>
      <c r="L209" s="43"/>
      <c r="M209" s="15"/>
      <c r="N209" s="8" t="s">
        <v>319</v>
      </c>
      <c r="O209" s="15"/>
      <c r="P209" s="6"/>
      <c r="Q209" s="6"/>
    </row>
    <row r="210">
      <c r="A210" s="55"/>
      <c r="B210" s="8" t="s">
        <v>69</v>
      </c>
      <c r="C210" s="9" t="s">
        <v>16</v>
      </c>
      <c r="D210" s="41">
        <v>45062.0</v>
      </c>
      <c r="E210" s="8" t="s">
        <v>187</v>
      </c>
      <c r="F210" s="42" t="s">
        <v>410</v>
      </c>
      <c r="G210" s="8" t="s">
        <v>52</v>
      </c>
      <c r="H210" s="44"/>
      <c r="I210" s="9">
        <v>2.0</v>
      </c>
      <c r="J210" s="8" t="s">
        <v>202</v>
      </c>
      <c r="K210" s="15"/>
      <c r="L210" s="43"/>
      <c r="M210" s="15"/>
      <c r="N210" s="8" t="s">
        <v>319</v>
      </c>
      <c r="O210" s="15"/>
      <c r="P210" s="6"/>
      <c r="Q210" s="6"/>
    </row>
    <row r="211">
      <c r="A211" s="55"/>
      <c r="B211" s="8" t="s">
        <v>58</v>
      </c>
      <c r="C211" s="9" t="s">
        <v>16</v>
      </c>
      <c r="D211" s="41">
        <v>45063.0</v>
      </c>
      <c r="E211" s="8" t="s">
        <v>187</v>
      </c>
      <c r="F211" s="54" t="s">
        <v>411</v>
      </c>
      <c r="G211" s="8" t="s">
        <v>52</v>
      </c>
      <c r="H211" s="44"/>
      <c r="I211" s="9">
        <v>2.0</v>
      </c>
      <c r="J211" s="8" t="s">
        <v>202</v>
      </c>
      <c r="K211" s="15"/>
      <c r="L211" s="43"/>
      <c r="M211" s="15"/>
      <c r="N211" s="8" t="s">
        <v>319</v>
      </c>
      <c r="O211" s="15"/>
      <c r="P211" s="6"/>
      <c r="Q211" s="6"/>
    </row>
    <row r="212">
      <c r="A212" s="55"/>
      <c r="B212" s="8" t="s">
        <v>122</v>
      </c>
      <c r="C212" s="9" t="s">
        <v>412</v>
      </c>
      <c r="D212" s="41">
        <v>45064.0</v>
      </c>
      <c r="E212" s="8" t="s">
        <v>187</v>
      </c>
      <c r="F212" s="42" t="s">
        <v>413</v>
      </c>
      <c r="G212" s="8" t="s">
        <v>414</v>
      </c>
      <c r="H212" s="44"/>
      <c r="I212" s="9">
        <v>1.0</v>
      </c>
      <c r="J212" s="8" t="s">
        <v>20</v>
      </c>
      <c r="K212" s="8">
        <v>9.70459869234E11</v>
      </c>
      <c r="L212" s="45">
        <v>3.17229904616E11</v>
      </c>
      <c r="M212" s="15"/>
      <c r="N212" s="8" t="s">
        <v>319</v>
      </c>
      <c r="O212" s="15"/>
      <c r="P212" s="6"/>
      <c r="Q212" s="6"/>
    </row>
    <row r="213">
      <c r="A213" s="55"/>
      <c r="B213" s="8" t="s">
        <v>83</v>
      </c>
      <c r="C213" s="9" t="s">
        <v>84</v>
      </c>
      <c r="D213" s="41">
        <v>45064.0</v>
      </c>
      <c r="E213" s="8" t="s">
        <v>187</v>
      </c>
      <c r="F213" s="42" t="s">
        <v>415</v>
      </c>
      <c r="G213" s="8" t="s">
        <v>323</v>
      </c>
      <c r="H213" s="44"/>
      <c r="I213" s="9">
        <v>1.0</v>
      </c>
      <c r="J213" s="15"/>
      <c r="K213" s="8" t="s">
        <v>416</v>
      </c>
      <c r="L213" s="8" t="s">
        <v>416</v>
      </c>
      <c r="M213" s="15"/>
      <c r="N213" s="8" t="s">
        <v>319</v>
      </c>
      <c r="O213" s="15"/>
      <c r="P213" s="6"/>
      <c r="Q213" s="6"/>
    </row>
    <row r="214">
      <c r="A214" s="55"/>
      <c r="B214" s="8" t="s">
        <v>64</v>
      </c>
      <c r="C214" s="9" t="s">
        <v>16</v>
      </c>
      <c r="D214" s="41">
        <v>45065.0</v>
      </c>
      <c r="E214" s="8" t="s">
        <v>187</v>
      </c>
      <c r="F214" s="42" t="s">
        <v>378</v>
      </c>
      <c r="G214" s="8" t="s">
        <v>357</v>
      </c>
      <c r="H214" s="44"/>
      <c r="I214" s="9">
        <v>1.0</v>
      </c>
      <c r="J214" s="15"/>
      <c r="K214" s="15"/>
      <c r="L214" s="43"/>
      <c r="M214" s="15"/>
      <c r="N214" s="8" t="s">
        <v>330</v>
      </c>
      <c r="O214" s="15"/>
      <c r="P214" s="6"/>
      <c r="Q214" s="6"/>
    </row>
    <row r="215">
      <c r="A215" s="55"/>
      <c r="B215" s="8" t="s">
        <v>198</v>
      </c>
      <c r="C215" s="9" t="s">
        <v>16</v>
      </c>
      <c r="D215" s="41">
        <v>45065.0</v>
      </c>
      <c r="E215" s="8" t="s">
        <v>187</v>
      </c>
      <c r="F215" s="42" t="s">
        <v>417</v>
      </c>
      <c r="G215" s="8" t="s">
        <v>249</v>
      </c>
      <c r="H215" s="44"/>
      <c r="I215" s="9">
        <v>2.0</v>
      </c>
      <c r="J215" s="15"/>
      <c r="K215" s="15"/>
      <c r="L215" s="43"/>
      <c r="M215" s="15"/>
      <c r="N215" s="8" t="s">
        <v>330</v>
      </c>
      <c r="O215" s="15"/>
      <c r="P215" s="6"/>
      <c r="Q215" s="6"/>
    </row>
    <row r="216">
      <c r="A216" s="7"/>
      <c r="B216" s="8" t="s">
        <v>58</v>
      </c>
      <c r="C216" s="9" t="s">
        <v>418</v>
      </c>
      <c r="D216" s="41">
        <v>45065.0</v>
      </c>
      <c r="E216" s="8" t="s">
        <v>187</v>
      </c>
      <c r="F216" s="42" t="s">
        <v>419</v>
      </c>
      <c r="G216" s="8" t="s">
        <v>420</v>
      </c>
      <c r="H216" s="44"/>
      <c r="I216" s="9">
        <v>1.0</v>
      </c>
      <c r="J216" s="15"/>
      <c r="K216" s="15"/>
      <c r="L216" s="43"/>
      <c r="M216" s="15"/>
      <c r="N216" s="8" t="s">
        <v>330</v>
      </c>
      <c r="O216" s="15"/>
      <c r="P216" s="6"/>
      <c r="Q216" s="6"/>
    </row>
    <row r="217">
      <c r="A217" s="55"/>
      <c r="B217" s="8" t="s">
        <v>58</v>
      </c>
      <c r="C217" s="9" t="s">
        <v>124</v>
      </c>
      <c r="D217" s="41">
        <v>45065.0</v>
      </c>
      <c r="E217" s="8" t="s">
        <v>187</v>
      </c>
      <c r="F217" s="42" t="s">
        <v>421</v>
      </c>
      <c r="G217" s="8" t="s">
        <v>126</v>
      </c>
      <c r="H217" s="44"/>
      <c r="I217" s="9">
        <v>1.0</v>
      </c>
      <c r="J217" s="15"/>
      <c r="K217" s="15"/>
      <c r="L217" s="43"/>
      <c r="M217" s="15"/>
      <c r="N217" s="8" t="s">
        <v>330</v>
      </c>
      <c r="O217" s="15"/>
      <c r="P217" s="6"/>
      <c r="Q217" s="6"/>
    </row>
    <row r="218">
      <c r="A218" s="55"/>
      <c r="B218" s="8" t="s">
        <v>139</v>
      </c>
      <c r="C218" s="9" t="s">
        <v>36</v>
      </c>
      <c r="D218" s="41">
        <v>45067.0</v>
      </c>
      <c r="E218" s="8" t="s">
        <v>17</v>
      </c>
      <c r="F218" s="42" t="s">
        <v>422</v>
      </c>
      <c r="G218" s="8" t="s">
        <v>38</v>
      </c>
      <c r="H218" s="44"/>
      <c r="I218" s="9">
        <v>1.0</v>
      </c>
      <c r="J218" s="8" t="s">
        <v>20</v>
      </c>
      <c r="K218" s="15"/>
      <c r="L218" s="43"/>
      <c r="M218" s="15"/>
      <c r="N218" s="8" t="s">
        <v>305</v>
      </c>
      <c r="O218" s="15"/>
      <c r="P218" s="6"/>
      <c r="Q218" s="6"/>
    </row>
    <row r="219">
      <c r="A219" s="55"/>
      <c r="B219" s="8" t="s">
        <v>46</v>
      </c>
      <c r="C219" s="9" t="s">
        <v>233</v>
      </c>
      <c r="D219" s="41">
        <v>45067.0</v>
      </c>
      <c r="E219" s="8" t="s">
        <v>17</v>
      </c>
      <c r="F219" s="42" t="s">
        <v>423</v>
      </c>
      <c r="G219" s="8" t="s">
        <v>424</v>
      </c>
      <c r="H219" s="44"/>
      <c r="I219" s="9">
        <v>1.0</v>
      </c>
      <c r="J219" s="8" t="s">
        <v>20</v>
      </c>
      <c r="K219" s="15"/>
      <c r="L219" s="43"/>
      <c r="M219" s="15"/>
      <c r="N219" s="8" t="s">
        <v>305</v>
      </c>
      <c r="O219" s="15"/>
      <c r="P219" s="6"/>
      <c r="Q219" s="6"/>
    </row>
    <row r="220">
      <c r="A220" s="55"/>
      <c r="B220" s="8" t="s">
        <v>213</v>
      </c>
      <c r="C220" s="9" t="s">
        <v>53</v>
      </c>
      <c r="D220" s="41">
        <v>45066.0</v>
      </c>
      <c r="E220" s="8" t="s">
        <v>17</v>
      </c>
      <c r="F220" s="42" t="s">
        <v>425</v>
      </c>
      <c r="G220" s="8" t="s">
        <v>224</v>
      </c>
      <c r="H220" s="44"/>
      <c r="I220" s="9">
        <v>1.0</v>
      </c>
      <c r="J220" s="8" t="s">
        <v>20</v>
      </c>
      <c r="K220" s="15"/>
      <c r="L220" s="43"/>
      <c r="M220" s="15"/>
      <c r="N220" s="8" t="s">
        <v>305</v>
      </c>
      <c r="O220" s="15"/>
      <c r="P220" s="6"/>
      <c r="Q220" s="6"/>
    </row>
    <row r="221">
      <c r="A221" s="55"/>
      <c r="B221" s="8" t="s">
        <v>100</v>
      </c>
      <c r="C221" s="9" t="s">
        <v>36</v>
      </c>
      <c r="D221" s="41">
        <v>45068.0</v>
      </c>
      <c r="E221" s="8" t="s">
        <v>17</v>
      </c>
      <c r="F221" s="42" t="s">
        <v>426</v>
      </c>
      <c r="G221" s="8" t="s">
        <v>66</v>
      </c>
      <c r="H221" s="44"/>
      <c r="I221" s="9">
        <v>1.0</v>
      </c>
      <c r="J221" s="8" t="s">
        <v>20</v>
      </c>
      <c r="K221" s="8" t="s">
        <v>67</v>
      </c>
      <c r="L221" s="51" t="s">
        <v>68</v>
      </c>
      <c r="M221" s="8" t="s">
        <v>427</v>
      </c>
      <c r="N221" s="8" t="s">
        <v>297</v>
      </c>
      <c r="O221" s="15"/>
      <c r="P221" s="6"/>
      <c r="Q221" s="6"/>
    </row>
    <row r="222">
      <c r="A222" s="55"/>
      <c r="B222" s="8" t="s">
        <v>122</v>
      </c>
      <c r="C222" s="9" t="s">
        <v>124</v>
      </c>
      <c r="D222" s="41">
        <v>45069.0</v>
      </c>
      <c r="E222" s="8" t="s">
        <v>187</v>
      </c>
      <c r="F222" s="42" t="s">
        <v>428</v>
      </c>
      <c r="G222" s="8" t="s">
        <v>126</v>
      </c>
      <c r="H222" s="44"/>
      <c r="I222" s="9">
        <v>3.0</v>
      </c>
      <c r="J222" s="8" t="s">
        <v>209</v>
      </c>
      <c r="K222" s="9" t="s">
        <v>429</v>
      </c>
      <c r="L222" s="8" t="s">
        <v>430</v>
      </c>
      <c r="M222" s="15"/>
      <c r="N222" s="8" t="s">
        <v>319</v>
      </c>
      <c r="O222" s="15"/>
      <c r="P222" s="6"/>
      <c r="Q222" s="6"/>
    </row>
    <row r="223">
      <c r="A223" s="55"/>
      <c r="B223" s="8" t="s">
        <v>139</v>
      </c>
      <c r="C223" s="9" t="s">
        <v>23</v>
      </c>
      <c r="D223" s="41">
        <v>45068.0</v>
      </c>
      <c r="E223" s="8" t="s">
        <v>187</v>
      </c>
      <c r="F223" s="54" t="s">
        <v>431</v>
      </c>
      <c r="G223" s="8" t="s">
        <v>399</v>
      </c>
      <c r="H223" s="44"/>
      <c r="I223" s="9">
        <v>1.0</v>
      </c>
      <c r="J223" s="8" t="s">
        <v>20</v>
      </c>
      <c r="K223" s="8" t="s">
        <v>429</v>
      </c>
      <c r="L223" s="45" t="s">
        <v>430</v>
      </c>
      <c r="M223" s="15"/>
      <c r="N223" s="8" t="s">
        <v>319</v>
      </c>
      <c r="O223" s="15"/>
      <c r="P223" s="6"/>
      <c r="Q223" s="6"/>
    </row>
    <row r="224">
      <c r="A224" s="55"/>
      <c r="B224" s="8" t="s">
        <v>42</v>
      </c>
      <c r="C224" s="9" t="s">
        <v>124</v>
      </c>
      <c r="D224" s="41">
        <v>45070.0</v>
      </c>
      <c r="E224" s="8" t="s">
        <v>187</v>
      </c>
      <c r="F224" s="42" t="s">
        <v>432</v>
      </c>
      <c r="G224" s="8" t="s">
        <v>433</v>
      </c>
      <c r="H224" s="44"/>
      <c r="I224" s="9">
        <v>1.0</v>
      </c>
      <c r="J224" s="8" t="s">
        <v>202</v>
      </c>
      <c r="K224" s="15"/>
      <c r="L224" s="43"/>
      <c r="M224" s="15"/>
      <c r="N224" s="8" t="s">
        <v>319</v>
      </c>
      <c r="O224" s="15"/>
      <c r="P224" s="6"/>
      <c r="Q224" s="6"/>
    </row>
    <row r="225">
      <c r="A225" s="55"/>
      <c r="B225" s="8" t="s">
        <v>100</v>
      </c>
      <c r="C225" s="9" t="s">
        <v>124</v>
      </c>
      <c r="D225" s="41">
        <v>45072.0</v>
      </c>
      <c r="E225" s="8" t="s">
        <v>187</v>
      </c>
      <c r="F225" s="52" t="s">
        <v>434</v>
      </c>
      <c r="G225" s="8" t="s">
        <v>126</v>
      </c>
      <c r="H225" s="44"/>
      <c r="I225" s="9">
        <v>3.0</v>
      </c>
      <c r="J225" s="8" t="s">
        <v>209</v>
      </c>
      <c r="K225" s="15"/>
      <c r="L225" s="43"/>
      <c r="M225" s="15"/>
      <c r="N225" s="8" t="s">
        <v>319</v>
      </c>
      <c r="O225" s="15"/>
      <c r="P225" s="6"/>
      <c r="Q225" s="6"/>
    </row>
    <row r="226">
      <c r="A226" s="55"/>
      <c r="B226" s="8" t="s">
        <v>75</v>
      </c>
      <c r="C226" s="9" t="s">
        <v>36</v>
      </c>
      <c r="D226" s="41">
        <v>45073.0</v>
      </c>
      <c r="E226" s="8" t="s">
        <v>187</v>
      </c>
      <c r="F226" s="56" t="s">
        <v>435</v>
      </c>
      <c r="G226" s="8" t="s">
        <v>436</v>
      </c>
      <c r="H226" s="44"/>
      <c r="I226" s="9">
        <v>1.0</v>
      </c>
      <c r="J226" s="8" t="s">
        <v>20</v>
      </c>
      <c r="K226" s="8" t="s">
        <v>437</v>
      </c>
      <c r="L226" s="8" t="s">
        <v>438</v>
      </c>
      <c r="M226" s="15"/>
      <c r="N226" s="8" t="s">
        <v>319</v>
      </c>
      <c r="O226" s="15"/>
      <c r="P226" s="6"/>
      <c r="Q226" s="6"/>
    </row>
    <row r="227">
      <c r="A227" s="55"/>
      <c r="B227" s="8" t="s">
        <v>354</v>
      </c>
      <c r="C227" s="9" t="s">
        <v>124</v>
      </c>
      <c r="D227" s="41">
        <v>45073.0</v>
      </c>
      <c r="E227" s="8" t="s">
        <v>187</v>
      </c>
      <c r="F227" s="42" t="s">
        <v>439</v>
      </c>
      <c r="G227" s="8" t="s">
        <v>440</v>
      </c>
      <c r="H227" s="44"/>
      <c r="I227" s="9">
        <v>1.0</v>
      </c>
      <c r="J227" s="8" t="s">
        <v>209</v>
      </c>
      <c r="K227" s="8" t="s">
        <v>441</v>
      </c>
      <c r="L227" s="8" t="s">
        <v>442</v>
      </c>
      <c r="M227" s="15"/>
      <c r="N227" s="8" t="s">
        <v>319</v>
      </c>
      <c r="O227" s="15"/>
      <c r="P227" s="6"/>
      <c r="Q227" s="6"/>
    </row>
    <row r="228">
      <c r="A228" s="55"/>
      <c r="B228" s="8" t="s">
        <v>75</v>
      </c>
      <c r="C228" s="9" t="s">
        <v>16</v>
      </c>
      <c r="D228" s="41">
        <v>45073.0</v>
      </c>
      <c r="E228" s="8" t="s">
        <v>187</v>
      </c>
      <c r="F228" s="42" t="s">
        <v>443</v>
      </c>
      <c r="G228" s="8" t="s">
        <v>52</v>
      </c>
      <c r="H228" s="44"/>
      <c r="I228" s="9">
        <v>1.0</v>
      </c>
      <c r="J228" s="8" t="s">
        <v>202</v>
      </c>
      <c r="K228" s="15"/>
      <c r="L228" s="43"/>
      <c r="M228" s="15"/>
      <c r="N228" s="8" t="s">
        <v>319</v>
      </c>
      <c r="O228" s="15"/>
      <c r="P228" s="6"/>
      <c r="Q228" s="6"/>
    </row>
    <row r="229">
      <c r="A229" s="55"/>
      <c r="B229" s="8" t="s">
        <v>75</v>
      </c>
      <c r="C229" s="9" t="s">
        <v>36</v>
      </c>
      <c r="D229" s="41">
        <v>45073.0</v>
      </c>
      <c r="E229" s="8" t="s">
        <v>17</v>
      </c>
      <c r="F229" s="58" t="s">
        <v>444</v>
      </c>
      <c r="G229" s="8" t="s">
        <v>445</v>
      </c>
      <c r="H229" s="42"/>
      <c r="I229" s="9">
        <v>1.0</v>
      </c>
      <c r="J229" s="8" t="s">
        <v>20</v>
      </c>
      <c r="K229" s="8" t="s">
        <v>446</v>
      </c>
      <c r="L229" s="45" t="s">
        <v>447</v>
      </c>
      <c r="M229" s="15"/>
      <c r="N229" s="8" t="s">
        <v>297</v>
      </c>
      <c r="O229" s="15"/>
      <c r="P229" s="6"/>
      <c r="Q229" s="6"/>
    </row>
    <row r="230">
      <c r="A230" s="55"/>
      <c r="B230" s="8" t="s">
        <v>83</v>
      </c>
      <c r="C230" s="9" t="s">
        <v>84</v>
      </c>
      <c r="D230" s="41">
        <v>45073.0</v>
      </c>
      <c r="E230" s="8" t="s">
        <v>17</v>
      </c>
      <c r="F230" s="54" t="s">
        <v>448</v>
      </c>
      <c r="G230" s="8" t="s">
        <v>86</v>
      </c>
      <c r="H230" s="44"/>
      <c r="I230" s="9">
        <v>1.0</v>
      </c>
      <c r="J230" s="8" t="s">
        <v>20</v>
      </c>
      <c r="K230" s="8" t="s">
        <v>447</v>
      </c>
      <c r="L230" s="45" t="s">
        <v>447</v>
      </c>
      <c r="M230" s="15"/>
      <c r="N230" s="8" t="s">
        <v>297</v>
      </c>
      <c r="O230" s="15"/>
      <c r="P230" s="6"/>
      <c r="Q230" s="6"/>
    </row>
    <row r="231">
      <c r="A231" s="55"/>
      <c r="B231" s="8" t="s">
        <v>145</v>
      </c>
      <c r="C231" s="9" t="s">
        <v>27</v>
      </c>
      <c r="D231" s="41">
        <v>45075.0</v>
      </c>
      <c r="E231" s="8" t="s">
        <v>17</v>
      </c>
      <c r="F231" s="42" t="s">
        <v>449</v>
      </c>
      <c r="G231" s="8" t="s">
        <v>363</v>
      </c>
      <c r="H231" s="44"/>
      <c r="I231" s="9">
        <v>1.0</v>
      </c>
      <c r="J231" s="8" t="s">
        <v>20</v>
      </c>
      <c r="K231" s="8" t="s">
        <v>450</v>
      </c>
      <c r="L231" s="51" t="s">
        <v>451</v>
      </c>
      <c r="M231" s="15"/>
      <c r="N231" s="8" t="s">
        <v>305</v>
      </c>
      <c r="O231" s="15"/>
      <c r="P231" s="6"/>
      <c r="Q231" s="6"/>
    </row>
    <row r="232">
      <c r="A232" s="55"/>
      <c r="B232" s="8" t="s">
        <v>145</v>
      </c>
      <c r="C232" s="9" t="s">
        <v>27</v>
      </c>
      <c r="D232" s="41">
        <v>45076.0</v>
      </c>
      <c r="E232" s="8" t="s">
        <v>17</v>
      </c>
      <c r="F232" s="42" t="s">
        <v>449</v>
      </c>
      <c r="G232" s="8" t="s">
        <v>452</v>
      </c>
      <c r="H232" s="44"/>
      <c r="I232" s="9">
        <v>1.0</v>
      </c>
      <c r="J232" s="8" t="s">
        <v>20</v>
      </c>
      <c r="K232" s="8" t="s">
        <v>453</v>
      </c>
      <c r="L232" s="45" t="s">
        <v>454</v>
      </c>
      <c r="M232" s="15"/>
      <c r="N232" s="8" t="s">
        <v>297</v>
      </c>
      <c r="O232" s="15"/>
      <c r="P232" s="6"/>
      <c r="Q232" s="6"/>
    </row>
    <row r="233">
      <c r="A233" s="55"/>
      <c r="B233" s="8" t="s">
        <v>80</v>
      </c>
      <c r="C233" s="9" t="s">
        <v>124</v>
      </c>
      <c r="D233" s="41">
        <v>45078.0</v>
      </c>
      <c r="E233" s="8" t="s">
        <v>187</v>
      </c>
      <c r="F233" s="42" t="s">
        <v>455</v>
      </c>
      <c r="G233" s="8" t="s">
        <v>126</v>
      </c>
      <c r="H233" s="44"/>
      <c r="I233" s="9">
        <v>1.0</v>
      </c>
      <c r="J233" s="8" t="s">
        <v>209</v>
      </c>
      <c r="K233" s="15"/>
      <c r="L233" s="43"/>
      <c r="M233" s="15"/>
      <c r="N233" s="8" t="s">
        <v>330</v>
      </c>
      <c r="O233" s="15"/>
      <c r="P233" s="6"/>
      <c r="Q233" s="6"/>
    </row>
    <row r="234">
      <c r="A234" s="55"/>
      <c r="B234" s="8" t="s">
        <v>15</v>
      </c>
      <c r="C234" s="9" t="s">
        <v>36</v>
      </c>
      <c r="D234" s="41">
        <v>45078.0</v>
      </c>
      <c r="E234" s="8" t="s">
        <v>187</v>
      </c>
      <c r="F234" s="42" t="s">
        <v>456</v>
      </c>
      <c r="G234" s="8" t="s">
        <v>373</v>
      </c>
      <c r="H234" s="44"/>
      <c r="I234" s="9">
        <v>1.0</v>
      </c>
      <c r="J234" s="8" t="s">
        <v>20</v>
      </c>
      <c r="K234" s="15"/>
      <c r="L234" s="43"/>
      <c r="M234" s="15"/>
      <c r="N234" s="8" t="s">
        <v>330</v>
      </c>
      <c r="O234" s="15"/>
      <c r="P234" s="6"/>
      <c r="Q234" s="6"/>
    </row>
    <row r="235">
      <c r="A235" s="55"/>
      <c r="B235" s="8" t="s">
        <v>15</v>
      </c>
      <c r="C235" s="9" t="s">
        <v>36</v>
      </c>
      <c r="D235" s="41">
        <v>45078.0</v>
      </c>
      <c r="E235" s="8" t="s">
        <v>187</v>
      </c>
      <c r="F235" s="42" t="s">
        <v>456</v>
      </c>
      <c r="G235" s="8" t="s">
        <v>271</v>
      </c>
      <c r="H235" s="44"/>
      <c r="I235" s="9">
        <v>1.0</v>
      </c>
      <c r="J235" s="8" t="s">
        <v>20</v>
      </c>
      <c r="K235" s="8" t="s">
        <v>457</v>
      </c>
      <c r="L235" s="45" t="s">
        <v>457</v>
      </c>
      <c r="M235" s="15"/>
      <c r="N235" s="8" t="s">
        <v>330</v>
      </c>
      <c r="O235" s="15"/>
      <c r="P235" s="6"/>
      <c r="Q235" s="6"/>
    </row>
    <row r="236">
      <c r="A236" s="55"/>
      <c r="B236" s="8" t="s">
        <v>97</v>
      </c>
      <c r="C236" s="9" t="s">
        <v>233</v>
      </c>
      <c r="D236" s="41">
        <v>45078.0</v>
      </c>
      <c r="E236" s="8" t="s">
        <v>17</v>
      </c>
      <c r="F236" s="42" t="s">
        <v>458</v>
      </c>
      <c r="G236" s="8" t="s">
        <v>114</v>
      </c>
      <c r="H236" s="44"/>
      <c r="I236" s="9">
        <v>1.0</v>
      </c>
      <c r="J236" s="8" t="s">
        <v>20</v>
      </c>
      <c r="K236" s="15"/>
      <c r="L236" s="43"/>
      <c r="M236" s="15"/>
      <c r="N236" s="8" t="s">
        <v>305</v>
      </c>
      <c r="O236" s="15"/>
      <c r="P236" s="6"/>
      <c r="Q236" s="6"/>
    </row>
    <row r="237">
      <c r="A237" s="55"/>
      <c r="B237" s="8" t="s">
        <v>102</v>
      </c>
      <c r="C237" s="9" t="s">
        <v>23</v>
      </c>
      <c r="D237" s="41">
        <v>45079.0</v>
      </c>
      <c r="E237" s="8" t="s">
        <v>17</v>
      </c>
      <c r="F237" s="42" t="s">
        <v>459</v>
      </c>
      <c r="G237" s="8" t="s">
        <v>399</v>
      </c>
      <c r="H237" s="44"/>
      <c r="I237" s="9">
        <v>1.0</v>
      </c>
      <c r="J237" s="8" t="s">
        <v>20</v>
      </c>
      <c r="K237" s="8" t="s">
        <v>460</v>
      </c>
      <c r="L237" s="45" t="s">
        <v>461</v>
      </c>
      <c r="M237" s="15"/>
      <c r="N237" s="8" t="s">
        <v>305</v>
      </c>
      <c r="O237" s="15"/>
      <c r="P237" s="6"/>
      <c r="Q237" s="6"/>
    </row>
    <row r="238">
      <c r="A238" s="7"/>
      <c r="B238" s="8" t="s">
        <v>159</v>
      </c>
      <c r="C238" s="9" t="s">
        <v>53</v>
      </c>
      <c r="D238" s="41">
        <v>45079.0</v>
      </c>
      <c r="E238" s="8" t="s">
        <v>54</v>
      </c>
      <c r="F238" s="42" t="s">
        <v>462</v>
      </c>
      <c r="G238" s="8" t="s">
        <v>323</v>
      </c>
      <c r="H238" s="44"/>
      <c r="I238" s="9">
        <v>1.0</v>
      </c>
      <c r="J238" s="8" t="s">
        <v>20</v>
      </c>
      <c r="K238" s="15"/>
      <c r="L238" s="43"/>
      <c r="M238" s="8" t="s">
        <v>463</v>
      </c>
      <c r="N238" s="8" t="s">
        <v>297</v>
      </c>
      <c r="O238" s="15"/>
      <c r="P238" s="6"/>
      <c r="Q238" s="6"/>
    </row>
    <row r="239">
      <c r="A239" s="55"/>
      <c r="B239" s="8" t="s">
        <v>145</v>
      </c>
      <c r="C239" s="9" t="s">
        <v>27</v>
      </c>
      <c r="D239" s="41">
        <v>45080.0</v>
      </c>
      <c r="E239" s="8" t="s">
        <v>17</v>
      </c>
      <c r="F239" s="42" t="s">
        <v>464</v>
      </c>
      <c r="G239" s="8" t="s">
        <v>116</v>
      </c>
      <c r="H239" s="44"/>
      <c r="I239" s="9">
        <v>1.0</v>
      </c>
      <c r="J239" s="8" t="s">
        <v>20</v>
      </c>
      <c r="K239" s="8" t="s">
        <v>465</v>
      </c>
      <c r="L239" s="8" t="s">
        <v>465</v>
      </c>
      <c r="M239" s="8" t="s">
        <v>466</v>
      </c>
      <c r="N239" s="8" t="s">
        <v>361</v>
      </c>
      <c r="O239" s="15"/>
      <c r="P239" s="6"/>
      <c r="Q239" s="6"/>
    </row>
    <row r="240">
      <c r="A240" s="55"/>
      <c r="B240" s="8" t="s">
        <v>58</v>
      </c>
      <c r="C240" s="9" t="s">
        <v>36</v>
      </c>
      <c r="D240" s="41">
        <v>45081.0</v>
      </c>
      <c r="E240" s="8" t="s">
        <v>17</v>
      </c>
      <c r="F240" s="42" t="s">
        <v>467</v>
      </c>
      <c r="G240" s="8" t="s">
        <v>66</v>
      </c>
      <c r="H240" s="44"/>
      <c r="I240" s="9">
        <v>1.0</v>
      </c>
      <c r="J240" s="8" t="s">
        <v>20</v>
      </c>
      <c r="K240" s="8" t="s">
        <v>67</v>
      </c>
      <c r="L240" s="8" t="s">
        <v>68</v>
      </c>
      <c r="M240" s="8" t="s">
        <v>296</v>
      </c>
      <c r="N240" s="8" t="s">
        <v>361</v>
      </c>
      <c r="O240" s="15"/>
      <c r="P240" s="6"/>
      <c r="Q240" s="6"/>
    </row>
    <row r="241">
      <c r="A241" s="55"/>
      <c r="B241" s="8" t="s">
        <v>58</v>
      </c>
      <c r="C241" s="9" t="s">
        <v>233</v>
      </c>
      <c r="D241" s="41">
        <v>45081.0</v>
      </c>
      <c r="E241" s="8" t="s">
        <v>17</v>
      </c>
      <c r="F241" s="42" t="s">
        <v>468</v>
      </c>
      <c r="G241" s="8" t="s">
        <v>114</v>
      </c>
      <c r="H241" s="42"/>
      <c r="I241" s="9">
        <v>1.0</v>
      </c>
      <c r="J241" s="8" t="s">
        <v>20</v>
      </c>
      <c r="K241" s="15"/>
      <c r="L241" s="43"/>
      <c r="M241" s="8" t="s">
        <v>469</v>
      </c>
      <c r="N241" s="8" t="s">
        <v>361</v>
      </c>
      <c r="O241" s="15"/>
      <c r="P241" s="6"/>
      <c r="Q241" s="6"/>
    </row>
    <row r="242">
      <c r="A242" s="55"/>
      <c r="B242" s="8" t="s">
        <v>58</v>
      </c>
      <c r="C242" s="9" t="s">
        <v>233</v>
      </c>
      <c r="D242" s="41">
        <v>45081.0</v>
      </c>
      <c r="E242" s="8" t="s">
        <v>17</v>
      </c>
      <c r="F242" s="42" t="s">
        <v>468</v>
      </c>
      <c r="G242" s="8" t="s">
        <v>470</v>
      </c>
      <c r="H242" s="42"/>
      <c r="I242" s="9">
        <v>1.0</v>
      </c>
      <c r="J242" s="8" t="s">
        <v>20</v>
      </c>
      <c r="K242" s="15"/>
      <c r="L242" s="43"/>
      <c r="M242" s="8" t="s">
        <v>469</v>
      </c>
      <c r="N242" s="8" t="s">
        <v>361</v>
      </c>
      <c r="O242" s="15"/>
      <c r="P242" s="6"/>
      <c r="Q242" s="6"/>
    </row>
    <row r="243">
      <c r="A243" s="55"/>
      <c r="B243" s="8" t="s">
        <v>145</v>
      </c>
      <c r="C243" s="9" t="s">
        <v>27</v>
      </c>
      <c r="D243" s="41">
        <v>45082.0</v>
      </c>
      <c r="E243" s="8" t="s">
        <v>17</v>
      </c>
      <c r="F243" s="42" t="s">
        <v>471</v>
      </c>
      <c r="G243" s="8" t="s">
        <v>338</v>
      </c>
      <c r="H243" s="44"/>
      <c r="I243" s="9">
        <v>2.0</v>
      </c>
      <c r="J243" s="8" t="s">
        <v>20</v>
      </c>
      <c r="K243" s="15"/>
      <c r="L243" s="43"/>
      <c r="M243" s="15"/>
      <c r="N243" s="8" t="s">
        <v>305</v>
      </c>
      <c r="O243" s="15"/>
      <c r="P243" s="6"/>
      <c r="Q243" s="6"/>
    </row>
    <row r="244">
      <c r="A244" s="55"/>
      <c r="B244" s="8" t="s">
        <v>50</v>
      </c>
      <c r="C244" s="9" t="s">
        <v>36</v>
      </c>
      <c r="D244" s="41">
        <v>45082.0</v>
      </c>
      <c r="E244" s="8" t="s">
        <v>17</v>
      </c>
      <c r="F244" s="42" t="s">
        <v>472</v>
      </c>
      <c r="G244" s="8" t="s">
        <v>38</v>
      </c>
      <c r="H244" s="44"/>
      <c r="I244" s="9">
        <v>1.0</v>
      </c>
      <c r="J244" s="8" t="s">
        <v>20</v>
      </c>
      <c r="K244" s="8" t="s">
        <v>473</v>
      </c>
      <c r="L244" s="45" t="s">
        <v>474</v>
      </c>
      <c r="M244" s="15"/>
      <c r="N244" s="8" t="s">
        <v>305</v>
      </c>
      <c r="O244" s="15"/>
      <c r="P244" s="6"/>
      <c r="Q244" s="6"/>
    </row>
    <row r="245">
      <c r="A245" s="55"/>
      <c r="B245" s="8" t="s">
        <v>64</v>
      </c>
      <c r="C245" s="9" t="s">
        <v>16</v>
      </c>
      <c r="D245" s="41">
        <v>45083.0</v>
      </c>
      <c r="E245" s="8" t="s">
        <v>187</v>
      </c>
      <c r="F245" s="42" t="s">
        <v>475</v>
      </c>
      <c r="G245" s="8" t="s">
        <v>52</v>
      </c>
      <c r="H245" s="44"/>
      <c r="I245" s="9">
        <v>1.0</v>
      </c>
      <c r="J245" s="8" t="s">
        <v>202</v>
      </c>
      <c r="K245" s="15"/>
      <c r="L245" s="43"/>
      <c r="M245" s="15"/>
      <c r="N245" s="8" t="s">
        <v>319</v>
      </c>
      <c r="O245" s="15"/>
      <c r="P245" s="6"/>
      <c r="Q245" s="6"/>
    </row>
    <row r="246">
      <c r="A246" s="55"/>
      <c r="B246" s="8" t="s">
        <v>69</v>
      </c>
      <c r="C246" s="9" t="s">
        <v>124</v>
      </c>
      <c r="D246" s="41">
        <v>45083.0</v>
      </c>
      <c r="E246" s="8" t="s">
        <v>187</v>
      </c>
      <c r="F246" s="42" t="s">
        <v>476</v>
      </c>
      <c r="G246" s="8" t="s">
        <v>126</v>
      </c>
      <c r="H246" s="44"/>
      <c r="I246" s="9">
        <v>3.0</v>
      </c>
      <c r="J246" s="8" t="s">
        <v>209</v>
      </c>
      <c r="K246" s="15"/>
      <c r="L246" s="43"/>
      <c r="M246" s="15"/>
      <c r="N246" s="8" t="s">
        <v>319</v>
      </c>
      <c r="O246" s="15"/>
      <c r="P246" s="6"/>
      <c r="Q246" s="6"/>
    </row>
    <row r="247">
      <c r="A247" s="7"/>
      <c r="B247" s="8" t="s">
        <v>22</v>
      </c>
      <c r="C247" s="9" t="s">
        <v>153</v>
      </c>
      <c r="D247" s="41">
        <v>45083.0</v>
      </c>
      <c r="E247" s="8" t="s">
        <v>187</v>
      </c>
      <c r="F247" s="42" t="s">
        <v>477</v>
      </c>
      <c r="G247" s="8" t="s">
        <v>478</v>
      </c>
      <c r="H247" s="44"/>
      <c r="I247" s="9">
        <v>1.0</v>
      </c>
      <c r="J247" s="8" t="s">
        <v>20</v>
      </c>
      <c r="K247" s="8">
        <v>3.901001051E9</v>
      </c>
      <c r="L247" s="45">
        <v>3.901001051E9</v>
      </c>
      <c r="M247" s="8" t="s">
        <v>479</v>
      </c>
      <c r="N247" s="8" t="s">
        <v>319</v>
      </c>
      <c r="O247" s="15"/>
      <c r="P247" s="6"/>
      <c r="Q247" s="6"/>
    </row>
    <row r="248">
      <c r="A248" s="7"/>
      <c r="B248" s="8" t="s">
        <v>22</v>
      </c>
      <c r="C248" s="9" t="s">
        <v>53</v>
      </c>
      <c r="D248" s="41">
        <v>45084.0</v>
      </c>
      <c r="E248" s="8" t="s">
        <v>54</v>
      </c>
      <c r="F248" s="42" t="s">
        <v>480</v>
      </c>
      <c r="G248" s="8" t="s">
        <v>141</v>
      </c>
      <c r="H248" s="44"/>
      <c r="I248" s="9">
        <v>2.0</v>
      </c>
      <c r="J248" s="8" t="s">
        <v>20</v>
      </c>
      <c r="K248" s="8" t="s">
        <v>481</v>
      </c>
      <c r="L248" s="45" t="s">
        <v>481</v>
      </c>
      <c r="M248" s="8" t="s">
        <v>481</v>
      </c>
      <c r="N248" s="8" t="s">
        <v>385</v>
      </c>
      <c r="O248" s="15"/>
      <c r="P248" s="6"/>
      <c r="Q248" s="6"/>
    </row>
    <row r="249">
      <c r="A249" s="55"/>
      <c r="B249" s="8" t="s">
        <v>100</v>
      </c>
      <c r="C249" s="9" t="s">
        <v>16</v>
      </c>
      <c r="D249" s="41">
        <v>45085.0</v>
      </c>
      <c r="E249" s="8" t="s">
        <v>187</v>
      </c>
      <c r="F249" s="52" t="s">
        <v>482</v>
      </c>
      <c r="G249" s="8" t="s">
        <v>52</v>
      </c>
      <c r="H249" s="44"/>
      <c r="I249" s="9">
        <v>1.0</v>
      </c>
      <c r="J249" s="8" t="s">
        <v>202</v>
      </c>
      <c r="K249" s="15"/>
      <c r="L249" s="43"/>
      <c r="M249" s="15"/>
      <c r="N249" s="8" t="s">
        <v>330</v>
      </c>
      <c r="O249" s="15"/>
      <c r="P249" s="6"/>
      <c r="Q249" s="6"/>
    </row>
    <row r="250">
      <c r="A250" s="55"/>
      <c r="B250" s="8" t="s">
        <v>93</v>
      </c>
      <c r="C250" s="9" t="s">
        <v>23</v>
      </c>
      <c r="D250" s="41">
        <v>45087.0</v>
      </c>
      <c r="E250" s="8" t="s">
        <v>187</v>
      </c>
      <c r="F250" s="42" t="s">
        <v>483</v>
      </c>
      <c r="G250" s="8" t="s">
        <v>399</v>
      </c>
      <c r="H250" s="44"/>
      <c r="I250" s="9">
        <v>1.0</v>
      </c>
      <c r="J250" s="8" t="s">
        <v>20</v>
      </c>
      <c r="K250" s="8" t="s">
        <v>484</v>
      </c>
      <c r="L250" s="45" t="s">
        <v>485</v>
      </c>
      <c r="M250" s="15"/>
      <c r="N250" s="8" t="s">
        <v>319</v>
      </c>
      <c r="O250" s="15"/>
      <c r="P250" s="6"/>
      <c r="Q250" s="6"/>
    </row>
    <row r="251">
      <c r="A251" s="55"/>
      <c r="B251" s="8" t="s">
        <v>102</v>
      </c>
      <c r="C251" s="9" t="s">
        <v>16</v>
      </c>
      <c r="D251" s="41">
        <v>45087.0</v>
      </c>
      <c r="E251" s="8" t="s">
        <v>187</v>
      </c>
      <c r="F251" s="42" t="s">
        <v>486</v>
      </c>
      <c r="G251" s="8" t="s">
        <v>52</v>
      </c>
      <c r="H251" s="44"/>
      <c r="I251" s="9">
        <v>1.0</v>
      </c>
      <c r="J251" s="15"/>
      <c r="K251" s="15"/>
      <c r="L251" s="43"/>
      <c r="M251" s="15"/>
      <c r="N251" s="15"/>
      <c r="O251" s="15"/>
      <c r="P251" s="6"/>
      <c r="Q251" s="6"/>
    </row>
    <row r="252">
      <c r="A252" s="55"/>
      <c r="B252" s="8" t="s">
        <v>69</v>
      </c>
      <c r="C252" s="9" t="s">
        <v>36</v>
      </c>
      <c r="D252" s="41">
        <v>45087.0</v>
      </c>
      <c r="E252" s="8" t="s">
        <v>17</v>
      </c>
      <c r="F252" s="42" t="s">
        <v>487</v>
      </c>
      <c r="G252" s="8" t="s">
        <v>61</v>
      </c>
      <c r="H252" s="44"/>
      <c r="I252" s="9">
        <v>1.0</v>
      </c>
      <c r="J252" s="8" t="s">
        <v>20</v>
      </c>
      <c r="K252" s="9">
        <v>2.03300110111E12</v>
      </c>
      <c r="L252" s="9">
        <v>2.03300110111E12</v>
      </c>
      <c r="M252" s="15"/>
      <c r="N252" s="8" t="s">
        <v>305</v>
      </c>
      <c r="O252" s="15"/>
      <c r="P252" s="6"/>
      <c r="Q252" s="6"/>
    </row>
    <row r="253">
      <c r="A253" s="55"/>
      <c r="B253" s="8" t="s">
        <v>69</v>
      </c>
      <c r="C253" s="9" t="s">
        <v>36</v>
      </c>
      <c r="D253" s="41">
        <v>45089.0</v>
      </c>
      <c r="E253" s="8" t="s">
        <v>187</v>
      </c>
      <c r="F253" s="42" t="s">
        <v>488</v>
      </c>
      <c r="G253" s="8" t="s">
        <v>489</v>
      </c>
      <c r="H253" s="44"/>
      <c r="I253" s="9">
        <v>1.0</v>
      </c>
      <c r="J253" s="8" t="s">
        <v>20</v>
      </c>
      <c r="K253" s="9" t="s">
        <v>490</v>
      </c>
      <c r="L253" s="9" t="s">
        <v>490</v>
      </c>
      <c r="M253" s="15"/>
      <c r="N253" s="8" t="s">
        <v>319</v>
      </c>
      <c r="O253" s="15"/>
      <c r="P253" s="6"/>
      <c r="Q253" s="6"/>
    </row>
    <row r="254">
      <c r="A254" s="7"/>
      <c r="B254" s="8" t="s">
        <v>58</v>
      </c>
      <c r="C254" s="9" t="s">
        <v>53</v>
      </c>
      <c r="D254" s="41">
        <v>45092.0</v>
      </c>
      <c r="E254" s="8" t="s">
        <v>54</v>
      </c>
      <c r="F254" s="42" t="s">
        <v>491</v>
      </c>
      <c r="G254" s="8" t="s">
        <v>56</v>
      </c>
      <c r="H254" s="42"/>
      <c r="I254" s="9">
        <v>1.0</v>
      </c>
      <c r="J254" s="8" t="s">
        <v>20</v>
      </c>
      <c r="K254" s="8" t="s">
        <v>492</v>
      </c>
      <c r="L254" s="45" t="s">
        <v>481</v>
      </c>
      <c r="M254" s="15"/>
      <c r="N254" s="8" t="s">
        <v>385</v>
      </c>
      <c r="O254" s="15"/>
      <c r="P254" s="6"/>
      <c r="Q254" s="6"/>
    </row>
    <row r="255">
      <c r="A255" s="7"/>
      <c r="B255" s="8" t="s">
        <v>216</v>
      </c>
      <c r="C255" s="9" t="s">
        <v>153</v>
      </c>
      <c r="D255" s="41">
        <v>45094.0</v>
      </c>
      <c r="E255" s="8" t="s">
        <v>54</v>
      </c>
      <c r="F255" s="59" t="s">
        <v>493</v>
      </c>
      <c r="G255" s="8" t="s">
        <v>155</v>
      </c>
      <c r="H255" s="42"/>
      <c r="I255" s="9">
        <v>1.0</v>
      </c>
      <c r="J255" s="8" t="s">
        <v>20</v>
      </c>
      <c r="K255" s="8" t="s">
        <v>494</v>
      </c>
      <c r="L255" s="8" t="s">
        <v>494</v>
      </c>
      <c r="M255" s="15"/>
      <c r="N255" s="8" t="s">
        <v>297</v>
      </c>
      <c r="O255" s="15"/>
      <c r="P255" s="6"/>
      <c r="Q255" s="6"/>
    </row>
    <row r="256">
      <c r="A256" s="55"/>
      <c r="B256" s="8" t="s">
        <v>75</v>
      </c>
      <c r="C256" s="9" t="s">
        <v>36</v>
      </c>
      <c r="D256" s="41">
        <v>45095.0</v>
      </c>
      <c r="E256" s="8" t="s">
        <v>17</v>
      </c>
      <c r="F256" s="42" t="s">
        <v>495</v>
      </c>
      <c r="G256" s="8" t="s">
        <v>66</v>
      </c>
      <c r="H256" s="42"/>
      <c r="I256" s="9">
        <v>1.0</v>
      </c>
      <c r="J256" s="8" t="s">
        <v>20</v>
      </c>
      <c r="K256" s="8" t="s">
        <v>496</v>
      </c>
      <c r="L256" s="45" t="s">
        <v>68</v>
      </c>
      <c r="M256" s="15"/>
      <c r="N256" s="8" t="s">
        <v>305</v>
      </c>
      <c r="O256" s="15"/>
      <c r="P256" s="6"/>
      <c r="Q256" s="6"/>
    </row>
    <row r="257">
      <c r="A257" s="60"/>
      <c r="B257" s="22" t="s">
        <v>198</v>
      </c>
      <c r="C257" s="47" t="s">
        <v>16</v>
      </c>
      <c r="D257" s="49">
        <v>45096.0</v>
      </c>
      <c r="E257" s="22" t="s">
        <v>187</v>
      </c>
      <c r="F257" s="61" t="s">
        <v>497</v>
      </c>
      <c r="G257" s="22" t="s">
        <v>52</v>
      </c>
      <c r="H257" s="62"/>
      <c r="I257" s="47">
        <v>1.0</v>
      </c>
      <c r="J257" s="22" t="s">
        <v>202</v>
      </c>
      <c r="K257" s="63"/>
      <c r="L257" s="64"/>
      <c r="M257" s="63"/>
      <c r="N257" s="22" t="s">
        <v>319</v>
      </c>
      <c r="O257" s="63"/>
      <c r="P257" s="65"/>
      <c r="Q257" s="65"/>
    </row>
    <row r="258">
      <c r="A258" s="60"/>
      <c r="B258" s="22" t="s">
        <v>46</v>
      </c>
      <c r="C258" s="47" t="s">
        <v>124</v>
      </c>
      <c r="D258" s="49">
        <v>45098.0</v>
      </c>
      <c r="E258" s="22" t="s">
        <v>187</v>
      </c>
      <c r="F258" s="66" t="s">
        <v>498</v>
      </c>
      <c r="G258" s="22" t="s">
        <v>126</v>
      </c>
      <c r="H258" s="62"/>
      <c r="I258" s="47">
        <v>2.0</v>
      </c>
      <c r="J258" s="22" t="s">
        <v>209</v>
      </c>
      <c r="K258" s="63"/>
      <c r="L258" s="64"/>
      <c r="M258" s="63"/>
      <c r="N258" s="22" t="s">
        <v>319</v>
      </c>
      <c r="O258" s="63"/>
      <c r="P258" s="65"/>
      <c r="Q258" s="65"/>
    </row>
    <row r="259">
      <c r="A259" s="60"/>
      <c r="B259" s="22" t="s">
        <v>216</v>
      </c>
      <c r="C259" s="47" t="s">
        <v>124</v>
      </c>
      <c r="D259" s="49">
        <v>45099.0</v>
      </c>
      <c r="E259" s="22" t="s">
        <v>187</v>
      </c>
      <c r="F259" s="66" t="s">
        <v>499</v>
      </c>
      <c r="G259" s="22" t="s">
        <v>126</v>
      </c>
      <c r="H259" s="62"/>
      <c r="I259" s="47">
        <v>1.0</v>
      </c>
      <c r="J259" s="22" t="s">
        <v>209</v>
      </c>
      <c r="K259" s="63"/>
      <c r="L259" s="64"/>
      <c r="M259" s="63"/>
      <c r="N259" s="22" t="s">
        <v>319</v>
      </c>
      <c r="O259" s="63"/>
      <c r="P259" s="65"/>
      <c r="Q259" s="65"/>
    </row>
    <row r="260">
      <c r="A260" s="55"/>
      <c r="B260" s="8" t="s">
        <v>145</v>
      </c>
      <c r="C260" s="9" t="s">
        <v>500</v>
      </c>
      <c r="D260" s="41">
        <v>45097.0</v>
      </c>
      <c r="E260" s="8" t="s">
        <v>17</v>
      </c>
      <c r="F260" s="42" t="s">
        <v>501</v>
      </c>
      <c r="G260" s="8" t="s">
        <v>502</v>
      </c>
      <c r="H260" s="42"/>
      <c r="I260" s="9">
        <v>1.0</v>
      </c>
      <c r="J260" s="8" t="s">
        <v>20</v>
      </c>
      <c r="K260" s="8" t="s">
        <v>503</v>
      </c>
      <c r="L260" s="8" t="s">
        <v>503</v>
      </c>
      <c r="M260" s="15"/>
      <c r="N260" s="8" t="s">
        <v>504</v>
      </c>
      <c r="O260" s="15"/>
      <c r="P260" s="6"/>
      <c r="Q260" s="6"/>
    </row>
    <row r="261">
      <c r="A261" s="55"/>
      <c r="B261" s="8" t="s">
        <v>69</v>
      </c>
      <c r="C261" s="9" t="s">
        <v>23</v>
      </c>
      <c r="D261" s="41">
        <v>45100.0</v>
      </c>
      <c r="E261" s="8" t="s">
        <v>17</v>
      </c>
      <c r="F261" s="42" t="s">
        <v>505</v>
      </c>
      <c r="G261" s="8" t="s">
        <v>399</v>
      </c>
      <c r="H261" s="44"/>
      <c r="I261" s="9">
        <v>1.0</v>
      </c>
      <c r="J261" s="8" t="s">
        <v>20</v>
      </c>
      <c r="K261" s="8">
        <v>4.013000355E10</v>
      </c>
      <c r="L261" s="8">
        <v>4.013000355E10</v>
      </c>
      <c r="M261" s="8" t="s">
        <v>506</v>
      </c>
      <c r="N261" s="8" t="s">
        <v>361</v>
      </c>
      <c r="O261" s="15"/>
      <c r="P261" s="6"/>
      <c r="Q261" s="6"/>
    </row>
    <row r="262">
      <c r="A262" s="55"/>
      <c r="B262" s="8" t="s">
        <v>75</v>
      </c>
      <c r="C262" s="9" t="s">
        <v>36</v>
      </c>
      <c r="D262" s="41">
        <v>45100.0</v>
      </c>
      <c r="E262" s="8" t="s">
        <v>17</v>
      </c>
      <c r="F262" s="42" t="s">
        <v>507</v>
      </c>
      <c r="G262" s="8" t="s">
        <v>271</v>
      </c>
      <c r="H262" s="44"/>
      <c r="I262" s="9">
        <v>1.0</v>
      </c>
      <c r="J262" s="8" t="s">
        <v>20</v>
      </c>
      <c r="K262" s="8" t="s">
        <v>508</v>
      </c>
      <c r="L262" s="45" t="s">
        <v>509</v>
      </c>
      <c r="M262" s="8" t="s">
        <v>510</v>
      </c>
      <c r="N262" s="8" t="s">
        <v>361</v>
      </c>
      <c r="O262" s="15"/>
      <c r="P262" s="6"/>
      <c r="Q262" s="6"/>
    </row>
    <row r="263">
      <c r="A263" s="67"/>
      <c r="B263" s="8" t="s">
        <v>216</v>
      </c>
      <c r="C263" s="9" t="s">
        <v>418</v>
      </c>
      <c r="D263" s="41">
        <v>45106.0</v>
      </c>
      <c r="E263" s="8" t="s">
        <v>381</v>
      </c>
      <c r="F263" s="42" t="s">
        <v>511</v>
      </c>
      <c r="G263" s="8" t="s">
        <v>512</v>
      </c>
      <c r="H263" s="44"/>
      <c r="I263" s="9">
        <v>1.0</v>
      </c>
      <c r="J263" s="8" t="s">
        <v>20</v>
      </c>
      <c r="K263" s="15"/>
      <c r="L263" s="45" t="s">
        <v>513</v>
      </c>
      <c r="M263" s="8" t="s">
        <v>514</v>
      </c>
      <c r="N263" s="8" t="s">
        <v>515</v>
      </c>
      <c r="O263" s="15"/>
      <c r="P263" s="6"/>
      <c r="Q263" s="6"/>
    </row>
    <row r="264">
      <c r="A264" s="68"/>
      <c r="B264" s="8" t="s">
        <v>216</v>
      </c>
      <c r="C264" s="9" t="s">
        <v>418</v>
      </c>
      <c r="D264" s="41">
        <v>45106.0</v>
      </c>
      <c r="E264" s="8" t="s">
        <v>187</v>
      </c>
      <c r="F264" s="42" t="s">
        <v>511</v>
      </c>
      <c r="G264" s="8" t="s">
        <v>516</v>
      </c>
      <c r="H264" s="42"/>
      <c r="I264" s="9">
        <v>1.0</v>
      </c>
      <c r="J264" s="8" t="s">
        <v>20</v>
      </c>
      <c r="K264" s="8" t="s">
        <v>517</v>
      </c>
      <c r="L264" s="45" t="s">
        <v>517</v>
      </c>
      <c r="M264" s="15"/>
      <c r="N264" s="8" t="s">
        <v>330</v>
      </c>
      <c r="O264" s="15"/>
      <c r="P264" s="6"/>
      <c r="Q264" s="6"/>
    </row>
    <row r="265">
      <c r="A265" s="7"/>
      <c r="B265" s="8" t="s">
        <v>80</v>
      </c>
      <c r="C265" s="9" t="s">
        <v>124</v>
      </c>
      <c r="D265" s="41">
        <v>45107.0</v>
      </c>
      <c r="E265" s="8" t="s">
        <v>54</v>
      </c>
      <c r="F265" s="42" t="s">
        <v>518</v>
      </c>
      <c r="G265" s="8" t="s">
        <v>440</v>
      </c>
      <c r="H265" s="44"/>
      <c r="I265" s="9">
        <v>1.0</v>
      </c>
      <c r="J265" s="8" t="s">
        <v>202</v>
      </c>
      <c r="K265" s="8" t="s">
        <v>519</v>
      </c>
      <c r="L265" s="45" t="s">
        <v>520</v>
      </c>
      <c r="M265" s="8" t="s">
        <v>521</v>
      </c>
      <c r="N265" s="8" t="s">
        <v>361</v>
      </c>
      <c r="O265" s="15"/>
      <c r="P265" s="6"/>
      <c r="Q265" s="6"/>
    </row>
    <row r="266">
      <c r="A266" s="55"/>
      <c r="B266" s="8" t="s">
        <v>46</v>
      </c>
      <c r="C266" s="9" t="s">
        <v>36</v>
      </c>
      <c r="D266" s="41">
        <v>45109.0</v>
      </c>
      <c r="E266" s="8" t="s">
        <v>17</v>
      </c>
      <c r="F266" s="42" t="s">
        <v>522</v>
      </c>
      <c r="G266" s="8" t="s">
        <v>523</v>
      </c>
      <c r="H266" s="42"/>
      <c r="I266" s="9">
        <v>1.0</v>
      </c>
      <c r="J266" s="8" t="s">
        <v>20</v>
      </c>
      <c r="K266" s="8" t="s">
        <v>524</v>
      </c>
      <c r="L266" s="45" t="s">
        <v>524</v>
      </c>
      <c r="M266" s="8" t="s">
        <v>525</v>
      </c>
      <c r="N266" s="8" t="s">
        <v>361</v>
      </c>
      <c r="O266" s="15"/>
      <c r="P266" s="6"/>
      <c r="Q266" s="6"/>
    </row>
    <row r="267">
      <c r="A267" s="55"/>
      <c r="B267" s="8" t="s">
        <v>26</v>
      </c>
      <c r="C267" s="9" t="s">
        <v>36</v>
      </c>
      <c r="D267" s="41">
        <v>45111.0</v>
      </c>
      <c r="E267" s="8" t="s">
        <v>17</v>
      </c>
      <c r="F267" s="42" t="s">
        <v>526</v>
      </c>
      <c r="G267" s="8" t="s">
        <v>38</v>
      </c>
      <c r="H267" s="44"/>
      <c r="I267" s="9">
        <v>1.0</v>
      </c>
      <c r="J267" s="8" t="s">
        <v>20</v>
      </c>
      <c r="K267" s="8" t="s">
        <v>473</v>
      </c>
      <c r="L267" s="45" t="s">
        <v>474</v>
      </c>
      <c r="M267" s="8" t="s">
        <v>525</v>
      </c>
      <c r="N267" s="8" t="s">
        <v>305</v>
      </c>
      <c r="O267" s="15"/>
      <c r="P267" s="6"/>
      <c r="Q267" s="6"/>
    </row>
    <row r="268">
      <c r="A268" s="7"/>
      <c r="B268" s="8" t="s">
        <v>216</v>
      </c>
      <c r="C268" s="9" t="s">
        <v>16</v>
      </c>
      <c r="D268" s="41">
        <v>45058.0</v>
      </c>
      <c r="E268" s="8" t="s">
        <v>187</v>
      </c>
      <c r="F268" s="42" t="s">
        <v>527</v>
      </c>
      <c r="G268" s="8" t="s">
        <v>19</v>
      </c>
      <c r="H268" s="44"/>
      <c r="I268" s="9">
        <v>2.0</v>
      </c>
      <c r="J268" s="8" t="s">
        <v>202</v>
      </c>
      <c r="K268" s="15"/>
      <c r="L268" s="43"/>
      <c r="M268" s="15"/>
      <c r="N268" s="8" t="s">
        <v>319</v>
      </c>
      <c r="O268" s="15"/>
      <c r="P268" s="6"/>
      <c r="Q268" s="6"/>
    </row>
    <row r="269">
      <c r="A269" s="7"/>
      <c r="B269" s="8" t="s">
        <v>26</v>
      </c>
      <c r="C269" s="9" t="s">
        <v>124</v>
      </c>
      <c r="D269" s="41">
        <v>45111.0</v>
      </c>
      <c r="E269" s="8" t="s">
        <v>187</v>
      </c>
      <c r="F269" s="42" t="s">
        <v>528</v>
      </c>
      <c r="G269" s="8" t="s">
        <v>126</v>
      </c>
      <c r="H269" s="44"/>
      <c r="I269" s="9">
        <v>3.0</v>
      </c>
      <c r="J269" s="8" t="s">
        <v>209</v>
      </c>
      <c r="K269" s="15"/>
      <c r="L269" s="43"/>
      <c r="M269" s="15"/>
      <c r="N269" s="8" t="s">
        <v>319</v>
      </c>
      <c r="O269" s="15"/>
      <c r="P269" s="6"/>
      <c r="Q269" s="6"/>
    </row>
    <row r="270">
      <c r="A270" s="7"/>
      <c r="B270" s="8" t="s">
        <v>354</v>
      </c>
      <c r="C270" s="9" t="s">
        <v>16</v>
      </c>
      <c r="D270" s="41">
        <v>45058.0</v>
      </c>
      <c r="E270" s="8" t="s">
        <v>187</v>
      </c>
      <c r="F270" s="42" t="s">
        <v>529</v>
      </c>
      <c r="G270" s="8" t="s">
        <v>52</v>
      </c>
      <c r="H270" s="44"/>
      <c r="I270" s="9">
        <v>2.0</v>
      </c>
      <c r="J270" s="8" t="s">
        <v>202</v>
      </c>
      <c r="K270" s="15"/>
      <c r="L270" s="43"/>
      <c r="M270" s="15"/>
      <c r="N270" s="8" t="s">
        <v>319</v>
      </c>
      <c r="O270" s="15"/>
      <c r="P270" s="6"/>
      <c r="Q270" s="6"/>
    </row>
    <row r="271">
      <c r="A271" s="7"/>
      <c r="B271" s="8" t="s">
        <v>83</v>
      </c>
      <c r="C271" s="9" t="s">
        <v>16</v>
      </c>
      <c r="D271" s="41">
        <v>45061.0</v>
      </c>
      <c r="E271" s="8" t="s">
        <v>187</v>
      </c>
      <c r="F271" s="42" t="s">
        <v>530</v>
      </c>
      <c r="G271" s="8" t="s">
        <v>19</v>
      </c>
      <c r="H271" s="44"/>
      <c r="I271" s="9">
        <v>2.0</v>
      </c>
      <c r="J271" s="8" t="s">
        <v>202</v>
      </c>
      <c r="K271" s="15"/>
      <c r="L271" s="43"/>
      <c r="M271" s="15"/>
      <c r="N271" s="8" t="s">
        <v>319</v>
      </c>
      <c r="O271" s="15"/>
      <c r="P271" s="6"/>
      <c r="Q271" s="6"/>
    </row>
    <row r="272">
      <c r="A272" s="7"/>
      <c r="B272" s="8" t="s">
        <v>145</v>
      </c>
      <c r="C272" s="9" t="s">
        <v>124</v>
      </c>
      <c r="D272" s="41">
        <v>45084.0</v>
      </c>
      <c r="E272" s="8" t="s">
        <v>187</v>
      </c>
      <c r="F272" s="42" t="s">
        <v>531</v>
      </c>
      <c r="G272" s="8" t="s">
        <v>126</v>
      </c>
      <c r="H272" s="44"/>
      <c r="I272" s="9">
        <v>1.0</v>
      </c>
      <c r="J272" s="8" t="s">
        <v>209</v>
      </c>
      <c r="K272" s="15"/>
      <c r="L272" s="43"/>
      <c r="M272" s="15"/>
      <c r="N272" s="8" t="s">
        <v>319</v>
      </c>
      <c r="O272" s="15"/>
      <c r="P272" s="6"/>
      <c r="Q272" s="6"/>
    </row>
    <row r="273">
      <c r="A273" s="7"/>
      <c r="B273" s="8" t="s">
        <v>97</v>
      </c>
      <c r="C273" s="9" t="s">
        <v>32</v>
      </c>
      <c r="D273" s="41">
        <v>45085.0</v>
      </c>
      <c r="E273" s="8" t="s">
        <v>187</v>
      </c>
      <c r="F273" s="42" t="s">
        <v>532</v>
      </c>
      <c r="G273" s="8" t="s">
        <v>533</v>
      </c>
      <c r="H273" s="44"/>
      <c r="I273" s="9">
        <v>1.0</v>
      </c>
      <c r="J273" s="8" t="s">
        <v>534</v>
      </c>
      <c r="K273" s="15"/>
      <c r="L273" s="43"/>
      <c r="M273" s="15"/>
      <c r="N273" s="8" t="s">
        <v>319</v>
      </c>
      <c r="O273" s="15"/>
      <c r="P273" s="6"/>
      <c r="Q273" s="6"/>
    </row>
    <row r="274">
      <c r="A274" s="7"/>
      <c r="B274" s="8" t="s">
        <v>50</v>
      </c>
      <c r="C274" s="9" t="s">
        <v>36</v>
      </c>
      <c r="D274" s="41">
        <v>45051.0</v>
      </c>
      <c r="E274" s="8" t="s">
        <v>17</v>
      </c>
      <c r="F274" s="42" t="s">
        <v>535</v>
      </c>
      <c r="G274" s="8" t="s">
        <v>536</v>
      </c>
      <c r="H274" s="44"/>
      <c r="I274" s="9">
        <v>1.0</v>
      </c>
      <c r="J274" s="8" t="s">
        <v>20</v>
      </c>
      <c r="K274" s="8" t="s">
        <v>537</v>
      </c>
      <c r="L274" s="9" t="s">
        <v>538</v>
      </c>
      <c r="M274" s="15"/>
      <c r="N274" s="8" t="s">
        <v>539</v>
      </c>
      <c r="O274" s="15"/>
      <c r="P274" s="6"/>
      <c r="Q274" s="6"/>
    </row>
    <row r="275">
      <c r="A275" s="68"/>
      <c r="B275" s="8" t="s">
        <v>40</v>
      </c>
      <c r="C275" s="9" t="s">
        <v>540</v>
      </c>
      <c r="D275" s="41">
        <v>45113.0</v>
      </c>
      <c r="E275" s="8" t="s">
        <v>187</v>
      </c>
      <c r="F275" s="42" t="s">
        <v>541</v>
      </c>
      <c r="G275" s="8" t="s">
        <v>542</v>
      </c>
      <c r="H275" s="44"/>
      <c r="I275" s="9">
        <v>1.0</v>
      </c>
      <c r="J275" s="8" t="s">
        <v>20</v>
      </c>
      <c r="K275" s="8" t="s">
        <v>543</v>
      </c>
      <c r="L275" s="45" t="s">
        <v>544</v>
      </c>
      <c r="M275" s="15"/>
      <c r="N275" s="8" t="s">
        <v>319</v>
      </c>
      <c r="O275" s="15"/>
      <c r="P275" s="6"/>
      <c r="Q275" s="6"/>
    </row>
    <row r="276">
      <c r="A276" s="68"/>
      <c r="B276" s="8" t="s">
        <v>216</v>
      </c>
      <c r="C276" s="9" t="s">
        <v>32</v>
      </c>
      <c r="D276" s="49">
        <v>45115.0</v>
      </c>
      <c r="E276" s="8" t="s">
        <v>187</v>
      </c>
      <c r="F276" s="42" t="s">
        <v>545</v>
      </c>
      <c r="G276" s="8" t="s">
        <v>34</v>
      </c>
      <c r="H276" s="44"/>
      <c r="I276" s="9">
        <v>1.0</v>
      </c>
      <c r="J276" s="8" t="s">
        <v>20</v>
      </c>
      <c r="K276" s="8" t="s">
        <v>546</v>
      </c>
      <c r="L276" s="45" t="s">
        <v>547</v>
      </c>
      <c r="M276" s="15"/>
      <c r="N276" s="8" t="s">
        <v>319</v>
      </c>
      <c r="O276" s="15"/>
      <c r="P276" s="6"/>
      <c r="Q276" s="6"/>
    </row>
    <row r="277">
      <c r="A277" s="68"/>
      <c r="B277" s="8" t="s">
        <v>198</v>
      </c>
      <c r="C277" s="9" t="s">
        <v>124</v>
      </c>
      <c r="D277" s="41">
        <v>45115.0</v>
      </c>
      <c r="E277" s="8" t="s">
        <v>187</v>
      </c>
      <c r="F277" s="42" t="s">
        <v>548</v>
      </c>
      <c r="G277" s="8" t="s">
        <v>126</v>
      </c>
      <c r="H277" s="44"/>
      <c r="I277" s="9">
        <v>1.0</v>
      </c>
      <c r="J277" s="8" t="s">
        <v>209</v>
      </c>
      <c r="K277" s="8"/>
      <c r="L277" s="45"/>
      <c r="M277" s="15"/>
      <c r="N277" s="8" t="s">
        <v>319</v>
      </c>
      <c r="O277" s="15"/>
      <c r="P277" s="6"/>
      <c r="Q277" s="6"/>
    </row>
    <row r="278">
      <c r="A278" s="68"/>
      <c r="B278" s="8" t="s">
        <v>22</v>
      </c>
      <c r="C278" s="9" t="s">
        <v>412</v>
      </c>
      <c r="D278" s="41">
        <v>45118.0</v>
      </c>
      <c r="E278" s="8" t="s">
        <v>187</v>
      </c>
      <c r="F278" s="42" t="s">
        <v>549</v>
      </c>
      <c r="G278" s="8" t="s">
        <v>414</v>
      </c>
      <c r="H278" s="44"/>
      <c r="I278" s="9">
        <v>1.0</v>
      </c>
      <c r="J278" s="8" t="s">
        <v>20</v>
      </c>
      <c r="K278" s="45">
        <v>8.48151837554E11</v>
      </c>
      <c r="L278" s="45">
        <v>8.08259186361E11</v>
      </c>
      <c r="M278" s="15"/>
      <c r="N278" s="8" t="s">
        <v>319</v>
      </c>
      <c r="O278" s="15"/>
      <c r="P278" s="6"/>
      <c r="Q278" s="6"/>
    </row>
    <row r="279">
      <c r="A279" s="68"/>
      <c r="B279" s="8" t="s">
        <v>22</v>
      </c>
      <c r="C279" s="9" t="s">
        <v>124</v>
      </c>
      <c r="D279" s="41">
        <v>45118.0</v>
      </c>
      <c r="E279" s="8" t="s">
        <v>187</v>
      </c>
      <c r="F279" s="42" t="s">
        <v>550</v>
      </c>
      <c r="G279" s="8" t="s">
        <v>126</v>
      </c>
      <c r="H279" s="44"/>
      <c r="I279" s="9">
        <v>1.0</v>
      </c>
      <c r="J279" s="8" t="s">
        <v>209</v>
      </c>
      <c r="K279" s="15"/>
      <c r="L279" s="43"/>
      <c r="M279" s="15"/>
      <c r="N279" s="8" t="s">
        <v>319</v>
      </c>
      <c r="O279" s="15"/>
      <c r="P279" s="6"/>
      <c r="Q279" s="6"/>
    </row>
    <row r="280">
      <c r="A280" s="68"/>
      <c r="B280" s="8" t="s">
        <v>42</v>
      </c>
      <c r="C280" s="9" t="s">
        <v>36</v>
      </c>
      <c r="D280" s="41">
        <v>45118.0</v>
      </c>
      <c r="E280" s="8" t="s">
        <v>17</v>
      </c>
      <c r="F280" s="42" t="s">
        <v>551</v>
      </c>
      <c r="G280" s="8" t="s">
        <v>375</v>
      </c>
      <c r="H280" s="44"/>
      <c r="I280" s="9">
        <v>2.0</v>
      </c>
      <c r="J280" s="8" t="s">
        <v>20</v>
      </c>
      <c r="K280" s="8" t="s">
        <v>552</v>
      </c>
      <c r="L280" s="69" t="s">
        <v>552</v>
      </c>
      <c r="M280" s="15"/>
      <c r="N280" s="8" t="s">
        <v>305</v>
      </c>
      <c r="O280" s="15"/>
      <c r="P280" s="6"/>
      <c r="Q280" s="6"/>
    </row>
    <row r="281">
      <c r="A281" s="7"/>
      <c r="B281" s="8" t="s">
        <v>100</v>
      </c>
      <c r="C281" s="9" t="s">
        <v>540</v>
      </c>
      <c r="D281" s="41">
        <v>45119.0</v>
      </c>
      <c r="E281" s="8" t="s">
        <v>381</v>
      </c>
      <c r="F281" s="42" t="s">
        <v>553</v>
      </c>
      <c r="G281" s="8" t="s">
        <v>542</v>
      </c>
      <c r="H281" s="44"/>
      <c r="I281" s="9">
        <v>1.0</v>
      </c>
      <c r="J281" s="8" t="s">
        <v>20</v>
      </c>
      <c r="K281" s="8" t="s">
        <v>554</v>
      </c>
      <c r="L281" s="45" t="s">
        <v>555</v>
      </c>
      <c r="M281" s="15"/>
      <c r="N281" s="8" t="s">
        <v>319</v>
      </c>
      <c r="O281" s="15"/>
      <c r="P281" s="6"/>
      <c r="Q281" s="6"/>
    </row>
    <row r="282">
      <c r="A282" s="68"/>
      <c r="B282" s="8" t="s">
        <v>42</v>
      </c>
      <c r="C282" s="9" t="s">
        <v>36</v>
      </c>
      <c r="D282" s="41">
        <v>45120.0</v>
      </c>
      <c r="E282" s="8" t="s">
        <v>187</v>
      </c>
      <c r="F282" s="42" t="s">
        <v>556</v>
      </c>
      <c r="G282" s="8" t="s">
        <v>271</v>
      </c>
      <c r="H282" s="44"/>
      <c r="I282" s="9">
        <v>1.0</v>
      </c>
      <c r="J282" s="8" t="s">
        <v>20</v>
      </c>
      <c r="K282" s="8" t="s">
        <v>557</v>
      </c>
      <c r="L282" s="45" t="s">
        <v>558</v>
      </c>
      <c r="M282" s="15"/>
      <c r="N282" s="8" t="s">
        <v>559</v>
      </c>
      <c r="O282" s="8" t="s">
        <v>560</v>
      </c>
      <c r="P282" s="6"/>
      <c r="Q282" s="6"/>
    </row>
    <row r="283">
      <c r="A283" s="68"/>
      <c r="B283" s="8" t="s">
        <v>93</v>
      </c>
      <c r="C283" s="9" t="s">
        <v>32</v>
      </c>
      <c r="D283" s="41">
        <v>45120.0</v>
      </c>
      <c r="E283" s="8" t="s">
        <v>187</v>
      </c>
      <c r="F283" s="42" t="s">
        <v>561</v>
      </c>
      <c r="G283" s="8" t="s">
        <v>562</v>
      </c>
      <c r="H283" s="42"/>
      <c r="I283" s="9">
        <v>1.0</v>
      </c>
      <c r="J283" s="8" t="s">
        <v>20</v>
      </c>
      <c r="K283" s="8"/>
      <c r="L283" s="45"/>
      <c r="M283" s="15"/>
      <c r="N283" s="8" t="s">
        <v>330</v>
      </c>
      <c r="O283" s="8"/>
      <c r="P283" s="6"/>
      <c r="Q283" s="6"/>
    </row>
    <row r="284">
      <c r="A284" s="7"/>
      <c r="B284" s="8" t="s">
        <v>100</v>
      </c>
      <c r="C284" s="9" t="s">
        <v>540</v>
      </c>
      <c r="D284" s="41">
        <v>45122.0</v>
      </c>
      <c r="E284" s="8" t="s">
        <v>381</v>
      </c>
      <c r="F284" s="42" t="s">
        <v>563</v>
      </c>
      <c r="G284" s="8" t="s">
        <v>542</v>
      </c>
      <c r="H284" s="44"/>
      <c r="I284" s="9">
        <v>1.0</v>
      </c>
      <c r="J284" s="8" t="s">
        <v>20</v>
      </c>
      <c r="K284" s="8" t="s">
        <v>555</v>
      </c>
      <c r="L284" s="45" t="s">
        <v>564</v>
      </c>
      <c r="M284" s="15"/>
      <c r="N284" s="8" t="s">
        <v>297</v>
      </c>
      <c r="O284" s="15"/>
      <c r="P284" s="6"/>
      <c r="Q284" s="6"/>
    </row>
    <row r="285">
      <c r="A285" s="68"/>
      <c r="B285" s="8" t="s">
        <v>50</v>
      </c>
      <c r="C285" s="9" t="s">
        <v>23</v>
      </c>
      <c r="D285" s="41">
        <v>45125.0</v>
      </c>
      <c r="E285" s="8" t="s">
        <v>17</v>
      </c>
      <c r="F285" s="42" t="s">
        <v>565</v>
      </c>
      <c r="G285" s="8" t="s">
        <v>399</v>
      </c>
      <c r="H285" s="44"/>
      <c r="I285" s="9">
        <v>1.0</v>
      </c>
      <c r="J285" s="8" t="s">
        <v>20</v>
      </c>
      <c r="K285" s="8">
        <v>3917.0</v>
      </c>
      <c r="L285" s="45">
        <v>4322.0</v>
      </c>
      <c r="M285" s="8" t="s">
        <v>506</v>
      </c>
      <c r="N285" s="8" t="s">
        <v>361</v>
      </c>
      <c r="O285" s="15"/>
      <c r="P285" s="6"/>
      <c r="Q285" s="6"/>
    </row>
    <row r="286">
      <c r="A286" s="70"/>
      <c r="B286" s="8" t="s">
        <v>35</v>
      </c>
      <c r="C286" s="9" t="s">
        <v>124</v>
      </c>
      <c r="D286" s="41">
        <v>45127.0</v>
      </c>
      <c r="E286" s="8" t="s">
        <v>187</v>
      </c>
      <c r="F286" s="42" t="s">
        <v>566</v>
      </c>
      <c r="G286" s="8" t="s">
        <v>126</v>
      </c>
      <c r="H286" s="44"/>
      <c r="I286" s="9">
        <v>1.0</v>
      </c>
      <c r="J286" s="8" t="s">
        <v>209</v>
      </c>
      <c r="K286" s="15"/>
      <c r="L286" s="43"/>
      <c r="M286" s="15"/>
      <c r="N286" s="8" t="s">
        <v>330</v>
      </c>
      <c r="O286" s="15"/>
      <c r="P286" s="6"/>
      <c r="Q286" s="6"/>
    </row>
    <row r="287">
      <c r="A287" s="68"/>
      <c r="B287" s="8" t="s">
        <v>58</v>
      </c>
      <c r="C287" s="9" t="s">
        <v>124</v>
      </c>
      <c r="D287" s="41">
        <v>45126.0</v>
      </c>
      <c r="E287" s="8" t="s">
        <v>187</v>
      </c>
      <c r="F287" s="42" t="s">
        <v>567</v>
      </c>
      <c r="G287" s="8" t="s">
        <v>126</v>
      </c>
      <c r="H287" s="44"/>
      <c r="I287" s="9">
        <v>3.0</v>
      </c>
      <c r="J287" s="8" t="s">
        <v>209</v>
      </c>
      <c r="K287" s="15"/>
      <c r="L287" s="43"/>
      <c r="M287" s="15"/>
      <c r="N287" s="8" t="s">
        <v>330</v>
      </c>
      <c r="O287" s="15"/>
      <c r="P287" s="6"/>
      <c r="Q287" s="6"/>
    </row>
    <row r="288">
      <c r="A288" s="68"/>
      <c r="B288" s="8" t="s">
        <v>354</v>
      </c>
      <c r="C288" s="9" t="s">
        <v>36</v>
      </c>
      <c r="D288" s="41">
        <v>45127.0</v>
      </c>
      <c r="E288" s="8" t="s">
        <v>17</v>
      </c>
      <c r="F288" s="42" t="s">
        <v>568</v>
      </c>
      <c r="G288" s="8" t="s">
        <v>569</v>
      </c>
      <c r="H288" s="44"/>
      <c r="I288" s="9">
        <v>1.0</v>
      </c>
      <c r="J288" s="8" t="s">
        <v>20</v>
      </c>
      <c r="K288" s="8" t="s">
        <v>570</v>
      </c>
      <c r="L288" s="45" t="s">
        <v>571</v>
      </c>
      <c r="M288" s="15"/>
      <c r="N288" s="8" t="s">
        <v>305</v>
      </c>
      <c r="O288" s="15"/>
      <c r="P288" s="6"/>
      <c r="Q288" s="6"/>
    </row>
    <row r="289">
      <c r="A289" s="7"/>
      <c r="B289" s="8" t="s">
        <v>15</v>
      </c>
      <c r="C289" s="9" t="s">
        <v>36</v>
      </c>
      <c r="D289" s="41">
        <v>45127.0</v>
      </c>
      <c r="E289" s="8" t="s">
        <v>381</v>
      </c>
      <c r="F289" s="42" t="s">
        <v>572</v>
      </c>
      <c r="G289" s="8" t="s">
        <v>375</v>
      </c>
      <c r="H289" s="44"/>
      <c r="I289" s="9">
        <v>1.0</v>
      </c>
      <c r="J289" s="8" t="s">
        <v>20</v>
      </c>
      <c r="K289" s="8" t="s">
        <v>573</v>
      </c>
      <c r="L289" s="45" t="s">
        <v>574</v>
      </c>
      <c r="M289" s="8" t="s">
        <v>575</v>
      </c>
      <c r="N289" s="8" t="s">
        <v>297</v>
      </c>
      <c r="O289" s="15"/>
      <c r="P289" s="6"/>
      <c r="Q289" s="6"/>
    </row>
    <row r="290">
      <c r="A290" s="68"/>
      <c r="B290" s="8" t="s">
        <v>42</v>
      </c>
      <c r="C290" s="9" t="s">
        <v>418</v>
      </c>
      <c r="D290" s="41">
        <v>45128.0</v>
      </c>
      <c r="E290" s="8" t="s">
        <v>187</v>
      </c>
      <c r="F290" s="42" t="s">
        <v>576</v>
      </c>
      <c r="G290" s="8" t="s">
        <v>516</v>
      </c>
      <c r="H290" s="42"/>
      <c r="I290" s="9">
        <v>2.0</v>
      </c>
      <c r="J290" s="8" t="s">
        <v>20</v>
      </c>
      <c r="K290" s="8" t="s">
        <v>577</v>
      </c>
      <c r="L290" s="45" t="s">
        <v>578</v>
      </c>
      <c r="M290" s="15"/>
      <c r="N290" s="8" t="s">
        <v>330</v>
      </c>
      <c r="O290" s="15"/>
      <c r="P290" s="6"/>
      <c r="Q290" s="6"/>
    </row>
    <row r="291">
      <c r="A291" s="68"/>
      <c r="B291" s="8" t="s">
        <v>159</v>
      </c>
      <c r="C291" s="9" t="s">
        <v>36</v>
      </c>
      <c r="D291" s="41">
        <v>45128.0</v>
      </c>
      <c r="E291" s="8" t="s">
        <v>17</v>
      </c>
      <c r="F291" s="42" t="s">
        <v>579</v>
      </c>
      <c r="G291" s="8" t="s">
        <v>66</v>
      </c>
      <c r="H291" s="44"/>
      <c r="I291" s="9">
        <v>1.0</v>
      </c>
      <c r="J291" s="8" t="s">
        <v>20</v>
      </c>
      <c r="K291" s="8" t="s">
        <v>580</v>
      </c>
      <c r="L291" s="45" t="s">
        <v>105</v>
      </c>
      <c r="M291" s="8" t="s">
        <v>296</v>
      </c>
      <c r="N291" s="8" t="s">
        <v>361</v>
      </c>
      <c r="O291" s="15"/>
      <c r="P291" s="6"/>
      <c r="Q291" s="6"/>
    </row>
    <row r="292">
      <c r="A292" s="68"/>
      <c r="B292" s="8" t="s">
        <v>159</v>
      </c>
      <c r="C292" s="9" t="s">
        <v>36</v>
      </c>
      <c r="D292" s="41">
        <v>45128.0</v>
      </c>
      <c r="E292" s="8" t="s">
        <v>17</v>
      </c>
      <c r="F292" s="42" t="s">
        <v>581</v>
      </c>
      <c r="G292" s="8" t="s">
        <v>582</v>
      </c>
      <c r="H292" s="44"/>
      <c r="I292" s="9">
        <v>1.0</v>
      </c>
      <c r="J292" s="8" t="s">
        <v>20</v>
      </c>
      <c r="K292" s="8" t="s">
        <v>583</v>
      </c>
      <c r="L292" s="45" t="s">
        <v>583</v>
      </c>
      <c r="M292" s="8" t="s">
        <v>296</v>
      </c>
      <c r="N292" s="8" t="s">
        <v>361</v>
      </c>
      <c r="O292" s="15"/>
      <c r="P292" s="6"/>
      <c r="Q292" s="6"/>
    </row>
    <row r="293">
      <c r="A293" s="55"/>
      <c r="B293" s="8" t="s">
        <v>80</v>
      </c>
      <c r="C293" s="9" t="s">
        <v>124</v>
      </c>
      <c r="D293" s="41">
        <v>45129.0</v>
      </c>
      <c r="E293" s="8" t="s">
        <v>17</v>
      </c>
      <c r="F293" s="42" t="s">
        <v>584</v>
      </c>
      <c r="G293" s="8" t="s">
        <v>126</v>
      </c>
      <c r="H293" s="44"/>
      <c r="I293" s="9">
        <v>1.0</v>
      </c>
      <c r="J293" s="8" t="s">
        <v>209</v>
      </c>
      <c r="K293" s="15"/>
      <c r="L293" s="43"/>
      <c r="M293" s="8" t="s">
        <v>585</v>
      </c>
      <c r="N293" s="8" t="s">
        <v>361</v>
      </c>
      <c r="O293" s="15"/>
      <c r="P293" s="6"/>
      <c r="Q293" s="6"/>
    </row>
    <row r="294">
      <c r="A294" s="68"/>
      <c r="B294" s="8" t="s">
        <v>93</v>
      </c>
      <c r="C294" s="9" t="s">
        <v>36</v>
      </c>
      <c r="D294" s="41">
        <v>45129.0</v>
      </c>
      <c r="E294" s="8" t="s">
        <v>17</v>
      </c>
      <c r="F294" s="42" t="s">
        <v>586</v>
      </c>
      <c r="G294" s="8" t="s">
        <v>375</v>
      </c>
      <c r="H294" s="44"/>
      <c r="I294" s="9">
        <v>1.0</v>
      </c>
      <c r="J294" s="8" t="s">
        <v>20</v>
      </c>
      <c r="K294" s="8" t="s">
        <v>573</v>
      </c>
      <c r="L294" s="8" t="s">
        <v>573</v>
      </c>
      <c r="M294" s="8" t="s">
        <v>296</v>
      </c>
      <c r="N294" s="8" t="s">
        <v>361</v>
      </c>
      <c r="O294" s="15"/>
      <c r="P294" s="6"/>
      <c r="Q294" s="6"/>
    </row>
    <row r="295">
      <c r="A295" s="68"/>
      <c r="B295" s="8" t="s">
        <v>107</v>
      </c>
      <c r="C295" s="9" t="s">
        <v>32</v>
      </c>
      <c r="D295" s="41">
        <v>45130.0</v>
      </c>
      <c r="E295" s="8" t="s">
        <v>187</v>
      </c>
      <c r="F295" s="42" t="s">
        <v>587</v>
      </c>
      <c r="G295" s="8" t="s">
        <v>34</v>
      </c>
      <c r="H295" s="44"/>
      <c r="I295" s="9">
        <v>1.0</v>
      </c>
      <c r="J295" s="8" t="s">
        <v>20</v>
      </c>
      <c r="K295" s="9">
        <v>1728145.0</v>
      </c>
      <c r="L295" s="9">
        <v>2251228.0</v>
      </c>
      <c r="M295" s="8" t="s">
        <v>588</v>
      </c>
      <c r="N295" s="8" t="s">
        <v>305</v>
      </c>
      <c r="O295" s="15"/>
      <c r="P295" s="6"/>
      <c r="Q295" s="6"/>
    </row>
    <row r="296">
      <c r="A296" s="68"/>
      <c r="B296" s="8" t="s">
        <v>42</v>
      </c>
      <c r="C296" s="9" t="s">
        <v>124</v>
      </c>
      <c r="D296" s="41">
        <v>45129.0</v>
      </c>
      <c r="E296" s="8" t="s">
        <v>187</v>
      </c>
      <c r="F296" s="42" t="s">
        <v>589</v>
      </c>
      <c r="G296" s="8" t="s">
        <v>126</v>
      </c>
      <c r="H296" s="44"/>
      <c r="I296" s="9">
        <v>3.0</v>
      </c>
      <c r="J296" s="8" t="s">
        <v>209</v>
      </c>
      <c r="K296" s="15"/>
      <c r="L296" s="43"/>
      <c r="M296" s="15"/>
      <c r="N296" s="8" t="s">
        <v>330</v>
      </c>
      <c r="O296" s="15"/>
      <c r="P296" s="6"/>
      <c r="Q296" s="6"/>
    </row>
    <row r="297">
      <c r="A297" s="68"/>
      <c r="B297" s="8" t="s">
        <v>100</v>
      </c>
      <c r="C297" s="9" t="s">
        <v>124</v>
      </c>
      <c r="D297" s="41">
        <v>45131.0</v>
      </c>
      <c r="E297" s="8" t="s">
        <v>187</v>
      </c>
      <c r="F297" s="42" t="s">
        <v>590</v>
      </c>
      <c r="G297" s="8" t="s">
        <v>126</v>
      </c>
      <c r="H297" s="44"/>
      <c r="I297" s="9">
        <v>4.0</v>
      </c>
      <c r="J297" s="8" t="s">
        <v>209</v>
      </c>
      <c r="K297" s="15"/>
      <c r="L297" s="43"/>
      <c r="M297" s="15"/>
      <c r="N297" s="8" t="s">
        <v>330</v>
      </c>
      <c r="O297" s="15"/>
      <c r="P297" s="6"/>
      <c r="Q297" s="6"/>
    </row>
    <row r="298">
      <c r="A298" s="68"/>
      <c r="B298" s="8" t="s">
        <v>100</v>
      </c>
      <c r="C298" s="9" t="s">
        <v>153</v>
      </c>
      <c r="D298" s="41">
        <v>45132.0</v>
      </c>
      <c r="E298" s="8" t="s">
        <v>17</v>
      </c>
      <c r="F298" s="42" t="s">
        <v>591</v>
      </c>
      <c r="G298" s="8" t="s">
        <v>155</v>
      </c>
      <c r="H298" s="44"/>
      <c r="I298" s="9">
        <v>2.0</v>
      </c>
      <c r="J298" s="8" t="s">
        <v>209</v>
      </c>
      <c r="K298" s="8" t="s">
        <v>494</v>
      </c>
      <c r="L298" s="8" t="s">
        <v>592</v>
      </c>
      <c r="M298" s="8" t="s">
        <v>593</v>
      </c>
      <c r="N298" s="8" t="s">
        <v>361</v>
      </c>
      <c r="O298" s="15"/>
      <c r="P298" s="6"/>
      <c r="Q298" s="6"/>
    </row>
    <row r="299">
      <c r="A299" s="68"/>
      <c r="B299" s="8" t="s">
        <v>35</v>
      </c>
      <c r="C299" s="9" t="s">
        <v>36</v>
      </c>
      <c r="D299" s="41">
        <v>45132.0</v>
      </c>
      <c r="E299" s="8" t="s">
        <v>17</v>
      </c>
      <c r="F299" s="42" t="s">
        <v>594</v>
      </c>
      <c r="G299" s="8" t="s">
        <v>66</v>
      </c>
      <c r="H299" s="42"/>
      <c r="I299" s="9">
        <v>1.0</v>
      </c>
      <c r="J299" s="8" t="s">
        <v>20</v>
      </c>
      <c r="K299" s="8" t="s">
        <v>595</v>
      </c>
      <c r="L299" s="45" t="s">
        <v>596</v>
      </c>
      <c r="M299" s="8" t="s">
        <v>296</v>
      </c>
      <c r="N299" s="8" t="s">
        <v>361</v>
      </c>
      <c r="O299" s="15"/>
      <c r="P299" s="6"/>
      <c r="Q299" s="6"/>
    </row>
    <row r="300">
      <c r="A300" s="68"/>
      <c r="B300" s="8" t="s">
        <v>107</v>
      </c>
      <c r="C300" s="9" t="s">
        <v>233</v>
      </c>
      <c r="D300" s="41">
        <v>45132.0</v>
      </c>
      <c r="E300" s="8" t="s">
        <v>17</v>
      </c>
      <c r="F300" s="42" t="s">
        <v>597</v>
      </c>
      <c r="G300" s="8" t="s">
        <v>114</v>
      </c>
      <c r="H300" s="44"/>
      <c r="I300" s="9">
        <v>1.0</v>
      </c>
      <c r="J300" s="8" t="s">
        <v>20</v>
      </c>
      <c r="K300" s="15"/>
      <c r="L300" s="43"/>
      <c r="M300" s="8" t="s">
        <v>469</v>
      </c>
      <c r="N300" s="8" t="s">
        <v>361</v>
      </c>
      <c r="O300" s="15"/>
      <c r="P300" s="6"/>
      <c r="Q300" s="6"/>
    </row>
    <row r="301">
      <c r="A301" s="68"/>
      <c r="B301" s="8" t="s">
        <v>100</v>
      </c>
      <c r="C301" s="9" t="s">
        <v>418</v>
      </c>
      <c r="D301" s="41">
        <v>45132.0</v>
      </c>
      <c r="E301" s="8" t="s">
        <v>17</v>
      </c>
      <c r="F301" s="42" t="s">
        <v>598</v>
      </c>
      <c r="G301" s="8" t="s">
        <v>516</v>
      </c>
      <c r="H301" s="42"/>
      <c r="I301" s="9">
        <v>1.0</v>
      </c>
      <c r="J301" s="8" t="s">
        <v>20</v>
      </c>
      <c r="K301" s="15"/>
      <c r="L301" s="43"/>
      <c r="M301" s="8"/>
      <c r="N301" s="8" t="s">
        <v>319</v>
      </c>
      <c r="O301" s="15"/>
      <c r="P301" s="6"/>
      <c r="Q301" s="6"/>
    </row>
    <row r="302">
      <c r="A302" s="68"/>
      <c r="B302" s="8" t="s">
        <v>354</v>
      </c>
      <c r="C302" s="9" t="s">
        <v>540</v>
      </c>
      <c r="D302" s="41">
        <v>45135.0</v>
      </c>
      <c r="E302" s="8" t="s">
        <v>187</v>
      </c>
      <c r="F302" s="42" t="s">
        <v>599</v>
      </c>
      <c r="G302" s="8" t="s">
        <v>600</v>
      </c>
      <c r="H302" s="42"/>
      <c r="I302" s="9">
        <v>1.0</v>
      </c>
      <c r="J302" s="8" t="s">
        <v>20</v>
      </c>
      <c r="K302" s="15"/>
      <c r="L302" s="43"/>
      <c r="M302" s="8"/>
      <c r="N302" s="8" t="s">
        <v>601</v>
      </c>
      <c r="O302" s="15"/>
      <c r="P302" s="6"/>
      <c r="Q302" s="6"/>
    </row>
    <row r="303">
      <c r="A303" s="68"/>
      <c r="B303" s="8" t="s">
        <v>15</v>
      </c>
      <c r="C303" s="9" t="s">
        <v>36</v>
      </c>
      <c r="D303" s="41">
        <v>45136.0</v>
      </c>
      <c r="E303" s="8" t="s">
        <v>17</v>
      </c>
      <c r="F303" s="42" t="s">
        <v>602</v>
      </c>
      <c r="G303" s="8" t="s">
        <v>373</v>
      </c>
      <c r="H303" s="44"/>
      <c r="I303" s="9">
        <v>1.0</v>
      </c>
      <c r="J303" s="8" t="s">
        <v>20</v>
      </c>
      <c r="K303" s="8">
        <v>2.02111230015E11</v>
      </c>
      <c r="L303" s="45" t="s">
        <v>603</v>
      </c>
      <c r="M303" s="8" t="s">
        <v>296</v>
      </c>
      <c r="N303" s="8" t="s">
        <v>361</v>
      </c>
      <c r="O303" s="15"/>
      <c r="P303" s="6"/>
      <c r="Q303" s="6"/>
    </row>
    <row r="304">
      <c r="A304" s="68"/>
      <c r="B304" s="8" t="s">
        <v>15</v>
      </c>
      <c r="C304" s="9" t="s">
        <v>36</v>
      </c>
      <c r="D304" s="41">
        <v>45136.0</v>
      </c>
      <c r="E304" s="8" t="s">
        <v>17</v>
      </c>
      <c r="F304" s="42" t="s">
        <v>602</v>
      </c>
      <c r="G304" s="8" t="s">
        <v>271</v>
      </c>
      <c r="H304" s="44"/>
      <c r="I304" s="9">
        <v>1.0</v>
      </c>
      <c r="J304" s="8" t="s">
        <v>20</v>
      </c>
      <c r="K304" s="45" t="s">
        <v>509</v>
      </c>
      <c r="L304" s="45" t="s">
        <v>509</v>
      </c>
      <c r="M304" s="8" t="s">
        <v>296</v>
      </c>
      <c r="N304" s="8" t="s">
        <v>361</v>
      </c>
      <c r="O304" s="15"/>
      <c r="P304" s="6"/>
      <c r="Q304" s="6"/>
    </row>
    <row r="305">
      <c r="A305" s="7"/>
      <c r="B305" s="8" t="s">
        <v>145</v>
      </c>
      <c r="C305" s="9" t="s">
        <v>53</v>
      </c>
      <c r="D305" s="41">
        <v>45138.0</v>
      </c>
      <c r="E305" s="8" t="s">
        <v>54</v>
      </c>
      <c r="F305" s="42" t="s">
        <v>604</v>
      </c>
      <c r="G305" s="8" t="s">
        <v>605</v>
      </c>
      <c r="H305" s="44"/>
      <c r="I305" s="7"/>
      <c r="J305" s="8" t="s">
        <v>20</v>
      </c>
      <c r="K305" s="8" t="s">
        <v>606</v>
      </c>
      <c r="L305" s="45" t="s">
        <v>607</v>
      </c>
      <c r="M305" s="8" t="s">
        <v>360</v>
      </c>
      <c r="N305" s="8" t="s">
        <v>297</v>
      </c>
      <c r="O305" s="15"/>
      <c r="P305" s="6"/>
      <c r="Q305" s="6"/>
    </row>
    <row r="306">
      <c r="A306" s="7"/>
      <c r="B306" s="8" t="s">
        <v>15</v>
      </c>
      <c r="C306" s="9" t="s">
        <v>53</v>
      </c>
      <c r="D306" s="41">
        <v>45138.0</v>
      </c>
      <c r="E306" s="8" t="s">
        <v>187</v>
      </c>
      <c r="F306" s="42" t="s">
        <v>608</v>
      </c>
      <c r="G306" s="8" t="s">
        <v>605</v>
      </c>
      <c r="H306" s="44"/>
      <c r="I306" s="7"/>
      <c r="J306" s="8" t="s">
        <v>20</v>
      </c>
      <c r="K306" s="8" t="s">
        <v>609</v>
      </c>
      <c r="L306" s="45" t="s">
        <v>610</v>
      </c>
      <c r="M306" s="8"/>
      <c r="N306" s="8" t="s">
        <v>611</v>
      </c>
      <c r="O306" s="15"/>
      <c r="P306" s="6"/>
      <c r="Q306" s="6"/>
    </row>
    <row r="307">
      <c r="A307" s="7"/>
      <c r="B307" s="8" t="s">
        <v>122</v>
      </c>
      <c r="C307" s="9" t="s">
        <v>418</v>
      </c>
      <c r="D307" s="41">
        <v>45138.0</v>
      </c>
      <c r="E307" s="8" t="s">
        <v>187</v>
      </c>
      <c r="F307" s="42" t="s">
        <v>612</v>
      </c>
      <c r="G307" s="8" t="s">
        <v>420</v>
      </c>
      <c r="H307" s="42"/>
      <c r="I307" s="9">
        <v>1.0</v>
      </c>
      <c r="J307" s="8" t="s">
        <v>20</v>
      </c>
      <c r="K307" s="8"/>
      <c r="L307" s="51"/>
      <c r="M307" s="8"/>
      <c r="N307" s="8" t="s">
        <v>611</v>
      </c>
      <c r="O307" s="15"/>
      <c r="P307" s="6"/>
      <c r="Q307" s="6"/>
    </row>
    <row r="308">
      <c r="A308" s="7"/>
      <c r="B308" s="8" t="s">
        <v>159</v>
      </c>
      <c r="C308" s="9" t="s">
        <v>27</v>
      </c>
      <c r="D308" s="41">
        <v>45138.0</v>
      </c>
      <c r="E308" s="8" t="s">
        <v>54</v>
      </c>
      <c r="F308" s="71" t="s">
        <v>613</v>
      </c>
      <c r="G308" s="8" t="s">
        <v>29</v>
      </c>
      <c r="H308" s="44"/>
      <c r="I308" s="7"/>
      <c r="J308" s="8" t="s">
        <v>20</v>
      </c>
      <c r="K308" s="8" t="s">
        <v>614</v>
      </c>
      <c r="L308" s="51" t="s">
        <v>615</v>
      </c>
      <c r="M308" s="8" t="s">
        <v>616</v>
      </c>
      <c r="N308" s="8" t="s">
        <v>297</v>
      </c>
      <c r="O308" s="15"/>
      <c r="P308" s="6"/>
      <c r="Q308" s="6"/>
    </row>
    <row r="309">
      <c r="A309" s="68"/>
      <c r="B309" s="8" t="s">
        <v>122</v>
      </c>
      <c r="C309" s="9" t="s">
        <v>36</v>
      </c>
      <c r="D309" s="41">
        <v>45139.0</v>
      </c>
      <c r="E309" s="8" t="s">
        <v>17</v>
      </c>
      <c r="F309" s="42" t="s">
        <v>617</v>
      </c>
      <c r="G309" s="8" t="s">
        <v>618</v>
      </c>
      <c r="H309" s="44"/>
      <c r="I309" s="7"/>
      <c r="J309" s="8" t="s">
        <v>20</v>
      </c>
      <c r="K309" s="9">
        <v>8.81453213369E11</v>
      </c>
      <c r="L309" s="9">
        <v>8.81421201323E11</v>
      </c>
      <c r="M309" s="8" t="s">
        <v>296</v>
      </c>
      <c r="N309" s="8" t="s">
        <v>305</v>
      </c>
      <c r="O309" s="15"/>
      <c r="P309" s="6"/>
      <c r="Q309" s="6"/>
    </row>
    <row r="310">
      <c r="A310" s="68"/>
      <c r="B310" s="8" t="s">
        <v>122</v>
      </c>
      <c r="C310" s="9" t="s">
        <v>36</v>
      </c>
      <c r="D310" s="41">
        <v>45139.0</v>
      </c>
      <c r="E310" s="8" t="s">
        <v>17</v>
      </c>
      <c r="F310" s="42" t="s">
        <v>617</v>
      </c>
      <c r="G310" s="8" t="s">
        <v>619</v>
      </c>
      <c r="H310" s="44"/>
      <c r="I310" s="7"/>
      <c r="J310" s="8" t="s">
        <v>20</v>
      </c>
      <c r="K310" s="9" t="s">
        <v>620</v>
      </c>
      <c r="L310" s="9" t="s">
        <v>620</v>
      </c>
      <c r="M310" s="8" t="s">
        <v>296</v>
      </c>
      <c r="N310" s="8" t="s">
        <v>305</v>
      </c>
      <c r="O310" s="15"/>
      <c r="P310" s="6"/>
      <c r="Q310" s="6"/>
    </row>
    <row r="311">
      <c r="A311" s="68"/>
      <c r="B311" s="8" t="s">
        <v>50</v>
      </c>
      <c r="C311" s="9" t="s">
        <v>124</v>
      </c>
      <c r="D311" s="41">
        <v>45121.0</v>
      </c>
      <c r="E311" s="8" t="s">
        <v>187</v>
      </c>
      <c r="F311" s="42" t="s">
        <v>621</v>
      </c>
      <c r="G311" s="8" t="s">
        <v>126</v>
      </c>
      <c r="H311" s="44"/>
      <c r="I311" s="9">
        <v>4.0</v>
      </c>
      <c r="J311" s="8" t="s">
        <v>209</v>
      </c>
      <c r="K311" s="15"/>
      <c r="L311" s="43"/>
      <c r="M311" s="15"/>
      <c r="N311" s="8" t="s">
        <v>319</v>
      </c>
      <c r="O311" s="15"/>
      <c r="P311" s="6"/>
      <c r="Q311" s="6"/>
    </row>
    <row r="312">
      <c r="A312" s="68"/>
      <c r="B312" s="8" t="s">
        <v>122</v>
      </c>
      <c r="C312" s="9" t="s">
        <v>124</v>
      </c>
      <c r="D312" s="41">
        <v>45139.0</v>
      </c>
      <c r="E312" s="8" t="s">
        <v>187</v>
      </c>
      <c r="F312" s="42" t="s">
        <v>622</v>
      </c>
      <c r="G312" s="8" t="s">
        <v>126</v>
      </c>
      <c r="H312" s="44"/>
      <c r="I312" s="9">
        <v>5.0</v>
      </c>
      <c r="J312" s="8" t="s">
        <v>209</v>
      </c>
      <c r="K312" s="15"/>
      <c r="L312" s="43"/>
      <c r="M312" s="15"/>
      <c r="N312" s="8" t="s">
        <v>611</v>
      </c>
      <c r="O312" s="15"/>
      <c r="P312" s="6"/>
      <c r="Q312" s="6"/>
    </row>
    <row r="313">
      <c r="A313" s="68"/>
      <c r="B313" s="8" t="s">
        <v>80</v>
      </c>
      <c r="C313" s="9" t="s">
        <v>124</v>
      </c>
      <c r="D313" s="41">
        <v>45140.0</v>
      </c>
      <c r="E313" s="8" t="s">
        <v>187</v>
      </c>
      <c r="F313" s="42" t="s">
        <v>623</v>
      </c>
      <c r="G313" s="8" t="s">
        <v>126</v>
      </c>
      <c r="H313" s="44"/>
      <c r="I313" s="9">
        <v>1.0</v>
      </c>
      <c r="J313" s="8" t="s">
        <v>209</v>
      </c>
      <c r="K313" s="15"/>
      <c r="L313" s="43"/>
      <c r="M313" s="15"/>
      <c r="N313" s="8" t="s">
        <v>611</v>
      </c>
      <c r="O313" s="15"/>
      <c r="P313" s="6"/>
      <c r="Q313" s="6"/>
    </row>
    <row r="314">
      <c r="A314" s="68"/>
      <c r="B314" s="8" t="s">
        <v>216</v>
      </c>
      <c r="C314" s="9" t="s">
        <v>233</v>
      </c>
      <c r="D314" s="41">
        <v>45140.0</v>
      </c>
      <c r="E314" s="8" t="s">
        <v>187</v>
      </c>
      <c r="F314" s="42" t="s">
        <v>624</v>
      </c>
      <c r="G314" s="8" t="s">
        <v>625</v>
      </c>
      <c r="H314" s="44"/>
      <c r="I314" s="9">
        <v>1.0</v>
      </c>
      <c r="J314" s="8" t="s">
        <v>20</v>
      </c>
      <c r="K314" s="15"/>
      <c r="L314" s="43"/>
      <c r="M314" s="15"/>
      <c r="N314" s="8" t="s">
        <v>611</v>
      </c>
      <c r="O314" s="15"/>
      <c r="P314" s="6"/>
      <c r="Q314" s="6"/>
    </row>
    <row r="315">
      <c r="A315" s="68"/>
      <c r="B315" s="8" t="s">
        <v>58</v>
      </c>
      <c r="C315" s="9" t="s">
        <v>153</v>
      </c>
      <c r="D315" s="41">
        <v>45140.0</v>
      </c>
      <c r="E315" s="8" t="s">
        <v>17</v>
      </c>
      <c r="F315" s="42" t="s">
        <v>626</v>
      </c>
      <c r="G315" s="8" t="s">
        <v>155</v>
      </c>
      <c r="H315" s="44"/>
      <c r="I315" s="9">
        <v>1.0</v>
      </c>
      <c r="J315" s="8" t="s">
        <v>20</v>
      </c>
      <c r="K315" s="8" t="s">
        <v>627</v>
      </c>
      <c r="L315" s="45" t="s">
        <v>628</v>
      </c>
      <c r="M315" s="15"/>
      <c r="N315" s="8" t="s">
        <v>330</v>
      </c>
      <c r="O315" s="15"/>
      <c r="P315" s="6"/>
      <c r="Q315" s="6"/>
    </row>
    <row r="316">
      <c r="A316" s="68"/>
      <c r="B316" s="8" t="s">
        <v>100</v>
      </c>
      <c r="C316" s="9" t="s">
        <v>32</v>
      </c>
      <c r="D316" s="41">
        <v>45140.0</v>
      </c>
      <c r="E316" s="8" t="s">
        <v>17</v>
      </c>
      <c r="F316" s="42" t="s">
        <v>629</v>
      </c>
      <c r="G316" s="8" t="s">
        <v>34</v>
      </c>
      <c r="H316" s="44"/>
      <c r="I316" s="9">
        <v>1.0</v>
      </c>
      <c r="J316" s="8" t="s">
        <v>20</v>
      </c>
      <c r="K316" s="8" t="s">
        <v>630</v>
      </c>
      <c r="L316" s="45" t="s">
        <v>631</v>
      </c>
      <c r="M316" s="15"/>
      <c r="N316" s="8" t="s">
        <v>330</v>
      </c>
      <c r="O316" s="15"/>
      <c r="P316" s="6"/>
      <c r="Q316" s="6"/>
    </row>
    <row r="317">
      <c r="A317" s="68"/>
      <c r="B317" s="8" t="s">
        <v>83</v>
      </c>
      <c r="C317" s="9" t="s">
        <v>36</v>
      </c>
      <c r="D317" s="41">
        <v>45140.0</v>
      </c>
      <c r="E317" s="8" t="s">
        <v>17</v>
      </c>
      <c r="F317" s="42" t="s">
        <v>632</v>
      </c>
      <c r="G317" s="8" t="s">
        <v>633</v>
      </c>
      <c r="H317" s="42"/>
      <c r="I317" s="9">
        <v>1.0</v>
      </c>
      <c r="J317" s="8" t="s">
        <v>20</v>
      </c>
      <c r="K317" s="15"/>
      <c r="L317" s="43"/>
      <c r="M317" s="15"/>
      <c r="N317" s="8" t="s">
        <v>330</v>
      </c>
      <c r="O317" s="15"/>
      <c r="P317" s="6"/>
      <c r="Q317" s="6"/>
    </row>
    <row r="318">
      <c r="A318" s="68"/>
      <c r="B318" s="8" t="s">
        <v>26</v>
      </c>
      <c r="C318" s="9" t="s">
        <v>36</v>
      </c>
      <c r="D318" s="41">
        <v>45141.0</v>
      </c>
      <c r="E318" s="8" t="s">
        <v>17</v>
      </c>
      <c r="F318" s="42" t="s">
        <v>634</v>
      </c>
      <c r="G318" s="8" t="s">
        <v>635</v>
      </c>
      <c r="H318" s="44"/>
      <c r="I318" s="9">
        <v>1.0</v>
      </c>
      <c r="J318" s="8" t="s">
        <v>20</v>
      </c>
      <c r="K318" s="8" t="s">
        <v>636</v>
      </c>
      <c r="L318" s="45" t="s">
        <v>637</v>
      </c>
      <c r="M318" s="15"/>
      <c r="N318" s="8" t="s">
        <v>330</v>
      </c>
      <c r="O318" s="15"/>
      <c r="P318" s="6"/>
      <c r="Q318" s="6"/>
    </row>
    <row r="319">
      <c r="A319" s="68"/>
      <c r="B319" s="8" t="s">
        <v>69</v>
      </c>
      <c r="C319" s="9" t="s">
        <v>36</v>
      </c>
      <c r="D319" s="41">
        <v>45141.0</v>
      </c>
      <c r="E319" s="8" t="s">
        <v>17</v>
      </c>
      <c r="F319" s="42" t="s">
        <v>638</v>
      </c>
      <c r="G319" s="8" t="s">
        <v>373</v>
      </c>
      <c r="H319" s="44"/>
      <c r="I319" s="9">
        <v>1.0</v>
      </c>
      <c r="J319" s="8" t="s">
        <v>20</v>
      </c>
      <c r="K319" s="8" t="s">
        <v>620</v>
      </c>
      <c r="L319" s="45" t="s">
        <v>620</v>
      </c>
      <c r="M319" s="15"/>
      <c r="N319" s="8" t="s">
        <v>330</v>
      </c>
      <c r="O319" s="15"/>
      <c r="P319" s="6"/>
      <c r="Q319" s="6"/>
    </row>
    <row r="320">
      <c r="A320" s="68"/>
      <c r="B320" s="8" t="s">
        <v>69</v>
      </c>
      <c r="C320" s="9" t="s">
        <v>36</v>
      </c>
      <c r="D320" s="41">
        <v>45141.0</v>
      </c>
      <c r="E320" s="8" t="s">
        <v>17</v>
      </c>
      <c r="F320" s="42" t="s">
        <v>638</v>
      </c>
      <c r="G320" s="8" t="s">
        <v>375</v>
      </c>
      <c r="H320" s="44"/>
      <c r="I320" s="9">
        <v>1.0</v>
      </c>
      <c r="J320" s="8" t="s">
        <v>20</v>
      </c>
      <c r="K320" s="8" t="s">
        <v>573</v>
      </c>
      <c r="L320" s="45" t="s">
        <v>573</v>
      </c>
      <c r="M320" s="15"/>
      <c r="N320" s="8" t="s">
        <v>330</v>
      </c>
      <c r="O320" s="15"/>
      <c r="P320" s="6"/>
      <c r="Q320" s="6"/>
    </row>
    <row r="321">
      <c r="A321" s="68"/>
      <c r="B321" s="8" t="s">
        <v>159</v>
      </c>
      <c r="C321" s="9" t="s">
        <v>27</v>
      </c>
      <c r="D321" s="41">
        <v>45142.0</v>
      </c>
      <c r="E321" s="8" t="s">
        <v>187</v>
      </c>
      <c r="F321" s="42" t="s">
        <v>639</v>
      </c>
      <c r="G321" s="8" t="s">
        <v>116</v>
      </c>
      <c r="H321" s="42"/>
      <c r="I321" s="9">
        <v>1.0</v>
      </c>
      <c r="J321" s="8" t="s">
        <v>20</v>
      </c>
      <c r="K321" s="8" t="s">
        <v>640</v>
      </c>
      <c r="L321" s="45" t="s">
        <v>641</v>
      </c>
      <c r="M321" s="15"/>
      <c r="N321" s="8" t="s">
        <v>611</v>
      </c>
      <c r="O321" s="15"/>
      <c r="P321" s="6"/>
      <c r="Q321" s="6"/>
    </row>
    <row r="322">
      <c r="A322" s="68"/>
      <c r="B322" s="8" t="s">
        <v>69</v>
      </c>
      <c r="C322" s="9" t="s">
        <v>418</v>
      </c>
      <c r="D322" s="41">
        <v>45142.0</v>
      </c>
      <c r="E322" s="8" t="s">
        <v>187</v>
      </c>
      <c r="F322" s="42" t="s">
        <v>642</v>
      </c>
      <c r="G322" s="8" t="s">
        <v>516</v>
      </c>
      <c r="H322" s="42"/>
      <c r="I322" s="9">
        <v>3.0</v>
      </c>
      <c r="J322" s="8" t="s">
        <v>20</v>
      </c>
      <c r="K322" s="15"/>
      <c r="L322" s="43"/>
      <c r="M322" s="15"/>
      <c r="N322" s="8" t="s">
        <v>611</v>
      </c>
      <c r="O322" s="15"/>
      <c r="P322" s="6"/>
      <c r="Q322" s="6"/>
    </row>
    <row r="323">
      <c r="A323" s="68"/>
      <c r="B323" s="8" t="s">
        <v>69</v>
      </c>
      <c r="C323" s="9" t="s">
        <v>36</v>
      </c>
      <c r="D323" s="41">
        <v>45142.0</v>
      </c>
      <c r="E323" s="8" t="s">
        <v>187</v>
      </c>
      <c r="F323" s="42" t="s">
        <v>638</v>
      </c>
      <c r="G323" s="8" t="s">
        <v>271</v>
      </c>
      <c r="H323" s="44"/>
      <c r="I323" s="9">
        <v>1.0</v>
      </c>
      <c r="J323" s="8" t="s">
        <v>20</v>
      </c>
      <c r="K323" s="15"/>
      <c r="L323" s="43"/>
      <c r="M323" s="15"/>
      <c r="N323" s="8" t="s">
        <v>611</v>
      </c>
      <c r="O323" s="15"/>
      <c r="P323" s="6"/>
      <c r="Q323" s="6"/>
    </row>
    <row r="324">
      <c r="A324" s="7"/>
      <c r="B324" s="8" t="s">
        <v>69</v>
      </c>
      <c r="C324" s="9" t="s">
        <v>36</v>
      </c>
      <c r="D324" s="41">
        <v>45142.0</v>
      </c>
      <c r="E324" s="8" t="s">
        <v>187</v>
      </c>
      <c r="F324" s="42" t="s">
        <v>638</v>
      </c>
      <c r="G324" s="8" t="s">
        <v>133</v>
      </c>
      <c r="H324" s="42"/>
      <c r="I324" s="9">
        <v>1.0</v>
      </c>
      <c r="J324" s="8" t="s">
        <v>20</v>
      </c>
      <c r="K324" s="8" t="s">
        <v>643</v>
      </c>
      <c r="L324" s="8" t="s">
        <v>643</v>
      </c>
      <c r="M324" s="15"/>
      <c r="N324" s="8" t="s">
        <v>611</v>
      </c>
      <c r="O324" s="15"/>
      <c r="P324" s="6"/>
      <c r="Q324" s="6"/>
    </row>
    <row r="325">
      <c r="A325" s="7"/>
      <c r="B325" s="8" t="s">
        <v>122</v>
      </c>
      <c r="C325" s="9" t="s">
        <v>233</v>
      </c>
      <c r="D325" s="41">
        <v>45142.0</v>
      </c>
      <c r="E325" s="8" t="s">
        <v>54</v>
      </c>
      <c r="F325" s="59" t="s">
        <v>644</v>
      </c>
      <c r="G325" s="8" t="s">
        <v>645</v>
      </c>
      <c r="H325" s="42"/>
      <c r="I325" s="9">
        <v>1.0</v>
      </c>
      <c r="J325" s="8" t="s">
        <v>20</v>
      </c>
      <c r="K325" s="15"/>
      <c r="L325" s="43"/>
      <c r="M325" s="15"/>
      <c r="N325" s="8" t="s">
        <v>297</v>
      </c>
      <c r="O325" s="15"/>
      <c r="P325" s="6"/>
      <c r="Q325" s="6"/>
    </row>
    <row r="326">
      <c r="A326" s="7"/>
      <c r="B326" s="8" t="s">
        <v>145</v>
      </c>
      <c r="C326" s="9" t="s">
        <v>36</v>
      </c>
      <c r="D326" s="41">
        <v>45143.0</v>
      </c>
      <c r="E326" s="8" t="s">
        <v>187</v>
      </c>
      <c r="F326" s="42" t="s">
        <v>646</v>
      </c>
      <c r="G326" s="8" t="s">
        <v>133</v>
      </c>
      <c r="H326" s="42"/>
      <c r="I326" s="9">
        <v>1.0</v>
      </c>
      <c r="J326" s="8" t="s">
        <v>20</v>
      </c>
      <c r="K326" s="8" t="s">
        <v>643</v>
      </c>
      <c r="L326" s="8" t="s">
        <v>643</v>
      </c>
      <c r="M326" s="15"/>
      <c r="N326" s="8" t="s">
        <v>611</v>
      </c>
      <c r="O326" s="15"/>
      <c r="P326" s="6"/>
      <c r="Q326" s="6"/>
    </row>
    <row r="327">
      <c r="A327" s="68"/>
      <c r="B327" s="8" t="s">
        <v>69</v>
      </c>
      <c r="C327" s="9" t="s">
        <v>124</v>
      </c>
      <c r="D327" s="41">
        <v>45143.0</v>
      </c>
      <c r="E327" s="8" t="s">
        <v>187</v>
      </c>
      <c r="F327" s="42" t="s">
        <v>647</v>
      </c>
      <c r="G327" s="8" t="s">
        <v>126</v>
      </c>
      <c r="H327" s="44"/>
      <c r="I327" s="9">
        <v>1.0</v>
      </c>
      <c r="J327" s="8" t="s">
        <v>209</v>
      </c>
      <c r="K327" s="15"/>
      <c r="L327" s="43"/>
      <c r="M327" s="15"/>
      <c r="N327" s="8" t="s">
        <v>611</v>
      </c>
      <c r="O327" s="15"/>
      <c r="P327" s="6"/>
      <c r="Q327" s="6"/>
    </row>
    <row r="328">
      <c r="A328" s="68"/>
      <c r="B328" s="8" t="s">
        <v>69</v>
      </c>
      <c r="C328" s="9" t="s">
        <v>16</v>
      </c>
      <c r="D328" s="41">
        <v>45145.0</v>
      </c>
      <c r="E328" s="8" t="s">
        <v>187</v>
      </c>
      <c r="F328" s="42" t="s">
        <v>648</v>
      </c>
      <c r="G328" s="8" t="s">
        <v>249</v>
      </c>
      <c r="H328" s="44"/>
      <c r="I328" s="9">
        <v>2.0</v>
      </c>
      <c r="J328" s="8" t="s">
        <v>202</v>
      </c>
      <c r="K328" s="15"/>
      <c r="L328" s="43"/>
      <c r="M328" s="15"/>
      <c r="N328" s="8" t="s">
        <v>611</v>
      </c>
      <c r="O328" s="15"/>
      <c r="P328" s="6"/>
      <c r="Q328" s="6"/>
    </row>
    <row r="329">
      <c r="A329" s="68"/>
      <c r="B329" s="8" t="s">
        <v>145</v>
      </c>
      <c r="C329" s="9" t="s">
        <v>124</v>
      </c>
      <c r="D329" s="41">
        <v>45145.0</v>
      </c>
      <c r="E329" s="8" t="s">
        <v>187</v>
      </c>
      <c r="F329" s="42" t="s">
        <v>649</v>
      </c>
      <c r="G329" s="8" t="s">
        <v>126</v>
      </c>
      <c r="H329" s="44"/>
      <c r="I329" s="9">
        <v>3.0</v>
      </c>
      <c r="J329" s="8" t="s">
        <v>209</v>
      </c>
      <c r="K329" s="15"/>
      <c r="L329" s="43"/>
      <c r="M329" s="15"/>
      <c r="N329" s="8" t="s">
        <v>611</v>
      </c>
      <c r="O329" s="15"/>
      <c r="P329" s="6"/>
      <c r="Q329" s="6"/>
    </row>
    <row r="330">
      <c r="A330" s="68"/>
      <c r="B330" s="8" t="s">
        <v>145</v>
      </c>
      <c r="C330" s="9" t="s">
        <v>418</v>
      </c>
      <c r="D330" s="41">
        <v>45145.0</v>
      </c>
      <c r="E330" s="8" t="s">
        <v>187</v>
      </c>
      <c r="F330" s="42" t="s">
        <v>650</v>
      </c>
      <c r="G330" s="8" t="s">
        <v>516</v>
      </c>
      <c r="H330" s="42"/>
      <c r="I330" s="9">
        <v>2.0</v>
      </c>
      <c r="J330" s="8" t="s">
        <v>20</v>
      </c>
      <c r="K330" s="15"/>
      <c r="L330" s="43"/>
      <c r="M330" s="15"/>
      <c r="N330" s="8" t="s">
        <v>611</v>
      </c>
      <c r="O330" s="15"/>
      <c r="P330" s="6"/>
      <c r="Q330" s="6"/>
    </row>
    <row r="331">
      <c r="A331" s="72"/>
      <c r="B331" s="8" t="s">
        <v>93</v>
      </c>
      <c r="C331" s="9" t="s">
        <v>36</v>
      </c>
      <c r="D331" s="41">
        <v>45145.0</v>
      </c>
      <c r="E331" s="8" t="s">
        <v>17</v>
      </c>
      <c r="F331" s="42" t="s">
        <v>651</v>
      </c>
      <c r="G331" s="8" t="s">
        <v>288</v>
      </c>
      <c r="H331" s="44"/>
      <c r="I331" s="9">
        <v>1.0</v>
      </c>
      <c r="J331" s="8" t="s">
        <v>20</v>
      </c>
      <c r="K331" s="8" t="s">
        <v>652</v>
      </c>
      <c r="L331" s="43"/>
      <c r="M331" s="8" t="s">
        <v>296</v>
      </c>
      <c r="N331" s="8" t="s">
        <v>361</v>
      </c>
      <c r="O331" s="15"/>
      <c r="P331" s="6"/>
      <c r="Q331" s="6"/>
    </row>
    <row r="332">
      <c r="A332" s="68"/>
      <c r="B332" s="8" t="s">
        <v>100</v>
      </c>
      <c r="C332" s="9" t="s">
        <v>412</v>
      </c>
      <c r="D332" s="41">
        <v>45146.0</v>
      </c>
      <c r="E332" s="8" t="s">
        <v>187</v>
      </c>
      <c r="F332" s="42" t="s">
        <v>653</v>
      </c>
      <c r="G332" s="8" t="s">
        <v>654</v>
      </c>
      <c r="H332" s="44"/>
      <c r="I332" s="9">
        <v>1.0</v>
      </c>
      <c r="J332" s="8" t="s">
        <v>20</v>
      </c>
      <c r="K332" s="15"/>
      <c r="L332" s="43"/>
      <c r="M332" s="15"/>
      <c r="N332" s="8" t="s">
        <v>611</v>
      </c>
      <c r="O332" s="15"/>
      <c r="P332" s="6"/>
      <c r="Q332" s="6"/>
    </row>
    <row r="333">
      <c r="A333" s="7"/>
      <c r="B333" s="8" t="s">
        <v>100</v>
      </c>
      <c r="C333" s="9" t="s">
        <v>412</v>
      </c>
      <c r="D333" s="41">
        <v>45146.0</v>
      </c>
      <c r="E333" s="8" t="s">
        <v>187</v>
      </c>
      <c r="F333" s="42" t="s">
        <v>653</v>
      </c>
      <c r="G333" s="8" t="s">
        <v>414</v>
      </c>
      <c r="H333" s="44"/>
      <c r="I333" s="9">
        <v>1.0</v>
      </c>
      <c r="J333" s="8" t="s">
        <v>20</v>
      </c>
      <c r="K333" s="8" t="s">
        <v>655</v>
      </c>
      <c r="L333" s="43"/>
      <c r="M333" s="15"/>
      <c r="N333" s="8" t="s">
        <v>611</v>
      </c>
      <c r="O333" s="15"/>
      <c r="P333" s="6"/>
      <c r="Q333" s="6"/>
    </row>
    <row r="334">
      <c r="A334" s="68"/>
      <c r="B334" s="8" t="s">
        <v>35</v>
      </c>
      <c r="C334" s="9" t="s">
        <v>16</v>
      </c>
      <c r="D334" s="41">
        <v>45146.0</v>
      </c>
      <c r="E334" s="8" t="s">
        <v>187</v>
      </c>
      <c r="F334" s="42" t="s">
        <v>648</v>
      </c>
      <c r="G334" s="8" t="s">
        <v>249</v>
      </c>
      <c r="H334" s="44"/>
      <c r="I334" s="9">
        <v>2.0</v>
      </c>
      <c r="J334" s="8" t="s">
        <v>202</v>
      </c>
      <c r="K334" s="15"/>
      <c r="L334" s="43"/>
      <c r="M334" s="15"/>
      <c r="N334" s="8" t="s">
        <v>611</v>
      </c>
      <c r="O334" s="15"/>
      <c r="P334" s="6"/>
      <c r="Q334" s="6"/>
    </row>
    <row r="335">
      <c r="A335" s="68"/>
      <c r="B335" s="8" t="s">
        <v>42</v>
      </c>
      <c r="C335" s="9" t="s">
        <v>16</v>
      </c>
      <c r="D335" s="41">
        <v>45146.0</v>
      </c>
      <c r="E335" s="8" t="s">
        <v>187</v>
      </c>
      <c r="F335" s="42" t="s">
        <v>656</v>
      </c>
      <c r="G335" s="8" t="s">
        <v>249</v>
      </c>
      <c r="H335" s="44"/>
      <c r="I335" s="9">
        <v>2.0</v>
      </c>
      <c r="J335" s="8" t="s">
        <v>202</v>
      </c>
      <c r="K335" s="15"/>
      <c r="L335" s="43"/>
      <c r="M335" s="15"/>
      <c r="N335" s="8" t="s">
        <v>611</v>
      </c>
      <c r="O335" s="15"/>
      <c r="P335" s="6"/>
      <c r="Q335" s="6"/>
    </row>
    <row r="336">
      <c r="A336" s="68"/>
      <c r="B336" s="8" t="s">
        <v>97</v>
      </c>
      <c r="C336" s="9" t="s">
        <v>23</v>
      </c>
      <c r="D336" s="41">
        <v>45147.0</v>
      </c>
      <c r="E336" s="8" t="s">
        <v>187</v>
      </c>
      <c r="F336" s="42" t="s">
        <v>657</v>
      </c>
      <c r="G336" s="8" t="s">
        <v>399</v>
      </c>
      <c r="H336" s="44"/>
      <c r="I336" s="9">
        <v>1.0</v>
      </c>
      <c r="J336" s="8" t="s">
        <v>20</v>
      </c>
      <c r="K336" s="15"/>
      <c r="L336" s="43"/>
      <c r="M336" s="15"/>
      <c r="N336" s="8" t="s">
        <v>611</v>
      </c>
      <c r="O336" s="15"/>
      <c r="P336" s="6"/>
      <c r="Q336" s="6"/>
    </row>
    <row r="337">
      <c r="A337" s="68"/>
      <c r="B337" s="8" t="s">
        <v>198</v>
      </c>
      <c r="C337" s="9" t="s">
        <v>16</v>
      </c>
      <c r="D337" s="41">
        <v>45147.0</v>
      </c>
      <c r="E337" s="8" t="s">
        <v>187</v>
      </c>
      <c r="F337" s="42" t="s">
        <v>658</v>
      </c>
      <c r="G337" s="8" t="s">
        <v>249</v>
      </c>
      <c r="H337" s="44"/>
      <c r="I337" s="9">
        <v>2.0</v>
      </c>
      <c r="J337" s="8" t="s">
        <v>202</v>
      </c>
      <c r="K337" s="15"/>
      <c r="L337" s="43"/>
      <c r="M337" s="15"/>
      <c r="N337" s="8" t="s">
        <v>659</v>
      </c>
      <c r="O337" s="15"/>
      <c r="P337" s="6"/>
      <c r="Q337" s="6"/>
    </row>
    <row r="338">
      <c r="A338" s="68"/>
      <c r="B338" s="8" t="s">
        <v>198</v>
      </c>
      <c r="C338" s="9" t="s">
        <v>16</v>
      </c>
      <c r="D338" s="41">
        <v>45147.0</v>
      </c>
      <c r="E338" s="8" t="s">
        <v>187</v>
      </c>
      <c r="F338" s="42" t="s">
        <v>660</v>
      </c>
      <c r="G338" s="8" t="s">
        <v>357</v>
      </c>
      <c r="H338" s="44"/>
      <c r="I338" s="9">
        <v>2.0</v>
      </c>
      <c r="J338" s="8" t="s">
        <v>202</v>
      </c>
      <c r="K338" s="15"/>
      <c r="L338" s="43"/>
      <c r="M338" s="15"/>
      <c r="N338" s="8" t="s">
        <v>659</v>
      </c>
      <c r="O338" s="15"/>
      <c r="P338" s="6"/>
      <c r="Q338" s="6"/>
    </row>
    <row r="339">
      <c r="A339" s="68"/>
      <c r="B339" s="8" t="s">
        <v>40</v>
      </c>
      <c r="C339" s="9" t="s">
        <v>16</v>
      </c>
      <c r="D339" s="41">
        <v>45147.0</v>
      </c>
      <c r="E339" s="8" t="s">
        <v>187</v>
      </c>
      <c r="F339" s="42" t="s">
        <v>648</v>
      </c>
      <c r="G339" s="8" t="s">
        <v>249</v>
      </c>
      <c r="H339" s="44"/>
      <c r="I339" s="9">
        <v>2.0</v>
      </c>
      <c r="J339" s="8" t="s">
        <v>202</v>
      </c>
      <c r="K339" s="15"/>
      <c r="L339" s="43"/>
      <c r="M339" s="15"/>
      <c r="N339" s="8" t="s">
        <v>659</v>
      </c>
      <c r="O339" s="15"/>
      <c r="P339" s="6"/>
      <c r="Q339" s="6"/>
    </row>
    <row r="340">
      <c r="A340" s="68"/>
      <c r="B340" s="8" t="s">
        <v>26</v>
      </c>
      <c r="C340" s="9" t="s">
        <v>16</v>
      </c>
      <c r="D340" s="41">
        <v>45148.0</v>
      </c>
      <c r="E340" s="8" t="s">
        <v>187</v>
      </c>
      <c r="F340" s="42" t="s">
        <v>648</v>
      </c>
      <c r="G340" s="8" t="s">
        <v>249</v>
      </c>
      <c r="H340" s="44"/>
      <c r="I340" s="9">
        <v>2.0</v>
      </c>
      <c r="J340" s="8" t="s">
        <v>202</v>
      </c>
      <c r="K340" s="15"/>
      <c r="L340" s="43"/>
      <c r="M340" s="15"/>
      <c r="N340" s="8" t="s">
        <v>659</v>
      </c>
      <c r="O340" s="15"/>
      <c r="P340" s="6"/>
      <c r="Q340" s="6"/>
    </row>
    <row r="341">
      <c r="A341" s="68"/>
      <c r="B341" s="8" t="s">
        <v>216</v>
      </c>
      <c r="C341" s="9" t="s">
        <v>124</v>
      </c>
      <c r="D341" s="41">
        <v>45148.0</v>
      </c>
      <c r="E341" s="8" t="s">
        <v>17</v>
      </c>
      <c r="F341" s="42" t="s">
        <v>661</v>
      </c>
      <c r="G341" s="8" t="s">
        <v>126</v>
      </c>
      <c r="H341" s="44"/>
      <c r="I341" s="9">
        <v>1.0</v>
      </c>
      <c r="J341" s="8" t="s">
        <v>209</v>
      </c>
      <c r="K341" s="15"/>
      <c r="L341" s="43"/>
      <c r="M341" s="8" t="s">
        <v>662</v>
      </c>
      <c r="N341" s="8" t="s">
        <v>361</v>
      </c>
      <c r="O341" s="15"/>
      <c r="P341" s="6"/>
      <c r="Q341" s="6"/>
    </row>
    <row r="342">
      <c r="A342" s="68"/>
      <c r="B342" s="8" t="s">
        <v>159</v>
      </c>
      <c r="C342" s="9" t="s">
        <v>412</v>
      </c>
      <c r="D342" s="41">
        <v>45148.0</v>
      </c>
      <c r="E342" s="8" t="s">
        <v>17</v>
      </c>
      <c r="F342" s="42" t="s">
        <v>663</v>
      </c>
      <c r="G342" s="8" t="s">
        <v>414</v>
      </c>
      <c r="H342" s="44"/>
      <c r="I342" s="9">
        <v>1.0</v>
      </c>
      <c r="J342" s="8" t="s">
        <v>20</v>
      </c>
      <c r="K342" s="8">
        <v>1.25740193943E11</v>
      </c>
      <c r="L342" s="45">
        <v>6.68452057134E11</v>
      </c>
      <c r="M342" s="8" t="s">
        <v>364</v>
      </c>
      <c r="N342" s="8" t="s">
        <v>361</v>
      </c>
      <c r="O342" s="15"/>
      <c r="P342" s="6"/>
      <c r="Q342" s="6"/>
    </row>
    <row r="343">
      <c r="A343" s="68"/>
      <c r="B343" s="8" t="s">
        <v>46</v>
      </c>
      <c r="C343" s="9" t="s">
        <v>16</v>
      </c>
      <c r="D343" s="41">
        <v>45149.0</v>
      </c>
      <c r="E343" s="8" t="s">
        <v>187</v>
      </c>
      <c r="F343" s="42" t="s">
        <v>648</v>
      </c>
      <c r="G343" s="8" t="s">
        <v>249</v>
      </c>
      <c r="H343" s="44"/>
      <c r="I343" s="9">
        <v>2.0</v>
      </c>
      <c r="J343" s="8" t="s">
        <v>202</v>
      </c>
      <c r="K343" s="15"/>
      <c r="L343" s="43"/>
      <c r="M343" s="15"/>
      <c r="N343" s="8" t="s">
        <v>659</v>
      </c>
      <c r="O343" s="15"/>
      <c r="P343" s="6"/>
      <c r="Q343" s="6"/>
    </row>
    <row r="344">
      <c r="A344" s="7"/>
      <c r="B344" s="8" t="s">
        <v>93</v>
      </c>
      <c r="C344" s="9" t="s">
        <v>124</v>
      </c>
      <c r="D344" s="41">
        <v>45149.0</v>
      </c>
      <c r="E344" s="8" t="s">
        <v>187</v>
      </c>
      <c r="F344" s="42" t="s">
        <v>664</v>
      </c>
      <c r="G344" s="8" t="s">
        <v>126</v>
      </c>
      <c r="H344" s="44"/>
      <c r="I344" s="9">
        <v>1.0</v>
      </c>
      <c r="J344" s="8" t="s">
        <v>209</v>
      </c>
      <c r="K344" s="15"/>
      <c r="L344" s="43"/>
      <c r="M344" s="15"/>
      <c r="N344" s="8" t="s">
        <v>659</v>
      </c>
      <c r="O344" s="15"/>
      <c r="P344" s="6"/>
      <c r="Q344" s="6"/>
    </row>
    <row r="345">
      <c r="A345" s="7"/>
      <c r="B345" s="8" t="s">
        <v>93</v>
      </c>
      <c r="C345" s="9" t="s">
        <v>418</v>
      </c>
      <c r="D345" s="41">
        <v>45149.0</v>
      </c>
      <c r="E345" s="8" t="s">
        <v>187</v>
      </c>
      <c r="F345" s="42" t="s">
        <v>665</v>
      </c>
      <c r="G345" s="8" t="s">
        <v>516</v>
      </c>
      <c r="H345" s="42"/>
      <c r="I345" s="9">
        <v>1.0</v>
      </c>
      <c r="J345" s="8" t="s">
        <v>202</v>
      </c>
      <c r="K345" s="15"/>
      <c r="L345" s="43"/>
      <c r="M345" s="15"/>
      <c r="N345" s="8" t="s">
        <v>659</v>
      </c>
      <c r="O345" s="15"/>
      <c r="P345" s="6"/>
      <c r="Q345" s="6"/>
    </row>
    <row r="346">
      <c r="A346" s="68"/>
      <c r="B346" s="8" t="s">
        <v>159</v>
      </c>
      <c r="C346" s="9" t="s">
        <v>16</v>
      </c>
      <c r="D346" s="41">
        <v>45150.0</v>
      </c>
      <c r="E346" s="8" t="s">
        <v>187</v>
      </c>
      <c r="F346" s="42" t="s">
        <v>656</v>
      </c>
      <c r="G346" s="8" t="s">
        <v>249</v>
      </c>
      <c r="H346" s="44"/>
      <c r="I346" s="9">
        <v>2.0</v>
      </c>
      <c r="J346" s="8" t="s">
        <v>202</v>
      </c>
      <c r="K346" s="15"/>
      <c r="L346" s="43"/>
      <c r="M346" s="15"/>
      <c r="N346" s="8" t="s">
        <v>659</v>
      </c>
      <c r="O346" s="15"/>
      <c r="P346" s="6"/>
      <c r="Q346" s="6"/>
    </row>
    <row r="347">
      <c r="A347" s="68"/>
      <c r="B347" s="8" t="s">
        <v>216</v>
      </c>
      <c r="C347" s="9" t="s">
        <v>16</v>
      </c>
      <c r="D347" s="41">
        <v>45150.0</v>
      </c>
      <c r="E347" s="8" t="s">
        <v>187</v>
      </c>
      <c r="F347" s="51" t="s">
        <v>648</v>
      </c>
      <c r="G347" s="8" t="s">
        <v>249</v>
      </c>
      <c r="H347" s="44"/>
      <c r="I347" s="9">
        <v>2.0</v>
      </c>
      <c r="J347" s="8" t="s">
        <v>202</v>
      </c>
      <c r="K347" s="15"/>
      <c r="L347" s="43"/>
      <c r="M347" s="15"/>
      <c r="N347" s="8" t="s">
        <v>659</v>
      </c>
      <c r="O347" s="15"/>
      <c r="P347" s="6"/>
      <c r="Q347" s="6"/>
    </row>
    <row r="348">
      <c r="A348" s="68"/>
      <c r="B348" s="8" t="s">
        <v>107</v>
      </c>
      <c r="C348" s="9" t="s">
        <v>540</v>
      </c>
      <c r="D348" s="41">
        <v>45150.0</v>
      </c>
      <c r="E348" s="8" t="s">
        <v>187</v>
      </c>
      <c r="F348" s="42" t="s">
        <v>666</v>
      </c>
      <c r="G348" s="8" t="s">
        <v>542</v>
      </c>
      <c r="H348" s="42"/>
      <c r="I348" s="9">
        <v>1.0</v>
      </c>
      <c r="J348" s="8" t="s">
        <v>20</v>
      </c>
      <c r="K348" s="8" t="s">
        <v>667</v>
      </c>
      <c r="L348" s="45" t="s">
        <v>668</v>
      </c>
      <c r="M348" s="8"/>
      <c r="N348" s="8" t="s">
        <v>659</v>
      </c>
      <c r="O348" s="15"/>
      <c r="P348" s="6"/>
      <c r="Q348" s="6"/>
    </row>
    <row r="349">
      <c r="A349" s="7"/>
      <c r="B349" s="8" t="s">
        <v>145</v>
      </c>
      <c r="C349" s="9" t="s">
        <v>153</v>
      </c>
      <c r="D349" s="41">
        <v>45151.0</v>
      </c>
      <c r="E349" s="8" t="s">
        <v>54</v>
      </c>
      <c r="F349" s="71" t="s">
        <v>669</v>
      </c>
      <c r="G349" s="8" t="s">
        <v>155</v>
      </c>
      <c r="H349" s="44"/>
      <c r="I349" s="9">
        <v>1.0</v>
      </c>
      <c r="J349" s="8" t="s">
        <v>20</v>
      </c>
      <c r="K349" s="8" t="s">
        <v>670</v>
      </c>
      <c r="L349" s="45" t="s">
        <v>157</v>
      </c>
      <c r="M349" s="8" t="s">
        <v>671</v>
      </c>
      <c r="N349" s="8" t="s">
        <v>297</v>
      </c>
      <c r="O349" s="15"/>
      <c r="P349" s="6"/>
      <c r="Q349" s="6"/>
    </row>
    <row r="350">
      <c r="A350" s="7"/>
      <c r="B350" s="8" t="s">
        <v>75</v>
      </c>
      <c r="C350" s="9" t="s">
        <v>36</v>
      </c>
      <c r="D350" s="41">
        <v>45151.0</v>
      </c>
      <c r="E350" s="8" t="s">
        <v>54</v>
      </c>
      <c r="F350" s="71" t="s">
        <v>672</v>
      </c>
      <c r="G350" s="8" t="s">
        <v>66</v>
      </c>
      <c r="H350" s="44"/>
      <c r="I350" s="9">
        <v>1.0</v>
      </c>
      <c r="J350" s="8" t="s">
        <v>20</v>
      </c>
      <c r="K350" s="8" t="s">
        <v>673</v>
      </c>
      <c r="L350" s="45" t="s">
        <v>674</v>
      </c>
      <c r="M350" s="8" t="s">
        <v>675</v>
      </c>
      <c r="N350" s="8" t="s">
        <v>297</v>
      </c>
      <c r="O350" s="15"/>
      <c r="P350" s="6"/>
      <c r="Q350" s="6"/>
    </row>
    <row r="351">
      <c r="A351" s="68"/>
      <c r="B351" s="8" t="s">
        <v>83</v>
      </c>
      <c r="C351" s="9" t="s">
        <v>412</v>
      </c>
      <c r="D351" s="41">
        <v>45150.0</v>
      </c>
      <c r="E351" s="8" t="s">
        <v>17</v>
      </c>
      <c r="F351" s="42" t="s">
        <v>676</v>
      </c>
      <c r="G351" s="8" t="s">
        <v>414</v>
      </c>
      <c r="H351" s="44"/>
      <c r="I351" s="9">
        <v>1.0</v>
      </c>
      <c r="J351" s="8" t="s">
        <v>20</v>
      </c>
      <c r="K351" s="8" t="s">
        <v>677</v>
      </c>
      <c r="L351" s="45" t="s">
        <v>678</v>
      </c>
      <c r="M351" s="8" t="s">
        <v>364</v>
      </c>
      <c r="N351" s="8" t="s">
        <v>305</v>
      </c>
      <c r="O351" s="15"/>
      <c r="P351" s="6"/>
      <c r="Q351" s="6"/>
    </row>
    <row r="352">
      <c r="A352" s="68"/>
      <c r="B352" s="8" t="s">
        <v>93</v>
      </c>
      <c r="C352" s="9" t="s">
        <v>36</v>
      </c>
      <c r="D352" s="41">
        <v>45150.0</v>
      </c>
      <c r="E352" s="8" t="s">
        <v>17</v>
      </c>
      <c r="F352" s="42" t="s">
        <v>679</v>
      </c>
      <c r="G352" s="8" t="s">
        <v>680</v>
      </c>
      <c r="H352" s="44"/>
      <c r="I352" s="9">
        <v>1.0</v>
      </c>
      <c r="J352" s="8" t="s">
        <v>20</v>
      </c>
      <c r="K352" s="8" t="s">
        <v>681</v>
      </c>
      <c r="L352" s="9" t="s">
        <v>682</v>
      </c>
      <c r="M352" s="8" t="s">
        <v>296</v>
      </c>
      <c r="N352" s="8" t="s">
        <v>305</v>
      </c>
      <c r="O352" s="15"/>
      <c r="P352" s="6"/>
      <c r="Q352" s="6"/>
    </row>
    <row r="353">
      <c r="A353" s="68"/>
      <c r="B353" s="8" t="s">
        <v>97</v>
      </c>
      <c r="C353" s="9" t="s">
        <v>16</v>
      </c>
      <c r="D353" s="41">
        <v>45153.0</v>
      </c>
      <c r="E353" s="8" t="s">
        <v>187</v>
      </c>
      <c r="F353" s="42" t="s">
        <v>683</v>
      </c>
      <c r="G353" s="8" t="s">
        <v>249</v>
      </c>
      <c r="H353" s="44"/>
      <c r="I353" s="9">
        <v>2.0</v>
      </c>
      <c r="J353" s="8" t="s">
        <v>202</v>
      </c>
      <c r="K353" s="15"/>
      <c r="L353" s="43"/>
      <c r="M353" s="15"/>
      <c r="N353" s="8" t="s">
        <v>659</v>
      </c>
      <c r="O353" s="15"/>
      <c r="P353" s="6"/>
      <c r="Q353" s="6"/>
    </row>
    <row r="354">
      <c r="A354" s="7"/>
      <c r="B354" s="8" t="s">
        <v>97</v>
      </c>
      <c r="C354" s="9" t="s">
        <v>16</v>
      </c>
      <c r="D354" s="41">
        <v>45153.0</v>
      </c>
      <c r="E354" s="8" t="s">
        <v>187</v>
      </c>
      <c r="F354" s="42" t="s">
        <v>684</v>
      </c>
      <c r="G354" s="8" t="s">
        <v>19</v>
      </c>
      <c r="H354" s="44"/>
      <c r="I354" s="9">
        <v>2.0</v>
      </c>
      <c r="J354" s="8" t="s">
        <v>202</v>
      </c>
      <c r="K354" s="15"/>
      <c r="L354" s="43"/>
      <c r="M354" s="15"/>
      <c r="N354" s="8" t="s">
        <v>659</v>
      </c>
      <c r="O354" s="15"/>
      <c r="P354" s="6"/>
      <c r="Q354" s="6"/>
    </row>
    <row r="355">
      <c r="A355" s="68"/>
      <c r="B355" s="8" t="s">
        <v>75</v>
      </c>
      <c r="C355" s="9" t="s">
        <v>418</v>
      </c>
      <c r="D355" s="41">
        <v>45153.0</v>
      </c>
      <c r="E355" s="8" t="s">
        <v>187</v>
      </c>
      <c r="F355" s="42" t="s">
        <v>685</v>
      </c>
      <c r="G355" s="8" t="s">
        <v>516</v>
      </c>
      <c r="H355" s="42"/>
      <c r="I355" s="9">
        <v>1.0</v>
      </c>
      <c r="J355" s="8" t="s">
        <v>20</v>
      </c>
      <c r="K355" s="15"/>
      <c r="L355" s="43"/>
      <c r="M355" s="15"/>
      <c r="N355" s="8" t="s">
        <v>659</v>
      </c>
      <c r="O355" s="15"/>
      <c r="P355" s="6"/>
      <c r="Q355" s="6"/>
    </row>
    <row r="356">
      <c r="A356" s="68"/>
      <c r="B356" s="8" t="s">
        <v>107</v>
      </c>
      <c r="C356" s="9" t="s">
        <v>540</v>
      </c>
      <c r="D356" s="41">
        <v>45153.0</v>
      </c>
      <c r="E356" s="8" t="s">
        <v>187</v>
      </c>
      <c r="F356" s="42" t="s">
        <v>686</v>
      </c>
      <c r="G356" s="8" t="s">
        <v>542</v>
      </c>
      <c r="H356" s="44"/>
      <c r="I356" s="9">
        <v>1.0</v>
      </c>
      <c r="J356" s="15"/>
      <c r="K356" s="8" t="s">
        <v>668</v>
      </c>
      <c r="L356" s="45" t="s">
        <v>687</v>
      </c>
      <c r="M356" s="15"/>
      <c r="N356" s="8" t="s">
        <v>659</v>
      </c>
      <c r="O356" s="15"/>
      <c r="P356" s="6"/>
      <c r="Q356" s="6"/>
    </row>
    <row r="357">
      <c r="A357" s="68"/>
      <c r="B357" s="8" t="s">
        <v>80</v>
      </c>
      <c r="C357" s="9" t="s">
        <v>16</v>
      </c>
      <c r="D357" s="41">
        <v>45154.0</v>
      </c>
      <c r="E357" s="8" t="s">
        <v>187</v>
      </c>
      <c r="F357" s="42" t="s">
        <v>688</v>
      </c>
      <c r="G357" s="8" t="s">
        <v>249</v>
      </c>
      <c r="H357" s="44"/>
      <c r="I357" s="9">
        <v>2.0</v>
      </c>
      <c r="J357" s="8" t="s">
        <v>202</v>
      </c>
      <c r="K357" s="15"/>
      <c r="L357" s="43"/>
      <c r="M357" s="15"/>
      <c r="N357" s="8" t="s">
        <v>659</v>
      </c>
      <c r="O357" s="15"/>
      <c r="P357" s="6"/>
      <c r="Q357" s="6"/>
    </row>
    <row r="358">
      <c r="A358" s="68"/>
      <c r="B358" s="8" t="s">
        <v>83</v>
      </c>
      <c r="C358" s="9" t="s">
        <v>16</v>
      </c>
      <c r="D358" s="41">
        <v>45156.0</v>
      </c>
      <c r="E358" s="8" t="s">
        <v>187</v>
      </c>
      <c r="F358" s="42" t="s">
        <v>689</v>
      </c>
      <c r="G358" s="8" t="s">
        <v>249</v>
      </c>
      <c r="H358" s="44"/>
      <c r="I358" s="9">
        <v>2.0</v>
      </c>
      <c r="J358" s="8" t="s">
        <v>202</v>
      </c>
      <c r="K358" s="15"/>
      <c r="L358" s="43"/>
      <c r="M358" s="15"/>
      <c r="N358" s="8" t="s">
        <v>659</v>
      </c>
      <c r="O358" s="15"/>
      <c r="P358" s="6"/>
      <c r="Q358" s="6"/>
    </row>
    <row r="359">
      <c r="A359" s="68"/>
      <c r="B359" s="8" t="s">
        <v>159</v>
      </c>
      <c r="C359" s="9" t="s">
        <v>418</v>
      </c>
      <c r="D359" s="41">
        <v>45154.0</v>
      </c>
      <c r="E359" s="8" t="s">
        <v>187</v>
      </c>
      <c r="F359" s="42" t="s">
        <v>685</v>
      </c>
      <c r="G359" s="8" t="s">
        <v>516</v>
      </c>
      <c r="H359" s="42"/>
      <c r="I359" s="9">
        <v>1.0</v>
      </c>
      <c r="J359" s="8" t="s">
        <v>20</v>
      </c>
      <c r="K359" s="15"/>
      <c r="L359" s="43"/>
      <c r="M359" s="15"/>
      <c r="N359" s="8" t="s">
        <v>659</v>
      </c>
      <c r="O359" s="15"/>
      <c r="P359" s="6"/>
      <c r="Q359" s="6"/>
    </row>
    <row r="360">
      <c r="A360" s="68"/>
      <c r="B360" s="8" t="s">
        <v>75</v>
      </c>
      <c r="C360" s="9" t="s">
        <v>124</v>
      </c>
      <c r="D360" s="41">
        <v>45154.0</v>
      </c>
      <c r="E360" s="8" t="s">
        <v>187</v>
      </c>
      <c r="F360" s="42" t="s">
        <v>690</v>
      </c>
      <c r="G360" s="8" t="s">
        <v>126</v>
      </c>
      <c r="H360" s="44"/>
      <c r="I360" s="9">
        <v>3.0</v>
      </c>
      <c r="J360" s="8" t="s">
        <v>209</v>
      </c>
      <c r="K360" s="15"/>
      <c r="L360" s="43"/>
      <c r="M360" s="15"/>
      <c r="N360" s="8" t="s">
        <v>659</v>
      </c>
      <c r="O360" s="15"/>
      <c r="P360" s="6"/>
      <c r="Q360" s="6"/>
    </row>
    <row r="361">
      <c r="A361" s="68"/>
      <c r="B361" s="8" t="s">
        <v>75</v>
      </c>
      <c r="C361" s="9" t="s">
        <v>16</v>
      </c>
      <c r="D361" s="41">
        <v>45155.0</v>
      </c>
      <c r="E361" s="8" t="s">
        <v>187</v>
      </c>
      <c r="F361" s="42" t="s">
        <v>683</v>
      </c>
      <c r="G361" s="8" t="s">
        <v>249</v>
      </c>
      <c r="H361" s="44"/>
      <c r="I361" s="9">
        <v>2.0</v>
      </c>
      <c r="J361" s="8" t="s">
        <v>202</v>
      </c>
      <c r="K361" s="15"/>
      <c r="L361" s="43"/>
      <c r="M361" s="15"/>
      <c r="N361" s="8" t="s">
        <v>611</v>
      </c>
      <c r="O361" s="15"/>
      <c r="P361" s="6"/>
      <c r="Q361" s="6"/>
    </row>
    <row r="362">
      <c r="A362" s="68"/>
      <c r="B362" s="8" t="s">
        <v>50</v>
      </c>
      <c r="C362" s="9" t="s">
        <v>16</v>
      </c>
      <c r="D362" s="41">
        <v>45155.0</v>
      </c>
      <c r="E362" s="8" t="s">
        <v>187</v>
      </c>
      <c r="F362" s="42" t="s">
        <v>648</v>
      </c>
      <c r="G362" s="8" t="s">
        <v>249</v>
      </c>
      <c r="H362" s="44"/>
      <c r="I362" s="9">
        <v>2.0</v>
      </c>
      <c r="J362" s="8" t="s">
        <v>202</v>
      </c>
      <c r="K362" s="15"/>
      <c r="L362" s="43"/>
      <c r="M362" s="15"/>
      <c r="N362" s="8" t="s">
        <v>611</v>
      </c>
      <c r="O362" s="15"/>
      <c r="P362" s="6"/>
      <c r="Q362" s="6"/>
    </row>
    <row r="363">
      <c r="A363" s="68"/>
      <c r="B363" s="8" t="s">
        <v>159</v>
      </c>
      <c r="C363" s="9" t="s">
        <v>124</v>
      </c>
      <c r="D363" s="41">
        <v>45155.0</v>
      </c>
      <c r="E363" s="8" t="s">
        <v>187</v>
      </c>
      <c r="F363" s="42" t="s">
        <v>691</v>
      </c>
      <c r="G363" s="8" t="s">
        <v>126</v>
      </c>
      <c r="H363" s="44"/>
      <c r="I363" s="9">
        <v>2.0</v>
      </c>
      <c r="J363" s="8" t="s">
        <v>209</v>
      </c>
      <c r="K363" s="15"/>
      <c r="L363" s="43"/>
      <c r="M363" s="15"/>
      <c r="N363" s="8" t="s">
        <v>611</v>
      </c>
      <c r="O363" s="15"/>
      <c r="P363" s="6"/>
      <c r="Q363" s="6"/>
    </row>
    <row r="364">
      <c r="A364" s="68"/>
      <c r="B364" s="8" t="s">
        <v>93</v>
      </c>
      <c r="C364" s="9" t="s">
        <v>16</v>
      </c>
      <c r="D364" s="41">
        <v>45156.0</v>
      </c>
      <c r="E364" s="8" t="s">
        <v>187</v>
      </c>
      <c r="F364" s="42" t="s">
        <v>648</v>
      </c>
      <c r="G364" s="8" t="s">
        <v>249</v>
      </c>
      <c r="H364" s="44"/>
      <c r="I364" s="9">
        <v>2.0</v>
      </c>
      <c r="J364" s="8" t="s">
        <v>202</v>
      </c>
      <c r="K364" s="15"/>
      <c r="L364" s="43"/>
      <c r="M364" s="15"/>
      <c r="N364" s="8" t="s">
        <v>611</v>
      </c>
      <c r="O364" s="15"/>
      <c r="P364" s="6"/>
      <c r="Q364" s="6"/>
    </row>
    <row r="365">
      <c r="A365" s="68"/>
      <c r="B365" s="8" t="s">
        <v>139</v>
      </c>
      <c r="C365" s="9" t="s">
        <v>124</v>
      </c>
      <c r="D365" s="41">
        <v>45156.0</v>
      </c>
      <c r="E365" s="8" t="s">
        <v>187</v>
      </c>
      <c r="F365" s="42" t="s">
        <v>692</v>
      </c>
      <c r="G365" s="8" t="s">
        <v>126</v>
      </c>
      <c r="H365" s="44"/>
      <c r="I365" s="9">
        <v>3.0</v>
      </c>
      <c r="J365" s="8" t="s">
        <v>209</v>
      </c>
      <c r="K365" s="15"/>
      <c r="L365" s="43"/>
      <c r="M365" s="15"/>
      <c r="N365" s="8" t="s">
        <v>611</v>
      </c>
      <c r="O365" s="15"/>
      <c r="P365" s="6"/>
      <c r="Q365" s="6"/>
    </row>
    <row r="366">
      <c r="A366" s="7"/>
      <c r="B366" s="8" t="s">
        <v>50</v>
      </c>
      <c r="C366" s="9" t="s">
        <v>32</v>
      </c>
      <c r="D366" s="41">
        <v>45156.0</v>
      </c>
      <c r="E366" s="8" t="s">
        <v>54</v>
      </c>
      <c r="F366" s="42" t="s">
        <v>693</v>
      </c>
      <c r="G366" s="8" t="s">
        <v>694</v>
      </c>
      <c r="H366" s="42"/>
      <c r="I366" s="9">
        <v>1.0</v>
      </c>
      <c r="J366" s="15"/>
      <c r="K366" s="15"/>
      <c r="L366" s="43"/>
      <c r="M366" s="15"/>
      <c r="N366" s="8" t="s">
        <v>330</v>
      </c>
      <c r="O366" s="15"/>
      <c r="P366" s="6"/>
      <c r="Q366" s="6"/>
    </row>
    <row r="367">
      <c r="A367" s="7"/>
      <c r="B367" s="8" t="s">
        <v>40</v>
      </c>
      <c r="C367" s="9" t="s">
        <v>32</v>
      </c>
      <c r="D367" s="41">
        <v>45156.0</v>
      </c>
      <c r="E367" s="8" t="s">
        <v>54</v>
      </c>
      <c r="F367" s="42" t="s">
        <v>695</v>
      </c>
      <c r="G367" s="8" t="s">
        <v>34</v>
      </c>
      <c r="H367" s="44"/>
      <c r="I367" s="9">
        <v>1.0</v>
      </c>
      <c r="J367" s="15"/>
      <c r="K367" s="8" t="s">
        <v>696</v>
      </c>
      <c r="L367" s="45" t="s">
        <v>697</v>
      </c>
      <c r="M367" s="15"/>
      <c r="N367" s="8" t="s">
        <v>330</v>
      </c>
      <c r="O367" s="15"/>
      <c r="P367" s="6"/>
      <c r="Q367" s="6"/>
    </row>
    <row r="368">
      <c r="A368" s="55"/>
      <c r="B368" s="8" t="s">
        <v>75</v>
      </c>
      <c r="C368" s="9" t="s">
        <v>36</v>
      </c>
      <c r="D368" s="41">
        <v>45158.0</v>
      </c>
      <c r="E368" s="8" t="s">
        <v>187</v>
      </c>
      <c r="F368" s="42" t="s">
        <v>698</v>
      </c>
      <c r="G368" s="8" t="s">
        <v>699</v>
      </c>
      <c r="H368" s="42"/>
      <c r="I368" s="9">
        <v>1.0</v>
      </c>
      <c r="J368" s="15"/>
      <c r="K368" s="8" t="s">
        <v>700</v>
      </c>
      <c r="L368" s="8" t="s">
        <v>700</v>
      </c>
      <c r="M368" s="15"/>
      <c r="N368" s="8" t="s">
        <v>305</v>
      </c>
      <c r="O368" s="15"/>
      <c r="P368" s="6"/>
      <c r="Q368" s="6"/>
    </row>
    <row r="369">
      <c r="A369" s="7"/>
      <c r="B369" s="8" t="s">
        <v>107</v>
      </c>
      <c r="C369" s="9" t="s">
        <v>701</v>
      </c>
      <c r="D369" s="41">
        <v>45158.0</v>
      </c>
      <c r="E369" s="8" t="s">
        <v>54</v>
      </c>
      <c r="F369" s="42" t="s">
        <v>702</v>
      </c>
      <c r="G369" s="8" t="s">
        <v>703</v>
      </c>
      <c r="H369" s="44"/>
      <c r="I369" s="9">
        <v>1.0</v>
      </c>
      <c r="J369" s="15"/>
      <c r="K369" s="15"/>
      <c r="L369" s="43"/>
      <c r="M369" s="8" t="s">
        <v>704</v>
      </c>
      <c r="N369" s="8" t="s">
        <v>297</v>
      </c>
      <c r="O369" s="15"/>
      <c r="P369" s="6"/>
      <c r="Q369" s="6"/>
    </row>
    <row r="370">
      <c r="A370" s="68"/>
      <c r="B370" s="8" t="s">
        <v>80</v>
      </c>
      <c r="C370" s="9" t="s">
        <v>16</v>
      </c>
      <c r="D370" s="41">
        <v>45159.0</v>
      </c>
      <c r="E370" s="8" t="s">
        <v>187</v>
      </c>
      <c r="F370" s="42" t="s">
        <v>683</v>
      </c>
      <c r="G370" s="8" t="s">
        <v>249</v>
      </c>
      <c r="H370" s="44"/>
      <c r="I370" s="9">
        <v>2.0</v>
      </c>
      <c r="J370" s="8" t="s">
        <v>202</v>
      </c>
      <c r="K370" s="15"/>
      <c r="L370" s="43"/>
      <c r="M370" s="15"/>
      <c r="N370" s="8" t="s">
        <v>705</v>
      </c>
      <c r="O370" s="15"/>
      <c r="P370" s="6"/>
      <c r="Q370" s="6"/>
    </row>
    <row r="371">
      <c r="A371" s="7"/>
      <c r="B371" s="8" t="s">
        <v>216</v>
      </c>
      <c r="C371" s="9" t="s">
        <v>36</v>
      </c>
      <c r="D371" s="41">
        <v>45159.0</v>
      </c>
      <c r="E371" s="8" t="s">
        <v>381</v>
      </c>
      <c r="F371" s="42" t="s">
        <v>706</v>
      </c>
      <c r="G371" s="8" t="s">
        <v>61</v>
      </c>
      <c r="H371" s="44"/>
      <c r="I371" s="9">
        <v>1.0</v>
      </c>
      <c r="J371" s="15"/>
      <c r="K371" s="9">
        <v>2.03300110111E12</v>
      </c>
      <c r="L371" s="9">
        <v>2.03300110111E12</v>
      </c>
      <c r="M371" s="8" t="s">
        <v>707</v>
      </c>
      <c r="N371" s="8" t="s">
        <v>297</v>
      </c>
      <c r="O371" s="15"/>
      <c r="P371" s="6"/>
      <c r="Q371" s="6"/>
    </row>
    <row r="372">
      <c r="A372" s="68"/>
      <c r="B372" s="8" t="s">
        <v>46</v>
      </c>
      <c r="C372" s="9" t="s">
        <v>23</v>
      </c>
      <c r="D372" s="41">
        <v>45159.0</v>
      </c>
      <c r="E372" s="8" t="s">
        <v>17</v>
      </c>
      <c r="F372" s="42" t="s">
        <v>708</v>
      </c>
      <c r="G372" s="8" t="s">
        <v>399</v>
      </c>
      <c r="H372" s="44"/>
      <c r="I372" s="9">
        <v>1.0</v>
      </c>
      <c r="J372" s="15"/>
      <c r="K372" s="9" t="s">
        <v>709</v>
      </c>
      <c r="L372" s="9" t="s">
        <v>710</v>
      </c>
      <c r="M372" s="15"/>
      <c r="N372" s="8" t="s">
        <v>305</v>
      </c>
      <c r="O372" s="15"/>
      <c r="P372" s="6"/>
      <c r="Q372" s="6"/>
    </row>
    <row r="373">
      <c r="A373" s="67"/>
      <c r="B373" s="8" t="s">
        <v>64</v>
      </c>
      <c r="C373" s="9" t="s">
        <v>124</v>
      </c>
      <c r="D373" s="41">
        <v>45160.0</v>
      </c>
      <c r="E373" s="8" t="s">
        <v>187</v>
      </c>
      <c r="F373" s="42" t="s">
        <v>711</v>
      </c>
      <c r="G373" s="8" t="s">
        <v>126</v>
      </c>
      <c r="H373" s="44"/>
      <c r="I373" s="9">
        <v>3.0</v>
      </c>
      <c r="J373" s="8" t="s">
        <v>209</v>
      </c>
      <c r="K373" s="15"/>
      <c r="L373" s="43"/>
      <c r="M373" s="15"/>
      <c r="N373" s="8" t="s">
        <v>611</v>
      </c>
      <c r="O373" s="15"/>
      <c r="P373" s="6"/>
      <c r="Q373" s="6"/>
    </row>
    <row r="374">
      <c r="A374" s="68"/>
      <c r="B374" s="8" t="s">
        <v>213</v>
      </c>
      <c r="C374" s="9" t="s">
        <v>16</v>
      </c>
      <c r="D374" s="41">
        <v>45160.0</v>
      </c>
      <c r="E374" s="8" t="s">
        <v>187</v>
      </c>
      <c r="F374" s="42" t="s">
        <v>683</v>
      </c>
      <c r="G374" s="8" t="s">
        <v>249</v>
      </c>
      <c r="H374" s="44"/>
      <c r="I374" s="9">
        <v>2.0</v>
      </c>
      <c r="J374" s="8" t="s">
        <v>202</v>
      </c>
      <c r="K374" s="15"/>
      <c r="L374" s="43"/>
      <c r="M374" s="15"/>
      <c r="N374" s="8" t="s">
        <v>611</v>
      </c>
      <c r="O374" s="15"/>
      <c r="P374" s="6"/>
      <c r="Q374" s="6"/>
    </row>
    <row r="375">
      <c r="A375" s="68"/>
      <c r="B375" s="8" t="s">
        <v>46</v>
      </c>
      <c r="C375" s="9" t="s">
        <v>23</v>
      </c>
      <c r="D375" s="41">
        <v>45160.0</v>
      </c>
      <c r="E375" s="8" t="s">
        <v>187</v>
      </c>
      <c r="F375" s="42" t="s">
        <v>712</v>
      </c>
      <c r="G375" s="8" t="s">
        <v>399</v>
      </c>
      <c r="H375" s="44"/>
      <c r="I375" s="9">
        <v>1.0</v>
      </c>
      <c r="J375" s="15"/>
      <c r="K375" s="56" t="s">
        <v>713</v>
      </c>
      <c r="L375" s="8" t="s">
        <v>714</v>
      </c>
      <c r="M375" s="15"/>
      <c r="N375" s="8" t="s">
        <v>611</v>
      </c>
      <c r="O375" s="15"/>
      <c r="P375" s="6"/>
      <c r="Q375" s="6"/>
    </row>
    <row r="376">
      <c r="A376" s="68"/>
      <c r="B376" s="8" t="s">
        <v>64</v>
      </c>
      <c r="C376" s="9" t="s">
        <v>124</v>
      </c>
      <c r="D376" s="41">
        <v>45160.0</v>
      </c>
      <c r="E376" s="8" t="s">
        <v>187</v>
      </c>
      <c r="F376" s="42" t="s">
        <v>715</v>
      </c>
      <c r="G376" s="8" t="s">
        <v>126</v>
      </c>
      <c r="H376" s="44"/>
      <c r="I376" s="9">
        <v>3.0</v>
      </c>
      <c r="J376" s="8" t="s">
        <v>209</v>
      </c>
      <c r="K376" s="15"/>
      <c r="L376" s="43"/>
      <c r="M376" s="15"/>
      <c r="N376" s="8" t="s">
        <v>611</v>
      </c>
      <c r="O376" s="15"/>
      <c r="P376" s="6"/>
      <c r="Q376" s="6"/>
    </row>
    <row r="377">
      <c r="A377" s="68"/>
      <c r="B377" s="8" t="s">
        <v>145</v>
      </c>
      <c r="C377" s="9" t="s">
        <v>16</v>
      </c>
      <c r="D377" s="41">
        <v>45161.0</v>
      </c>
      <c r="E377" s="8" t="s">
        <v>187</v>
      </c>
      <c r="F377" s="42" t="s">
        <v>683</v>
      </c>
      <c r="G377" s="8" t="s">
        <v>249</v>
      </c>
      <c r="H377" s="44"/>
      <c r="I377" s="9">
        <v>2.0</v>
      </c>
      <c r="J377" s="8" t="s">
        <v>202</v>
      </c>
      <c r="K377" s="42"/>
      <c r="L377" s="45"/>
      <c r="M377" s="15"/>
      <c r="N377" s="8" t="s">
        <v>611</v>
      </c>
      <c r="O377" s="15"/>
      <c r="P377" s="6"/>
      <c r="Q377" s="6"/>
    </row>
    <row r="378">
      <c r="A378" s="7"/>
      <c r="B378" s="8" t="s">
        <v>97</v>
      </c>
      <c r="C378" s="9" t="s">
        <v>36</v>
      </c>
      <c r="D378" s="41">
        <v>45160.0</v>
      </c>
      <c r="E378" s="8" t="s">
        <v>54</v>
      </c>
      <c r="F378" s="42" t="s">
        <v>716</v>
      </c>
      <c r="G378" s="8" t="s">
        <v>95</v>
      </c>
      <c r="H378" s="44"/>
      <c r="I378" s="9">
        <v>1.0</v>
      </c>
      <c r="J378" s="15"/>
      <c r="K378" s="42" t="s">
        <v>717</v>
      </c>
      <c r="L378" s="45" t="s">
        <v>718</v>
      </c>
      <c r="M378" s="15"/>
      <c r="N378" s="8" t="s">
        <v>330</v>
      </c>
      <c r="O378" s="15"/>
      <c r="P378" s="6"/>
      <c r="Q378" s="6"/>
    </row>
    <row r="379">
      <c r="A379" s="7"/>
      <c r="B379" s="8" t="s">
        <v>97</v>
      </c>
      <c r="C379" s="9" t="s">
        <v>36</v>
      </c>
      <c r="D379" s="41">
        <v>45160.0</v>
      </c>
      <c r="E379" s="8" t="s">
        <v>54</v>
      </c>
      <c r="F379" s="42" t="s">
        <v>716</v>
      </c>
      <c r="G379" s="8" t="s">
        <v>680</v>
      </c>
      <c r="H379" s="44"/>
      <c r="I379" s="9">
        <v>1.0</v>
      </c>
      <c r="J379" s="15"/>
      <c r="K379" s="42" t="s">
        <v>719</v>
      </c>
      <c r="L379" s="45" t="s">
        <v>573</v>
      </c>
      <c r="M379" s="15"/>
      <c r="N379" s="8" t="s">
        <v>330</v>
      </c>
      <c r="O379" s="15"/>
      <c r="P379" s="6"/>
      <c r="Q379" s="6"/>
    </row>
    <row r="380">
      <c r="A380" s="68"/>
      <c r="B380" s="8" t="s">
        <v>107</v>
      </c>
      <c r="C380" s="9" t="s">
        <v>16</v>
      </c>
      <c r="D380" s="41">
        <v>45162.0</v>
      </c>
      <c r="E380" s="8" t="s">
        <v>187</v>
      </c>
      <c r="F380" s="42" t="s">
        <v>720</v>
      </c>
      <c r="G380" s="8" t="s">
        <v>249</v>
      </c>
      <c r="H380" s="44"/>
      <c r="I380" s="9">
        <v>2.0</v>
      </c>
      <c r="J380" s="8" t="s">
        <v>202</v>
      </c>
      <c r="K380" s="15"/>
      <c r="L380" s="43"/>
      <c r="M380" s="15"/>
      <c r="N380" s="8" t="s">
        <v>611</v>
      </c>
      <c r="O380" s="15"/>
      <c r="P380" s="6"/>
      <c r="Q380" s="6"/>
    </row>
    <row r="381">
      <c r="A381" s="68"/>
      <c r="B381" s="8" t="s">
        <v>216</v>
      </c>
      <c r="C381" s="9" t="s">
        <v>418</v>
      </c>
      <c r="D381" s="41">
        <v>45162.0</v>
      </c>
      <c r="E381" s="8" t="s">
        <v>187</v>
      </c>
      <c r="F381" s="42" t="s">
        <v>721</v>
      </c>
      <c r="G381" s="8" t="s">
        <v>516</v>
      </c>
      <c r="H381" s="42"/>
      <c r="I381" s="9">
        <v>1.0</v>
      </c>
      <c r="J381" s="8" t="s">
        <v>20</v>
      </c>
      <c r="K381" s="15"/>
      <c r="L381" s="43"/>
      <c r="M381" s="15"/>
      <c r="N381" s="8" t="s">
        <v>611</v>
      </c>
      <c r="O381" s="15"/>
      <c r="P381" s="6"/>
      <c r="Q381" s="6"/>
    </row>
    <row r="382">
      <c r="A382" s="68"/>
      <c r="B382" s="8" t="s">
        <v>198</v>
      </c>
      <c r="C382" s="9" t="s">
        <v>16</v>
      </c>
      <c r="D382" s="41">
        <v>45163.0</v>
      </c>
      <c r="E382" s="8" t="s">
        <v>187</v>
      </c>
      <c r="F382" s="42" t="s">
        <v>722</v>
      </c>
      <c r="G382" s="8" t="s">
        <v>357</v>
      </c>
      <c r="H382" s="44"/>
      <c r="I382" s="9">
        <v>2.0</v>
      </c>
      <c r="J382" s="8" t="s">
        <v>202</v>
      </c>
      <c r="K382" s="15"/>
      <c r="L382" s="43"/>
      <c r="M382" s="15"/>
      <c r="N382" s="8" t="s">
        <v>611</v>
      </c>
      <c r="O382" s="15"/>
      <c r="P382" s="6"/>
      <c r="Q382" s="6"/>
    </row>
    <row r="383">
      <c r="A383" s="68"/>
      <c r="B383" s="8" t="s">
        <v>216</v>
      </c>
      <c r="C383" s="9" t="s">
        <v>124</v>
      </c>
      <c r="D383" s="41">
        <v>45163.0</v>
      </c>
      <c r="E383" s="8" t="s">
        <v>187</v>
      </c>
      <c r="F383" s="42" t="s">
        <v>723</v>
      </c>
      <c r="G383" s="8" t="s">
        <v>126</v>
      </c>
      <c r="H383" s="44"/>
      <c r="I383" s="9">
        <v>3.0</v>
      </c>
      <c r="J383" s="8" t="s">
        <v>209</v>
      </c>
      <c r="K383" s="15"/>
      <c r="L383" s="43"/>
      <c r="M383" s="15"/>
      <c r="N383" s="8" t="s">
        <v>611</v>
      </c>
      <c r="O383" s="15"/>
      <c r="P383" s="6"/>
      <c r="Q383" s="6"/>
    </row>
    <row r="384">
      <c r="A384" s="68"/>
      <c r="B384" s="8" t="s">
        <v>102</v>
      </c>
      <c r="C384" s="9" t="s">
        <v>418</v>
      </c>
      <c r="D384" s="41">
        <v>45163.0</v>
      </c>
      <c r="E384" s="8" t="s">
        <v>187</v>
      </c>
      <c r="F384" s="42" t="s">
        <v>721</v>
      </c>
      <c r="G384" s="8" t="s">
        <v>516</v>
      </c>
      <c r="H384" s="42"/>
      <c r="I384" s="9">
        <v>1.0</v>
      </c>
      <c r="J384" s="8" t="s">
        <v>20</v>
      </c>
      <c r="K384" s="15"/>
      <c r="L384" s="43"/>
      <c r="M384" s="15"/>
      <c r="N384" s="8" t="s">
        <v>611</v>
      </c>
      <c r="O384" s="15"/>
      <c r="P384" s="6"/>
      <c r="Q384" s="6"/>
    </row>
    <row r="385">
      <c r="A385" s="68"/>
      <c r="B385" s="8" t="s">
        <v>40</v>
      </c>
      <c r="C385" s="9" t="s">
        <v>36</v>
      </c>
      <c r="D385" s="41">
        <v>45163.0</v>
      </c>
      <c r="E385" s="8" t="s">
        <v>17</v>
      </c>
      <c r="F385" s="42" t="s">
        <v>724</v>
      </c>
      <c r="G385" s="8" t="s">
        <v>633</v>
      </c>
      <c r="H385" s="42"/>
      <c r="I385" s="9">
        <v>1.0</v>
      </c>
      <c r="J385" s="15"/>
      <c r="K385" s="8" t="s">
        <v>725</v>
      </c>
      <c r="L385" s="8" t="s">
        <v>725</v>
      </c>
      <c r="M385" s="15"/>
      <c r="N385" s="8" t="s">
        <v>305</v>
      </c>
      <c r="O385" s="15"/>
      <c r="P385" s="6"/>
      <c r="Q385" s="6"/>
    </row>
    <row r="386">
      <c r="A386" s="68"/>
      <c r="B386" s="8" t="s">
        <v>35</v>
      </c>
      <c r="C386" s="9" t="s">
        <v>53</v>
      </c>
      <c r="D386" s="41">
        <v>45163.0</v>
      </c>
      <c r="E386" s="8" t="s">
        <v>17</v>
      </c>
      <c r="F386" s="42" t="s">
        <v>726</v>
      </c>
      <c r="G386" s="8" t="s">
        <v>312</v>
      </c>
      <c r="H386" s="44"/>
      <c r="I386" s="9">
        <v>1.0</v>
      </c>
      <c r="J386" s="15"/>
      <c r="K386" s="15"/>
      <c r="L386" s="43"/>
      <c r="M386" s="15"/>
      <c r="N386" s="8" t="s">
        <v>305</v>
      </c>
      <c r="O386" s="15"/>
      <c r="P386" s="6"/>
      <c r="Q386" s="6"/>
    </row>
    <row r="387">
      <c r="A387" s="68"/>
      <c r="B387" s="8" t="s">
        <v>22</v>
      </c>
      <c r="C387" s="9" t="s">
        <v>53</v>
      </c>
      <c r="D387" s="41">
        <v>45163.0</v>
      </c>
      <c r="E387" s="8" t="s">
        <v>17</v>
      </c>
      <c r="F387" s="42" t="s">
        <v>727</v>
      </c>
      <c r="G387" s="8" t="s">
        <v>312</v>
      </c>
      <c r="H387" s="44"/>
      <c r="I387" s="9">
        <v>1.0</v>
      </c>
      <c r="J387" s="15"/>
      <c r="K387" s="15"/>
      <c r="L387" s="43"/>
      <c r="M387" s="15"/>
      <c r="N387" s="8" t="s">
        <v>305</v>
      </c>
      <c r="O387" s="15"/>
      <c r="P387" s="6"/>
      <c r="Q387" s="6"/>
    </row>
    <row r="388">
      <c r="A388" s="68"/>
      <c r="B388" s="8" t="s">
        <v>102</v>
      </c>
      <c r="C388" s="9" t="s">
        <v>124</v>
      </c>
      <c r="D388" s="41">
        <v>45164.0</v>
      </c>
      <c r="E388" s="8" t="s">
        <v>187</v>
      </c>
      <c r="F388" s="42" t="s">
        <v>728</v>
      </c>
      <c r="G388" s="8" t="s">
        <v>126</v>
      </c>
      <c r="H388" s="44"/>
      <c r="I388" s="9">
        <v>1.0</v>
      </c>
      <c r="J388" s="8" t="s">
        <v>209</v>
      </c>
      <c r="K388" s="15"/>
      <c r="L388" s="43"/>
      <c r="M388" s="15"/>
      <c r="N388" s="8" t="s">
        <v>611</v>
      </c>
      <c r="O388" s="15"/>
      <c r="P388" s="6"/>
      <c r="Q388" s="6"/>
    </row>
    <row r="389">
      <c r="A389" s="68"/>
      <c r="B389" s="8" t="s">
        <v>100</v>
      </c>
      <c r="C389" s="9" t="s">
        <v>16</v>
      </c>
      <c r="D389" s="41">
        <v>45164.0</v>
      </c>
      <c r="E389" s="8" t="s">
        <v>187</v>
      </c>
      <c r="F389" s="42" t="s">
        <v>683</v>
      </c>
      <c r="G389" s="8" t="s">
        <v>249</v>
      </c>
      <c r="H389" s="44"/>
      <c r="I389" s="9">
        <v>2.0</v>
      </c>
      <c r="J389" s="8" t="s">
        <v>202</v>
      </c>
      <c r="K389" s="15"/>
      <c r="L389" s="43"/>
      <c r="M389" s="15"/>
      <c r="N389" s="8" t="s">
        <v>611</v>
      </c>
      <c r="O389" s="15"/>
      <c r="P389" s="6"/>
      <c r="Q389" s="6"/>
    </row>
    <row r="390">
      <c r="A390" s="68"/>
      <c r="B390" s="8" t="s">
        <v>35</v>
      </c>
      <c r="C390" s="9" t="s">
        <v>53</v>
      </c>
      <c r="D390" s="41">
        <v>45164.0</v>
      </c>
      <c r="E390" s="8" t="s">
        <v>17</v>
      </c>
      <c r="F390" s="42" t="s">
        <v>726</v>
      </c>
      <c r="G390" s="8" t="s">
        <v>312</v>
      </c>
      <c r="H390" s="44"/>
      <c r="I390" s="9">
        <v>1.0</v>
      </c>
      <c r="J390" s="15"/>
      <c r="K390" s="15"/>
      <c r="L390" s="43"/>
      <c r="M390" s="15"/>
      <c r="N390" s="8" t="s">
        <v>305</v>
      </c>
      <c r="O390" s="15"/>
      <c r="P390" s="6"/>
      <c r="Q390" s="6"/>
    </row>
    <row r="391">
      <c r="A391" s="68"/>
      <c r="B391" s="8" t="s">
        <v>102</v>
      </c>
      <c r="C391" s="9" t="s">
        <v>729</v>
      </c>
      <c r="D391" s="41">
        <v>45164.0</v>
      </c>
      <c r="E391" s="8" t="s">
        <v>17</v>
      </c>
      <c r="F391" s="42" t="s">
        <v>730</v>
      </c>
      <c r="G391" s="8" t="s">
        <v>731</v>
      </c>
      <c r="H391" s="44"/>
      <c r="I391" s="9">
        <v>1.0</v>
      </c>
      <c r="J391" s="8" t="s">
        <v>20</v>
      </c>
      <c r="K391" s="42" t="s">
        <v>732</v>
      </c>
      <c r="L391" s="50" t="s">
        <v>733</v>
      </c>
      <c r="M391" s="15"/>
      <c r="N391" s="8" t="s">
        <v>305</v>
      </c>
      <c r="O391" s="15"/>
      <c r="P391" s="6"/>
      <c r="Q391" s="6"/>
    </row>
    <row r="392">
      <c r="A392" s="68"/>
      <c r="B392" s="8" t="s">
        <v>102</v>
      </c>
      <c r="C392" s="9" t="s">
        <v>43</v>
      </c>
      <c r="D392" s="41">
        <v>45165.0</v>
      </c>
      <c r="E392" s="8" t="s">
        <v>187</v>
      </c>
      <c r="F392" s="42" t="s">
        <v>734</v>
      </c>
      <c r="G392" s="8" t="s">
        <v>735</v>
      </c>
      <c r="H392" s="42"/>
      <c r="I392" s="9">
        <v>1.0</v>
      </c>
      <c r="J392" s="8" t="s">
        <v>20</v>
      </c>
      <c r="K392" s="15"/>
      <c r="L392" s="43"/>
      <c r="M392" s="8" t="s">
        <v>736</v>
      </c>
      <c r="N392" s="8" t="s">
        <v>361</v>
      </c>
      <c r="O392" s="15"/>
      <c r="P392" s="6"/>
      <c r="Q392" s="6"/>
    </row>
    <row r="393">
      <c r="A393" s="68"/>
      <c r="B393" s="8" t="s">
        <v>159</v>
      </c>
      <c r="C393" s="9" t="s">
        <v>27</v>
      </c>
      <c r="D393" s="41">
        <v>45165.0</v>
      </c>
      <c r="E393" s="8" t="s">
        <v>187</v>
      </c>
      <c r="F393" s="42" t="s">
        <v>737</v>
      </c>
      <c r="G393" s="8" t="s">
        <v>29</v>
      </c>
      <c r="H393" s="44"/>
      <c r="I393" s="9">
        <v>1.0</v>
      </c>
      <c r="J393" s="8" t="s">
        <v>20</v>
      </c>
      <c r="K393" s="8">
        <v>2.01701025E8</v>
      </c>
      <c r="L393" s="45">
        <v>2.01701082E8</v>
      </c>
      <c r="M393" s="8" t="s">
        <v>466</v>
      </c>
      <c r="N393" s="8" t="s">
        <v>361</v>
      </c>
      <c r="O393" s="15"/>
      <c r="P393" s="6"/>
      <c r="Q393" s="6"/>
    </row>
    <row r="394">
      <c r="A394" s="68"/>
      <c r="B394" s="8" t="s">
        <v>75</v>
      </c>
      <c r="C394" s="9" t="s">
        <v>16</v>
      </c>
      <c r="D394" s="41">
        <v>45166.0</v>
      </c>
      <c r="E394" s="8" t="s">
        <v>187</v>
      </c>
      <c r="F394" s="42" t="s">
        <v>720</v>
      </c>
      <c r="G394" s="8" t="s">
        <v>249</v>
      </c>
      <c r="H394" s="44"/>
      <c r="I394" s="9">
        <v>2.0</v>
      </c>
      <c r="J394" s="8" t="s">
        <v>202</v>
      </c>
      <c r="K394" s="15"/>
      <c r="L394" s="43"/>
      <c r="M394" s="15"/>
      <c r="N394" s="8" t="s">
        <v>659</v>
      </c>
      <c r="O394" s="15"/>
      <c r="P394" s="6"/>
      <c r="Q394" s="6"/>
    </row>
    <row r="395">
      <c r="A395" s="68"/>
      <c r="B395" s="8" t="s">
        <v>354</v>
      </c>
      <c r="C395" s="9" t="s">
        <v>124</v>
      </c>
      <c r="D395" s="41">
        <v>45166.0</v>
      </c>
      <c r="E395" s="8" t="s">
        <v>187</v>
      </c>
      <c r="F395" s="42" t="s">
        <v>738</v>
      </c>
      <c r="G395" s="8" t="s">
        <v>126</v>
      </c>
      <c r="H395" s="44"/>
      <c r="I395" s="9">
        <v>1.0</v>
      </c>
      <c r="J395" s="8" t="s">
        <v>202</v>
      </c>
      <c r="K395" s="15"/>
      <c r="L395" s="43"/>
      <c r="M395" s="8"/>
      <c r="N395" s="8" t="s">
        <v>659</v>
      </c>
      <c r="O395" s="15"/>
      <c r="P395" s="6"/>
      <c r="Q395" s="6"/>
    </row>
    <row r="396">
      <c r="A396" s="7"/>
      <c r="B396" s="8" t="s">
        <v>58</v>
      </c>
      <c r="C396" s="9" t="s">
        <v>701</v>
      </c>
      <c r="D396" s="41">
        <v>45166.0</v>
      </c>
      <c r="E396" s="8" t="s">
        <v>54</v>
      </c>
      <c r="F396" s="73" t="s">
        <v>739</v>
      </c>
      <c r="G396" s="8" t="s">
        <v>703</v>
      </c>
      <c r="H396" s="44"/>
      <c r="I396" s="9">
        <v>1.0</v>
      </c>
      <c r="J396" s="8"/>
      <c r="K396" s="15"/>
      <c r="L396" s="43"/>
      <c r="M396" s="8" t="s">
        <v>740</v>
      </c>
      <c r="N396" s="8" t="s">
        <v>297</v>
      </c>
      <c r="O396" s="15"/>
      <c r="P396" s="6"/>
      <c r="Q396" s="6"/>
    </row>
    <row r="397">
      <c r="A397" s="7"/>
      <c r="B397" s="8" t="s">
        <v>83</v>
      </c>
      <c r="C397" s="9" t="s">
        <v>701</v>
      </c>
      <c r="D397" s="41">
        <v>45166.0</v>
      </c>
      <c r="E397" s="8" t="s">
        <v>54</v>
      </c>
      <c r="F397" s="59" t="s">
        <v>741</v>
      </c>
      <c r="G397" s="8" t="s">
        <v>703</v>
      </c>
      <c r="H397" s="44"/>
      <c r="I397" s="9">
        <v>1.0</v>
      </c>
      <c r="J397" s="8"/>
      <c r="K397" s="15"/>
      <c r="L397" s="43"/>
      <c r="M397" s="8" t="s">
        <v>742</v>
      </c>
      <c r="N397" s="8" t="s">
        <v>297</v>
      </c>
      <c r="O397" s="15"/>
      <c r="P397" s="6"/>
      <c r="Q397" s="6"/>
    </row>
    <row r="398">
      <c r="A398" s="7"/>
      <c r="B398" s="8" t="s">
        <v>69</v>
      </c>
      <c r="C398" s="9" t="s">
        <v>36</v>
      </c>
      <c r="D398" s="41">
        <v>45166.0</v>
      </c>
      <c r="E398" s="8" t="s">
        <v>54</v>
      </c>
      <c r="F398" s="74" t="s">
        <v>743</v>
      </c>
      <c r="G398" s="8" t="s">
        <v>744</v>
      </c>
      <c r="H398" s="44"/>
      <c r="I398" s="9">
        <v>1.0</v>
      </c>
      <c r="J398" s="8" t="s">
        <v>20</v>
      </c>
      <c r="K398" s="8" t="s">
        <v>745</v>
      </c>
      <c r="L398" s="45" t="s">
        <v>746</v>
      </c>
      <c r="M398" s="8" t="s">
        <v>747</v>
      </c>
      <c r="N398" s="8" t="s">
        <v>297</v>
      </c>
      <c r="O398" s="15"/>
      <c r="P398" s="6"/>
      <c r="Q398" s="6"/>
    </row>
    <row r="399">
      <c r="A399" s="68"/>
      <c r="B399" s="8" t="s">
        <v>26</v>
      </c>
      <c r="C399" s="9" t="s">
        <v>418</v>
      </c>
      <c r="D399" s="41">
        <v>45167.0</v>
      </c>
      <c r="E399" s="8" t="s">
        <v>187</v>
      </c>
      <c r="F399" s="42" t="s">
        <v>748</v>
      </c>
      <c r="G399" s="8" t="s">
        <v>516</v>
      </c>
      <c r="H399" s="42"/>
      <c r="I399" s="9">
        <v>1.0</v>
      </c>
      <c r="J399" s="8" t="s">
        <v>20</v>
      </c>
      <c r="K399" s="15"/>
      <c r="L399" s="43"/>
      <c r="M399" s="15"/>
      <c r="N399" s="8" t="s">
        <v>611</v>
      </c>
      <c r="O399" s="15"/>
      <c r="P399" s="6"/>
      <c r="Q399" s="6"/>
    </row>
    <row r="400">
      <c r="A400" s="7"/>
      <c r="B400" s="8" t="s">
        <v>22</v>
      </c>
      <c r="C400" s="9" t="s">
        <v>16</v>
      </c>
      <c r="D400" s="41">
        <v>45167.0</v>
      </c>
      <c r="E400" s="8" t="s">
        <v>187</v>
      </c>
      <c r="F400" s="42" t="s">
        <v>720</v>
      </c>
      <c r="G400" s="8" t="s">
        <v>249</v>
      </c>
      <c r="H400" s="44"/>
      <c r="I400" s="9">
        <v>2.0</v>
      </c>
      <c r="J400" s="8" t="s">
        <v>202</v>
      </c>
      <c r="K400" s="15"/>
      <c r="L400" s="43"/>
      <c r="M400" s="15"/>
      <c r="N400" s="8" t="s">
        <v>611</v>
      </c>
      <c r="O400" s="15"/>
      <c r="P400" s="6"/>
      <c r="Q400" s="6"/>
    </row>
    <row r="401">
      <c r="A401" s="68"/>
      <c r="B401" s="8" t="s">
        <v>26</v>
      </c>
      <c r="C401" s="9" t="s">
        <v>124</v>
      </c>
      <c r="D401" s="75">
        <v>45167.0</v>
      </c>
      <c r="E401" s="8" t="s">
        <v>187</v>
      </c>
      <c r="F401" s="42" t="s">
        <v>749</v>
      </c>
      <c r="G401" s="8" t="s">
        <v>126</v>
      </c>
      <c r="H401" s="44"/>
      <c r="I401" s="9">
        <v>2.0</v>
      </c>
      <c r="J401" s="8" t="s">
        <v>209</v>
      </c>
      <c r="K401" s="15"/>
      <c r="L401" s="43"/>
      <c r="M401" s="15"/>
      <c r="N401" s="8" t="s">
        <v>611</v>
      </c>
      <c r="O401" s="15"/>
      <c r="P401" s="6"/>
      <c r="Q401" s="6"/>
    </row>
    <row r="402">
      <c r="A402" s="68"/>
      <c r="B402" s="8" t="s">
        <v>100</v>
      </c>
      <c r="C402" s="9" t="s">
        <v>36</v>
      </c>
      <c r="D402" s="75">
        <v>45167.0</v>
      </c>
      <c r="E402" s="8" t="s">
        <v>17</v>
      </c>
      <c r="F402" s="42" t="s">
        <v>750</v>
      </c>
      <c r="G402" s="8" t="s">
        <v>699</v>
      </c>
      <c r="H402" s="44"/>
      <c r="I402" s="9">
        <v>1.0</v>
      </c>
      <c r="J402" s="8" t="s">
        <v>20</v>
      </c>
      <c r="K402" s="8" t="s">
        <v>751</v>
      </c>
      <c r="L402" s="8" t="s">
        <v>752</v>
      </c>
      <c r="M402" s="15"/>
      <c r="N402" s="8" t="s">
        <v>305</v>
      </c>
      <c r="O402" s="15"/>
      <c r="P402" s="6"/>
      <c r="Q402" s="6"/>
    </row>
    <row r="403">
      <c r="A403" s="68"/>
      <c r="B403" s="8" t="s">
        <v>97</v>
      </c>
      <c r="C403" s="9" t="s">
        <v>16</v>
      </c>
      <c r="D403" s="41">
        <v>45168.0</v>
      </c>
      <c r="E403" s="8" t="s">
        <v>187</v>
      </c>
      <c r="F403" s="42" t="s">
        <v>720</v>
      </c>
      <c r="G403" s="8" t="s">
        <v>249</v>
      </c>
      <c r="H403" s="44"/>
      <c r="I403" s="9">
        <v>2.0</v>
      </c>
      <c r="J403" s="8" t="s">
        <v>202</v>
      </c>
      <c r="K403" s="15"/>
      <c r="L403" s="43"/>
      <c r="M403" s="15"/>
      <c r="N403" s="8" t="s">
        <v>330</v>
      </c>
      <c r="O403" s="15"/>
      <c r="P403" s="6"/>
      <c r="Q403" s="6"/>
    </row>
    <row r="404">
      <c r="A404" s="68"/>
      <c r="B404" s="8" t="s">
        <v>26</v>
      </c>
      <c r="C404" s="9" t="s">
        <v>16</v>
      </c>
      <c r="D404" s="41">
        <v>45169.0</v>
      </c>
      <c r="E404" s="8" t="s">
        <v>187</v>
      </c>
      <c r="F404" s="42" t="s">
        <v>683</v>
      </c>
      <c r="G404" s="8" t="s">
        <v>249</v>
      </c>
      <c r="H404" s="44"/>
      <c r="I404" s="9">
        <v>2.0</v>
      </c>
      <c r="J404" s="8" t="s">
        <v>202</v>
      </c>
      <c r="K404" s="15"/>
      <c r="L404" s="43"/>
      <c r="M404" s="15"/>
      <c r="N404" s="8" t="s">
        <v>659</v>
      </c>
      <c r="O404" s="15"/>
      <c r="P404" s="6"/>
      <c r="Q404" s="6"/>
    </row>
    <row r="405">
      <c r="A405" s="68"/>
      <c r="B405" s="8" t="s">
        <v>93</v>
      </c>
      <c r="C405" s="9" t="s">
        <v>36</v>
      </c>
      <c r="D405" s="41">
        <v>45169.0</v>
      </c>
      <c r="E405" s="8" t="s">
        <v>17</v>
      </c>
      <c r="F405" s="42" t="s">
        <v>753</v>
      </c>
      <c r="G405" s="8" t="s">
        <v>754</v>
      </c>
      <c r="H405" s="42"/>
      <c r="I405" s="9">
        <v>1.0</v>
      </c>
      <c r="J405" s="8" t="s">
        <v>20</v>
      </c>
      <c r="K405" s="8" t="s">
        <v>755</v>
      </c>
      <c r="L405" s="45" t="s">
        <v>756</v>
      </c>
      <c r="M405" s="8" t="s">
        <v>510</v>
      </c>
      <c r="N405" s="8" t="s">
        <v>361</v>
      </c>
      <c r="O405" s="15"/>
      <c r="P405" s="6"/>
      <c r="Q405" s="6"/>
    </row>
    <row r="406">
      <c r="A406" s="55"/>
      <c r="B406" s="8" t="s">
        <v>46</v>
      </c>
      <c r="C406" s="9" t="s">
        <v>16</v>
      </c>
      <c r="D406" s="41">
        <v>45170.0</v>
      </c>
      <c r="E406" s="8" t="s">
        <v>187</v>
      </c>
      <c r="F406" s="42" t="s">
        <v>757</v>
      </c>
      <c r="G406" s="8" t="s">
        <v>249</v>
      </c>
      <c r="H406" s="44"/>
      <c r="I406" s="9">
        <v>2.0</v>
      </c>
      <c r="J406" s="8" t="s">
        <v>202</v>
      </c>
      <c r="K406" s="15"/>
      <c r="L406" s="43"/>
      <c r="M406" s="15"/>
      <c r="N406" s="8" t="s">
        <v>659</v>
      </c>
      <c r="O406" s="15"/>
      <c r="P406" s="6"/>
      <c r="Q406" s="6"/>
    </row>
    <row r="407">
      <c r="A407" s="68"/>
      <c r="B407" s="8" t="s">
        <v>198</v>
      </c>
      <c r="C407" s="9" t="s">
        <v>418</v>
      </c>
      <c r="D407" s="41">
        <v>45170.0</v>
      </c>
      <c r="E407" s="8" t="s">
        <v>187</v>
      </c>
      <c r="F407" s="42" t="s">
        <v>758</v>
      </c>
      <c r="G407" s="8" t="s">
        <v>516</v>
      </c>
      <c r="H407" s="42"/>
      <c r="I407" s="9">
        <v>1.0</v>
      </c>
      <c r="J407" s="8" t="s">
        <v>20</v>
      </c>
      <c r="K407" s="15"/>
      <c r="L407" s="43"/>
      <c r="M407" s="15"/>
      <c r="N407" s="8" t="s">
        <v>659</v>
      </c>
      <c r="O407" s="15"/>
      <c r="P407" s="6"/>
      <c r="Q407" s="6"/>
    </row>
    <row r="408">
      <c r="A408" s="68"/>
      <c r="B408" s="8" t="s">
        <v>69</v>
      </c>
      <c r="C408" s="9" t="s">
        <v>36</v>
      </c>
      <c r="D408" s="41">
        <v>45170.0</v>
      </c>
      <c r="E408" s="8" t="s">
        <v>17</v>
      </c>
      <c r="F408" s="42" t="s">
        <v>646</v>
      </c>
      <c r="G408" s="8" t="s">
        <v>373</v>
      </c>
      <c r="H408" s="44"/>
      <c r="I408" s="9">
        <v>1.0</v>
      </c>
      <c r="J408" s="8" t="s">
        <v>20</v>
      </c>
      <c r="K408" s="8" t="s">
        <v>759</v>
      </c>
      <c r="L408" s="45">
        <v>2.02111230018E11</v>
      </c>
      <c r="M408" s="8" t="s">
        <v>510</v>
      </c>
      <c r="N408" s="8" t="s">
        <v>305</v>
      </c>
      <c r="O408" s="15"/>
      <c r="P408" s="6"/>
      <c r="Q408" s="6"/>
    </row>
    <row r="409">
      <c r="A409" s="7"/>
      <c r="B409" s="8" t="s">
        <v>69</v>
      </c>
      <c r="C409" s="9" t="s">
        <v>16</v>
      </c>
      <c r="D409" s="41">
        <v>45171.0</v>
      </c>
      <c r="E409" s="8" t="s">
        <v>187</v>
      </c>
      <c r="F409" s="42" t="s">
        <v>760</v>
      </c>
      <c r="G409" s="8" t="s">
        <v>19</v>
      </c>
      <c r="H409" s="44"/>
      <c r="I409" s="9">
        <v>1.0</v>
      </c>
      <c r="J409" s="8" t="s">
        <v>202</v>
      </c>
      <c r="K409" s="15"/>
      <c r="L409" s="43"/>
      <c r="M409" s="15"/>
      <c r="N409" s="8" t="s">
        <v>659</v>
      </c>
      <c r="O409" s="15"/>
      <c r="P409" s="6"/>
      <c r="Q409" s="6"/>
    </row>
    <row r="410">
      <c r="A410" s="68"/>
      <c r="B410" s="8" t="s">
        <v>198</v>
      </c>
      <c r="C410" s="9" t="s">
        <v>124</v>
      </c>
      <c r="D410" s="41">
        <v>45171.0</v>
      </c>
      <c r="E410" s="8" t="s">
        <v>187</v>
      </c>
      <c r="F410" s="42" t="s">
        <v>761</v>
      </c>
      <c r="G410" s="8" t="s">
        <v>126</v>
      </c>
      <c r="H410" s="42"/>
      <c r="I410" s="9">
        <v>1.0</v>
      </c>
      <c r="J410" s="8" t="s">
        <v>202</v>
      </c>
      <c r="K410" s="15"/>
      <c r="L410" s="43"/>
      <c r="M410" s="15"/>
      <c r="N410" s="8" t="s">
        <v>659</v>
      </c>
      <c r="O410" s="15"/>
      <c r="P410" s="6"/>
      <c r="Q410" s="6"/>
    </row>
    <row r="411">
      <c r="A411" s="7"/>
      <c r="B411" s="8" t="s">
        <v>93</v>
      </c>
      <c r="C411" s="9" t="s">
        <v>36</v>
      </c>
      <c r="D411" s="41">
        <v>45171.0</v>
      </c>
      <c r="E411" s="8" t="s">
        <v>54</v>
      </c>
      <c r="F411" s="42" t="s">
        <v>762</v>
      </c>
      <c r="G411" s="8" t="s">
        <v>373</v>
      </c>
      <c r="H411" s="44"/>
      <c r="I411" s="9">
        <v>1.0</v>
      </c>
      <c r="J411" s="8" t="s">
        <v>20</v>
      </c>
      <c r="K411" s="8" t="s">
        <v>763</v>
      </c>
      <c r="L411" s="45" t="s">
        <v>764</v>
      </c>
      <c r="M411" s="8" t="s">
        <v>765</v>
      </c>
      <c r="N411" s="8" t="s">
        <v>297</v>
      </c>
      <c r="O411" s="15"/>
      <c r="P411" s="6"/>
      <c r="Q411" s="6"/>
    </row>
    <row r="412">
      <c r="A412" s="68"/>
      <c r="B412" s="8" t="s">
        <v>40</v>
      </c>
      <c r="C412" s="9" t="s">
        <v>16</v>
      </c>
      <c r="D412" s="41">
        <v>45173.0</v>
      </c>
      <c r="E412" s="8" t="s">
        <v>187</v>
      </c>
      <c r="F412" s="42" t="s">
        <v>766</v>
      </c>
      <c r="G412" s="8" t="s">
        <v>249</v>
      </c>
      <c r="H412" s="44"/>
      <c r="I412" s="9">
        <v>2.0</v>
      </c>
      <c r="J412" s="8" t="s">
        <v>202</v>
      </c>
      <c r="K412" s="15"/>
      <c r="L412" s="43"/>
      <c r="M412" s="15"/>
      <c r="N412" s="8" t="s">
        <v>659</v>
      </c>
      <c r="O412" s="15"/>
      <c r="P412" s="6"/>
      <c r="Q412" s="6"/>
    </row>
    <row r="413">
      <c r="A413" s="68"/>
      <c r="B413" s="8" t="s">
        <v>80</v>
      </c>
      <c r="C413" s="9" t="s">
        <v>36</v>
      </c>
      <c r="D413" s="41">
        <v>45173.0</v>
      </c>
      <c r="E413" s="8" t="s">
        <v>17</v>
      </c>
      <c r="F413" s="42" t="s">
        <v>767</v>
      </c>
      <c r="G413" s="8" t="s">
        <v>375</v>
      </c>
      <c r="H413" s="44"/>
      <c r="I413" s="9">
        <v>1.0</v>
      </c>
      <c r="J413" s="8" t="s">
        <v>20</v>
      </c>
      <c r="K413" s="8" t="s">
        <v>768</v>
      </c>
      <c r="L413" s="9" t="s">
        <v>769</v>
      </c>
      <c r="M413" s="15"/>
      <c r="N413" s="8" t="s">
        <v>611</v>
      </c>
      <c r="O413" s="15"/>
      <c r="P413" s="6"/>
      <c r="Q413" s="6"/>
    </row>
    <row r="414">
      <c r="A414" s="68"/>
      <c r="B414" s="8" t="s">
        <v>64</v>
      </c>
      <c r="C414" s="9" t="s">
        <v>16</v>
      </c>
      <c r="D414" s="41">
        <v>45175.0</v>
      </c>
      <c r="E414" s="8" t="s">
        <v>187</v>
      </c>
      <c r="F414" s="42" t="s">
        <v>766</v>
      </c>
      <c r="G414" s="8" t="s">
        <v>249</v>
      </c>
      <c r="H414" s="44"/>
      <c r="I414" s="9">
        <v>2.0</v>
      </c>
      <c r="J414" s="8" t="s">
        <v>202</v>
      </c>
      <c r="K414" s="15"/>
      <c r="L414" s="43"/>
      <c r="M414" s="15"/>
      <c r="N414" s="8" t="s">
        <v>659</v>
      </c>
      <c r="O414" s="15"/>
      <c r="P414" s="6"/>
      <c r="Q414" s="6"/>
    </row>
    <row r="415">
      <c r="A415" s="68"/>
      <c r="B415" s="8" t="s">
        <v>40</v>
      </c>
      <c r="C415" s="9" t="s">
        <v>418</v>
      </c>
      <c r="D415" s="41">
        <v>45175.0</v>
      </c>
      <c r="E415" s="8" t="s">
        <v>187</v>
      </c>
      <c r="F415" s="42" t="s">
        <v>770</v>
      </c>
      <c r="G415" s="8" t="s">
        <v>516</v>
      </c>
      <c r="H415" s="42"/>
      <c r="I415" s="9">
        <v>1.0</v>
      </c>
      <c r="J415" s="8" t="s">
        <v>20</v>
      </c>
      <c r="K415" s="15"/>
      <c r="L415" s="43"/>
      <c r="M415" s="15"/>
      <c r="N415" s="8" t="s">
        <v>611</v>
      </c>
      <c r="O415" s="15"/>
      <c r="P415" s="6"/>
      <c r="Q415" s="6"/>
    </row>
    <row r="416">
      <c r="A416" s="68"/>
      <c r="B416" s="8" t="s">
        <v>80</v>
      </c>
      <c r="C416" s="9" t="s">
        <v>36</v>
      </c>
      <c r="D416" s="41">
        <v>45176.0</v>
      </c>
      <c r="E416" s="8" t="s">
        <v>17</v>
      </c>
      <c r="F416" s="42" t="s">
        <v>771</v>
      </c>
      <c r="G416" s="8" t="s">
        <v>133</v>
      </c>
      <c r="H416" s="44"/>
      <c r="I416" s="9">
        <v>1.0</v>
      </c>
      <c r="J416" s="8" t="s">
        <v>20</v>
      </c>
      <c r="K416" s="15"/>
      <c r="L416" s="43"/>
      <c r="M416" s="15"/>
      <c r="N416" s="8" t="s">
        <v>611</v>
      </c>
      <c r="O416" s="15"/>
      <c r="P416" s="6"/>
      <c r="Q416" s="6"/>
    </row>
    <row r="417">
      <c r="A417" s="68"/>
      <c r="B417" s="8" t="s">
        <v>80</v>
      </c>
      <c r="C417" s="9" t="s">
        <v>32</v>
      </c>
      <c r="D417" s="41">
        <v>45177.0</v>
      </c>
      <c r="E417" s="8" t="s">
        <v>17</v>
      </c>
      <c r="F417" s="42" t="s">
        <v>772</v>
      </c>
      <c r="G417" s="8" t="s">
        <v>34</v>
      </c>
      <c r="H417" s="44"/>
      <c r="I417" s="9">
        <v>1.0</v>
      </c>
      <c r="J417" s="8" t="s">
        <v>20</v>
      </c>
      <c r="K417" s="8" t="s">
        <v>773</v>
      </c>
      <c r="L417" s="45" t="s">
        <v>774</v>
      </c>
      <c r="M417" s="15"/>
      <c r="N417" s="8" t="s">
        <v>611</v>
      </c>
      <c r="O417" s="15"/>
      <c r="P417" s="6"/>
      <c r="Q417" s="6"/>
    </row>
    <row r="418">
      <c r="A418" s="68"/>
      <c r="B418" s="8" t="s">
        <v>50</v>
      </c>
      <c r="C418" s="9" t="s">
        <v>124</v>
      </c>
      <c r="D418" s="41">
        <v>45178.0</v>
      </c>
      <c r="E418" s="8" t="s">
        <v>187</v>
      </c>
      <c r="F418" s="42" t="s">
        <v>775</v>
      </c>
      <c r="G418" s="8" t="s">
        <v>126</v>
      </c>
      <c r="H418" s="44"/>
      <c r="I418" s="9">
        <v>1.0</v>
      </c>
      <c r="J418" s="8" t="s">
        <v>202</v>
      </c>
      <c r="K418" s="15"/>
      <c r="L418" s="43"/>
      <c r="M418" s="15"/>
      <c r="N418" s="8" t="s">
        <v>659</v>
      </c>
      <c r="O418" s="15"/>
      <c r="P418" s="6"/>
      <c r="Q418" s="6"/>
    </row>
    <row r="419">
      <c r="A419" s="7"/>
      <c r="B419" s="8" t="s">
        <v>75</v>
      </c>
      <c r="C419" s="9" t="s">
        <v>153</v>
      </c>
      <c r="D419" s="41">
        <v>45179.0</v>
      </c>
      <c r="E419" s="8" t="s">
        <v>54</v>
      </c>
      <c r="F419" s="71" t="s">
        <v>776</v>
      </c>
      <c r="G419" s="8" t="s">
        <v>155</v>
      </c>
      <c r="H419" s="44"/>
      <c r="I419" s="9">
        <v>1.0</v>
      </c>
      <c r="J419" s="8" t="s">
        <v>20</v>
      </c>
      <c r="K419" s="8" t="s">
        <v>777</v>
      </c>
      <c r="L419" s="45" t="s">
        <v>778</v>
      </c>
      <c r="M419" s="15"/>
      <c r="N419" s="8" t="s">
        <v>297</v>
      </c>
      <c r="O419" s="15"/>
      <c r="P419" s="6"/>
      <c r="Q419" s="6"/>
    </row>
    <row r="420">
      <c r="A420" s="68"/>
      <c r="B420" s="8" t="s">
        <v>100</v>
      </c>
      <c r="C420" s="9" t="s">
        <v>53</v>
      </c>
      <c r="D420" s="41">
        <v>45180.0</v>
      </c>
      <c r="E420" s="8" t="s">
        <v>187</v>
      </c>
      <c r="F420" s="42" t="s">
        <v>779</v>
      </c>
      <c r="G420" s="8" t="s">
        <v>56</v>
      </c>
      <c r="H420" s="44"/>
      <c r="I420" s="9">
        <v>1.0</v>
      </c>
      <c r="J420" s="8" t="s">
        <v>20</v>
      </c>
      <c r="K420" s="15"/>
      <c r="L420" s="43"/>
      <c r="M420" s="15"/>
      <c r="N420" s="8" t="s">
        <v>659</v>
      </c>
      <c r="O420" s="15"/>
      <c r="P420" s="6"/>
      <c r="Q420" s="6"/>
    </row>
    <row r="421">
      <c r="A421" s="68"/>
      <c r="B421" s="8" t="s">
        <v>198</v>
      </c>
      <c r="C421" s="9" t="s">
        <v>53</v>
      </c>
      <c r="D421" s="41">
        <v>45180.0</v>
      </c>
      <c r="E421" s="8" t="s">
        <v>187</v>
      </c>
      <c r="F421" s="42" t="s">
        <v>780</v>
      </c>
      <c r="G421" s="8" t="s">
        <v>312</v>
      </c>
      <c r="H421" s="44"/>
      <c r="I421" s="9">
        <v>1.0</v>
      </c>
      <c r="J421" s="8" t="s">
        <v>20</v>
      </c>
      <c r="K421" s="15"/>
      <c r="L421" s="43"/>
      <c r="M421" s="15"/>
      <c r="N421" s="8" t="s">
        <v>659</v>
      </c>
      <c r="O421" s="15"/>
      <c r="P421" s="6"/>
      <c r="Q421" s="6"/>
    </row>
    <row r="422">
      <c r="A422" s="68"/>
      <c r="B422" s="8" t="s">
        <v>15</v>
      </c>
      <c r="C422" s="9" t="s">
        <v>153</v>
      </c>
      <c r="D422" s="41">
        <v>45181.0</v>
      </c>
      <c r="E422" s="8" t="s">
        <v>187</v>
      </c>
      <c r="F422" s="42" t="s">
        <v>781</v>
      </c>
      <c r="G422" s="8" t="s">
        <v>782</v>
      </c>
      <c r="H422" s="42"/>
      <c r="I422" s="9">
        <v>1.0</v>
      </c>
      <c r="J422" s="8" t="s">
        <v>20</v>
      </c>
      <c r="K422" s="15"/>
      <c r="L422" s="43"/>
      <c r="M422" s="15"/>
      <c r="N422" s="8" t="s">
        <v>659</v>
      </c>
      <c r="O422" s="15"/>
      <c r="P422" s="6"/>
      <c r="Q422" s="6"/>
    </row>
    <row r="423">
      <c r="A423" s="68"/>
      <c r="B423" s="8" t="s">
        <v>216</v>
      </c>
      <c r="C423" s="9" t="s">
        <v>36</v>
      </c>
      <c r="D423" s="41">
        <v>45181.0</v>
      </c>
      <c r="E423" s="8" t="s">
        <v>17</v>
      </c>
      <c r="F423" s="42" t="s">
        <v>783</v>
      </c>
      <c r="G423" s="8" t="s">
        <v>523</v>
      </c>
      <c r="H423" s="42"/>
      <c r="I423" s="9">
        <v>1.0</v>
      </c>
      <c r="J423" s="8" t="s">
        <v>20</v>
      </c>
      <c r="K423" s="15"/>
      <c r="L423" s="43"/>
      <c r="M423" s="15"/>
      <c r="N423" s="8" t="s">
        <v>611</v>
      </c>
      <c r="O423" s="15"/>
      <c r="P423" s="6"/>
      <c r="Q423" s="6"/>
    </row>
    <row r="424">
      <c r="A424" s="68"/>
      <c r="B424" s="8" t="s">
        <v>97</v>
      </c>
      <c r="C424" s="9" t="s">
        <v>36</v>
      </c>
      <c r="D424" s="41">
        <v>45183.0</v>
      </c>
      <c r="E424" s="8" t="s">
        <v>187</v>
      </c>
      <c r="F424" s="42" t="s">
        <v>784</v>
      </c>
      <c r="G424" s="8" t="s">
        <v>38</v>
      </c>
      <c r="H424" s="44"/>
      <c r="I424" s="9">
        <v>1.0</v>
      </c>
      <c r="J424" s="8" t="s">
        <v>20</v>
      </c>
      <c r="K424" s="8" t="s">
        <v>785</v>
      </c>
      <c r="L424" s="8" t="s">
        <v>785</v>
      </c>
      <c r="M424" s="15"/>
      <c r="N424" s="8" t="s">
        <v>330</v>
      </c>
      <c r="O424" s="15"/>
      <c r="P424" s="6"/>
      <c r="Q424" s="6"/>
    </row>
    <row r="425">
      <c r="A425" s="68"/>
      <c r="B425" s="8" t="s">
        <v>80</v>
      </c>
      <c r="C425" s="9" t="s">
        <v>124</v>
      </c>
      <c r="D425" s="41">
        <v>45183.0</v>
      </c>
      <c r="E425" s="8" t="s">
        <v>187</v>
      </c>
      <c r="F425" s="42" t="s">
        <v>786</v>
      </c>
      <c r="G425" s="8" t="s">
        <v>126</v>
      </c>
      <c r="H425" s="44"/>
      <c r="I425" s="9">
        <v>2.0</v>
      </c>
      <c r="J425" s="8" t="s">
        <v>209</v>
      </c>
      <c r="K425" s="15"/>
      <c r="L425" s="43"/>
      <c r="M425" s="15"/>
      <c r="N425" s="8" t="s">
        <v>330</v>
      </c>
      <c r="O425" s="15"/>
      <c r="P425" s="6"/>
      <c r="Q425" s="6"/>
    </row>
    <row r="426">
      <c r="A426" s="68"/>
      <c r="B426" s="8" t="s">
        <v>42</v>
      </c>
      <c r="C426" s="9" t="s">
        <v>233</v>
      </c>
      <c r="D426" s="41">
        <v>45185.0</v>
      </c>
      <c r="E426" s="8" t="s">
        <v>17</v>
      </c>
      <c r="F426" s="42" t="s">
        <v>787</v>
      </c>
      <c r="G426" s="8" t="s">
        <v>625</v>
      </c>
      <c r="H426" s="44"/>
      <c r="I426" s="9">
        <v>1.0</v>
      </c>
      <c r="J426" s="8" t="s">
        <v>202</v>
      </c>
      <c r="K426" s="15"/>
      <c r="L426" s="43"/>
      <c r="M426" s="15"/>
      <c r="N426" s="8" t="s">
        <v>611</v>
      </c>
      <c r="O426" s="15"/>
      <c r="P426" s="6"/>
      <c r="Q426" s="6"/>
    </row>
    <row r="427">
      <c r="A427" s="68"/>
      <c r="B427" s="8" t="s">
        <v>58</v>
      </c>
      <c r="C427" s="9" t="s">
        <v>124</v>
      </c>
      <c r="D427" s="41">
        <v>45185.0</v>
      </c>
      <c r="E427" s="8" t="s">
        <v>187</v>
      </c>
      <c r="F427" s="42" t="s">
        <v>788</v>
      </c>
      <c r="G427" s="8" t="s">
        <v>126</v>
      </c>
      <c r="H427" s="44"/>
      <c r="I427" s="9">
        <v>4.0</v>
      </c>
      <c r="J427" s="8" t="s">
        <v>209</v>
      </c>
      <c r="K427" s="15"/>
      <c r="L427" s="43"/>
      <c r="M427" s="15"/>
      <c r="N427" s="8" t="s">
        <v>659</v>
      </c>
      <c r="O427" s="15"/>
      <c r="P427" s="6"/>
      <c r="Q427" s="6"/>
    </row>
    <row r="428">
      <c r="A428" s="68"/>
      <c r="B428" s="8" t="s">
        <v>139</v>
      </c>
      <c r="C428" s="9" t="s">
        <v>16</v>
      </c>
      <c r="D428" s="41">
        <v>45185.0</v>
      </c>
      <c r="E428" s="8" t="s">
        <v>187</v>
      </c>
      <c r="F428" s="42" t="s">
        <v>789</v>
      </c>
      <c r="G428" s="8" t="s">
        <v>249</v>
      </c>
      <c r="H428" s="44"/>
      <c r="I428" s="9">
        <v>2.0</v>
      </c>
      <c r="J428" s="8" t="s">
        <v>202</v>
      </c>
      <c r="K428" s="15"/>
      <c r="L428" s="43"/>
      <c r="M428" s="15"/>
      <c r="N428" s="8" t="s">
        <v>659</v>
      </c>
      <c r="O428" s="15"/>
      <c r="P428" s="6"/>
      <c r="Q428" s="6"/>
    </row>
    <row r="429">
      <c r="A429" s="68"/>
      <c r="B429" s="8" t="s">
        <v>93</v>
      </c>
      <c r="C429" s="9" t="s">
        <v>16</v>
      </c>
      <c r="D429" s="41">
        <v>45185.0</v>
      </c>
      <c r="E429" s="8" t="s">
        <v>187</v>
      </c>
      <c r="F429" s="42" t="s">
        <v>789</v>
      </c>
      <c r="G429" s="8" t="s">
        <v>249</v>
      </c>
      <c r="H429" s="44"/>
      <c r="I429" s="9">
        <v>2.0</v>
      </c>
      <c r="J429" s="8" t="s">
        <v>202</v>
      </c>
      <c r="K429" s="15"/>
      <c r="L429" s="43"/>
      <c r="M429" s="15"/>
      <c r="N429" s="8" t="s">
        <v>659</v>
      </c>
      <c r="O429" s="15"/>
      <c r="P429" s="6"/>
      <c r="Q429" s="6"/>
    </row>
    <row r="430">
      <c r="A430" s="7"/>
      <c r="B430" s="8" t="s">
        <v>145</v>
      </c>
      <c r="C430" s="9" t="s">
        <v>233</v>
      </c>
      <c r="D430" s="41">
        <v>45185.0</v>
      </c>
      <c r="E430" s="8" t="s">
        <v>54</v>
      </c>
      <c r="F430" s="42" t="s">
        <v>790</v>
      </c>
      <c r="G430" s="8" t="s">
        <v>281</v>
      </c>
      <c r="H430" s="44"/>
      <c r="I430" s="9">
        <v>1.0</v>
      </c>
      <c r="J430" s="8" t="s">
        <v>20</v>
      </c>
      <c r="K430" s="8">
        <v>6.160100478E9</v>
      </c>
      <c r="L430" s="45">
        <v>4903100.0</v>
      </c>
      <c r="M430" s="8" t="s">
        <v>791</v>
      </c>
      <c r="N430" s="8" t="s">
        <v>361</v>
      </c>
      <c r="O430" s="15"/>
      <c r="P430" s="6"/>
      <c r="Q430" s="6"/>
    </row>
    <row r="431">
      <c r="A431" s="55"/>
      <c r="B431" s="8" t="s">
        <v>213</v>
      </c>
      <c r="C431" s="9" t="s">
        <v>412</v>
      </c>
      <c r="D431" s="41">
        <v>45186.0</v>
      </c>
      <c r="E431" s="8" t="s">
        <v>187</v>
      </c>
      <c r="F431" s="42" t="s">
        <v>792</v>
      </c>
      <c r="G431" s="8" t="s">
        <v>793</v>
      </c>
      <c r="H431" s="44"/>
      <c r="I431" s="9">
        <v>1.0</v>
      </c>
      <c r="J431" s="8" t="s">
        <v>20</v>
      </c>
      <c r="K431" s="8" t="s">
        <v>794</v>
      </c>
      <c r="L431" s="8" t="s">
        <v>795</v>
      </c>
      <c r="M431" s="15"/>
      <c r="N431" s="8" t="s">
        <v>305</v>
      </c>
      <c r="O431" s="15"/>
      <c r="P431" s="6"/>
      <c r="Q431" s="6"/>
    </row>
    <row r="432">
      <c r="A432" s="68"/>
      <c r="B432" s="8" t="s">
        <v>198</v>
      </c>
      <c r="C432" s="9" t="s">
        <v>233</v>
      </c>
      <c r="D432" s="41">
        <v>45187.0</v>
      </c>
      <c r="E432" s="8" t="s">
        <v>187</v>
      </c>
      <c r="F432" s="42" t="s">
        <v>796</v>
      </c>
      <c r="G432" s="8" t="s">
        <v>625</v>
      </c>
      <c r="H432" s="44"/>
      <c r="I432" s="9">
        <v>2.0</v>
      </c>
      <c r="J432" s="8" t="s">
        <v>202</v>
      </c>
      <c r="K432" s="15"/>
      <c r="L432" s="43"/>
      <c r="M432" s="15"/>
      <c r="N432" s="8" t="s">
        <v>659</v>
      </c>
      <c r="O432" s="15"/>
      <c r="P432" s="6"/>
      <c r="Q432" s="6"/>
    </row>
    <row r="433">
      <c r="A433" s="68"/>
      <c r="B433" s="8" t="s">
        <v>35</v>
      </c>
      <c r="C433" s="9" t="s">
        <v>124</v>
      </c>
      <c r="D433" s="41">
        <v>45188.0</v>
      </c>
      <c r="E433" s="8" t="s">
        <v>187</v>
      </c>
      <c r="F433" s="42" t="s">
        <v>797</v>
      </c>
      <c r="G433" s="8" t="s">
        <v>126</v>
      </c>
      <c r="H433" s="44"/>
      <c r="I433" s="9">
        <v>3.0</v>
      </c>
      <c r="J433" s="8" t="s">
        <v>209</v>
      </c>
      <c r="K433" s="15"/>
      <c r="L433" s="43"/>
      <c r="M433" s="15"/>
      <c r="N433" s="8" t="s">
        <v>659</v>
      </c>
      <c r="O433" s="15"/>
      <c r="P433" s="6"/>
      <c r="Q433" s="6"/>
    </row>
    <row r="434">
      <c r="A434" s="68"/>
      <c r="B434" s="8" t="s">
        <v>159</v>
      </c>
      <c r="C434" s="9" t="s">
        <v>233</v>
      </c>
      <c r="D434" s="41">
        <v>45188.0</v>
      </c>
      <c r="E434" s="8" t="s">
        <v>17</v>
      </c>
      <c r="F434" s="42" t="s">
        <v>798</v>
      </c>
      <c r="G434" s="8" t="s">
        <v>625</v>
      </c>
      <c r="H434" s="44"/>
      <c r="I434" s="9">
        <v>1.0</v>
      </c>
      <c r="J434" s="8" t="s">
        <v>202</v>
      </c>
      <c r="K434" s="15"/>
      <c r="L434" s="43"/>
      <c r="M434" s="15"/>
      <c r="N434" s="8" t="s">
        <v>611</v>
      </c>
      <c r="O434" s="15"/>
      <c r="P434" s="6"/>
      <c r="Q434" s="6"/>
    </row>
    <row r="435">
      <c r="A435" s="55"/>
      <c r="B435" s="8" t="s">
        <v>58</v>
      </c>
      <c r="C435" s="9" t="s">
        <v>233</v>
      </c>
      <c r="D435" s="41">
        <v>45188.0</v>
      </c>
      <c r="E435" s="8" t="s">
        <v>17</v>
      </c>
      <c r="F435" s="42" t="s">
        <v>799</v>
      </c>
      <c r="G435" s="8" t="s">
        <v>625</v>
      </c>
      <c r="H435" s="44"/>
      <c r="I435" s="9">
        <v>2.0</v>
      </c>
      <c r="J435" s="8" t="s">
        <v>202</v>
      </c>
      <c r="K435" s="15"/>
      <c r="L435" s="43"/>
      <c r="M435" s="15"/>
      <c r="N435" s="8" t="s">
        <v>611</v>
      </c>
      <c r="O435" s="15"/>
      <c r="P435" s="6"/>
      <c r="Q435" s="6"/>
    </row>
    <row r="436">
      <c r="A436" s="68"/>
      <c r="B436" s="8" t="s">
        <v>93</v>
      </c>
      <c r="C436" s="9" t="s">
        <v>233</v>
      </c>
      <c r="D436" s="41">
        <v>45189.0</v>
      </c>
      <c r="E436" s="8" t="s">
        <v>187</v>
      </c>
      <c r="F436" s="42" t="s">
        <v>800</v>
      </c>
      <c r="G436" s="8" t="s">
        <v>625</v>
      </c>
      <c r="H436" s="44"/>
      <c r="I436" s="9">
        <v>1.0</v>
      </c>
      <c r="J436" s="8" t="s">
        <v>202</v>
      </c>
      <c r="K436" s="15"/>
      <c r="L436" s="43"/>
      <c r="M436" s="15"/>
      <c r="N436" s="8" t="s">
        <v>659</v>
      </c>
      <c r="O436" s="15"/>
      <c r="P436" s="6"/>
      <c r="Q436" s="6"/>
    </row>
    <row r="437">
      <c r="A437" s="7"/>
      <c r="B437" s="8" t="s">
        <v>107</v>
      </c>
      <c r="C437" s="9" t="s">
        <v>701</v>
      </c>
      <c r="D437" s="41">
        <v>45189.0</v>
      </c>
      <c r="E437" s="8" t="s">
        <v>17</v>
      </c>
      <c r="F437" s="42" t="s">
        <v>801</v>
      </c>
      <c r="G437" s="8" t="s">
        <v>703</v>
      </c>
      <c r="H437" s="44"/>
      <c r="I437" s="9">
        <v>1.0</v>
      </c>
      <c r="J437" s="8" t="s">
        <v>202</v>
      </c>
      <c r="K437" s="15"/>
      <c r="L437" s="43"/>
      <c r="M437" s="15"/>
      <c r="N437" s="8" t="s">
        <v>611</v>
      </c>
      <c r="O437" s="15"/>
      <c r="P437" s="6"/>
      <c r="Q437" s="6"/>
    </row>
    <row r="438">
      <c r="A438" s="68"/>
      <c r="B438" s="8" t="s">
        <v>198</v>
      </c>
      <c r="C438" s="9" t="s">
        <v>36</v>
      </c>
      <c r="D438" s="41">
        <v>45189.0</v>
      </c>
      <c r="E438" s="8" t="s">
        <v>17</v>
      </c>
      <c r="F438" s="42" t="s">
        <v>802</v>
      </c>
      <c r="G438" s="8" t="s">
        <v>323</v>
      </c>
      <c r="H438" s="42" t="s">
        <v>803</v>
      </c>
      <c r="I438" s="9">
        <v>1.0</v>
      </c>
      <c r="J438" s="8" t="s">
        <v>20</v>
      </c>
      <c r="K438" s="15"/>
      <c r="L438" s="43"/>
      <c r="M438" s="15"/>
      <c r="N438" s="8" t="s">
        <v>611</v>
      </c>
      <c r="O438" s="15"/>
      <c r="P438" s="6"/>
      <c r="Q438" s="6"/>
    </row>
    <row r="439">
      <c r="A439" s="7"/>
      <c r="B439" s="8" t="s">
        <v>122</v>
      </c>
      <c r="C439" s="9" t="s">
        <v>16</v>
      </c>
      <c r="D439" s="41">
        <v>45190.0</v>
      </c>
      <c r="E439" s="8" t="s">
        <v>187</v>
      </c>
      <c r="F439" s="42" t="s">
        <v>804</v>
      </c>
      <c r="G439" s="8" t="s">
        <v>357</v>
      </c>
      <c r="H439" s="44"/>
      <c r="I439" s="9">
        <v>2.0</v>
      </c>
      <c r="J439" s="8" t="s">
        <v>202</v>
      </c>
      <c r="K439" s="15"/>
      <c r="L439" s="43"/>
      <c r="M439" s="15"/>
      <c r="N439" s="8" t="s">
        <v>659</v>
      </c>
      <c r="O439" s="15"/>
      <c r="P439" s="6"/>
      <c r="Q439" s="6"/>
    </row>
    <row r="440">
      <c r="A440" s="68"/>
      <c r="B440" s="8" t="s">
        <v>80</v>
      </c>
      <c r="C440" s="9" t="s">
        <v>233</v>
      </c>
      <c r="D440" s="41">
        <v>45190.0</v>
      </c>
      <c r="E440" s="8" t="s">
        <v>187</v>
      </c>
      <c r="F440" s="42" t="s">
        <v>805</v>
      </c>
      <c r="G440" s="8" t="s">
        <v>625</v>
      </c>
      <c r="H440" s="44"/>
      <c r="I440" s="9">
        <v>1.0</v>
      </c>
      <c r="J440" s="8" t="s">
        <v>202</v>
      </c>
      <c r="K440" s="15"/>
      <c r="L440" s="43"/>
      <c r="M440" s="15"/>
      <c r="N440" s="8" t="s">
        <v>659</v>
      </c>
      <c r="O440" s="15"/>
      <c r="P440" s="6"/>
      <c r="Q440" s="6"/>
    </row>
    <row r="441">
      <c r="A441" s="68"/>
      <c r="B441" s="8" t="s">
        <v>42</v>
      </c>
      <c r="C441" s="9" t="s">
        <v>124</v>
      </c>
      <c r="D441" s="41">
        <v>45190.0</v>
      </c>
      <c r="E441" s="8" t="s">
        <v>187</v>
      </c>
      <c r="F441" s="42" t="s">
        <v>806</v>
      </c>
      <c r="G441" s="8" t="s">
        <v>126</v>
      </c>
      <c r="H441" s="44"/>
      <c r="I441" s="9">
        <v>2.0</v>
      </c>
      <c r="J441" s="8" t="s">
        <v>209</v>
      </c>
      <c r="K441" s="15"/>
      <c r="L441" s="43"/>
      <c r="M441" s="15"/>
      <c r="N441" s="8" t="s">
        <v>659</v>
      </c>
      <c r="O441" s="15"/>
      <c r="P441" s="6"/>
      <c r="Q441" s="6"/>
    </row>
    <row r="442">
      <c r="A442" s="68"/>
      <c r="B442" s="8" t="s">
        <v>102</v>
      </c>
      <c r="C442" s="9" t="s">
        <v>27</v>
      </c>
      <c r="D442" s="41">
        <v>45190.0</v>
      </c>
      <c r="E442" s="8" t="s">
        <v>187</v>
      </c>
      <c r="F442" s="42" t="s">
        <v>807</v>
      </c>
      <c r="G442" s="8" t="s">
        <v>808</v>
      </c>
      <c r="H442" s="42" t="s">
        <v>808</v>
      </c>
      <c r="I442" s="9">
        <v>1.0</v>
      </c>
      <c r="J442" s="8" t="s">
        <v>20</v>
      </c>
      <c r="K442" s="15"/>
      <c r="L442" s="43"/>
      <c r="M442" s="15"/>
      <c r="N442" s="8" t="s">
        <v>659</v>
      </c>
      <c r="O442" s="15"/>
      <c r="P442" s="6"/>
      <c r="Q442" s="6"/>
    </row>
    <row r="443">
      <c r="A443" s="7"/>
      <c r="B443" s="8" t="s">
        <v>80</v>
      </c>
      <c r="C443" s="9" t="s">
        <v>233</v>
      </c>
      <c r="D443" s="41">
        <v>45190.0</v>
      </c>
      <c r="E443" s="8" t="s">
        <v>54</v>
      </c>
      <c r="F443" s="42" t="s">
        <v>809</v>
      </c>
      <c r="G443" s="8" t="s">
        <v>114</v>
      </c>
      <c r="H443" s="44"/>
      <c r="I443" s="9">
        <v>1.0</v>
      </c>
      <c r="J443" s="8" t="s">
        <v>20</v>
      </c>
      <c r="K443" s="15"/>
      <c r="L443" s="43"/>
      <c r="M443" s="8" t="s">
        <v>810</v>
      </c>
      <c r="N443" s="8" t="s">
        <v>297</v>
      </c>
      <c r="O443" s="15"/>
      <c r="P443" s="6"/>
      <c r="Q443" s="6"/>
    </row>
    <row r="444">
      <c r="A444" s="68"/>
      <c r="B444" s="8" t="s">
        <v>69</v>
      </c>
      <c r="C444" s="9" t="s">
        <v>124</v>
      </c>
      <c r="D444" s="41">
        <v>45191.0</v>
      </c>
      <c r="E444" s="8" t="s">
        <v>187</v>
      </c>
      <c r="F444" s="42" t="s">
        <v>811</v>
      </c>
      <c r="G444" s="8" t="s">
        <v>812</v>
      </c>
      <c r="H444" s="44"/>
      <c r="I444" s="9">
        <v>1.0</v>
      </c>
      <c r="J444" s="8" t="s">
        <v>20</v>
      </c>
      <c r="K444" s="15"/>
      <c r="L444" s="43"/>
      <c r="M444" s="15"/>
      <c r="N444" s="8" t="s">
        <v>330</v>
      </c>
      <c r="O444" s="15"/>
      <c r="P444" s="6"/>
      <c r="Q444" s="6"/>
    </row>
    <row r="445">
      <c r="A445" s="68"/>
      <c r="B445" s="8" t="s">
        <v>69</v>
      </c>
      <c r="C445" s="9" t="s">
        <v>53</v>
      </c>
      <c r="D445" s="41">
        <v>45191.0</v>
      </c>
      <c r="E445" s="8" t="s">
        <v>187</v>
      </c>
      <c r="F445" s="76" t="s">
        <v>813</v>
      </c>
      <c r="G445" s="8" t="s">
        <v>312</v>
      </c>
      <c r="H445" s="44"/>
      <c r="I445" s="9">
        <v>1.0</v>
      </c>
      <c r="J445" s="8" t="s">
        <v>20</v>
      </c>
      <c r="K445" s="15"/>
      <c r="L445" s="43"/>
      <c r="M445" s="15"/>
      <c r="N445" s="8" t="s">
        <v>330</v>
      </c>
      <c r="O445" s="15"/>
      <c r="P445" s="6"/>
      <c r="Q445" s="6"/>
    </row>
    <row r="446">
      <c r="A446" s="68"/>
      <c r="B446" s="8" t="s">
        <v>35</v>
      </c>
      <c r="C446" s="9" t="s">
        <v>16</v>
      </c>
      <c r="D446" s="41">
        <v>45192.0</v>
      </c>
      <c r="E446" s="8" t="s">
        <v>187</v>
      </c>
      <c r="F446" s="42" t="s">
        <v>814</v>
      </c>
      <c r="G446" s="8" t="s">
        <v>357</v>
      </c>
      <c r="H446" s="44"/>
      <c r="I446" s="9">
        <v>2.0</v>
      </c>
      <c r="J446" s="8" t="s">
        <v>202</v>
      </c>
      <c r="K446" s="15"/>
      <c r="L446" s="43"/>
      <c r="M446" s="15"/>
      <c r="N446" s="8" t="s">
        <v>330</v>
      </c>
      <c r="O446" s="15"/>
      <c r="P446" s="6"/>
      <c r="Q446" s="6"/>
    </row>
    <row r="447">
      <c r="A447" s="68"/>
      <c r="B447" s="8" t="s">
        <v>35</v>
      </c>
      <c r="C447" s="9" t="s">
        <v>233</v>
      </c>
      <c r="D447" s="41">
        <v>45192.0</v>
      </c>
      <c r="E447" s="8" t="s">
        <v>187</v>
      </c>
      <c r="F447" s="42" t="s">
        <v>815</v>
      </c>
      <c r="G447" s="8" t="s">
        <v>625</v>
      </c>
      <c r="H447" s="44"/>
      <c r="I447" s="9">
        <v>1.0</v>
      </c>
      <c r="J447" s="8" t="s">
        <v>202</v>
      </c>
      <c r="K447" s="15"/>
      <c r="L447" s="43"/>
      <c r="M447" s="15"/>
      <c r="N447" s="8" t="s">
        <v>330</v>
      </c>
      <c r="O447" s="15"/>
      <c r="P447" s="6"/>
      <c r="Q447" s="6"/>
    </row>
    <row r="448">
      <c r="A448" s="7"/>
      <c r="B448" s="8" t="s">
        <v>35</v>
      </c>
      <c r="C448" s="9" t="s">
        <v>233</v>
      </c>
      <c r="D448" s="41">
        <v>45192.0</v>
      </c>
      <c r="E448" s="8" t="s">
        <v>187</v>
      </c>
      <c r="F448" s="42" t="s">
        <v>816</v>
      </c>
      <c r="G448" s="8" t="s">
        <v>114</v>
      </c>
      <c r="H448" s="44"/>
      <c r="I448" s="9">
        <v>1.0</v>
      </c>
      <c r="J448" s="8" t="s">
        <v>20</v>
      </c>
      <c r="K448" s="15"/>
      <c r="L448" s="43"/>
      <c r="M448" s="15"/>
      <c r="N448" s="8" t="s">
        <v>330</v>
      </c>
      <c r="O448" s="15"/>
      <c r="P448" s="6"/>
      <c r="Q448" s="6"/>
    </row>
    <row r="449">
      <c r="A449" s="7"/>
      <c r="B449" s="8" t="s">
        <v>69</v>
      </c>
      <c r="C449" s="9" t="s">
        <v>124</v>
      </c>
      <c r="D449" s="41">
        <v>45192.0</v>
      </c>
      <c r="E449" s="8" t="s">
        <v>187</v>
      </c>
      <c r="F449" s="42" t="s">
        <v>817</v>
      </c>
      <c r="G449" s="8" t="s">
        <v>126</v>
      </c>
      <c r="H449" s="44"/>
      <c r="I449" s="9">
        <v>1.0</v>
      </c>
      <c r="J449" s="8" t="s">
        <v>209</v>
      </c>
      <c r="K449" s="15"/>
      <c r="L449" s="43"/>
      <c r="M449" s="15"/>
      <c r="N449" s="8" t="s">
        <v>330</v>
      </c>
      <c r="O449" s="15"/>
      <c r="P449" s="6"/>
      <c r="Q449" s="6"/>
    </row>
    <row r="450">
      <c r="A450" s="68"/>
      <c r="B450" s="8" t="s">
        <v>122</v>
      </c>
      <c r="C450" s="9" t="s">
        <v>36</v>
      </c>
      <c r="D450" s="41">
        <v>45192.0</v>
      </c>
      <c r="E450" s="8" t="s">
        <v>17</v>
      </c>
      <c r="F450" s="42" t="s">
        <v>818</v>
      </c>
      <c r="G450" s="8" t="s">
        <v>66</v>
      </c>
      <c r="H450" s="44"/>
      <c r="I450" s="9">
        <v>1.0</v>
      </c>
      <c r="J450" s="8" t="s">
        <v>20</v>
      </c>
      <c r="K450" s="8" t="s">
        <v>819</v>
      </c>
      <c r="L450" s="45" t="s">
        <v>105</v>
      </c>
      <c r="M450" s="15"/>
      <c r="N450" s="8" t="s">
        <v>611</v>
      </c>
      <c r="O450" s="15"/>
      <c r="P450" s="6"/>
      <c r="Q450" s="6"/>
    </row>
    <row r="451">
      <c r="A451" s="68"/>
      <c r="B451" s="8" t="s">
        <v>102</v>
      </c>
      <c r="C451" s="9" t="s">
        <v>36</v>
      </c>
      <c r="D451" s="41">
        <v>45193.0</v>
      </c>
      <c r="E451" s="8" t="s">
        <v>17</v>
      </c>
      <c r="F451" s="77" t="s">
        <v>820</v>
      </c>
      <c r="G451" s="8" t="s">
        <v>569</v>
      </c>
      <c r="H451" s="44"/>
      <c r="I451" s="9">
        <v>1.0</v>
      </c>
      <c r="J451" s="8" t="s">
        <v>20</v>
      </c>
      <c r="K451" s="8" t="s">
        <v>821</v>
      </c>
      <c r="L451" s="45" t="s">
        <v>822</v>
      </c>
      <c r="M451" s="15"/>
      <c r="N451" s="8" t="s">
        <v>611</v>
      </c>
      <c r="O451" s="15"/>
      <c r="P451" s="6"/>
      <c r="Q451" s="6"/>
    </row>
    <row r="452">
      <c r="A452" s="78"/>
      <c r="B452" s="8" t="s">
        <v>102</v>
      </c>
      <c r="C452" s="9" t="s">
        <v>36</v>
      </c>
      <c r="D452" s="41">
        <v>45193.0</v>
      </c>
      <c r="E452" s="8" t="s">
        <v>17</v>
      </c>
      <c r="F452" s="77" t="s">
        <v>823</v>
      </c>
      <c r="G452" s="8" t="s">
        <v>375</v>
      </c>
      <c r="H452" s="44"/>
      <c r="I452" s="9">
        <v>1.0</v>
      </c>
      <c r="J452" s="8" t="s">
        <v>20</v>
      </c>
      <c r="K452" s="8" t="s">
        <v>824</v>
      </c>
      <c r="L452" s="8" t="s">
        <v>824</v>
      </c>
      <c r="M452" s="15"/>
      <c r="N452" s="8" t="s">
        <v>611</v>
      </c>
      <c r="O452" s="15"/>
      <c r="P452" s="6"/>
      <c r="Q452" s="6"/>
    </row>
    <row r="453">
      <c r="A453" s="7"/>
      <c r="B453" s="8" t="s">
        <v>69</v>
      </c>
      <c r="C453" s="9" t="s">
        <v>233</v>
      </c>
      <c r="D453" s="41">
        <v>45193.0</v>
      </c>
      <c r="E453" s="8" t="s">
        <v>17</v>
      </c>
      <c r="F453" s="77" t="s">
        <v>825</v>
      </c>
      <c r="G453" s="8" t="s">
        <v>114</v>
      </c>
      <c r="H453" s="44"/>
      <c r="I453" s="9">
        <v>1.0</v>
      </c>
      <c r="J453" s="8" t="s">
        <v>20</v>
      </c>
      <c r="K453" s="15"/>
      <c r="L453" s="43"/>
      <c r="M453" s="15"/>
      <c r="N453" s="8" t="s">
        <v>611</v>
      </c>
      <c r="O453" s="15"/>
      <c r="P453" s="6"/>
      <c r="Q453" s="6"/>
    </row>
    <row r="454">
      <c r="A454" s="68"/>
      <c r="B454" s="8" t="s">
        <v>102</v>
      </c>
      <c r="C454" s="9" t="s">
        <v>36</v>
      </c>
      <c r="D454" s="41">
        <v>45193.0</v>
      </c>
      <c r="E454" s="8" t="s">
        <v>17</v>
      </c>
      <c r="F454" s="77" t="s">
        <v>823</v>
      </c>
      <c r="G454" s="8" t="s">
        <v>373</v>
      </c>
      <c r="H454" s="44"/>
      <c r="I454" s="9">
        <v>1.0</v>
      </c>
      <c r="J454" s="8" t="s">
        <v>20</v>
      </c>
      <c r="K454" s="8" t="s">
        <v>824</v>
      </c>
      <c r="L454" s="8" t="s">
        <v>824</v>
      </c>
      <c r="M454" s="15"/>
      <c r="N454" s="8" t="s">
        <v>611</v>
      </c>
      <c r="O454" s="15"/>
      <c r="P454" s="6"/>
      <c r="Q454" s="6"/>
    </row>
    <row r="455">
      <c r="A455" s="68"/>
      <c r="B455" s="8" t="s">
        <v>97</v>
      </c>
      <c r="C455" s="9" t="s">
        <v>540</v>
      </c>
      <c r="D455" s="41">
        <v>45194.0</v>
      </c>
      <c r="E455" s="8" t="s">
        <v>187</v>
      </c>
      <c r="F455" s="42" t="s">
        <v>826</v>
      </c>
      <c r="G455" s="8" t="s">
        <v>542</v>
      </c>
      <c r="H455" s="44"/>
      <c r="I455" s="9">
        <v>1.0</v>
      </c>
      <c r="J455" s="8" t="s">
        <v>20</v>
      </c>
      <c r="K455" s="8" t="s">
        <v>827</v>
      </c>
      <c r="L455" s="45" t="s">
        <v>828</v>
      </c>
      <c r="M455" s="15"/>
      <c r="N455" s="8" t="s">
        <v>659</v>
      </c>
      <c r="O455" s="15"/>
      <c r="P455" s="6"/>
      <c r="Q455" s="6"/>
    </row>
    <row r="456">
      <c r="A456" s="68"/>
      <c r="B456" s="8" t="s">
        <v>58</v>
      </c>
      <c r="C456" s="9" t="s">
        <v>36</v>
      </c>
      <c r="D456" s="41">
        <v>45194.0</v>
      </c>
      <c r="E456" s="8" t="s">
        <v>17</v>
      </c>
      <c r="F456" s="42" t="s">
        <v>829</v>
      </c>
      <c r="G456" s="8" t="s">
        <v>66</v>
      </c>
      <c r="H456" s="44"/>
      <c r="I456" s="9">
        <v>1.0</v>
      </c>
      <c r="J456" s="8" t="s">
        <v>20</v>
      </c>
      <c r="K456" s="8" t="s">
        <v>830</v>
      </c>
      <c r="L456" s="45" t="s">
        <v>831</v>
      </c>
      <c r="M456" s="15"/>
      <c r="N456" s="8" t="s">
        <v>305</v>
      </c>
      <c r="O456" s="15"/>
      <c r="P456" s="6"/>
      <c r="Q456" s="6"/>
    </row>
    <row r="457">
      <c r="A457" s="68"/>
      <c r="B457" s="8" t="s">
        <v>198</v>
      </c>
      <c r="C457" s="9" t="s">
        <v>36</v>
      </c>
      <c r="D457" s="41">
        <v>45194.0</v>
      </c>
      <c r="E457" s="8" t="s">
        <v>17</v>
      </c>
      <c r="F457" s="42" t="s">
        <v>832</v>
      </c>
      <c r="G457" s="8" t="s">
        <v>99</v>
      </c>
      <c r="H457" s="44"/>
      <c r="I457" s="9">
        <v>1.0</v>
      </c>
      <c r="J457" s="8" t="s">
        <v>20</v>
      </c>
      <c r="K457" s="8" t="s">
        <v>833</v>
      </c>
      <c r="L457" s="45" t="s">
        <v>834</v>
      </c>
      <c r="M457" s="15"/>
      <c r="N457" s="8" t="s">
        <v>305</v>
      </c>
      <c r="O457" s="15"/>
      <c r="P457" s="6"/>
      <c r="Q457" s="6"/>
    </row>
    <row r="458">
      <c r="A458" s="7"/>
      <c r="B458" s="8" t="s">
        <v>102</v>
      </c>
      <c r="C458" s="9" t="s">
        <v>16</v>
      </c>
      <c r="D458" s="41">
        <v>45195.0</v>
      </c>
      <c r="E458" s="8" t="s">
        <v>187</v>
      </c>
      <c r="F458" s="42" t="s">
        <v>789</v>
      </c>
      <c r="G458" s="8" t="s">
        <v>249</v>
      </c>
      <c r="H458" s="44"/>
      <c r="I458" s="9">
        <v>2.0</v>
      </c>
      <c r="J458" s="8" t="s">
        <v>202</v>
      </c>
      <c r="K458" s="15"/>
      <c r="L458" s="43"/>
      <c r="M458" s="15"/>
      <c r="N458" s="8" t="s">
        <v>330</v>
      </c>
      <c r="O458" s="15"/>
      <c r="P458" s="6"/>
      <c r="Q458" s="6"/>
    </row>
    <row r="459">
      <c r="A459" s="7"/>
      <c r="B459" s="8" t="s">
        <v>100</v>
      </c>
      <c r="C459" s="9" t="s">
        <v>124</v>
      </c>
      <c r="D459" s="41">
        <v>45195.0</v>
      </c>
      <c r="E459" s="8" t="s">
        <v>187</v>
      </c>
      <c r="F459" s="42" t="s">
        <v>835</v>
      </c>
      <c r="G459" s="8" t="s">
        <v>126</v>
      </c>
      <c r="H459" s="44"/>
      <c r="I459" s="9">
        <v>1.0</v>
      </c>
      <c r="J459" s="8" t="s">
        <v>202</v>
      </c>
      <c r="K459" s="15"/>
      <c r="L459" s="43"/>
      <c r="M459" s="15"/>
      <c r="N459" s="8" t="s">
        <v>330</v>
      </c>
      <c r="O459" s="15"/>
      <c r="P459" s="6"/>
      <c r="Q459" s="6"/>
    </row>
    <row r="460">
      <c r="A460" s="7"/>
      <c r="B460" s="8" t="s">
        <v>83</v>
      </c>
      <c r="C460" s="9" t="s">
        <v>16</v>
      </c>
      <c r="D460" s="41">
        <v>45156.0</v>
      </c>
      <c r="E460" s="8" t="s">
        <v>187</v>
      </c>
      <c r="F460" s="42" t="s">
        <v>684</v>
      </c>
      <c r="G460" s="8" t="s">
        <v>357</v>
      </c>
      <c r="H460" s="44"/>
      <c r="I460" s="9">
        <v>2.0</v>
      </c>
      <c r="J460" s="8" t="s">
        <v>202</v>
      </c>
      <c r="K460" s="15"/>
      <c r="L460" s="43"/>
      <c r="M460" s="15"/>
      <c r="N460" s="8" t="s">
        <v>659</v>
      </c>
      <c r="O460" s="15"/>
      <c r="P460" s="6"/>
      <c r="Q460" s="6"/>
    </row>
    <row r="461">
      <c r="A461" s="7"/>
      <c r="B461" s="8" t="s">
        <v>139</v>
      </c>
      <c r="C461" s="9" t="s">
        <v>418</v>
      </c>
      <c r="D461" s="41">
        <v>45156.0</v>
      </c>
      <c r="E461" s="8" t="s">
        <v>187</v>
      </c>
      <c r="F461" s="42" t="s">
        <v>836</v>
      </c>
      <c r="G461" s="8" t="s">
        <v>516</v>
      </c>
      <c r="H461" s="42"/>
      <c r="I461" s="9">
        <v>2.0</v>
      </c>
      <c r="J461" s="8" t="s">
        <v>20</v>
      </c>
      <c r="K461" s="15"/>
      <c r="L461" s="43"/>
      <c r="M461" s="15"/>
      <c r="N461" s="8" t="s">
        <v>659</v>
      </c>
      <c r="O461" s="15"/>
      <c r="P461" s="6"/>
      <c r="Q461" s="6"/>
    </row>
    <row r="462">
      <c r="A462" s="7"/>
      <c r="B462" s="8" t="s">
        <v>69</v>
      </c>
      <c r="C462" s="9" t="s">
        <v>233</v>
      </c>
      <c r="D462" s="41">
        <v>45196.0</v>
      </c>
      <c r="E462" s="8" t="s">
        <v>187</v>
      </c>
      <c r="F462" s="42" t="s">
        <v>800</v>
      </c>
      <c r="G462" s="8" t="s">
        <v>625</v>
      </c>
      <c r="H462" s="44"/>
      <c r="I462" s="9">
        <v>1.0</v>
      </c>
      <c r="J462" s="8" t="s">
        <v>202</v>
      </c>
      <c r="K462" s="15"/>
      <c r="L462" s="43"/>
      <c r="M462" s="15"/>
      <c r="N462" s="8" t="s">
        <v>330</v>
      </c>
      <c r="O462" s="15"/>
      <c r="P462" s="6"/>
      <c r="Q462" s="6"/>
    </row>
    <row r="463">
      <c r="A463" s="7"/>
      <c r="B463" s="8" t="s">
        <v>69</v>
      </c>
      <c r="C463" s="9" t="s">
        <v>16</v>
      </c>
      <c r="D463" s="41">
        <v>45196.0</v>
      </c>
      <c r="E463" s="8" t="s">
        <v>187</v>
      </c>
      <c r="F463" s="42" t="s">
        <v>837</v>
      </c>
      <c r="G463" s="8" t="s">
        <v>357</v>
      </c>
      <c r="H463" s="44"/>
      <c r="I463" s="9">
        <v>2.0</v>
      </c>
      <c r="J463" s="8" t="s">
        <v>202</v>
      </c>
      <c r="K463" s="15"/>
      <c r="L463" s="43"/>
      <c r="M463" s="15"/>
      <c r="N463" s="8" t="s">
        <v>330</v>
      </c>
      <c r="O463" s="15"/>
      <c r="P463" s="6"/>
      <c r="Q463" s="6"/>
    </row>
    <row r="464">
      <c r="A464" s="7"/>
      <c r="B464" s="8" t="s">
        <v>83</v>
      </c>
      <c r="C464" s="9" t="s">
        <v>418</v>
      </c>
      <c r="D464" s="41">
        <v>45196.0</v>
      </c>
      <c r="E464" s="8" t="s">
        <v>187</v>
      </c>
      <c r="F464" s="42" t="s">
        <v>838</v>
      </c>
      <c r="G464" s="8" t="s">
        <v>420</v>
      </c>
      <c r="H464" s="44"/>
      <c r="I464" s="9">
        <v>1.0</v>
      </c>
      <c r="J464" s="8" t="s">
        <v>20</v>
      </c>
      <c r="K464" s="15"/>
      <c r="L464" s="43"/>
      <c r="M464" s="15"/>
      <c r="N464" s="8" t="s">
        <v>330</v>
      </c>
      <c r="O464" s="15"/>
      <c r="P464" s="6"/>
      <c r="Q464" s="6"/>
    </row>
    <row r="465">
      <c r="A465" s="7"/>
      <c r="B465" s="8" t="s">
        <v>50</v>
      </c>
      <c r="C465" s="9" t="s">
        <v>412</v>
      </c>
      <c r="D465" s="41">
        <v>45196.0</v>
      </c>
      <c r="E465" s="8" t="s">
        <v>17</v>
      </c>
      <c r="F465" s="42" t="s">
        <v>839</v>
      </c>
      <c r="G465" s="8" t="s">
        <v>840</v>
      </c>
      <c r="H465" s="44"/>
      <c r="I465" s="9">
        <v>1.0</v>
      </c>
      <c r="J465" s="8" t="s">
        <v>20</v>
      </c>
      <c r="K465" s="9">
        <v>3.59681780874E11</v>
      </c>
      <c r="L465" s="9">
        <v>8.72289956678E11</v>
      </c>
      <c r="M465" s="15"/>
      <c r="N465" s="8" t="s">
        <v>611</v>
      </c>
      <c r="O465" s="15"/>
      <c r="P465" s="6"/>
      <c r="Q465" s="6"/>
    </row>
    <row r="466">
      <c r="A466" s="7"/>
      <c r="B466" s="8" t="s">
        <v>58</v>
      </c>
      <c r="C466" s="9" t="s">
        <v>412</v>
      </c>
      <c r="D466" s="41">
        <v>45197.0</v>
      </c>
      <c r="E466" s="8" t="s">
        <v>17</v>
      </c>
      <c r="F466" s="42" t="s">
        <v>841</v>
      </c>
      <c r="G466" s="8" t="s">
        <v>654</v>
      </c>
      <c r="H466" s="42"/>
      <c r="I466" s="9">
        <v>2.0</v>
      </c>
      <c r="J466" s="8" t="s">
        <v>20</v>
      </c>
      <c r="K466" s="8" t="s">
        <v>842</v>
      </c>
      <c r="L466" s="45" t="s">
        <v>843</v>
      </c>
      <c r="M466" s="15"/>
      <c r="N466" s="8" t="s">
        <v>611</v>
      </c>
      <c r="O466" s="15"/>
      <c r="P466" s="6"/>
      <c r="Q466" s="6"/>
    </row>
    <row r="467">
      <c r="A467" s="7"/>
      <c r="B467" s="8" t="s">
        <v>50</v>
      </c>
      <c r="C467" s="9" t="s">
        <v>16</v>
      </c>
      <c r="D467" s="41">
        <v>45197.0</v>
      </c>
      <c r="E467" s="8" t="s">
        <v>187</v>
      </c>
      <c r="F467" s="42" t="s">
        <v>789</v>
      </c>
      <c r="G467" s="8" t="s">
        <v>249</v>
      </c>
      <c r="H467" s="44"/>
      <c r="I467" s="9">
        <v>2.0</v>
      </c>
      <c r="J467" s="8" t="s">
        <v>202</v>
      </c>
      <c r="K467" s="15"/>
      <c r="L467" s="43"/>
      <c r="M467" s="15"/>
      <c r="N467" s="8" t="s">
        <v>330</v>
      </c>
      <c r="O467" s="15"/>
      <c r="P467" s="6"/>
      <c r="Q467" s="6"/>
    </row>
    <row r="468">
      <c r="A468" s="7"/>
      <c r="B468" s="8" t="s">
        <v>145</v>
      </c>
      <c r="C468" s="9" t="s">
        <v>540</v>
      </c>
      <c r="D468" s="41">
        <v>45198.0</v>
      </c>
      <c r="E468" s="8" t="s">
        <v>187</v>
      </c>
      <c r="F468" s="42" t="s">
        <v>844</v>
      </c>
      <c r="G468" s="8" t="s">
        <v>542</v>
      </c>
      <c r="H468" s="44"/>
      <c r="I468" s="9">
        <v>1.0</v>
      </c>
      <c r="J468" s="8" t="s">
        <v>20</v>
      </c>
      <c r="K468" s="79" t="s">
        <v>845</v>
      </c>
      <c r="L468" s="79" t="s">
        <v>846</v>
      </c>
      <c r="M468" s="15"/>
      <c r="N468" s="8" t="s">
        <v>659</v>
      </c>
      <c r="O468" s="15"/>
      <c r="P468" s="6"/>
      <c r="Q468" s="6"/>
    </row>
    <row r="469">
      <c r="A469" s="7"/>
      <c r="B469" s="8" t="s">
        <v>75</v>
      </c>
      <c r="C469" s="9" t="s">
        <v>153</v>
      </c>
      <c r="D469" s="41">
        <v>45198.0</v>
      </c>
      <c r="E469" s="8" t="s">
        <v>54</v>
      </c>
      <c r="F469" s="42" t="s">
        <v>847</v>
      </c>
      <c r="G469" s="8" t="s">
        <v>155</v>
      </c>
      <c r="H469" s="44"/>
      <c r="I469" s="9">
        <v>1.0</v>
      </c>
      <c r="J469" s="8" t="s">
        <v>20</v>
      </c>
      <c r="K469" s="15"/>
      <c r="L469" s="43"/>
      <c r="M469" s="8" t="s">
        <v>848</v>
      </c>
      <c r="N469" s="8" t="s">
        <v>361</v>
      </c>
      <c r="O469" s="15"/>
      <c r="P469" s="6"/>
      <c r="Q469" s="6"/>
    </row>
    <row r="470">
      <c r="A470" s="7"/>
      <c r="B470" s="8" t="s">
        <v>122</v>
      </c>
      <c r="C470" s="9" t="s">
        <v>124</v>
      </c>
      <c r="D470" s="41">
        <v>45199.0</v>
      </c>
      <c r="E470" s="8" t="s">
        <v>187</v>
      </c>
      <c r="F470" s="42" t="s">
        <v>849</v>
      </c>
      <c r="G470" s="8" t="s">
        <v>126</v>
      </c>
      <c r="H470" s="44"/>
      <c r="I470" s="9">
        <v>2.0</v>
      </c>
      <c r="J470" s="8" t="s">
        <v>209</v>
      </c>
      <c r="K470" s="15"/>
      <c r="L470" s="43"/>
      <c r="M470" s="15"/>
      <c r="N470" s="8" t="s">
        <v>659</v>
      </c>
      <c r="O470" s="15"/>
      <c r="P470" s="6"/>
      <c r="Q470" s="6"/>
    </row>
    <row r="471">
      <c r="A471" s="7"/>
      <c r="B471" s="8" t="s">
        <v>145</v>
      </c>
      <c r="C471" s="9" t="s">
        <v>233</v>
      </c>
      <c r="D471" s="41">
        <v>45199.0</v>
      </c>
      <c r="E471" s="8" t="s">
        <v>187</v>
      </c>
      <c r="F471" s="42" t="s">
        <v>850</v>
      </c>
      <c r="G471" s="8" t="s">
        <v>625</v>
      </c>
      <c r="H471" s="44"/>
      <c r="I471" s="9">
        <v>2.0</v>
      </c>
      <c r="J471" s="8" t="s">
        <v>202</v>
      </c>
      <c r="K471" s="15"/>
      <c r="L471" s="43"/>
      <c r="M471" s="15"/>
      <c r="N471" s="8" t="s">
        <v>659</v>
      </c>
      <c r="O471" s="15"/>
      <c r="P471" s="6"/>
      <c r="Q471" s="6"/>
    </row>
    <row r="472">
      <c r="A472" s="7"/>
      <c r="B472" s="8" t="s">
        <v>40</v>
      </c>
      <c r="C472" s="9" t="s">
        <v>233</v>
      </c>
      <c r="D472" s="41">
        <v>45199.0</v>
      </c>
      <c r="E472" s="8" t="s">
        <v>187</v>
      </c>
      <c r="F472" s="42" t="s">
        <v>850</v>
      </c>
      <c r="G472" s="8" t="s">
        <v>625</v>
      </c>
      <c r="H472" s="44"/>
      <c r="I472" s="9">
        <v>2.0</v>
      </c>
      <c r="J472" s="8" t="s">
        <v>202</v>
      </c>
      <c r="K472" s="15"/>
      <c r="L472" s="43"/>
      <c r="M472" s="15"/>
      <c r="N472" s="8" t="s">
        <v>659</v>
      </c>
      <c r="O472" s="15"/>
      <c r="P472" s="6"/>
      <c r="Q472" s="6"/>
    </row>
    <row r="473">
      <c r="A473" s="7"/>
      <c r="B473" s="8" t="s">
        <v>22</v>
      </c>
      <c r="C473" s="9" t="s">
        <v>233</v>
      </c>
      <c r="D473" s="41">
        <v>45199.0</v>
      </c>
      <c r="E473" s="8" t="s">
        <v>187</v>
      </c>
      <c r="F473" s="42" t="s">
        <v>851</v>
      </c>
      <c r="G473" s="8" t="s">
        <v>625</v>
      </c>
      <c r="H473" s="44"/>
      <c r="I473" s="9">
        <v>2.0</v>
      </c>
      <c r="J473" s="8" t="s">
        <v>202</v>
      </c>
      <c r="K473" s="15"/>
      <c r="L473" s="43"/>
      <c r="M473" s="15"/>
      <c r="N473" s="8" t="s">
        <v>330</v>
      </c>
      <c r="O473" s="15"/>
      <c r="P473" s="6"/>
      <c r="Q473" s="6"/>
    </row>
    <row r="474">
      <c r="A474" s="7"/>
      <c r="B474" s="8" t="s">
        <v>64</v>
      </c>
      <c r="C474" s="9" t="s">
        <v>233</v>
      </c>
      <c r="D474" s="41">
        <v>45199.0</v>
      </c>
      <c r="E474" s="8" t="s">
        <v>187</v>
      </c>
      <c r="F474" s="42" t="s">
        <v>852</v>
      </c>
      <c r="G474" s="8" t="s">
        <v>625</v>
      </c>
      <c r="H474" s="44"/>
      <c r="I474" s="9">
        <v>1.0</v>
      </c>
      <c r="J474" s="8" t="s">
        <v>202</v>
      </c>
      <c r="K474" s="15"/>
      <c r="L474" s="43"/>
      <c r="M474" s="15"/>
      <c r="N474" s="8" t="s">
        <v>330</v>
      </c>
      <c r="O474" s="15"/>
      <c r="P474" s="6"/>
      <c r="Q474" s="6"/>
    </row>
    <row r="475">
      <c r="A475" s="7"/>
      <c r="B475" s="8" t="s">
        <v>122</v>
      </c>
      <c r="C475" s="9" t="s">
        <v>233</v>
      </c>
      <c r="D475" s="41">
        <v>45199.0</v>
      </c>
      <c r="E475" s="8" t="s">
        <v>187</v>
      </c>
      <c r="F475" s="42" t="s">
        <v>850</v>
      </c>
      <c r="G475" s="8" t="s">
        <v>625</v>
      </c>
      <c r="H475" s="44"/>
      <c r="I475" s="9">
        <v>2.0</v>
      </c>
      <c r="J475" s="8" t="s">
        <v>202</v>
      </c>
      <c r="K475" s="15"/>
      <c r="L475" s="43"/>
      <c r="M475" s="15"/>
      <c r="N475" s="8" t="s">
        <v>659</v>
      </c>
      <c r="O475" s="15"/>
      <c r="P475" s="6"/>
      <c r="Q475" s="6"/>
    </row>
    <row r="476">
      <c r="A476" s="7"/>
      <c r="B476" s="8" t="s">
        <v>216</v>
      </c>
      <c r="C476" s="9" t="s">
        <v>233</v>
      </c>
      <c r="D476" s="41">
        <v>45201.0</v>
      </c>
      <c r="E476" s="8" t="s">
        <v>187</v>
      </c>
      <c r="F476" s="42" t="s">
        <v>853</v>
      </c>
      <c r="G476" s="8" t="s">
        <v>625</v>
      </c>
      <c r="H476" s="44"/>
      <c r="I476" s="9">
        <v>2.0</v>
      </c>
      <c r="J476" s="8" t="s">
        <v>202</v>
      </c>
      <c r="K476" s="15"/>
      <c r="L476" s="43"/>
      <c r="M476" s="15"/>
      <c r="N476" s="8" t="s">
        <v>330</v>
      </c>
      <c r="O476" s="15"/>
      <c r="P476" s="6"/>
      <c r="Q476" s="6"/>
    </row>
    <row r="477">
      <c r="A477" s="7"/>
      <c r="B477" s="8" t="s">
        <v>46</v>
      </c>
      <c r="C477" s="9" t="s">
        <v>233</v>
      </c>
      <c r="D477" s="41">
        <v>45201.0</v>
      </c>
      <c r="E477" s="8" t="s">
        <v>187</v>
      </c>
      <c r="F477" s="42" t="s">
        <v>853</v>
      </c>
      <c r="G477" s="8" t="s">
        <v>625</v>
      </c>
      <c r="H477" s="44"/>
      <c r="I477" s="9">
        <v>2.0</v>
      </c>
      <c r="J477" s="8" t="s">
        <v>202</v>
      </c>
      <c r="K477" s="15"/>
      <c r="L477" s="43"/>
      <c r="M477" s="15"/>
      <c r="N477" s="8" t="s">
        <v>330</v>
      </c>
      <c r="O477" s="15"/>
      <c r="P477" s="6"/>
      <c r="Q477" s="6"/>
    </row>
    <row r="478">
      <c r="A478" s="7"/>
      <c r="B478" s="8" t="s">
        <v>26</v>
      </c>
      <c r="C478" s="9" t="s">
        <v>233</v>
      </c>
      <c r="D478" s="41">
        <v>45201.0</v>
      </c>
      <c r="E478" s="8" t="s">
        <v>187</v>
      </c>
      <c r="F478" s="42" t="s">
        <v>853</v>
      </c>
      <c r="G478" s="8" t="s">
        <v>625</v>
      </c>
      <c r="H478" s="44"/>
      <c r="I478" s="9">
        <v>2.0</v>
      </c>
      <c r="J478" s="8" t="s">
        <v>202</v>
      </c>
      <c r="K478" s="15"/>
      <c r="L478" s="43"/>
      <c r="M478" s="15"/>
      <c r="N478" s="8" t="s">
        <v>330</v>
      </c>
      <c r="O478" s="15"/>
      <c r="P478" s="6"/>
      <c r="Q478" s="6"/>
    </row>
    <row r="479">
      <c r="A479" s="7"/>
      <c r="B479" s="8" t="s">
        <v>83</v>
      </c>
      <c r="C479" s="9" t="s">
        <v>233</v>
      </c>
      <c r="D479" s="41">
        <v>45201.0</v>
      </c>
      <c r="E479" s="8" t="s">
        <v>17</v>
      </c>
      <c r="F479" s="42" t="s">
        <v>854</v>
      </c>
      <c r="G479" s="8" t="s">
        <v>625</v>
      </c>
      <c r="H479" s="44"/>
      <c r="I479" s="9">
        <v>1.0</v>
      </c>
      <c r="J479" s="8" t="s">
        <v>202</v>
      </c>
      <c r="K479" s="15"/>
      <c r="L479" s="43"/>
      <c r="M479" s="15"/>
      <c r="N479" s="8" t="s">
        <v>611</v>
      </c>
      <c r="O479" s="15"/>
      <c r="P479" s="6"/>
      <c r="Q479" s="6"/>
    </row>
    <row r="480">
      <c r="A480" s="7"/>
      <c r="B480" s="8" t="s">
        <v>102</v>
      </c>
      <c r="C480" s="9" t="s">
        <v>36</v>
      </c>
      <c r="D480" s="41">
        <v>45201.0</v>
      </c>
      <c r="E480" s="8" t="s">
        <v>17</v>
      </c>
      <c r="F480" s="42" t="s">
        <v>855</v>
      </c>
      <c r="G480" s="8" t="s">
        <v>133</v>
      </c>
      <c r="H480" s="42"/>
      <c r="I480" s="9">
        <v>1.0</v>
      </c>
      <c r="J480" s="8" t="s">
        <v>20</v>
      </c>
      <c r="K480" s="15"/>
      <c r="L480" s="43"/>
      <c r="M480" s="15"/>
      <c r="N480" s="8" t="s">
        <v>611</v>
      </c>
      <c r="O480" s="15"/>
      <c r="P480" s="6"/>
      <c r="Q480" s="6"/>
    </row>
    <row r="481">
      <c r="A481" s="7"/>
      <c r="B481" s="8" t="s">
        <v>40</v>
      </c>
      <c r="C481" s="9" t="s">
        <v>36</v>
      </c>
      <c r="D481" s="41">
        <v>45202.0</v>
      </c>
      <c r="E481" s="8" t="s">
        <v>187</v>
      </c>
      <c r="F481" s="42" t="s">
        <v>856</v>
      </c>
      <c r="G481" s="8" t="s">
        <v>857</v>
      </c>
      <c r="H481" s="44"/>
      <c r="I481" s="9">
        <v>1.0</v>
      </c>
      <c r="J481" s="8" t="s">
        <v>20</v>
      </c>
      <c r="K481" s="8" t="s">
        <v>858</v>
      </c>
      <c r="L481" s="45" t="s">
        <v>859</v>
      </c>
      <c r="M481" s="15"/>
      <c r="N481" s="8" t="s">
        <v>330</v>
      </c>
      <c r="O481" s="15"/>
      <c r="P481" s="6"/>
      <c r="Q481" s="6"/>
    </row>
    <row r="482">
      <c r="A482" s="7"/>
      <c r="B482" s="8" t="s">
        <v>354</v>
      </c>
      <c r="C482" s="9" t="s">
        <v>36</v>
      </c>
      <c r="D482" s="41">
        <v>45202.0</v>
      </c>
      <c r="E482" s="8" t="s">
        <v>17</v>
      </c>
      <c r="F482" s="42" t="s">
        <v>860</v>
      </c>
      <c r="G482" s="8" t="s">
        <v>38</v>
      </c>
      <c r="H482" s="44"/>
      <c r="I482" s="9">
        <v>1.0</v>
      </c>
      <c r="J482" s="8" t="s">
        <v>20</v>
      </c>
      <c r="K482" s="8" t="s">
        <v>861</v>
      </c>
      <c r="L482" s="45" t="s">
        <v>862</v>
      </c>
      <c r="M482" s="15"/>
      <c r="N482" s="8" t="s">
        <v>305</v>
      </c>
      <c r="O482" s="15"/>
      <c r="P482" s="6"/>
      <c r="Q482" s="6"/>
    </row>
    <row r="483">
      <c r="A483" s="7"/>
      <c r="B483" s="8" t="s">
        <v>69</v>
      </c>
      <c r="C483" s="9" t="s">
        <v>36</v>
      </c>
      <c r="D483" s="41">
        <v>45202.0</v>
      </c>
      <c r="E483" s="8" t="s">
        <v>17</v>
      </c>
      <c r="F483" s="42" t="s">
        <v>863</v>
      </c>
      <c r="G483" s="8" t="s">
        <v>633</v>
      </c>
      <c r="H483" s="42"/>
      <c r="I483" s="9">
        <v>1.0</v>
      </c>
      <c r="J483" s="8" t="s">
        <v>20</v>
      </c>
      <c r="K483" s="8" t="s">
        <v>864</v>
      </c>
      <c r="L483" s="45" t="s">
        <v>865</v>
      </c>
      <c r="M483" s="15"/>
      <c r="N483" s="8" t="s">
        <v>305</v>
      </c>
      <c r="O483" s="15"/>
      <c r="P483" s="6"/>
      <c r="Q483" s="6"/>
    </row>
    <row r="484">
      <c r="A484" s="7"/>
      <c r="B484" s="8" t="s">
        <v>107</v>
      </c>
      <c r="C484" s="9" t="s">
        <v>233</v>
      </c>
      <c r="D484" s="41">
        <v>45203.0</v>
      </c>
      <c r="E484" s="8" t="s">
        <v>187</v>
      </c>
      <c r="F484" s="42" t="s">
        <v>854</v>
      </c>
      <c r="G484" s="8" t="s">
        <v>625</v>
      </c>
      <c r="H484" s="44"/>
      <c r="I484" s="9">
        <v>1.0</v>
      </c>
      <c r="J484" s="8" t="s">
        <v>202</v>
      </c>
      <c r="K484" s="15"/>
      <c r="L484" s="43"/>
      <c r="M484" s="15"/>
      <c r="N484" s="8" t="s">
        <v>330</v>
      </c>
      <c r="O484" s="15"/>
      <c r="P484" s="6"/>
      <c r="Q484" s="6"/>
    </row>
    <row r="485">
      <c r="A485" s="7"/>
      <c r="B485" s="8" t="s">
        <v>102</v>
      </c>
      <c r="C485" s="9" t="s">
        <v>36</v>
      </c>
      <c r="D485" s="41">
        <v>45203.0</v>
      </c>
      <c r="E485" s="8" t="s">
        <v>17</v>
      </c>
      <c r="F485" s="42" t="s">
        <v>866</v>
      </c>
      <c r="G485" s="8" t="s">
        <v>271</v>
      </c>
      <c r="H485" s="44"/>
      <c r="I485" s="9">
        <v>1.0</v>
      </c>
      <c r="J485" s="15"/>
      <c r="K485" s="8" t="s">
        <v>867</v>
      </c>
      <c r="L485" s="80" t="s">
        <v>867</v>
      </c>
      <c r="M485" s="15"/>
      <c r="N485" s="8" t="s">
        <v>305</v>
      </c>
      <c r="O485" s="15"/>
      <c r="P485" s="6"/>
      <c r="Q485" s="6"/>
    </row>
    <row r="486">
      <c r="A486" s="7"/>
      <c r="B486" s="8" t="s">
        <v>145</v>
      </c>
      <c r="C486" s="9" t="s">
        <v>124</v>
      </c>
      <c r="D486" s="41">
        <v>45204.0</v>
      </c>
      <c r="E486" s="8" t="s">
        <v>187</v>
      </c>
      <c r="F486" s="42" t="s">
        <v>868</v>
      </c>
      <c r="G486" s="8" t="s">
        <v>126</v>
      </c>
      <c r="H486" s="44"/>
      <c r="I486" s="9">
        <v>6.0</v>
      </c>
      <c r="J486" s="8" t="s">
        <v>209</v>
      </c>
      <c r="K486" s="15"/>
      <c r="L486" s="43"/>
      <c r="M486" s="15"/>
      <c r="N486" s="8" t="s">
        <v>659</v>
      </c>
      <c r="O486" s="15"/>
      <c r="P486" s="6"/>
      <c r="Q486" s="6"/>
    </row>
    <row r="487">
      <c r="A487" s="7"/>
      <c r="B487" s="8" t="s">
        <v>40</v>
      </c>
      <c r="C487" s="9" t="s">
        <v>16</v>
      </c>
      <c r="D487" s="41">
        <v>45204.0</v>
      </c>
      <c r="E487" s="8" t="s">
        <v>187</v>
      </c>
      <c r="F487" s="42" t="s">
        <v>869</v>
      </c>
      <c r="G487" s="8" t="s">
        <v>357</v>
      </c>
      <c r="H487" s="44"/>
      <c r="I487" s="9">
        <v>2.0</v>
      </c>
      <c r="J487" s="8" t="s">
        <v>202</v>
      </c>
      <c r="K487" s="15"/>
      <c r="L487" s="43"/>
      <c r="M487" s="15"/>
      <c r="N487" s="8" t="s">
        <v>659</v>
      </c>
      <c r="O487" s="15"/>
      <c r="P487" s="6"/>
      <c r="Q487" s="6"/>
    </row>
    <row r="488">
      <c r="A488" s="7"/>
      <c r="B488" s="8" t="s">
        <v>159</v>
      </c>
      <c r="C488" s="9" t="s">
        <v>16</v>
      </c>
      <c r="D488" s="41">
        <v>45204.0</v>
      </c>
      <c r="E488" s="8" t="s">
        <v>187</v>
      </c>
      <c r="F488" s="42" t="s">
        <v>869</v>
      </c>
      <c r="G488" s="8" t="s">
        <v>357</v>
      </c>
      <c r="H488" s="44"/>
      <c r="I488" s="9">
        <v>2.0</v>
      </c>
      <c r="J488" s="8" t="s">
        <v>202</v>
      </c>
      <c r="K488" s="15"/>
      <c r="L488" s="43"/>
      <c r="M488" s="15"/>
      <c r="N488" s="8" t="s">
        <v>659</v>
      </c>
      <c r="O488" s="15"/>
      <c r="P488" s="6"/>
      <c r="Q488" s="6"/>
    </row>
    <row r="489">
      <c r="A489" s="7"/>
      <c r="B489" s="8" t="s">
        <v>15</v>
      </c>
      <c r="C489" s="9" t="s">
        <v>36</v>
      </c>
      <c r="D489" s="41">
        <v>45204.0</v>
      </c>
      <c r="E489" s="8" t="s">
        <v>17</v>
      </c>
      <c r="F489" s="42" t="s">
        <v>870</v>
      </c>
      <c r="G489" s="8" t="s">
        <v>133</v>
      </c>
      <c r="H489" s="42"/>
      <c r="I489" s="9">
        <v>1.0</v>
      </c>
      <c r="J489" s="8" t="s">
        <v>20</v>
      </c>
      <c r="K489" s="15"/>
      <c r="L489" s="43"/>
      <c r="M489" s="15"/>
      <c r="N489" s="8" t="s">
        <v>611</v>
      </c>
      <c r="O489" s="15"/>
      <c r="P489" s="6"/>
      <c r="Q489" s="6"/>
    </row>
    <row r="490">
      <c r="A490" s="7"/>
      <c r="B490" s="8" t="s">
        <v>46</v>
      </c>
      <c r="C490" s="9" t="s">
        <v>70</v>
      </c>
      <c r="D490" s="41">
        <v>45204.0</v>
      </c>
      <c r="E490" s="8" t="s">
        <v>17</v>
      </c>
      <c r="F490" s="42" t="s">
        <v>871</v>
      </c>
      <c r="G490" s="8" t="s">
        <v>72</v>
      </c>
      <c r="H490" s="44"/>
      <c r="I490" s="9">
        <v>1.0</v>
      </c>
      <c r="J490" s="8" t="s">
        <v>20</v>
      </c>
      <c r="K490" s="8" t="s">
        <v>872</v>
      </c>
      <c r="L490" s="8" t="s">
        <v>872</v>
      </c>
      <c r="M490" s="15"/>
      <c r="N490" s="8" t="s">
        <v>611</v>
      </c>
      <c r="O490" s="15"/>
      <c r="P490" s="6"/>
      <c r="Q490" s="6"/>
    </row>
    <row r="491">
      <c r="A491" s="7"/>
      <c r="B491" s="8" t="s">
        <v>97</v>
      </c>
      <c r="C491" s="9" t="s">
        <v>124</v>
      </c>
      <c r="D491" s="41">
        <v>45205.0</v>
      </c>
      <c r="E491" s="8" t="s">
        <v>187</v>
      </c>
      <c r="F491" s="42" t="s">
        <v>873</v>
      </c>
      <c r="G491" s="8" t="s">
        <v>126</v>
      </c>
      <c r="H491" s="44"/>
      <c r="I491" s="9">
        <v>2.0</v>
      </c>
      <c r="J491" s="8" t="s">
        <v>209</v>
      </c>
      <c r="K491" s="15"/>
      <c r="L491" s="43"/>
      <c r="M491" s="15"/>
      <c r="N491" s="8" t="s">
        <v>659</v>
      </c>
      <c r="O491" s="15"/>
      <c r="P491" s="6"/>
      <c r="Q491" s="6"/>
    </row>
    <row r="492">
      <c r="A492" s="7"/>
      <c r="B492" s="8" t="s">
        <v>102</v>
      </c>
      <c r="C492" s="9" t="s">
        <v>233</v>
      </c>
      <c r="D492" s="41">
        <v>45205.0</v>
      </c>
      <c r="E492" s="8" t="s">
        <v>187</v>
      </c>
      <c r="F492" s="42" t="s">
        <v>874</v>
      </c>
      <c r="G492" s="8" t="s">
        <v>625</v>
      </c>
      <c r="H492" s="44"/>
      <c r="I492" s="9">
        <v>2.0</v>
      </c>
      <c r="J492" s="8" t="s">
        <v>202</v>
      </c>
      <c r="K492" s="15"/>
      <c r="L492" s="43"/>
      <c r="M492" s="15"/>
      <c r="N492" s="8" t="s">
        <v>659</v>
      </c>
      <c r="O492" s="15"/>
      <c r="P492" s="6"/>
      <c r="Q492" s="6"/>
    </row>
    <row r="493">
      <c r="A493" s="7"/>
      <c r="B493" s="8" t="s">
        <v>69</v>
      </c>
      <c r="C493" s="9" t="s">
        <v>233</v>
      </c>
      <c r="D493" s="41">
        <v>45205.0</v>
      </c>
      <c r="E493" s="8" t="s">
        <v>187</v>
      </c>
      <c r="F493" s="42" t="s">
        <v>875</v>
      </c>
      <c r="G493" s="8" t="s">
        <v>625</v>
      </c>
      <c r="H493" s="44"/>
      <c r="I493" s="9">
        <v>1.0</v>
      </c>
      <c r="J493" s="8" t="s">
        <v>202</v>
      </c>
      <c r="K493" s="15"/>
      <c r="L493" s="43"/>
      <c r="M493" s="15"/>
      <c r="N493" s="8" t="s">
        <v>659</v>
      </c>
      <c r="O493" s="15"/>
      <c r="P493" s="6"/>
      <c r="Q493" s="6"/>
    </row>
    <row r="494">
      <c r="A494" s="7"/>
      <c r="B494" s="8" t="s">
        <v>145</v>
      </c>
      <c r="C494" s="9" t="s">
        <v>418</v>
      </c>
      <c r="D494" s="41">
        <v>45205.0</v>
      </c>
      <c r="E494" s="8" t="s">
        <v>17</v>
      </c>
      <c r="F494" s="42" t="s">
        <v>876</v>
      </c>
      <c r="G494" s="8" t="s">
        <v>877</v>
      </c>
      <c r="H494" s="42"/>
      <c r="I494" s="9">
        <v>2.0</v>
      </c>
      <c r="J494" s="8" t="s">
        <v>209</v>
      </c>
      <c r="K494" s="15"/>
      <c r="L494" s="43"/>
      <c r="M494" s="15"/>
      <c r="N494" s="8" t="s">
        <v>611</v>
      </c>
      <c r="O494" s="15"/>
      <c r="P494" s="6"/>
      <c r="Q494" s="6"/>
    </row>
    <row r="495">
      <c r="A495" s="7"/>
      <c r="B495" s="8" t="s">
        <v>145</v>
      </c>
      <c r="C495" s="9" t="s">
        <v>418</v>
      </c>
      <c r="D495" s="41">
        <v>45205.0</v>
      </c>
      <c r="E495" s="8" t="s">
        <v>17</v>
      </c>
      <c r="F495" s="42" t="s">
        <v>876</v>
      </c>
      <c r="G495" s="8" t="s">
        <v>878</v>
      </c>
      <c r="H495" s="42"/>
      <c r="I495" s="9">
        <v>2.0</v>
      </c>
      <c r="J495" s="8" t="s">
        <v>209</v>
      </c>
      <c r="K495" s="15"/>
      <c r="L495" s="43"/>
      <c r="M495" s="15"/>
      <c r="N495" s="8" t="s">
        <v>611</v>
      </c>
      <c r="O495" s="15"/>
      <c r="P495" s="6"/>
      <c r="Q495" s="6"/>
    </row>
    <row r="496">
      <c r="A496" s="7"/>
      <c r="B496" s="8" t="s">
        <v>46</v>
      </c>
      <c r="C496" s="9" t="s">
        <v>124</v>
      </c>
      <c r="D496" s="41">
        <v>45205.0</v>
      </c>
      <c r="E496" s="8" t="s">
        <v>17</v>
      </c>
      <c r="F496" s="42" t="s">
        <v>879</v>
      </c>
      <c r="G496" s="8" t="s">
        <v>126</v>
      </c>
      <c r="H496" s="44"/>
      <c r="I496" s="9">
        <v>1.0</v>
      </c>
      <c r="J496" s="8" t="s">
        <v>209</v>
      </c>
      <c r="K496" s="15"/>
      <c r="L496" s="43"/>
      <c r="M496" s="15"/>
      <c r="N496" s="8" t="s">
        <v>611</v>
      </c>
      <c r="O496" s="15"/>
      <c r="P496" s="6"/>
      <c r="Q496" s="6"/>
    </row>
    <row r="497">
      <c r="A497" s="7"/>
      <c r="B497" s="8" t="s">
        <v>107</v>
      </c>
      <c r="C497" s="9" t="s">
        <v>16</v>
      </c>
      <c r="D497" s="41">
        <v>45206.0</v>
      </c>
      <c r="E497" s="8" t="s">
        <v>187</v>
      </c>
      <c r="F497" s="42" t="s">
        <v>880</v>
      </c>
      <c r="G497" s="8" t="s">
        <v>357</v>
      </c>
      <c r="H497" s="44"/>
      <c r="I497" s="9">
        <v>2.0</v>
      </c>
      <c r="J497" s="8" t="s">
        <v>202</v>
      </c>
      <c r="K497" s="15"/>
      <c r="L497" s="43"/>
      <c r="M497" s="15"/>
      <c r="N497" s="8" t="s">
        <v>659</v>
      </c>
      <c r="O497" s="15"/>
      <c r="P497" s="6"/>
      <c r="Q497" s="6"/>
    </row>
    <row r="498">
      <c r="A498" s="7"/>
      <c r="B498" s="8" t="s">
        <v>139</v>
      </c>
      <c r="C498" s="9" t="s">
        <v>233</v>
      </c>
      <c r="D498" s="41">
        <v>45208.0</v>
      </c>
      <c r="E498" s="8" t="s">
        <v>187</v>
      </c>
      <c r="F498" s="42" t="s">
        <v>874</v>
      </c>
      <c r="G498" s="8" t="s">
        <v>625</v>
      </c>
      <c r="H498" s="44"/>
      <c r="I498" s="9">
        <v>2.0</v>
      </c>
      <c r="J498" s="8" t="s">
        <v>202</v>
      </c>
      <c r="K498" s="15"/>
      <c r="L498" s="43"/>
      <c r="M498" s="15"/>
      <c r="N498" s="8" t="s">
        <v>330</v>
      </c>
      <c r="O498" s="15"/>
      <c r="P498" s="6"/>
      <c r="Q498" s="6"/>
    </row>
    <row r="499">
      <c r="A499" s="7"/>
      <c r="B499" s="8" t="s">
        <v>93</v>
      </c>
      <c r="C499" s="9" t="s">
        <v>124</v>
      </c>
      <c r="D499" s="41">
        <v>45208.0</v>
      </c>
      <c r="E499" s="8" t="s">
        <v>187</v>
      </c>
      <c r="F499" s="42" t="s">
        <v>881</v>
      </c>
      <c r="G499" s="8" t="s">
        <v>126</v>
      </c>
      <c r="H499" s="44"/>
      <c r="I499" s="9">
        <v>1.0</v>
      </c>
      <c r="J499" s="8" t="s">
        <v>209</v>
      </c>
      <c r="K499" s="15"/>
      <c r="L499" s="43"/>
      <c r="M499" s="15"/>
      <c r="N499" s="8" t="s">
        <v>330</v>
      </c>
      <c r="O499" s="15"/>
      <c r="P499" s="6"/>
      <c r="Q499" s="6"/>
    </row>
    <row r="500">
      <c r="A500" s="7"/>
      <c r="B500" s="8" t="s">
        <v>145</v>
      </c>
      <c r="C500" s="9" t="s">
        <v>418</v>
      </c>
      <c r="D500" s="41">
        <v>45208.0</v>
      </c>
      <c r="E500" s="8" t="s">
        <v>187</v>
      </c>
      <c r="F500" s="42" t="s">
        <v>882</v>
      </c>
      <c r="G500" s="8" t="s">
        <v>883</v>
      </c>
      <c r="H500" s="42"/>
      <c r="I500" s="9">
        <v>1.0</v>
      </c>
      <c r="J500" s="8" t="s">
        <v>209</v>
      </c>
      <c r="K500" s="15"/>
      <c r="L500" s="43"/>
      <c r="M500" s="15"/>
      <c r="N500" s="8" t="s">
        <v>330</v>
      </c>
      <c r="O500" s="15"/>
      <c r="P500" s="6"/>
      <c r="Q500" s="6"/>
    </row>
    <row r="501">
      <c r="A501" s="7"/>
      <c r="B501" s="8" t="s">
        <v>50</v>
      </c>
      <c r="C501" s="9" t="s">
        <v>32</v>
      </c>
      <c r="D501" s="41">
        <v>45208.0</v>
      </c>
      <c r="E501" s="8" t="s">
        <v>17</v>
      </c>
      <c r="F501" s="42" t="s">
        <v>884</v>
      </c>
      <c r="G501" s="8" t="s">
        <v>34</v>
      </c>
      <c r="H501" s="44"/>
      <c r="I501" s="9">
        <v>1.0</v>
      </c>
      <c r="J501" s="8" t="s">
        <v>20</v>
      </c>
      <c r="K501" s="8" t="s">
        <v>885</v>
      </c>
      <c r="L501" s="45" t="s">
        <v>886</v>
      </c>
      <c r="M501" s="15"/>
      <c r="N501" s="8" t="s">
        <v>611</v>
      </c>
      <c r="O501" s="15"/>
      <c r="P501" s="6"/>
      <c r="Q501" s="6"/>
    </row>
    <row r="502">
      <c r="A502" s="7"/>
      <c r="B502" s="8" t="s">
        <v>35</v>
      </c>
      <c r="C502" s="9" t="s">
        <v>233</v>
      </c>
      <c r="D502" s="41">
        <v>45209.0</v>
      </c>
      <c r="E502" s="8" t="s">
        <v>187</v>
      </c>
      <c r="F502" s="42" t="s">
        <v>887</v>
      </c>
      <c r="G502" s="8" t="s">
        <v>625</v>
      </c>
      <c r="H502" s="44"/>
      <c r="I502" s="9">
        <v>1.0</v>
      </c>
      <c r="J502" s="8" t="s">
        <v>202</v>
      </c>
      <c r="K502" s="15"/>
      <c r="L502" s="43"/>
      <c r="M502" s="15"/>
      <c r="N502" s="8" t="s">
        <v>330</v>
      </c>
      <c r="O502" s="15"/>
      <c r="P502" s="6"/>
      <c r="Q502" s="6"/>
    </row>
    <row r="503">
      <c r="A503" s="7"/>
      <c r="B503" s="8" t="s">
        <v>15</v>
      </c>
      <c r="C503" s="9" t="s">
        <v>53</v>
      </c>
      <c r="D503" s="41">
        <v>45209.0</v>
      </c>
      <c r="E503" s="8" t="s">
        <v>187</v>
      </c>
      <c r="F503" s="42" t="s">
        <v>888</v>
      </c>
      <c r="G503" s="8" t="s">
        <v>150</v>
      </c>
      <c r="H503" s="44"/>
      <c r="I503" s="9">
        <v>1.0</v>
      </c>
      <c r="J503" s="8" t="s">
        <v>20</v>
      </c>
      <c r="K503" s="8" t="s">
        <v>889</v>
      </c>
      <c r="L503" s="45" t="s">
        <v>890</v>
      </c>
      <c r="M503" s="15"/>
      <c r="N503" s="8" t="s">
        <v>330</v>
      </c>
      <c r="O503" s="15"/>
      <c r="P503" s="6"/>
      <c r="Q503" s="6"/>
    </row>
    <row r="504">
      <c r="A504" s="7"/>
      <c r="B504" s="8" t="s">
        <v>75</v>
      </c>
      <c r="C504" s="9" t="s">
        <v>124</v>
      </c>
      <c r="D504" s="41">
        <v>45210.0</v>
      </c>
      <c r="E504" s="8" t="s">
        <v>187</v>
      </c>
      <c r="F504" s="42" t="s">
        <v>891</v>
      </c>
      <c r="G504" s="8" t="s">
        <v>126</v>
      </c>
      <c r="H504" s="44"/>
      <c r="I504" s="9">
        <v>1.0</v>
      </c>
      <c r="J504" s="8" t="s">
        <v>202</v>
      </c>
      <c r="K504" s="15"/>
      <c r="L504" s="43"/>
      <c r="M504" s="15"/>
      <c r="N504" s="8" t="s">
        <v>330</v>
      </c>
      <c r="O504" s="15"/>
      <c r="P504" s="6"/>
      <c r="Q504" s="6"/>
    </row>
    <row r="505">
      <c r="A505" s="7"/>
      <c r="B505" s="8" t="s">
        <v>26</v>
      </c>
      <c r="C505" s="9" t="s">
        <v>16</v>
      </c>
      <c r="D505" s="41">
        <v>45210.0</v>
      </c>
      <c r="E505" s="8" t="s">
        <v>187</v>
      </c>
      <c r="F505" s="42" t="s">
        <v>892</v>
      </c>
      <c r="G505" s="8" t="s">
        <v>357</v>
      </c>
      <c r="H505" s="44"/>
      <c r="I505" s="9">
        <v>2.0</v>
      </c>
      <c r="J505" s="8" t="s">
        <v>202</v>
      </c>
      <c r="K505" s="15"/>
      <c r="L505" s="43"/>
      <c r="M505" s="15"/>
      <c r="N505" s="8" t="s">
        <v>330</v>
      </c>
      <c r="O505" s="15"/>
      <c r="P505" s="6"/>
      <c r="Q505" s="6"/>
    </row>
    <row r="506">
      <c r="A506" s="7"/>
      <c r="B506" s="8" t="s">
        <v>145</v>
      </c>
      <c r="C506" s="9" t="s">
        <v>418</v>
      </c>
      <c r="D506" s="41">
        <v>45211.0</v>
      </c>
      <c r="E506" s="8" t="s">
        <v>187</v>
      </c>
      <c r="F506" s="42" t="s">
        <v>882</v>
      </c>
      <c r="G506" s="8" t="s">
        <v>893</v>
      </c>
      <c r="H506" s="42"/>
      <c r="I506" s="9">
        <v>1.0</v>
      </c>
      <c r="J506" s="8" t="s">
        <v>209</v>
      </c>
      <c r="K506" s="8" t="s">
        <v>894</v>
      </c>
      <c r="L506" s="45" t="s">
        <v>895</v>
      </c>
      <c r="M506" s="15"/>
      <c r="N506" s="8" t="s">
        <v>330</v>
      </c>
      <c r="O506" s="15"/>
      <c r="P506" s="6"/>
      <c r="Q506" s="6"/>
    </row>
    <row r="507">
      <c r="A507" s="7"/>
      <c r="B507" s="8" t="s">
        <v>159</v>
      </c>
      <c r="C507" s="9" t="s">
        <v>124</v>
      </c>
      <c r="D507" s="41">
        <v>45211.0</v>
      </c>
      <c r="E507" s="8" t="s">
        <v>187</v>
      </c>
      <c r="F507" s="42" t="s">
        <v>896</v>
      </c>
      <c r="G507" s="8" t="s">
        <v>126</v>
      </c>
      <c r="H507" s="44"/>
      <c r="I507" s="9">
        <v>3.0</v>
      </c>
      <c r="J507" s="8" t="s">
        <v>209</v>
      </c>
      <c r="K507" s="15"/>
      <c r="L507" s="43"/>
      <c r="M507" s="15"/>
      <c r="N507" s="8" t="s">
        <v>330</v>
      </c>
      <c r="O507" s="15"/>
      <c r="P507" s="6"/>
      <c r="Q507" s="6"/>
    </row>
    <row r="508">
      <c r="A508" s="7"/>
      <c r="B508" s="8" t="s">
        <v>40</v>
      </c>
      <c r="C508" s="9" t="s">
        <v>36</v>
      </c>
      <c r="D508" s="41">
        <v>45212.0</v>
      </c>
      <c r="E508" s="8" t="s">
        <v>17</v>
      </c>
      <c r="F508" s="42" t="s">
        <v>897</v>
      </c>
      <c r="G508" s="8" t="s">
        <v>38</v>
      </c>
      <c r="H508" s="44"/>
      <c r="I508" s="9">
        <v>1.0</v>
      </c>
      <c r="J508" s="8" t="s">
        <v>20</v>
      </c>
      <c r="K508" s="15"/>
      <c r="L508" s="43"/>
      <c r="M508" s="15"/>
      <c r="N508" s="8" t="s">
        <v>611</v>
      </c>
      <c r="O508" s="15"/>
      <c r="P508" s="6"/>
      <c r="Q508" s="6"/>
    </row>
    <row r="509">
      <c r="A509" s="7"/>
      <c r="B509" s="8" t="s">
        <v>213</v>
      </c>
      <c r="C509" s="9" t="s">
        <v>233</v>
      </c>
      <c r="D509" s="41">
        <v>45213.0</v>
      </c>
      <c r="E509" s="8" t="s">
        <v>187</v>
      </c>
      <c r="F509" s="42" t="s">
        <v>898</v>
      </c>
      <c r="G509" s="8" t="s">
        <v>625</v>
      </c>
      <c r="H509" s="44"/>
      <c r="I509" s="9">
        <v>2.0</v>
      </c>
      <c r="J509" s="8" t="s">
        <v>202</v>
      </c>
      <c r="K509" s="15"/>
      <c r="L509" s="43"/>
      <c r="M509" s="15"/>
      <c r="N509" s="8" t="s">
        <v>330</v>
      </c>
      <c r="O509" s="15"/>
      <c r="P509" s="6"/>
      <c r="Q509" s="6"/>
    </row>
    <row r="510">
      <c r="A510" s="7"/>
      <c r="B510" s="8" t="s">
        <v>354</v>
      </c>
      <c r="C510" s="9" t="s">
        <v>233</v>
      </c>
      <c r="D510" s="41">
        <v>45213.0</v>
      </c>
      <c r="E510" s="8" t="s">
        <v>187</v>
      </c>
      <c r="F510" s="42" t="s">
        <v>898</v>
      </c>
      <c r="G510" s="8" t="s">
        <v>625</v>
      </c>
      <c r="H510" s="44"/>
      <c r="I510" s="9">
        <v>2.0</v>
      </c>
      <c r="J510" s="8" t="s">
        <v>202</v>
      </c>
      <c r="K510" s="15"/>
      <c r="L510" s="43"/>
      <c r="M510" s="15"/>
      <c r="N510" s="8" t="s">
        <v>330</v>
      </c>
      <c r="O510" s="15"/>
      <c r="P510" s="6"/>
      <c r="Q510" s="6"/>
    </row>
    <row r="511">
      <c r="A511" s="7"/>
      <c r="B511" s="8" t="s">
        <v>145</v>
      </c>
      <c r="C511" s="9" t="s">
        <v>418</v>
      </c>
      <c r="D511" s="41">
        <v>45213.0</v>
      </c>
      <c r="E511" s="8" t="s">
        <v>187</v>
      </c>
      <c r="F511" s="42" t="s">
        <v>882</v>
      </c>
      <c r="G511" s="8" t="s">
        <v>899</v>
      </c>
      <c r="H511" s="44"/>
      <c r="I511" s="9">
        <v>1.0</v>
      </c>
      <c r="J511" s="8" t="s">
        <v>20</v>
      </c>
      <c r="K511" s="8" t="s">
        <v>900</v>
      </c>
      <c r="L511" s="45" t="s">
        <v>901</v>
      </c>
      <c r="M511" s="15"/>
      <c r="N511" s="8" t="s">
        <v>330</v>
      </c>
      <c r="O511" s="15"/>
      <c r="P511" s="6"/>
      <c r="Q511" s="6"/>
    </row>
    <row r="512">
      <c r="A512" s="7"/>
      <c r="B512" s="8" t="s">
        <v>139</v>
      </c>
      <c r="C512" s="9" t="s">
        <v>124</v>
      </c>
      <c r="D512" s="41">
        <v>45213.0</v>
      </c>
      <c r="E512" s="8" t="s">
        <v>187</v>
      </c>
      <c r="F512" s="42" t="s">
        <v>902</v>
      </c>
      <c r="G512" s="8" t="s">
        <v>126</v>
      </c>
      <c r="H512" s="44"/>
      <c r="I512" s="9">
        <v>2.0</v>
      </c>
      <c r="J512" s="8" t="s">
        <v>209</v>
      </c>
      <c r="K512" s="15"/>
      <c r="L512" s="43"/>
      <c r="M512" s="15"/>
      <c r="N512" s="8" t="s">
        <v>330</v>
      </c>
      <c r="O512" s="15"/>
      <c r="P512" s="6"/>
      <c r="Q512" s="6"/>
    </row>
    <row r="513">
      <c r="A513" s="7"/>
      <c r="B513" s="8" t="s">
        <v>83</v>
      </c>
      <c r="C513" s="9" t="s">
        <v>233</v>
      </c>
      <c r="D513" s="41">
        <v>45215.0</v>
      </c>
      <c r="E513" s="8" t="s">
        <v>187</v>
      </c>
      <c r="F513" s="42" t="s">
        <v>898</v>
      </c>
      <c r="G513" s="8" t="s">
        <v>625</v>
      </c>
      <c r="H513" s="44"/>
      <c r="I513" s="9">
        <v>1.0</v>
      </c>
      <c r="J513" s="8" t="s">
        <v>202</v>
      </c>
      <c r="K513" s="15"/>
      <c r="L513" s="43"/>
      <c r="M513" s="15"/>
      <c r="N513" s="8" t="s">
        <v>330</v>
      </c>
      <c r="O513" s="15"/>
      <c r="P513" s="6"/>
      <c r="Q513" s="6"/>
    </row>
    <row r="514">
      <c r="A514" s="7"/>
      <c r="B514" s="8" t="s">
        <v>102</v>
      </c>
      <c r="C514" s="9" t="s">
        <v>36</v>
      </c>
      <c r="D514" s="41">
        <v>45215.0</v>
      </c>
      <c r="E514" s="8" t="s">
        <v>54</v>
      </c>
      <c r="F514" s="42" t="s">
        <v>903</v>
      </c>
      <c r="G514" s="8" t="s">
        <v>288</v>
      </c>
      <c r="H514" s="44"/>
      <c r="I514" s="9">
        <v>1.0</v>
      </c>
      <c r="J514" s="8" t="s">
        <v>20</v>
      </c>
      <c r="K514" s="8" t="s">
        <v>537</v>
      </c>
      <c r="L514" s="43"/>
      <c r="M514" s="8" t="s">
        <v>904</v>
      </c>
      <c r="N514" s="8" t="s">
        <v>297</v>
      </c>
      <c r="O514" s="15"/>
      <c r="P514" s="6"/>
      <c r="Q514" s="6"/>
    </row>
    <row r="515">
      <c r="A515" s="7"/>
      <c r="B515" s="8" t="s">
        <v>107</v>
      </c>
      <c r="C515" s="9" t="s">
        <v>233</v>
      </c>
      <c r="D515" s="41">
        <v>45215.0</v>
      </c>
      <c r="E515" s="8" t="s">
        <v>17</v>
      </c>
      <c r="F515" s="42" t="s">
        <v>905</v>
      </c>
      <c r="G515" s="8" t="s">
        <v>114</v>
      </c>
      <c r="H515" s="44"/>
      <c r="I515" s="9">
        <v>1.0</v>
      </c>
      <c r="J515" s="8" t="s">
        <v>20</v>
      </c>
      <c r="K515" s="15"/>
      <c r="L515" s="43"/>
      <c r="M515" s="15"/>
      <c r="N515" s="8" t="s">
        <v>305</v>
      </c>
      <c r="O515" s="15"/>
      <c r="P515" s="6"/>
      <c r="Q515" s="6"/>
    </row>
    <row r="516">
      <c r="A516" s="7"/>
      <c r="B516" s="8" t="s">
        <v>46</v>
      </c>
      <c r="C516" s="9" t="s">
        <v>124</v>
      </c>
      <c r="D516" s="41">
        <v>45216.0</v>
      </c>
      <c r="E516" s="8" t="s">
        <v>187</v>
      </c>
      <c r="F516" s="42" t="s">
        <v>906</v>
      </c>
      <c r="G516" s="8" t="s">
        <v>126</v>
      </c>
      <c r="H516" s="44"/>
      <c r="I516" s="9">
        <v>1.0</v>
      </c>
      <c r="J516" s="8" t="s">
        <v>209</v>
      </c>
      <c r="K516" s="15"/>
      <c r="L516" s="43"/>
      <c r="M516" s="15"/>
      <c r="N516" s="8" t="s">
        <v>330</v>
      </c>
      <c r="O516" s="15"/>
      <c r="P516" s="6"/>
      <c r="Q516" s="6"/>
    </row>
    <row r="517">
      <c r="A517" s="7"/>
      <c r="B517" s="8" t="s">
        <v>64</v>
      </c>
      <c r="C517" s="9" t="s">
        <v>124</v>
      </c>
      <c r="D517" s="41">
        <v>45216.0</v>
      </c>
      <c r="E517" s="8" t="s">
        <v>187</v>
      </c>
      <c r="F517" s="42" t="s">
        <v>907</v>
      </c>
      <c r="G517" s="8" t="s">
        <v>126</v>
      </c>
      <c r="H517" s="44"/>
      <c r="I517" s="9">
        <v>3.0</v>
      </c>
      <c r="J517" s="8" t="s">
        <v>209</v>
      </c>
      <c r="K517" s="15"/>
      <c r="L517" s="43"/>
      <c r="M517" s="15"/>
      <c r="N517" s="8" t="s">
        <v>330</v>
      </c>
      <c r="O517" s="15"/>
      <c r="P517" s="6"/>
      <c r="Q517" s="6"/>
    </row>
    <row r="518">
      <c r="A518" s="7"/>
      <c r="B518" s="8" t="s">
        <v>107</v>
      </c>
      <c r="C518" s="9" t="s">
        <v>233</v>
      </c>
      <c r="D518" s="41">
        <v>45216.0</v>
      </c>
      <c r="E518" s="8" t="s">
        <v>187</v>
      </c>
      <c r="F518" s="42" t="s">
        <v>908</v>
      </c>
      <c r="G518" s="8" t="s">
        <v>114</v>
      </c>
      <c r="H518" s="44"/>
      <c r="I518" s="9">
        <v>1.0</v>
      </c>
      <c r="J518" s="8" t="s">
        <v>20</v>
      </c>
      <c r="K518" s="15"/>
      <c r="L518" s="43"/>
      <c r="M518" s="15"/>
      <c r="N518" s="8" t="s">
        <v>330</v>
      </c>
      <c r="O518" s="15"/>
      <c r="P518" s="6"/>
      <c r="Q518" s="6"/>
    </row>
    <row r="519">
      <c r="A519" s="7"/>
      <c r="B519" s="8" t="s">
        <v>159</v>
      </c>
      <c r="C519" s="9" t="s">
        <v>36</v>
      </c>
      <c r="D519" s="41">
        <v>45218.0</v>
      </c>
      <c r="E519" s="8" t="s">
        <v>17</v>
      </c>
      <c r="F519" s="42" t="s">
        <v>909</v>
      </c>
      <c r="G519" s="8" t="s">
        <v>38</v>
      </c>
      <c r="H519" s="44"/>
      <c r="I519" s="9">
        <v>1.0</v>
      </c>
      <c r="J519" s="8" t="s">
        <v>20</v>
      </c>
      <c r="K519" s="15"/>
      <c r="L519" s="43"/>
      <c r="M519" s="15"/>
      <c r="N519" s="8" t="s">
        <v>611</v>
      </c>
      <c r="O519" s="15"/>
      <c r="P519" s="6"/>
      <c r="Q519" s="6"/>
    </row>
    <row r="520">
      <c r="A520" s="7"/>
      <c r="B520" s="8" t="s">
        <v>97</v>
      </c>
      <c r="C520" s="9" t="s">
        <v>233</v>
      </c>
      <c r="D520" s="41">
        <v>45218.0</v>
      </c>
      <c r="E520" s="8" t="s">
        <v>187</v>
      </c>
      <c r="F520" s="42" t="s">
        <v>898</v>
      </c>
      <c r="G520" s="8" t="s">
        <v>625</v>
      </c>
      <c r="H520" s="44"/>
      <c r="I520" s="9">
        <v>2.0</v>
      </c>
      <c r="J520" s="8" t="s">
        <v>202</v>
      </c>
      <c r="K520" s="15"/>
      <c r="L520" s="43"/>
      <c r="M520" s="15"/>
      <c r="N520" s="8" t="s">
        <v>330</v>
      </c>
      <c r="O520" s="15"/>
      <c r="P520" s="6"/>
      <c r="Q520" s="6"/>
    </row>
    <row r="521">
      <c r="A521" s="7"/>
      <c r="B521" s="8" t="s">
        <v>159</v>
      </c>
      <c r="C521" s="9" t="s">
        <v>233</v>
      </c>
      <c r="D521" s="41">
        <v>45218.0</v>
      </c>
      <c r="E521" s="8" t="s">
        <v>187</v>
      </c>
      <c r="F521" s="42" t="s">
        <v>910</v>
      </c>
      <c r="G521" s="8" t="s">
        <v>625</v>
      </c>
      <c r="H521" s="44"/>
      <c r="I521" s="9">
        <v>1.0</v>
      </c>
      <c r="J521" s="8" t="s">
        <v>202</v>
      </c>
      <c r="K521" s="15"/>
      <c r="L521" s="43"/>
      <c r="M521" s="15"/>
      <c r="N521" s="8" t="s">
        <v>330</v>
      </c>
      <c r="O521" s="15"/>
      <c r="P521" s="6"/>
      <c r="Q521" s="6"/>
    </row>
    <row r="522">
      <c r="A522" s="7"/>
      <c r="B522" s="8" t="s">
        <v>145</v>
      </c>
      <c r="C522" s="9" t="s">
        <v>418</v>
      </c>
      <c r="D522" s="41">
        <v>45218.0</v>
      </c>
      <c r="E522" s="8" t="s">
        <v>187</v>
      </c>
      <c r="F522" s="42" t="s">
        <v>911</v>
      </c>
      <c r="G522" s="8" t="s">
        <v>912</v>
      </c>
      <c r="H522" s="42"/>
      <c r="I522" s="9">
        <v>1.0</v>
      </c>
      <c r="J522" s="8" t="s">
        <v>20</v>
      </c>
      <c r="K522" s="15"/>
      <c r="L522" s="43"/>
      <c r="M522" s="15"/>
      <c r="N522" s="8" t="s">
        <v>330</v>
      </c>
      <c r="O522" s="15"/>
      <c r="P522" s="6"/>
      <c r="Q522" s="6"/>
    </row>
    <row r="523">
      <c r="A523" s="7"/>
      <c r="B523" s="8" t="s">
        <v>100</v>
      </c>
      <c r="C523" s="9" t="s">
        <v>233</v>
      </c>
      <c r="D523" s="41">
        <v>45219.0</v>
      </c>
      <c r="E523" s="8" t="s">
        <v>187</v>
      </c>
      <c r="F523" s="42" t="s">
        <v>874</v>
      </c>
      <c r="G523" s="8" t="s">
        <v>625</v>
      </c>
      <c r="H523" s="44"/>
      <c r="I523" s="9">
        <v>2.0</v>
      </c>
      <c r="J523" s="8" t="s">
        <v>202</v>
      </c>
      <c r="K523" s="15"/>
      <c r="L523" s="43"/>
      <c r="M523" s="15"/>
      <c r="N523" s="8" t="s">
        <v>330</v>
      </c>
      <c r="O523" s="15"/>
      <c r="P523" s="6"/>
      <c r="Q523" s="6"/>
    </row>
    <row r="524">
      <c r="A524" s="7"/>
      <c r="B524" s="8" t="s">
        <v>15</v>
      </c>
      <c r="C524" s="9" t="s">
        <v>233</v>
      </c>
      <c r="D524" s="41">
        <v>45220.0</v>
      </c>
      <c r="E524" s="8" t="s">
        <v>187</v>
      </c>
      <c r="F524" s="42" t="s">
        <v>874</v>
      </c>
      <c r="G524" s="8" t="s">
        <v>625</v>
      </c>
      <c r="H524" s="44"/>
      <c r="I524" s="9">
        <v>2.0</v>
      </c>
      <c r="J524" s="8" t="s">
        <v>202</v>
      </c>
      <c r="K524" s="15"/>
      <c r="L524" s="43"/>
      <c r="M524" s="15"/>
      <c r="N524" s="8" t="s">
        <v>330</v>
      </c>
      <c r="O524" s="15"/>
      <c r="P524" s="6"/>
      <c r="Q524" s="6"/>
    </row>
    <row r="525">
      <c r="A525" s="7"/>
      <c r="B525" s="8" t="s">
        <v>107</v>
      </c>
      <c r="C525" s="9" t="s">
        <v>233</v>
      </c>
      <c r="D525" s="41">
        <v>45220.0</v>
      </c>
      <c r="E525" s="8" t="s">
        <v>187</v>
      </c>
      <c r="F525" s="42" t="s">
        <v>910</v>
      </c>
      <c r="G525" s="8" t="s">
        <v>625</v>
      </c>
      <c r="H525" s="44"/>
      <c r="I525" s="9">
        <v>1.0</v>
      </c>
      <c r="J525" s="8" t="s">
        <v>202</v>
      </c>
      <c r="K525" s="15"/>
      <c r="L525" s="43"/>
      <c r="M525" s="15"/>
      <c r="N525" s="8" t="s">
        <v>330</v>
      </c>
      <c r="O525" s="15"/>
      <c r="P525" s="6"/>
      <c r="Q525" s="6"/>
    </row>
    <row r="526">
      <c r="A526" s="7"/>
      <c r="B526" s="8" t="s">
        <v>93</v>
      </c>
      <c r="C526" s="9" t="s">
        <v>36</v>
      </c>
      <c r="D526" s="41">
        <v>45221.0</v>
      </c>
      <c r="E526" s="8" t="s">
        <v>54</v>
      </c>
      <c r="F526" s="81" t="s">
        <v>913</v>
      </c>
      <c r="G526" s="8" t="s">
        <v>914</v>
      </c>
      <c r="H526" s="44"/>
      <c r="I526" s="9">
        <v>1.0</v>
      </c>
      <c r="J526" s="8" t="s">
        <v>20</v>
      </c>
      <c r="K526" s="8" t="s">
        <v>573</v>
      </c>
      <c r="L526" s="8" t="s">
        <v>573</v>
      </c>
      <c r="M526" s="8" t="s">
        <v>915</v>
      </c>
      <c r="N526" s="8" t="s">
        <v>361</v>
      </c>
      <c r="O526" s="15"/>
      <c r="P526" s="6"/>
      <c r="Q526" s="6"/>
    </row>
    <row r="527">
      <c r="A527" s="7"/>
      <c r="B527" s="8" t="s">
        <v>354</v>
      </c>
      <c r="C527" s="9" t="s">
        <v>124</v>
      </c>
      <c r="D527" s="41">
        <v>45223.0</v>
      </c>
      <c r="E527" s="8" t="s">
        <v>187</v>
      </c>
      <c r="F527" s="42" t="s">
        <v>916</v>
      </c>
      <c r="G527" s="8" t="s">
        <v>126</v>
      </c>
      <c r="H527" s="44"/>
      <c r="I527" s="9">
        <v>1.0</v>
      </c>
      <c r="J527" s="8" t="s">
        <v>209</v>
      </c>
      <c r="K527" s="15"/>
      <c r="L527" s="43"/>
      <c r="M527" s="15"/>
      <c r="N527" s="8" t="s">
        <v>330</v>
      </c>
      <c r="O527" s="15"/>
      <c r="P527" s="6"/>
      <c r="Q527" s="6"/>
    </row>
    <row r="528">
      <c r="A528" s="7"/>
      <c r="B528" s="8" t="s">
        <v>42</v>
      </c>
      <c r="C528" s="9" t="s">
        <v>43</v>
      </c>
      <c r="D528" s="41">
        <v>45224.0</v>
      </c>
      <c r="E528" s="8" t="s">
        <v>17</v>
      </c>
      <c r="F528" s="42" t="s">
        <v>917</v>
      </c>
      <c r="G528" s="8" t="s">
        <v>45</v>
      </c>
      <c r="H528" s="42"/>
      <c r="I528" s="9">
        <v>1.0</v>
      </c>
      <c r="J528" s="8" t="s">
        <v>20</v>
      </c>
      <c r="K528" s="15"/>
      <c r="L528" s="43"/>
      <c r="M528" s="15"/>
      <c r="N528" s="8" t="s">
        <v>611</v>
      </c>
      <c r="O528" s="15"/>
      <c r="P528" s="6"/>
      <c r="Q528" s="6"/>
    </row>
    <row r="529">
      <c r="A529" s="7"/>
      <c r="B529" s="8" t="s">
        <v>75</v>
      </c>
      <c r="C529" s="9" t="s">
        <v>36</v>
      </c>
      <c r="D529" s="41">
        <v>45224.0</v>
      </c>
      <c r="E529" s="8" t="s">
        <v>17</v>
      </c>
      <c r="F529" s="42" t="s">
        <v>918</v>
      </c>
      <c r="G529" s="8" t="s">
        <v>66</v>
      </c>
      <c r="H529" s="44"/>
      <c r="I529" s="9">
        <v>1.0</v>
      </c>
      <c r="J529" s="8" t="s">
        <v>20</v>
      </c>
      <c r="K529" s="8" t="s">
        <v>919</v>
      </c>
      <c r="L529" s="45" t="s">
        <v>105</v>
      </c>
      <c r="M529" s="15"/>
      <c r="N529" s="8" t="s">
        <v>611</v>
      </c>
      <c r="O529" s="15"/>
      <c r="P529" s="6"/>
      <c r="Q529" s="6"/>
    </row>
    <row r="530">
      <c r="A530" s="7"/>
      <c r="B530" s="8" t="s">
        <v>26</v>
      </c>
      <c r="C530" s="9" t="s">
        <v>124</v>
      </c>
      <c r="D530" s="41">
        <v>45225.0</v>
      </c>
      <c r="E530" s="8" t="s">
        <v>187</v>
      </c>
      <c r="F530" s="42" t="s">
        <v>920</v>
      </c>
      <c r="G530" s="8" t="s">
        <v>126</v>
      </c>
      <c r="H530" s="44"/>
      <c r="I530" s="9">
        <v>2.0</v>
      </c>
      <c r="J530" s="8" t="s">
        <v>209</v>
      </c>
      <c r="K530" s="15"/>
      <c r="L530" s="43"/>
      <c r="M530" s="15"/>
      <c r="N530" s="8" t="s">
        <v>330</v>
      </c>
      <c r="O530" s="15"/>
      <c r="P530" s="6"/>
      <c r="Q530" s="6"/>
    </row>
    <row r="531">
      <c r="A531" s="7"/>
      <c r="B531" s="8" t="s">
        <v>145</v>
      </c>
      <c r="C531" s="9" t="s">
        <v>418</v>
      </c>
      <c r="D531" s="41">
        <v>45225.0</v>
      </c>
      <c r="E531" s="8" t="s">
        <v>187</v>
      </c>
      <c r="F531" s="42" t="s">
        <v>921</v>
      </c>
      <c r="G531" s="8" t="s">
        <v>922</v>
      </c>
      <c r="H531" s="44"/>
      <c r="I531" s="9">
        <v>2.0</v>
      </c>
      <c r="J531" s="8" t="s">
        <v>20</v>
      </c>
      <c r="K531" s="8" t="s">
        <v>923</v>
      </c>
      <c r="L531" s="45" t="s">
        <v>924</v>
      </c>
      <c r="M531" s="15"/>
      <c r="N531" s="8" t="s">
        <v>330</v>
      </c>
      <c r="O531" s="15"/>
      <c r="P531" s="6"/>
      <c r="Q531" s="6"/>
    </row>
    <row r="532">
      <c r="A532" s="7"/>
      <c r="B532" s="8" t="s">
        <v>213</v>
      </c>
      <c r="C532" s="9" t="s">
        <v>124</v>
      </c>
      <c r="D532" s="41">
        <v>45226.0</v>
      </c>
      <c r="E532" s="8" t="s">
        <v>187</v>
      </c>
      <c r="F532" s="42" t="s">
        <v>925</v>
      </c>
      <c r="G532" s="8" t="s">
        <v>126</v>
      </c>
      <c r="H532" s="44"/>
      <c r="I532" s="9">
        <v>2.0</v>
      </c>
      <c r="J532" s="8" t="s">
        <v>209</v>
      </c>
      <c r="K532" s="15"/>
      <c r="L532" s="43"/>
      <c r="M532" s="15"/>
      <c r="N532" s="8" t="s">
        <v>330</v>
      </c>
      <c r="O532" s="15"/>
      <c r="P532" s="6"/>
      <c r="Q532" s="6"/>
    </row>
    <row r="533">
      <c r="A533" s="7"/>
      <c r="B533" s="8" t="s">
        <v>35</v>
      </c>
      <c r="C533" s="9" t="s">
        <v>36</v>
      </c>
      <c r="D533" s="41">
        <v>45226.0</v>
      </c>
      <c r="E533" s="8" t="s">
        <v>54</v>
      </c>
      <c r="F533" s="71" t="s">
        <v>926</v>
      </c>
      <c r="G533" s="8" t="s">
        <v>754</v>
      </c>
      <c r="H533" s="44"/>
      <c r="I533" s="9">
        <v>1.0</v>
      </c>
      <c r="J533" s="8" t="s">
        <v>20</v>
      </c>
      <c r="K533" s="8" t="s">
        <v>927</v>
      </c>
      <c r="L533" s="45" t="s">
        <v>928</v>
      </c>
      <c r="M533" s="8" t="s">
        <v>929</v>
      </c>
      <c r="N533" s="8" t="s">
        <v>297</v>
      </c>
      <c r="O533" s="15"/>
      <c r="P533" s="6"/>
      <c r="Q533" s="6"/>
    </row>
    <row r="534">
      <c r="A534" s="7"/>
      <c r="B534" s="8" t="s">
        <v>216</v>
      </c>
      <c r="C534" s="9" t="s">
        <v>16</v>
      </c>
      <c r="D534" s="41">
        <v>45227.0</v>
      </c>
      <c r="E534" s="8" t="s">
        <v>187</v>
      </c>
      <c r="F534" s="42" t="s">
        <v>930</v>
      </c>
      <c r="G534" s="8" t="s">
        <v>357</v>
      </c>
      <c r="H534" s="44"/>
      <c r="I534" s="9">
        <v>2.0</v>
      </c>
      <c r="J534" s="8" t="s">
        <v>202</v>
      </c>
      <c r="K534" s="15"/>
      <c r="L534" s="43"/>
      <c r="M534" s="15"/>
      <c r="N534" s="8" t="s">
        <v>330</v>
      </c>
      <c r="O534" s="15"/>
      <c r="P534" s="6"/>
      <c r="Q534" s="6"/>
    </row>
    <row r="535">
      <c r="A535" s="7"/>
      <c r="B535" s="8" t="s">
        <v>145</v>
      </c>
      <c r="C535" s="9" t="s">
        <v>418</v>
      </c>
      <c r="D535" s="41">
        <v>45227.0</v>
      </c>
      <c r="E535" s="8" t="s">
        <v>187</v>
      </c>
      <c r="F535" s="42" t="s">
        <v>921</v>
      </c>
      <c r="G535" s="8" t="s">
        <v>931</v>
      </c>
      <c r="H535" s="44"/>
      <c r="I535" s="9">
        <v>1.0</v>
      </c>
      <c r="J535" s="8" t="s">
        <v>20</v>
      </c>
      <c r="K535" s="8" t="s">
        <v>932</v>
      </c>
      <c r="L535" s="45" t="s">
        <v>933</v>
      </c>
      <c r="M535" s="15"/>
      <c r="N535" s="8" t="s">
        <v>330</v>
      </c>
      <c r="O535" s="15"/>
      <c r="P535" s="6"/>
      <c r="Q535" s="6"/>
    </row>
    <row r="536">
      <c r="A536" s="7"/>
      <c r="B536" s="8" t="s">
        <v>22</v>
      </c>
      <c r="C536" s="9" t="s">
        <v>36</v>
      </c>
      <c r="D536" s="41">
        <v>45228.0</v>
      </c>
      <c r="E536" s="8" t="s">
        <v>17</v>
      </c>
      <c r="F536" s="42" t="s">
        <v>934</v>
      </c>
      <c r="G536" s="8" t="s">
        <v>618</v>
      </c>
      <c r="H536" s="44"/>
      <c r="I536" s="9">
        <v>1.0</v>
      </c>
      <c r="J536" s="8" t="s">
        <v>20</v>
      </c>
      <c r="K536" s="8">
        <v>8.81409340067E11</v>
      </c>
      <c r="L536" s="45">
        <v>8.81550100489E11</v>
      </c>
      <c r="M536" s="15"/>
      <c r="N536" s="8" t="s">
        <v>611</v>
      </c>
      <c r="O536" s="15"/>
      <c r="P536" s="6"/>
      <c r="Q536" s="6"/>
    </row>
    <row r="537">
      <c r="A537" s="7"/>
      <c r="B537" s="8" t="s">
        <v>198</v>
      </c>
      <c r="C537" s="9" t="s">
        <v>124</v>
      </c>
      <c r="D537" s="41">
        <v>45230.0</v>
      </c>
      <c r="E537" s="8" t="s">
        <v>187</v>
      </c>
      <c r="F537" s="42" t="s">
        <v>935</v>
      </c>
      <c r="G537" s="8" t="s">
        <v>126</v>
      </c>
      <c r="H537" s="44"/>
      <c r="I537" s="9">
        <v>1.0</v>
      </c>
      <c r="J537" s="8" t="s">
        <v>209</v>
      </c>
      <c r="K537" s="15"/>
      <c r="L537" s="43"/>
      <c r="M537" s="15"/>
      <c r="N537" s="8" t="s">
        <v>330</v>
      </c>
      <c r="O537" s="15"/>
      <c r="P537" s="6"/>
      <c r="Q537" s="6"/>
    </row>
    <row r="538">
      <c r="A538" s="7"/>
      <c r="B538" s="8" t="s">
        <v>46</v>
      </c>
      <c r="C538" s="9" t="s">
        <v>16</v>
      </c>
      <c r="D538" s="82">
        <v>45230.0</v>
      </c>
      <c r="E538" s="8" t="s">
        <v>187</v>
      </c>
      <c r="F538" s="42" t="s">
        <v>936</v>
      </c>
      <c r="G538" s="8" t="s">
        <v>357</v>
      </c>
      <c r="H538" s="44"/>
      <c r="I538" s="9">
        <v>2.0</v>
      </c>
      <c r="J538" s="8" t="s">
        <v>202</v>
      </c>
      <c r="K538" s="15"/>
      <c r="L538" s="43"/>
      <c r="M538" s="15"/>
      <c r="N538" s="8" t="s">
        <v>330</v>
      </c>
      <c r="O538" s="15"/>
      <c r="P538" s="6"/>
      <c r="Q538" s="6"/>
    </row>
    <row r="539">
      <c r="A539" s="7"/>
      <c r="B539" s="8" t="s">
        <v>145</v>
      </c>
      <c r="C539" s="9" t="s">
        <v>418</v>
      </c>
      <c r="D539" s="41">
        <v>45230.0</v>
      </c>
      <c r="E539" s="8" t="s">
        <v>187</v>
      </c>
      <c r="F539" s="42" t="s">
        <v>921</v>
      </c>
      <c r="G539" s="8" t="s">
        <v>323</v>
      </c>
      <c r="H539" s="42" t="s">
        <v>937</v>
      </c>
      <c r="I539" s="9">
        <v>1.0</v>
      </c>
      <c r="J539" s="8" t="s">
        <v>20</v>
      </c>
      <c r="K539" s="8" t="s">
        <v>938</v>
      </c>
      <c r="L539" s="45" t="s">
        <v>939</v>
      </c>
      <c r="M539" s="15"/>
      <c r="N539" s="8" t="s">
        <v>330</v>
      </c>
      <c r="O539" s="15"/>
      <c r="P539" s="6"/>
      <c r="Q539" s="6"/>
    </row>
    <row r="540">
      <c r="A540" s="7"/>
      <c r="B540" s="8" t="s">
        <v>69</v>
      </c>
      <c r="C540" s="9" t="s">
        <v>23</v>
      </c>
      <c r="D540" s="41">
        <v>45231.0</v>
      </c>
      <c r="E540" s="8" t="s">
        <v>17</v>
      </c>
      <c r="F540" s="42" t="s">
        <v>940</v>
      </c>
      <c r="G540" s="8" t="s">
        <v>399</v>
      </c>
      <c r="H540" s="44"/>
      <c r="I540" s="7"/>
      <c r="J540" s="8" t="s">
        <v>20</v>
      </c>
      <c r="K540" s="8" t="s">
        <v>941</v>
      </c>
      <c r="L540" s="45" t="s">
        <v>942</v>
      </c>
      <c r="M540" s="83"/>
      <c r="N540" s="8" t="s">
        <v>611</v>
      </c>
      <c r="O540" s="8"/>
      <c r="P540" s="6"/>
      <c r="Q540" s="6"/>
    </row>
    <row r="541">
      <c r="A541" s="7"/>
      <c r="B541" s="8" t="s">
        <v>107</v>
      </c>
      <c r="C541" s="9" t="s">
        <v>124</v>
      </c>
      <c r="D541" s="41">
        <v>45232.0</v>
      </c>
      <c r="E541" s="8" t="s">
        <v>17</v>
      </c>
      <c r="F541" s="42" t="s">
        <v>943</v>
      </c>
      <c r="G541" s="8" t="s">
        <v>126</v>
      </c>
      <c r="H541" s="44"/>
      <c r="I541" s="9">
        <v>1.0</v>
      </c>
      <c r="J541" s="8" t="s">
        <v>209</v>
      </c>
      <c r="K541" s="15"/>
      <c r="L541" s="43"/>
      <c r="M541" s="83"/>
      <c r="N541" s="8" t="s">
        <v>611</v>
      </c>
      <c r="O541" s="8"/>
      <c r="P541" s="6"/>
      <c r="Q541" s="6"/>
    </row>
    <row r="542">
      <c r="A542" s="7"/>
      <c r="B542" s="8" t="s">
        <v>93</v>
      </c>
      <c r="C542" s="9" t="s">
        <v>233</v>
      </c>
      <c r="D542" s="41">
        <v>45232.0</v>
      </c>
      <c r="E542" s="8" t="s">
        <v>187</v>
      </c>
      <c r="F542" s="42" t="s">
        <v>944</v>
      </c>
      <c r="G542" s="8" t="s">
        <v>625</v>
      </c>
      <c r="H542" s="44"/>
      <c r="I542" s="9">
        <v>1.0</v>
      </c>
      <c r="J542" s="8" t="s">
        <v>202</v>
      </c>
      <c r="K542" s="15"/>
      <c r="L542" s="43"/>
      <c r="M542" s="15"/>
      <c r="N542" s="8" t="s">
        <v>330</v>
      </c>
      <c r="O542" s="15"/>
      <c r="P542" s="6"/>
      <c r="Q542" s="6"/>
    </row>
    <row r="543">
      <c r="A543" s="7"/>
      <c r="B543" s="8" t="s">
        <v>40</v>
      </c>
      <c r="C543" s="9" t="s">
        <v>124</v>
      </c>
      <c r="D543" s="41">
        <v>45233.0</v>
      </c>
      <c r="E543" s="8" t="s">
        <v>187</v>
      </c>
      <c r="F543" s="42" t="s">
        <v>945</v>
      </c>
      <c r="G543" s="8" t="s">
        <v>126</v>
      </c>
      <c r="H543" s="44"/>
      <c r="I543" s="9">
        <v>1.0</v>
      </c>
      <c r="J543" s="8" t="s">
        <v>209</v>
      </c>
      <c r="K543" s="15"/>
      <c r="L543" s="43"/>
      <c r="M543" s="15"/>
      <c r="N543" s="8" t="s">
        <v>330</v>
      </c>
      <c r="O543" s="15"/>
      <c r="P543" s="6"/>
      <c r="Q543" s="6"/>
    </row>
    <row r="544">
      <c r="A544" s="7"/>
      <c r="B544" s="8" t="s">
        <v>50</v>
      </c>
      <c r="C544" s="9" t="s">
        <v>124</v>
      </c>
      <c r="D544" s="41">
        <v>45237.0</v>
      </c>
      <c r="E544" s="8" t="s">
        <v>187</v>
      </c>
      <c r="F544" s="42" t="s">
        <v>946</v>
      </c>
      <c r="G544" s="8" t="s">
        <v>126</v>
      </c>
      <c r="H544" s="44"/>
      <c r="I544" s="9">
        <v>1.0</v>
      </c>
      <c r="J544" s="8" t="s">
        <v>209</v>
      </c>
      <c r="K544" s="15"/>
      <c r="L544" s="43"/>
      <c r="M544" s="15"/>
      <c r="N544" s="8" t="s">
        <v>330</v>
      </c>
      <c r="O544" s="15"/>
      <c r="P544" s="6"/>
      <c r="Q544" s="6"/>
    </row>
    <row r="545">
      <c r="A545" s="7"/>
      <c r="B545" s="8" t="s">
        <v>75</v>
      </c>
      <c r="C545" s="9" t="s">
        <v>53</v>
      </c>
      <c r="D545" s="41">
        <v>45237.0</v>
      </c>
      <c r="E545" s="8" t="s">
        <v>187</v>
      </c>
      <c r="F545" s="42" t="s">
        <v>947</v>
      </c>
      <c r="G545" s="8" t="s">
        <v>224</v>
      </c>
      <c r="H545" s="42" t="s">
        <v>948</v>
      </c>
      <c r="I545" s="9">
        <v>1.0</v>
      </c>
      <c r="J545" s="8" t="s">
        <v>20</v>
      </c>
      <c r="K545" s="8" t="s">
        <v>949</v>
      </c>
      <c r="L545" s="45" t="s">
        <v>949</v>
      </c>
      <c r="M545" s="15"/>
      <c r="N545" s="8" t="s">
        <v>330</v>
      </c>
      <c r="O545" s="15"/>
      <c r="P545" s="6"/>
      <c r="Q545" s="6"/>
    </row>
    <row r="546">
      <c r="A546" s="7"/>
      <c r="B546" s="8" t="s">
        <v>15</v>
      </c>
      <c r="C546" s="9" t="s">
        <v>124</v>
      </c>
      <c r="D546" s="41">
        <v>45238.0</v>
      </c>
      <c r="E546" s="8" t="s">
        <v>187</v>
      </c>
      <c r="F546" s="42" t="s">
        <v>950</v>
      </c>
      <c r="G546" s="8" t="s">
        <v>126</v>
      </c>
      <c r="H546" s="44"/>
      <c r="I546" s="9">
        <v>1.0</v>
      </c>
      <c r="J546" s="8" t="s">
        <v>209</v>
      </c>
      <c r="K546" s="15"/>
      <c r="L546" s="43"/>
      <c r="M546" s="15"/>
      <c r="N546" s="8" t="s">
        <v>330</v>
      </c>
      <c r="O546" s="15"/>
      <c r="P546" s="6"/>
      <c r="Q546" s="6"/>
    </row>
    <row r="547">
      <c r="A547" s="7"/>
      <c r="B547" s="8" t="s">
        <v>97</v>
      </c>
      <c r="C547" s="9" t="s">
        <v>36</v>
      </c>
      <c r="D547" s="41">
        <v>45242.0</v>
      </c>
      <c r="E547" s="8" t="s">
        <v>17</v>
      </c>
      <c r="F547" s="42" t="s">
        <v>951</v>
      </c>
      <c r="G547" s="8" t="s">
        <v>323</v>
      </c>
      <c r="H547" s="44"/>
      <c r="I547" s="9">
        <v>1.0</v>
      </c>
      <c r="J547" s="8" t="s">
        <v>20</v>
      </c>
      <c r="K547" s="8" t="s">
        <v>952</v>
      </c>
      <c r="L547" s="45" t="s">
        <v>953</v>
      </c>
      <c r="M547" s="15"/>
      <c r="N547" s="8" t="s">
        <v>305</v>
      </c>
      <c r="O547" s="15"/>
      <c r="P547" s="6"/>
      <c r="Q547" s="6"/>
    </row>
    <row r="548">
      <c r="A548" s="7"/>
      <c r="B548" s="8" t="s">
        <v>35</v>
      </c>
      <c r="C548" s="9" t="s">
        <v>124</v>
      </c>
      <c r="D548" s="41">
        <v>45244.0</v>
      </c>
      <c r="E548" s="8" t="s">
        <v>187</v>
      </c>
      <c r="F548" s="42" t="s">
        <v>954</v>
      </c>
      <c r="G548" s="8" t="s">
        <v>126</v>
      </c>
      <c r="H548" s="44"/>
      <c r="I548" s="9">
        <v>2.0</v>
      </c>
      <c r="J548" s="8" t="s">
        <v>209</v>
      </c>
      <c r="K548" s="15"/>
      <c r="L548" s="43"/>
      <c r="M548" s="15"/>
      <c r="N548" s="8" t="s">
        <v>330</v>
      </c>
      <c r="O548" s="15"/>
      <c r="P548" s="6"/>
      <c r="Q548" s="6"/>
    </row>
    <row r="549">
      <c r="A549" s="7"/>
      <c r="B549" s="8" t="s">
        <v>42</v>
      </c>
      <c r="C549" s="9" t="s">
        <v>124</v>
      </c>
      <c r="D549" s="41">
        <v>45245.0</v>
      </c>
      <c r="E549" s="8" t="s">
        <v>187</v>
      </c>
      <c r="F549" s="42" t="s">
        <v>955</v>
      </c>
      <c r="G549" s="8" t="s">
        <v>126</v>
      </c>
      <c r="H549" s="44"/>
      <c r="I549" s="9">
        <v>1.0</v>
      </c>
      <c r="J549" s="8" t="s">
        <v>209</v>
      </c>
      <c r="K549" s="15"/>
      <c r="L549" s="43"/>
      <c r="M549" s="15"/>
      <c r="N549" s="8" t="s">
        <v>330</v>
      </c>
      <c r="O549" s="15"/>
      <c r="P549" s="6"/>
      <c r="Q549" s="6"/>
    </row>
    <row r="550">
      <c r="A550" s="7"/>
      <c r="B550" s="8" t="s">
        <v>42</v>
      </c>
      <c r="C550" s="9" t="s">
        <v>418</v>
      </c>
      <c r="D550" s="41">
        <v>45245.0</v>
      </c>
      <c r="E550" s="8" t="s">
        <v>187</v>
      </c>
      <c r="F550" s="42" t="s">
        <v>956</v>
      </c>
      <c r="G550" s="8" t="s">
        <v>420</v>
      </c>
      <c r="H550" s="44"/>
      <c r="I550" s="9">
        <v>1.0</v>
      </c>
      <c r="J550" s="8" t="s">
        <v>20</v>
      </c>
      <c r="K550" s="15"/>
      <c r="L550" s="43"/>
      <c r="M550" s="15"/>
      <c r="N550" s="8" t="s">
        <v>330</v>
      </c>
      <c r="O550" s="15"/>
      <c r="P550" s="6"/>
      <c r="Q550" s="6"/>
    </row>
    <row r="551">
      <c r="A551" s="7"/>
      <c r="B551" s="8" t="s">
        <v>354</v>
      </c>
      <c r="C551" s="9" t="s">
        <v>233</v>
      </c>
      <c r="D551" s="41">
        <v>45245.0</v>
      </c>
      <c r="E551" s="8" t="s">
        <v>54</v>
      </c>
      <c r="F551" s="42" t="s">
        <v>957</v>
      </c>
      <c r="G551" s="8" t="s">
        <v>958</v>
      </c>
      <c r="H551" s="44"/>
      <c r="I551" s="9">
        <v>1.0</v>
      </c>
      <c r="J551" s="8" t="s">
        <v>20</v>
      </c>
      <c r="K551" s="15"/>
      <c r="L551" s="43"/>
      <c r="M551" s="15"/>
      <c r="N551" s="8" t="s">
        <v>297</v>
      </c>
      <c r="O551" s="15"/>
      <c r="P551" s="6"/>
      <c r="Q551" s="6"/>
    </row>
    <row r="552">
      <c r="A552" s="7"/>
      <c r="B552" s="8" t="s">
        <v>198</v>
      </c>
      <c r="C552" s="9" t="s">
        <v>36</v>
      </c>
      <c r="D552" s="41">
        <v>45245.0</v>
      </c>
      <c r="E552" s="8" t="s">
        <v>17</v>
      </c>
      <c r="F552" s="42" t="s">
        <v>959</v>
      </c>
      <c r="G552" s="8" t="s">
        <v>66</v>
      </c>
      <c r="H552" s="44"/>
      <c r="I552" s="9">
        <v>1.0</v>
      </c>
      <c r="J552" s="8" t="s">
        <v>20</v>
      </c>
      <c r="K552" s="8">
        <v>1.7112200616E10</v>
      </c>
      <c r="L552" s="45" t="s">
        <v>68</v>
      </c>
      <c r="M552" s="15"/>
      <c r="N552" s="8" t="s">
        <v>305</v>
      </c>
      <c r="O552" s="15"/>
      <c r="P552" s="6"/>
      <c r="Q552" s="6"/>
    </row>
    <row r="553">
      <c r="A553" s="7"/>
      <c r="B553" s="8" t="s">
        <v>107</v>
      </c>
      <c r="C553" s="9" t="s">
        <v>36</v>
      </c>
      <c r="D553" s="41">
        <v>45245.0</v>
      </c>
      <c r="E553" s="8" t="s">
        <v>17</v>
      </c>
      <c r="F553" s="42" t="s">
        <v>960</v>
      </c>
      <c r="G553" s="8" t="s">
        <v>164</v>
      </c>
      <c r="H553" s="44"/>
      <c r="I553" s="9">
        <v>1.0</v>
      </c>
      <c r="J553" s="8" t="s">
        <v>20</v>
      </c>
      <c r="K553" s="8" t="s">
        <v>961</v>
      </c>
      <c r="L553" s="45" t="s">
        <v>785</v>
      </c>
      <c r="M553" s="15"/>
      <c r="N553" s="8" t="s">
        <v>305</v>
      </c>
      <c r="O553" s="15"/>
      <c r="P553" s="6"/>
      <c r="Q553" s="6"/>
    </row>
    <row r="554">
      <c r="A554" s="7"/>
      <c r="B554" s="8" t="s">
        <v>50</v>
      </c>
      <c r="C554" s="9" t="s">
        <v>233</v>
      </c>
      <c r="D554" s="41">
        <v>45246.0</v>
      </c>
      <c r="E554" s="8" t="s">
        <v>187</v>
      </c>
      <c r="F554" s="42" t="s">
        <v>962</v>
      </c>
      <c r="G554" s="8" t="s">
        <v>625</v>
      </c>
      <c r="H554" s="44"/>
      <c r="I554" s="9">
        <v>2.0</v>
      </c>
      <c r="J554" s="8" t="s">
        <v>202</v>
      </c>
      <c r="K554" s="15"/>
      <c r="L554" s="43"/>
      <c r="M554" s="15"/>
      <c r="N554" s="8" t="s">
        <v>330</v>
      </c>
      <c r="O554" s="15"/>
      <c r="P554" s="6"/>
      <c r="Q554" s="6"/>
    </row>
    <row r="555">
      <c r="A555" s="7"/>
      <c r="B555" s="8" t="s">
        <v>122</v>
      </c>
      <c r="C555" s="9" t="s">
        <v>36</v>
      </c>
      <c r="D555" s="41">
        <v>45247.0</v>
      </c>
      <c r="E555" s="8" t="s">
        <v>187</v>
      </c>
      <c r="F555" s="42" t="s">
        <v>963</v>
      </c>
      <c r="G555" s="8" t="s">
        <v>38</v>
      </c>
      <c r="H555" s="44"/>
      <c r="I555" s="9">
        <v>1.0</v>
      </c>
      <c r="J555" s="8" t="s">
        <v>20</v>
      </c>
      <c r="K555" s="8" t="s">
        <v>964</v>
      </c>
      <c r="L555" s="45" t="s">
        <v>965</v>
      </c>
      <c r="M555" s="15"/>
      <c r="N555" s="8" t="s">
        <v>330</v>
      </c>
      <c r="O555" s="15"/>
      <c r="P555" s="6"/>
      <c r="Q555" s="6"/>
    </row>
    <row r="556">
      <c r="A556" s="7"/>
      <c r="B556" s="8" t="s">
        <v>69</v>
      </c>
      <c r="C556" s="9" t="s">
        <v>124</v>
      </c>
      <c r="D556" s="41">
        <v>45247.0</v>
      </c>
      <c r="E556" s="8" t="s">
        <v>187</v>
      </c>
      <c r="F556" s="42" t="s">
        <v>966</v>
      </c>
      <c r="G556" s="8" t="s">
        <v>126</v>
      </c>
      <c r="H556" s="44"/>
      <c r="I556" s="9">
        <v>1.0</v>
      </c>
      <c r="J556" s="8" t="s">
        <v>209</v>
      </c>
      <c r="K556" s="15"/>
      <c r="L556" s="43"/>
      <c r="M556" s="15"/>
      <c r="N556" s="8" t="s">
        <v>330</v>
      </c>
      <c r="O556" s="15"/>
      <c r="P556" s="6"/>
      <c r="Q556" s="6"/>
    </row>
    <row r="557">
      <c r="A557" s="7"/>
      <c r="B557" s="8" t="s">
        <v>22</v>
      </c>
      <c r="C557" s="9" t="s">
        <v>36</v>
      </c>
      <c r="D557" s="41">
        <v>45248.0</v>
      </c>
      <c r="E557" s="8" t="s">
        <v>187</v>
      </c>
      <c r="F557" s="42" t="s">
        <v>967</v>
      </c>
      <c r="G557" s="8" t="s">
        <v>66</v>
      </c>
      <c r="H557" s="42" t="s">
        <v>968</v>
      </c>
      <c r="I557" s="9">
        <v>3.0</v>
      </c>
      <c r="J557" s="8" t="s">
        <v>20</v>
      </c>
      <c r="K557" s="8" t="s">
        <v>969</v>
      </c>
      <c r="L557" s="45" t="s">
        <v>970</v>
      </c>
      <c r="M557" s="15"/>
      <c r="N557" s="8" t="s">
        <v>330</v>
      </c>
      <c r="O557" s="15"/>
      <c r="P557" s="6"/>
      <c r="Q557" s="6"/>
    </row>
    <row r="558">
      <c r="A558" s="7"/>
      <c r="B558" s="8" t="s">
        <v>80</v>
      </c>
      <c r="C558" s="9" t="s">
        <v>16</v>
      </c>
      <c r="D558" s="41">
        <v>45248.0</v>
      </c>
      <c r="E558" s="8" t="s">
        <v>187</v>
      </c>
      <c r="F558" s="42" t="s">
        <v>378</v>
      </c>
      <c r="G558" s="8" t="s">
        <v>357</v>
      </c>
      <c r="H558" s="44"/>
      <c r="I558" s="9">
        <v>2.0</v>
      </c>
      <c r="J558" s="8" t="s">
        <v>202</v>
      </c>
      <c r="K558" s="15"/>
      <c r="L558" s="43"/>
      <c r="M558" s="15"/>
      <c r="N558" s="8" t="s">
        <v>330</v>
      </c>
      <c r="O558" s="15"/>
      <c r="P558" s="6"/>
      <c r="Q558" s="6"/>
    </row>
    <row r="559">
      <c r="A559" s="7"/>
      <c r="B559" s="8" t="s">
        <v>354</v>
      </c>
      <c r="C559" s="9" t="s">
        <v>36</v>
      </c>
      <c r="D559" s="41">
        <v>45249.0</v>
      </c>
      <c r="E559" s="8" t="s">
        <v>17</v>
      </c>
      <c r="F559" s="42" t="s">
        <v>971</v>
      </c>
      <c r="G559" s="8" t="s">
        <v>323</v>
      </c>
      <c r="H559" s="42" t="s">
        <v>972</v>
      </c>
      <c r="I559" s="9">
        <v>1.0</v>
      </c>
      <c r="J559" s="8" t="s">
        <v>20</v>
      </c>
      <c r="K559" s="8" t="s">
        <v>973</v>
      </c>
      <c r="L559" s="45" t="s">
        <v>537</v>
      </c>
      <c r="M559" s="15"/>
      <c r="N559" s="8" t="s">
        <v>305</v>
      </c>
      <c r="O559" s="15"/>
      <c r="P559" s="6"/>
      <c r="Q559" s="6"/>
    </row>
    <row r="560">
      <c r="A560" s="7"/>
      <c r="B560" s="8" t="s">
        <v>93</v>
      </c>
      <c r="C560" s="9" t="s">
        <v>16</v>
      </c>
      <c r="D560" s="41">
        <v>45250.0</v>
      </c>
      <c r="E560" s="8" t="s">
        <v>187</v>
      </c>
      <c r="F560" s="42" t="s">
        <v>974</v>
      </c>
      <c r="G560" s="8" t="s">
        <v>357</v>
      </c>
      <c r="H560" s="44"/>
      <c r="I560" s="9">
        <v>2.0</v>
      </c>
      <c r="J560" s="8" t="s">
        <v>202</v>
      </c>
      <c r="K560" s="15"/>
      <c r="L560" s="43"/>
      <c r="M560" s="15"/>
      <c r="N560" s="8" t="s">
        <v>330</v>
      </c>
      <c r="O560" s="15"/>
      <c r="P560" s="6"/>
      <c r="Q560" s="6"/>
    </row>
    <row r="561">
      <c r="A561" s="7"/>
      <c r="B561" s="8" t="s">
        <v>83</v>
      </c>
      <c r="C561" s="9" t="s">
        <v>124</v>
      </c>
      <c r="D561" s="41">
        <v>45251.0</v>
      </c>
      <c r="E561" s="8" t="s">
        <v>187</v>
      </c>
      <c r="F561" s="42" t="s">
        <v>975</v>
      </c>
      <c r="G561" s="8" t="s">
        <v>812</v>
      </c>
      <c r="H561" s="44"/>
      <c r="I561" s="9">
        <v>1.0</v>
      </c>
      <c r="J561" s="8" t="s">
        <v>20</v>
      </c>
      <c r="K561" s="15"/>
      <c r="L561" s="43"/>
      <c r="M561" s="15"/>
      <c r="N561" s="8" t="s">
        <v>330</v>
      </c>
      <c r="O561" s="15"/>
      <c r="P561" s="6"/>
      <c r="Q561" s="6"/>
    </row>
    <row r="562">
      <c r="A562" s="7"/>
      <c r="B562" s="8" t="s">
        <v>83</v>
      </c>
      <c r="C562" s="9" t="s">
        <v>124</v>
      </c>
      <c r="D562" s="41">
        <v>45252.0</v>
      </c>
      <c r="E562" s="8" t="s">
        <v>187</v>
      </c>
      <c r="F562" s="42" t="s">
        <v>976</v>
      </c>
      <c r="G562" s="8" t="s">
        <v>126</v>
      </c>
      <c r="H562" s="44"/>
      <c r="I562" s="9">
        <v>2.0</v>
      </c>
      <c r="J562" s="8" t="s">
        <v>209</v>
      </c>
      <c r="K562" s="15"/>
      <c r="L562" s="43"/>
      <c r="M562" s="15"/>
      <c r="N562" s="8" t="s">
        <v>330</v>
      </c>
      <c r="O562" s="15"/>
      <c r="P562" s="6"/>
      <c r="Q562" s="6"/>
    </row>
    <row r="563">
      <c r="A563" s="7"/>
      <c r="B563" s="8" t="s">
        <v>198</v>
      </c>
      <c r="C563" s="9" t="s">
        <v>36</v>
      </c>
      <c r="D563" s="41">
        <v>45253.0</v>
      </c>
      <c r="E563" s="8" t="s">
        <v>187</v>
      </c>
      <c r="F563" s="42" t="s">
        <v>977</v>
      </c>
      <c r="G563" s="8" t="s">
        <v>523</v>
      </c>
      <c r="H563" s="44"/>
      <c r="I563" s="9">
        <v>1.0</v>
      </c>
      <c r="J563" s="8" t="s">
        <v>20</v>
      </c>
      <c r="K563" s="15"/>
      <c r="L563" s="43"/>
      <c r="M563" s="15"/>
      <c r="N563" s="8" t="s">
        <v>330</v>
      </c>
      <c r="O563" s="15"/>
      <c r="P563" s="6"/>
      <c r="Q563" s="6"/>
    </row>
    <row r="564">
      <c r="A564" s="7"/>
      <c r="B564" s="8" t="s">
        <v>139</v>
      </c>
      <c r="C564" s="9" t="s">
        <v>418</v>
      </c>
      <c r="D564" s="41">
        <v>45253.0</v>
      </c>
      <c r="E564" s="8" t="s">
        <v>17</v>
      </c>
      <c r="F564" s="42" t="s">
        <v>978</v>
      </c>
      <c r="G564" s="8" t="s">
        <v>323</v>
      </c>
      <c r="H564" s="42" t="s">
        <v>979</v>
      </c>
      <c r="I564" s="9">
        <v>1.0</v>
      </c>
      <c r="J564" s="8" t="s">
        <v>20</v>
      </c>
      <c r="K564" s="8">
        <v>1.1209449541E10</v>
      </c>
      <c r="L564" s="45">
        <v>1.1209449541E10</v>
      </c>
      <c r="M564" s="15"/>
      <c r="N564" s="8" t="s">
        <v>305</v>
      </c>
      <c r="O564" s="15"/>
      <c r="P564" s="6"/>
      <c r="Q564" s="6"/>
    </row>
    <row r="565">
      <c r="A565" s="7"/>
      <c r="B565" s="8" t="s">
        <v>122</v>
      </c>
      <c r="C565" s="9" t="s">
        <v>124</v>
      </c>
      <c r="D565" s="41">
        <v>45254.0</v>
      </c>
      <c r="E565" s="8" t="s">
        <v>187</v>
      </c>
      <c r="F565" s="42" t="s">
        <v>980</v>
      </c>
      <c r="G565" s="8" t="s">
        <v>126</v>
      </c>
      <c r="H565" s="44"/>
      <c r="I565" s="9">
        <v>2.0</v>
      </c>
      <c r="J565" s="8" t="s">
        <v>209</v>
      </c>
      <c r="K565" s="15"/>
      <c r="L565" s="43"/>
      <c r="M565" s="15"/>
      <c r="N565" s="8" t="s">
        <v>330</v>
      </c>
      <c r="O565" s="15"/>
      <c r="P565" s="6"/>
      <c r="Q565" s="6"/>
    </row>
    <row r="566">
      <c r="A566" s="7"/>
      <c r="B566" s="8" t="s">
        <v>122</v>
      </c>
      <c r="C566" s="9" t="s">
        <v>124</v>
      </c>
      <c r="D566" s="41">
        <v>45254.0</v>
      </c>
      <c r="E566" s="8" t="s">
        <v>187</v>
      </c>
      <c r="F566" s="42" t="s">
        <v>981</v>
      </c>
      <c r="G566" s="8" t="s">
        <v>812</v>
      </c>
      <c r="H566" s="44"/>
      <c r="I566" s="9">
        <v>1.0</v>
      </c>
      <c r="J566" s="8" t="s">
        <v>20</v>
      </c>
      <c r="K566" s="15"/>
      <c r="L566" s="43"/>
      <c r="M566" s="15"/>
      <c r="N566" s="8" t="s">
        <v>330</v>
      </c>
      <c r="O566" s="15"/>
      <c r="P566" s="6"/>
      <c r="Q566" s="6"/>
    </row>
    <row r="567">
      <c r="A567" s="7"/>
      <c r="B567" s="8" t="s">
        <v>26</v>
      </c>
      <c r="C567" s="9" t="s">
        <v>36</v>
      </c>
      <c r="D567" s="41">
        <v>45254.0</v>
      </c>
      <c r="E567" s="8" t="s">
        <v>54</v>
      </c>
      <c r="F567" s="42" t="s">
        <v>982</v>
      </c>
      <c r="G567" s="8" t="s">
        <v>373</v>
      </c>
      <c r="H567" s="44"/>
      <c r="I567" s="9">
        <v>1.0</v>
      </c>
      <c r="J567" s="8" t="s">
        <v>20</v>
      </c>
      <c r="K567" s="8" t="s">
        <v>983</v>
      </c>
      <c r="L567" s="45" t="s">
        <v>984</v>
      </c>
      <c r="M567" s="8" t="s">
        <v>985</v>
      </c>
      <c r="N567" s="8" t="s">
        <v>297</v>
      </c>
      <c r="O567" s="15"/>
      <c r="P567" s="6"/>
      <c r="Q567" s="6"/>
    </row>
    <row r="568">
      <c r="A568" s="7"/>
      <c r="B568" s="8" t="s">
        <v>122</v>
      </c>
      <c r="C568" s="9" t="s">
        <v>153</v>
      </c>
      <c r="D568" s="41">
        <v>45255.0</v>
      </c>
      <c r="E568" s="8" t="s">
        <v>187</v>
      </c>
      <c r="F568" s="42" t="s">
        <v>986</v>
      </c>
      <c r="G568" s="8" t="s">
        <v>155</v>
      </c>
      <c r="H568" s="44"/>
      <c r="I568" s="9">
        <v>1.0</v>
      </c>
      <c r="J568" s="8" t="s">
        <v>20</v>
      </c>
      <c r="K568" s="8" t="s">
        <v>987</v>
      </c>
      <c r="L568" s="45" t="s">
        <v>157</v>
      </c>
      <c r="M568" s="15"/>
      <c r="N568" s="8" t="s">
        <v>330</v>
      </c>
      <c r="O568" s="15"/>
      <c r="P568" s="6"/>
      <c r="Q568" s="6"/>
    </row>
    <row r="569">
      <c r="A569" s="7"/>
      <c r="B569" s="8" t="s">
        <v>83</v>
      </c>
      <c r="C569" s="9" t="s">
        <v>53</v>
      </c>
      <c r="D569" s="41">
        <v>45257.0</v>
      </c>
      <c r="E569" s="8" t="s">
        <v>187</v>
      </c>
      <c r="F569" s="42" t="s">
        <v>988</v>
      </c>
      <c r="G569" s="8" t="s">
        <v>224</v>
      </c>
      <c r="H569" s="44"/>
      <c r="I569" s="9">
        <v>1.0</v>
      </c>
      <c r="J569" s="8" t="s">
        <v>20</v>
      </c>
      <c r="K569" s="8" t="s">
        <v>949</v>
      </c>
      <c r="L569" s="45" t="s">
        <v>949</v>
      </c>
      <c r="M569" s="15"/>
      <c r="N569" s="8" t="s">
        <v>330</v>
      </c>
      <c r="O569" s="15"/>
      <c r="P569" s="6"/>
      <c r="Q569" s="6"/>
    </row>
    <row r="570">
      <c r="A570" s="7"/>
      <c r="B570" s="8" t="s">
        <v>50</v>
      </c>
      <c r="C570" s="9" t="s">
        <v>36</v>
      </c>
      <c r="D570" s="41">
        <v>45257.0</v>
      </c>
      <c r="E570" s="8" t="s">
        <v>17</v>
      </c>
      <c r="F570" s="42" t="s">
        <v>989</v>
      </c>
      <c r="G570" s="8" t="s">
        <v>990</v>
      </c>
      <c r="H570" s="44"/>
      <c r="I570" s="9">
        <v>1.0</v>
      </c>
      <c r="J570" s="8" t="s">
        <v>20</v>
      </c>
      <c r="K570" s="8" t="s">
        <v>991</v>
      </c>
      <c r="L570" s="45">
        <v>2.1012482132E10</v>
      </c>
      <c r="M570" s="15"/>
      <c r="N570" s="8" t="s">
        <v>305</v>
      </c>
      <c r="O570" s="15"/>
      <c r="P570" s="6"/>
      <c r="Q570" s="6"/>
    </row>
    <row r="571">
      <c r="A571" s="7"/>
      <c r="B571" s="8" t="s">
        <v>354</v>
      </c>
      <c r="C571" s="9" t="s">
        <v>233</v>
      </c>
      <c r="D571" s="41">
        <v>45258.0</v>
      </c>
      <c r="E571" s="8" t="s">
        <v>17</v>
      </c>
      <c r="F571" s="42" t="s">
        <v>992</v>
      </c>
      <c r="G571" s="8" t="s">
        <v>958</v>
      </c>
      <c r="H571" s="44"/>
      <c r="I571" s="9">
        <v>1.0</v>
      </c>
      <c r="J571" s="8" t="s">
        <v>20</v>
      </c>
      <c r="K571" s="15"/>
      <c r="L571" s="43"/>
      <c r="M571" s="15"/>
      <c r="N571" s="8" t="s">
        <v>305</v>
      </c>
      <c r="O571" s="15"/>
      <c r="P571" s="6"/>
      <c r="Q571" s="6"/>
    </row>
    <row r="572">
      <c r="A572" s="7"/>
      <c r="B572" s="8" t="s">
        <v>107</v>
      </c>
      <c r="C572" s="9" t="s">
        <v>124</v>
      </c>
      <c r="D572" s="41">
        <v>45259.0</v>
      </c>
      <c r="E572" s="8" t="s">
        <v>187</v>
      </c>
      <c r="F572" s="42" t="s">
        <v>993</v>
      </c>
      <c r="G572" s="8" t="s">
        <v>126</v>
      </c>
      <c r="H572" s="44"/>
      <c r="I572" s="9">
        <v>2.0</v>
      </c>
      <c r="J572" s="8" t="s">
        <v>209</v>
      </c>
      <c r="K572" s="15"/>
      <c r="L572" s="43"/>
      <c r="M572" s="15"/>
      <c r="N572" s="8" t="s">
        <v>330</v>
      </c>
      <c r="O572" s="15"/>
      <c r="P572" s="6"/>
      <c r="Q572" s="6"/>
    </row>
    <row r="573">
      <c r="A573" s="7"/>
      <c r="B573" s="8" t="s">
        <v>40</v>
      </c>
      <c r="C573" s="9" t="s">
        <v>36</v>
      </c>
      <c r="D573" s="41">
        <v>45259.0</v>
      </c>
      <c r="E573" s="8" t="s">
        <v>17</v>
      </c>
      <c r="F573" s="42" t="s">
        <v>994</v>
      </c>
      <c r="G573" s="8" t="s">
        <v>66</v>
      </c>
      <c r="H573" s="44"/>
      <c r="I573" s="9">
        <v>1.0</v>
      </c>
      <c r="J573" s="8" t="s">
        <v>20</v>
      </c>
      <c r="K573" s="8" t="s">
        <v>995</v>
      </c>
      <c r="L573" s="45" t="s">
        <v>105</v>
      </c>
      <c r="M573" s="15"/>
      <c r="N573" s="8" t="s">
        <v>611</v>
      </c>
      <c r="O573" s="15"/>
      <c r="P573" s="6"/>
      <c r="Q573" s="6"/>
    </row>
    <row r="574">
      <c r="A574" s="7"/>
      <c r="B574" s="8" t="s">
        <v>145</v>
      </c>
      <c r="C574" s="9" t="s">
        <v>124</v>
      </c>
      <c r="D574" s="41">
        <v>45261.0</v>
      </c>
      <c r="E574" s="8" t="s">
        <v>187</v>
      </c>
      <c r="F574" s="84" t="s">
        <v>996</v>
      </c>
      <c r="G574" s="8" t="s">
        <v>126</v>
      </c>
      <c r="H574" s="44"/>
      <c r="I574" s="9">
        <v>1.0</v>
      </c>
      <c r="J574" s="8" t="s">
        <v>209</v>
      </c>
      <c r="K574" s="15"/>
      <c r="L574" s="43"/>
      <c r="M574" s="15"/>
      <c r="N574" s="8" t="s">
        <v>330</v>
      </c>
      <c r="O574" s="15"/>
      <c r="P574" s="6"/>
      <c r="Q574" s="6"/>
    </row>
    <row r="575">
      <c r="A575" s="7"/>
      <c r="B575" s="8" t="s">
        <v>40</v>
      </c>
      <c r="C575" s="9" t="s">
        <v>36</v>
      </c>
      <c r="D575" s="41">
        <v>45261.0</v>
      </c>
      <c r="E575" s="8" t="s">
        <v>54</v>
      </c>
      <c r="F575" s="42" t="s">
        <v>997</v>
      </c>
      <c r="G575" s="8" t="s">
        <v>95</v>
      </c>
      <c r="H575" s="44"/>
      <c r="I575" s="9">
        <v>1.0</v>
      </c>
      <c r="J575" s="8" t="s">
        <v>20</v>
      </c>
      <c r="K575" s="8" t="s">
        <v>998</v>
      </c>
      <c r="L575" s="45" t="s">
        <v>96</v>
      </c>
      <c r="M575" s="8" t="s">
        <v>999</v>
      </c>
      <c r="N575" s="8" t="s">
        <v>361</v>
      </c>
      <c r="O575" s="15"/>
      <c r="P575" s="6"/>
      <c r="Q575" s="6"/>
    </row>
    <row r="576">
      <c r="A576" s="7"/>
      <c r="B576" s="8" t="s">
        <v>213</v>
      </c>
      <c r="C576" s="9" t="s">
        <v>70</v>
      </c>
      <c r="D576" s="41">
        <v>45263.0</v>
      </c>
      <c r="E576" s="8" t="s">
        <v>17</v>
      </c>
      <c r="F576" s="42" t="s">
        <v>1000</v>
      </c>
      <c r="G576" s="8" t="s">
        <v>72</v>
      </c>
      <c r="H576" s="44"/>
      <c r="I576" s="9">
        <v>1.0</v>
      </c>
      <c r="J576" s="8" t="s">
        <v>20</v>
      </c>
      <c r="K576" s="8" t="s">
        <v>1001</v>
      </c>
      <c r="L576" s="45" t="s">
        <v>1002</v>
      </c>
      <c r="M576" s="15"/>
      <c r="N576" s="8" t="s">
        <v>305</v>
      </c>
      <c r="O576" s="15"/>
      <c r="P576" s="6"/>
      <c r="Q576" s="6"/>
    </row>
    <row r="577">
      <c r="A577" s="7"/>
      <c r="B577" s="8" t="s">
        <v>97</v>
      </c>
      <c r="C577" s="9" t="s">
        <v>124</v>
      </c>
      <c r="D577" s="41">
        <v>45264.0</v>
      </c>
      <c r="E577" s="8" t="s">
        <v>187</v>
      </c>
      <c r="F577" s="42" t="s">
        <v>1003</v>
      </c>
      <c r="G577" s="8" t="s">
        <v>126</v>
      </c>
      <c r="H577" s="44"/>
      <c r="I577" s="9">
        <v>1.0</v>
      </c>
      <c r="J577" s="8" t="s">
        <v>209</v>
      </c>
      <c r="K577" s="15"/>
      <c r="L577" s="43"/>
      <c r="M577" s="15"/>
      <c r="N577" s="8" t="s">
        <v>330</v>
      </c>
      <c r="O577" s="15"/>
      <c r="P577" s="6"/>
      <c r="Q577" s="6"/>
    </row>
    <row r="578">
      <c r="A578" s="7"/>
      <c r="B578" s="8" t="s">
        <v>97</v>
      </c>
      <c r="C578" s="9" t="s">
        <v>70</v>
      </c>
      <c r="D578" s="41">
        <v>45264.0</v>
      </c>
      <c r="E578" s="8" t="s">
        <v>187</v>
      </c>
      <c r="F578" s="42" t="s">
        <v>1004</v>
      </c>
      <c r="G578" s="8" t="s">
        <v>323</v>
      </c>
      <c r="H578" s="42" t="s">
        <v>1005</v>
      </c>
      <c r="I578" s="9">
        <v>1.0</v>
      </c>
      <c r="J578" s="8" t="s">
        <v>20</v>
      </c>
      <c r="K578" s="15"/>
      <c r="L578" s="43"/>
      <c r="M578" s="15"/>
      <c r="N578" s="8" t="s">
        <v>330</v>
      </c>
      <c r="O578" s="15"/>
      <c r="P578" s="6"/>
      <c r="Q578" s="6"/>
    </row>
    <row r="579">
      <c r="A579" s="7"/>
      <c r="B579" s="8" t="s">
        <v>40</v>
      </c>
      <c r="C579" s="9" t="s">
        <v>36</v>
      </c>
      <c r="D579" s="41">
        <v>45266.0</v>
      </c>
      <c r="E579" s="8" t="s">
        <v>187</v>
      </c>
      <c r="F579" s="42" t="s">
        <v>1006</v>
      </c>
      <c r="G579" s="8" t="s">
        <v>699</v>
      </c>
      <c r="H579" s="44"/>
      <c r="I579" s="9">
        <v>1.0</v>
      </c>
      <c r="J579" s="8" t="s">
        <v>20</v>
      </c>
      <c r="K579" s="8" t="s">
        <v>1007</v>
      </c>
      <c r="L579" s="45" t="s">
        <v>1008</v>
      </c>
      <c r="M579" s="15"/>
      <c r="N579" s="8" t="s">
        <v>330</v>
      </c>
      <c r="O579" s="15"/>
      <c r="P579" s="6"/>
      <c r="Q579" s="6"/>
    </row>
    <row r="580">
      <c r="A580" s="7"/>
      <c r="B580" s="8" t="s">
        <v>50</v>
      </c>
      <c r="C580" s="9" t="s">
        <v>36</v>
      </c>
      <c r="D580" s="41">
        <v>45266.0</v>
      </c>
      <c r="E580" s="8" t="s">
        <v>54</v>
      </c>
      <c r="F580" s="42" t="s">
        <v>1009</v>
      </c>
      <c r="G580" s="8" t="s">
        <v>288</v>
      </c>
      <c r="H580" s="44"/>
      <c r="I580" s="9">
        <v>1.0</v>
      </c>
      <c r="J580" s="8" t="s">
        <v>20</v>
      </c>
      <c r="K580" s="15"/>
      <c r="L580" s="43"/>
      <c r="M580" s="8" t="s">
        <v>1010</v>
      </c>
      <c r="N580" s="8" t="s">
        <v>361</v>
      </c>
      <c r="O580" s="15"/>
      <c r="P580" s="6"/>
      <c r="Q580" s="6"/>
    </row>
    <row r="581">
      <c r="A581" s="7"/>
      <c r="B581" s="8" t="s">
        <v>139</v>
      </c>
      <c r="C581" s="9" t="s">
        <v>233</v>
      </c>
      <c r="D581" s="41">
        <v>45266.0</v>
      </c>
      <c r="E581" s="8" t="s">
        <v>17</v>
      </c>
      <c r="F581" s="42" t="s">
        <v>962</v>
      </c>
      <c r="G581" s="8" t="s">
        <v>625</v>
      </c>
      <c r="H581" s="44"/>
      <c r="I581" s="9">
        <v>1.0</v>
      </c>
      <c r="J581" s="8" t="s">
        <v>202</v>
      </c>
      <c r="K581" s="15"/>
      <c r="L581" s="43"/>
      <c r="M581" s="15"/>
      <c r="N581" s="8" t="s">
        <v>611</v>
      </c>
      <c r="O581" s="15"/>
      <c r="P581" s="6"/>
      <c r="Q581" s="6"/>
    </row>
    <row r="582">
      <c r="A582" s="7"/>
      <c r="B582" s="8" t="s">
        <v>139</v>
      </c>
      <c r="C582" s="9" t="s">
        <v>124</v>
      </c>
      <c r="D582" s="41">
        <v>45266.0</v>
      </c>
      <c r="E582" s="8" t="s">
        <v>17</v>
      </c>
      <c r="F582" s="42" t="s">
        <v>1011</v>
      </c>
      <c r="G582" s="8" t="s">
        <v>126</v>
      </c>
      <c r="H582" s="44"/>
      <c r="I582" s="9">
        <v>2.0</v>
      </c>
      <c r="J582" s="8" t="s">
        <v>209</v>
      </c>
      <c r="K582" s="15"/>
      <c r="L582" s="43"/>
      <c r="M582" s="15"/>
      <c r="N582" s="8" t="s">
        <v>611</v>
      </c>
      <c r="O582" s="15"/>
      <c r="P582" s="6"/>
      <c r="Q582" s="6"/>
    </row>
    <row r="583">
      <c r="A583" s="7"/>
      <c r="B583" s="8" t="s">
        <v>93</v>
      </c>
      <c r="C583" s="9" t="s">
        <v>233</v>
      </c>
      <c r="D583" s="41">
        <v>45266.0</v>
      </c>
      <c r="E583" s="8" t="s">
        <v>17</v>
      </c>
      <c r="F583" s="42" t="s">
        <v>962</v>
      </c>
      <c r="G583" s="8" t="s">
        <v>625</v>
      </c>
      <c r="H583" s="44"/>
      <c r="I583" s="9">
        <v>1.0</v>
      </c>
      <c r="J583" s="8" t="s">
        <v>202</v>
      </c>
      <c r="K583" s="15"/>
      <c r="L583" s="43"/>
      <c r="M583" s="15"/>
      <c r="N583" s="8" t="s">
        <v>611</v>
      </c>
      <c r="O583" s="15"/>
      <c r="P583" s="6"/>
      <c r="Q583" s="6"/>
    </row>
    <row r="584">
      <c r="A584" s="7"/>
      <c r="B584" s="8" t="s">
        <v>42</v>
      </c>
      <c r="C584" s="9" t="s">
        <v>16</v>
      </c>
      <c r="D584" s="41">
        <v>45268.0</v>
      </c>
      <c r="E584" s="8" t="s">
        <v>187</v>
      </c>
      <c r="F584" s="42" t="s">
        <v>1012</v>
      </c>
      <c r="G584" s="8" t="s">
        <v>357</v>
      </c>
      <c r="H584" s="44"/>
      <c r="I584" s="9">
        <v>2.0</v>
      </c>
      <c r="J584" s="8" t="s">
        <v>202</v>
      </c>
      <c r="K584" s="15"/>
      <c r="L584" s="43"/>
      <c r="M584" s="15"/>
      <c r="N584" s="8" t="s">
        <v>330</v>
      </c>
      <c r="O584" s="15"/>
      <c r="P584" s="6"/>
      <c r="Q584" s="6"/>
    </row>
    <row r="585">
      <c r="A585" s="7"/>
      <c r="B585" s="8" t="s">
        <v>75</v>
      </c>
      <c r="C585" s="9" t="s">
        <v>124</v>
      </c>
      <c r="D585" s="41">
        <v>45268.0</v>
      </c>
      <c r="E585" s="8" t="s">
        <v>187</v>
      </c>
      <c r="F585" s="42" t="s">
        <v>1013</v>
      </c>
      <c r="G585" s="8" t="s">
        <v>126</v>
      </c>
      <c r="H585" s="44"/>
      <c r="I585" s="9">
        <v>3.0</v>
      </c>
      <c r="J585" s="8" t="s">
        <v>209</v>
      </c>
      <c r="K585" s="15"/>
      <c r="L585" s="43"/>
      <c r="M585" s="15"/>
      <c r="N585" s="8" t="s">
        <v>330</v>
      </c>
      <c r="O585" s="15"/>
      <c r="P585" s="6"/>
      <c r="Q585" s="6"/>
    </row>
    <row r="586">
      <c r="A586" s="7"/>
      <c r="B586" s="8" t="s">
        <v>22</v>
      </c>
      <c r="C586" s="9" t="s">
        <v>53</v>
      </c>
      <c r="D586" s="41">
        <v>45269.0</v>
      </c>
      <c r="E586" s="8" t="s">
        <v>187</v>
      </c>
      <c r="F586" s="42" t="s">
        <v>1014</v>
      </c>
      <c r="G586" s="8" t="s">
        <v>150</v>
      </c>
      <c r="H586" s="44"/>
      <c r="I586" s="9">
        <v>1.0</v>
      </c>
      <c r="J586" s="8" t="s">
        <v>20</v>
      </c>
      <c r="K586" s="8" t="s">
        <v>1015</v>
      </c>
      <c r="L586" s="45" t="s">
        <v>1016</v>
      </c>
      <c r="M586" s="15"/>
      <c r="N586" s="8" t="s">
        <v>330</v>
      </c>
      <c r="O586" s="15"/>
      <c r="P586" s="6"/>
      <c r="Q586" s="6"/>
    </row>
    <row r="587">
      <c r="A587" s="7"/>
      <c r="B587" s="8" t="s">
        <v>159</v>
      </c>
      <c r="C587" s="9" t="s">
        <v>70</v>
      </c>
      <c r="D587" s="41">
        <v>45270.0</v>
      </c>
      <c r="E587" s="8" t="s">
        <v>17</v>
      </c>
      <c r="F587" s="42" t="s">
        <v>1004</v>
      </c>
      <c r="G587" s="8" t="s">
        <v>72</v>
      </c>
      <c r="H587" s="42"/>
      <c r="I587" s="9">
        <v>1.0</v>
      </c>
      <c r="J587" s="8" t="s">
        <v>20</v>
      </c>
      <c r="K587" s="8" t="s">
        <v>872</v>
      </c>
      <c r="L587" s="8" t="s">
        <v>872</v>
      </c>
      <c r="M587" s="15"/>
      <c r="N587" s="8" t="s">
        <v>611</v>
      </c>
      <c r="O587" s="15"/>
      <c r="P587" s="6"/>
      <c r="Q587" s="6"/>
    </row>
    <row r="588">
      <c r="A588" s="7"/>
      <c r="B588" s="8" t="s">
        <v>159</v>
      </c>
      <c r="C588" s="9" t="s">
        <v>124</v>
      </c>
      <c r="D588" s="41">
        <v>45271.0</v>
      </c>
      <c r="E588" s="8" t="s">
        <v>187</v>
      </c>
      <c r="F588" s="42" t="s">
        <v>1017</v>
      </c>
      <c r="G588" s="8" t="s">
        <v>126</v>
      </c>
      <c r="H588" s="44"/>
      <c r="I588" s="9">
        <v>1.0</v>
      </c>
      <c r="J588" s="8" t="s">
        <v>209</v>
      </c>
      <c r="K588" s="15"/>
      <c r="L588" s="43"/>
      <c r="M588" s="15"/>
      <c r="N588" s="8" t="s">
        <v>330</v>
      </c>
      <c r="O588" s="15"/>
      <c r="P588" s="6"/>
      <c r="Q588" s="6"/>
    </row>
    <row r="589">
      <c r="A589" s="9"/>
      <c r="B589" s="8" t="s">
        <v>139</v>
      </c>
      <c r="C589" s="9" t="s">
        <v>124</v>
      </c>
      <c r="D589" s="82">
        <v>45273.0</v>
      </c>
      <c r="E589" s="8" t="s">
        <v>187</v>
      </c>
      <c r="F589" s="42" t="s">
        <v>1018</v>
      </c>
      <c r="G589" s="8" t="s">
        <v>126</v>
      </c>
      <c r="H589" s="44"/>
      <c r="I589" s="9">
        <v>2.0</v>
      </c>
      <c r="J589" s="8" t="s">
        <v>209</v>
      </c>
      <c r="K589" s="15"/>
      <c r="L589" s="43"/>
      <c r="M589" s="15"/>
      <c r="N589" s="8" t="s">
        <v>330</v>
      </c>
      <c r="O589" s="15"/>
      <c r="P589" s="6"/>
      <c r="Q589" s="6"/>
    </row>
    <row r="590">
      <c r="A590" s="9"/>
      <c r="B590" s="8" t="s">
        <v>40</v>
      </c>
      <c r="C590" s="9" t="s">
        <v>36</v>
      </c>
      <c r="D590" s="41">
        <v>45273.0</v>
      </c>
      <c r="E590" s="8" t="s">
        <v>17</v>
      </c>
      <c r="F590" s="42" t="s">
        <v>1019</v>
      </c>
      <c r="G590" s="8" t="s">
        <v>66</v>
      </c>
      <c r="H590" s="44"/>
      <c r="I590" s="9">
        <v>1.0</v>
      </c>
      <c r="J590" s="8" t="s">
        <v>20</v>
      </c>
      <c r="K590" s="8" t="s">
        <v>1020</v>
      </c>
      <c r="L590" s="45" t="s">
        <v>105</v>
      </c>
      <c r="M590" s="15"/>
      <c r="N590" s="8" t="s">
        <v>611</v>
      </c>
      <c r="O590" s="15"/>
      <c r="P590" s="6"/>
      <c r="Q590" s="6"/>
    </row>
    <row r="591">
      <c r="A591" s="9"/>
      <c r="B591" s="8" t="s">
        <v>80</v>
      </c>
      <c r="C591" s="9" t="s">
        <v>47</v>
      </c>
      <c r="D591" s="41">
        <v>45273.0</v>
      </c>
      <c r="E591" s="8" t="s">
        <v>17</v>
      </c>
      <c r="F591" s="42" t="s">
        <v>1021</v>
      </c>
      <c r="G591" s="8" t="s">
        <v>49</v>
      </c>
      <c r="H591" s="44"/>
      <c r="I591" s="9">
        <v>1.0</v>
      </c>
      <c r="J591" s="8" t="s">
        <v>20</v>
      </c>
      <c r="K591" s="8" t="s">
        <v>1022</v>
      </c>
      <c r="L591" s="45" t="s">
        <v>1023</v>
      </c>
      <c r="M591" s="15"/>
      <c r="N591" s="8" t="s">
        <v>611</v>
      </c>
      <c r="O591" s="15"/>
      <c r="P591" s="6"/>
      <c r="Q591" s="6"/>
    </row>
    <row r="592">
      <c r="A592" s="9"/>
      <c r="B592" s="8" t="s">
        <v>58</v>
      </c>
      <c r="C592" s="9" t="s">
        <v>27</v>
      </c>
      <c r="D592" s="41">
        <v>45273.0</v>
      </c>
      <c r="E592" s="8" t="s">
        <v>17</v>
      </c>
      <c r="F592" s="42" t="s">
        <v>1024</v>
      </c>
      <c r="G592" s="8" t="s">
        <v>29</v>
      </c>
      <c r="H592" s="44"/>
      <c r="I592" s="9">
        <v>1.0</v>
      </c>
      <c r="J592" s="8" t="s">
        <v>20</v>
      </c>
      <c r="K592" s="8" t="s">
        <v>1025</v>
      </c>
      <c r="L592" s="17" t="s">
        <v>30</v>
      </c>
      <c r="M592" s="15"/>
      <c r="N592" s="8" t="s">
        <v>611</v>
      </c>
      <c r="O592" s="15"/>
      <c r="P592" s="6"/>
      <c r="Q592" s="6"/>
    </row>
    <row r="593">
      <c r="A593" s="7"/>
      <c r="B593" s="8" t="s">
        <v>145</v>
      </c>
      <c r="C593" s="9" t="s">
        <v>233</v>
      </c>
      <c r="D593" s="41">
        <v>45274.0</v>
      </c>
      <c r="E593" s="8" t="s">
        <v>187</v>
      </c>
      <c r="F593" s="42" t="s">
        <v>1026</v>
      </c>
      <c r="G593" s="8" t="s">
        <v>323</v>
      </c>
      <c r="H593" s="42" t="s">
        <v>1027</v>
      </c>
      <c r="I593" s="9">
        <v>1.0</v>
      </c>
      <c r="J593" s="8" t="s">
        <v>20</v>
      </c>
      <c r="K593" s="15"/>
      <c r="L593" s="43"/>
      <c r="M593" s="15"/>
      <c r="N593" s="8" t="s">
        <v>330</v>
      </c>
      <c r="O593" s="15"/>
      <c r="P593" s="6"/>
      <c r="Q593" s="6"/>
    </row>
    <row r="594">
      <c r="A594" s="7"/>
      <c r="B594" s="8" t="s">
        <v>26</v>
      </c>
      <c r="C594" s="9" t="s">
        <v>70</v>
      </c>
      <c r="D594" s="41">
        <v>45274.0</v>
      </c>
      <c r="E594" s="8" t="s">
        <v>17</v>
      </c>
      <c r="F594" s="42" t="s">
        <v>1004</v>
      </c>
      <c r="G594" s="8" t="s">
        <v>72</v>
      </c>
      <c r="H594" s="42"/>
      <c r="I594" s="9">
        <v>1.0</v>
      </c>
      <c r="J594" s="8" t="s">
        <v>20</v>
      </c>
      <c r="K594" s="8" t="s">
        <v>872</v>
      </c>
      <c r="L594" s="8" t="s">
        <v>872</v>
      </c>
      <c r="M594" s="15"/>
      <c r="N594" s="8" t="s">
        <v>611</v>
      </c>
      <c r="O594" s="15"/>
      <c r="P594" s="6"/>
      <c r="Q594" s="6"/>
    </row>
    <row r="595">
      <c r="A595" s="7"/>
      <c r="B595" s="8" t="s">
        <v>35</v>
      </c>
      <c r="C595" s="9" t="s">
        <v>70</v>
      </c>
      <c r="D595" s="41">
        <v>45274.0</v>
      </c>
      <c r="E595" s="8" t="s">
        <v>17</v>
      </c>
      <c r="F595" s="42" t="s">
        <v>1004</v>
      </c>
      <c r="G595" s="8" t="s">
        <v>72</v>
      </c>
      <c r="H595" s="42"/>
      <c r="I595" s="9">
        <v>1.0</v>
      </c>
      <c r="J595" s="8" t="s">
        <v>20</v>
      </c>
      <c r="K595" s="8" t="s">
        <v>872</v>
      </c>
      <c r="L595" s="8" t="s">
        <v>872</v>
      </c>
      <c r="M595" s="15"/>
      <c r="N595" s="8" t="s">
        <v>611</v>
      </c>
      <c r="O595" s="15"/>
      <c r="P595" s="6"/>
      <c r="Q595" s="6"/>
    </row>
    <row r="596">
      <c r="A596" s="7"/>
      <c r="B596" s="8" t="s">
        <v>80</v>
      </c>
      <c r="C596" s="9" t="s">
        <v>70</v>
      </c>
      <c r="D596" s="41">
        <v>45275.0</v>
      </c>
      <c r="E596" s="8" t="s">
        <v>17</v>
      </c>
      <c r="F596" s="42" t="s">
        <v>1028</v>
      </c>
      <c r="G596" s="8" t="s">
        <v>72</v>
      </c>
      <c r="H596" s="44"/>
      <c r="I596" s="9">
        <v>1.0</v>
      </c>
      <c r="J596" s="8" t="s">
        <v>20</v>
      </c>
      <c r="K596" s="8" t="s">
        <v>1029</v>
      </c>
      <c r="L596" s="45" t="s">
        <v>1029</v>
      </c>
      <c r="M596" s="15"/>
      <c r="N596" s="8" t="s">
        <v>305</v>
      </c>
      <c r="O596" s="15"/>
      <c r="P596" s="6"/>
      <c r="Q596" s="6"/>
    </row>
    <row r="597">
      <c r="A597" s="7"/>
      <c r="B597" s="8" t="s">
        <v>213</v>
      </c>
      <c r="C597" s="9" t="s">
        <v>70</v>
      </c>
      <c r="D597" s="41">
        <v>45275.0</v>
      </c>
      <c r="E597" s="8" t="s">
        <v>17</v>
      </c>
      <c r="F597" s="42" t="s">
        <v>1028</v>
      </c>
      <c r="G597" s="8" t="s">
        <v>72</v>
      </c>
      <c r="H597" s="44"/>
      <c r="I597" s="9">
        <v>1.0</v>
      </c>
      <c r="J597" s="8" t="s">
        <v>20</v>
      </c>
      <c r="K597" s="8" t="s">
        <v>1029</v>
      </c>
      <c r="L597" s="45" t="s">
        <v>1029</v>
      </c>
      <c r="M597" s="15"/>
      <c r="N597" s="8" t="s">
        <v>305</v>
      </c>
      <c r="O597" s="15"/>
      <c r="P597" s="6"/>
      <c r="Q597" s="6"/>
    </row>
    <row r="598">
      <c r="A598" s="7"/>
      <c r="B598" s="8" t="s">
        <v>139</v>
      </c>
      <c r="C598" s="9" t="s">
        <v>70</v>
      </c>
      <c r="D598" s="41">
        <v>45275.0</v>
      </c>
      <c r="E598" s="8" t="s">
        <v>17</v>
      </c>
      <c r="F598" s="42" t="s">
        <v>1028</v>
      </c>
      <c r="G598" s="8" t="s">
        <v>72</v>
      </c>
      <c r="H598" s="44"/>
      <c r="I598" s="9">
        <v>1.0</v>
      </c>
      <c r="J598" s="8" t="s">
        <v>20</v>
      </c>
      <c r="K598" s="8" t="s">
        <v>1029</v>
      </c>
      <c r="L598" s="45" t="s">
        <v>1029</v>
      </c>
      <c r="M598" s="15"/>
      <c r="N598" s="8" t="s">
        <v>305</v>
      </c>
      <c r="O598" s="15"/>
      <c r="P598" s="6"/>
      <c r="Q598" s="6"/>
    </row>
    <row r="599">
      <c r="A599" s="7"/>
      <c r="B599" s="8" t="s">
        <v>198</v>
      </c>
      <c r="C599" s="9" t="s">
        <v>70</v>
      </c>
      <c r="D599" s="41">
        <v>45275.0</v>
      </c>
      <c r="E599" s="8" t="s">
        <v>17</v>
      </c>
      <c r="F599" s="42" t="s">
        <v>1028</v>
      </c>
      <c r="G599" s="8" t="s">
        <v>72</v>
      </c>
      <c r="H599" s="8"/>
      <c r="I599" s="9">
        <v>1.0</v>
      </c>
      <c r="J599" s="8" t="s">
        <v>20</v>
      </c>
      <c r="K599" s="8" t="s">
        <v>1029</v>
      </c>
      <c r="L599" s="45" t="s">
        <v>1029</v>
      </c>
      <c r="M599" s="15"/>
      <c r="N599" s="8" t="s">
        <v>305</v>
      </c>
      <c r="O599" s="15"/>
      <c r="P599" s="6"/>
      <c r="Q599" s="6"/>
    </row>
    <row r="600">
      <c r="A600" s="7"/>
      <c r="B600" s="8" t="s">
        <v>15</v>
      </c>
      <c r="C600" s="9" t="s">
        <v>70</v>
      </c>
      <c r="D600" s="41">
        <v>45276.0</v>
      </c>
      <c r="E600" s="8" t="s">
        <v>17</v>
      </c>
      <c r="F600" s="42" t="s">
        <v>1028</v>
      </c>
      <c r="G600" s="8" t="s">
        <v>72</v>
      </c>
      <c r="H600" s="44"/>
      <c r="I600" s="9">
        <v>1.0</v>
      </c>
      <c r="J600" s="8" t="s">
        <v>20</v>
      </c>
      <c r="K600" s="8" t="s">
        <v>1029</v>
      </c>
      <c r="L600" s="8" t="s">
        <v>1029</v>
      </c>
      <c r="M600" s="15"/>
      <c r="N600" s="8" t="s">
        <v>305</v>
      </c>
      <c r="O600" s="15"/>
      <c r="P600" s="6"/>
      <c r="Q600" s="6"/>
    </row>
    <row r="601">
      <c r="A601" s="7"/>
      <c r="B601" s="8" t="s">
        <v>75</v>
      </c>
      <c r="C601" s="9" t="s">
        <v>70</v>
      </c>
      <c r="D601" s="41">
        <v>45276.0</v>
      </c>
      <c r="E601" s="8" t="s">
        <v>17</v>
      </c>
      <c r="F601" s="42" t="s">
        <v>1028</v>
      </c>
      <c r="G601" s="8" t="s">
        <v>72</v>
      </c>
      <c r="H601" s="44"/>
      <c r="I601" s="9">
        <v>1.0</v>
      </c>
      <c r="J601" s="8" t="s">
        <v>20</v>
      </c>
      <c r="K601" s="8" t="s">
        <v>1029</v>
      </c>
      <c r="L601" s="8" t="s">
        <v>1029</v>
      </c>
      <c r="M601" s="15"/>
      <c r="N601" s="8" t="s">
        <v>305</v>
      </c>
      <c r="O601" s="15"/>
      <c r="P601" s="6"/>
      <c r="Q601" s="6"/>
    </row>
    <row r="602">
      <c r="A602" s="7"/>
      <c r="B602" s="8" t="s">
        <v>102</v>
      </c>
      <c r="C602" s="9" t="s">
        <v>70</v>
      </c>
      <c r="D602" s="41">
        <v>45276.0</v>
      </c>
      <c r="E602" s="8" t="s">
        <v>17</v>
      </c>
      <c r="F602" s="42" t="s">
        <v>1028</v>
      </c>
      <c r="G602" s="8" t="s">
        <v>72</v>
      </c>
      <c r="H602" s="44"/>
      <c r="I602" s="9">
        <v>1.0</v>
      </c>
      <c r="J602" s="8" t="s">
        <v>20</v>
      </c>
      <c r="K602" s="8" t="s">
        <v>1029</v>
      </c>
      <c r="L602" s="8" t="s">
        <v>1029</v>
      </c>
      <c r="M602" s="15"/>
      <c r="N602" s="8" t="s">
        <v>305</v>
      </c>
      <c r="O602" s="15"/>
      <c r="P602" s="6"/>
      <c r="Q602" s="6"/>
    </row>
    <row r="603">
      <c r="A603" s="7"/>
      <c r="B603" s="8" t="s">
        <v>22</v>
      </c>
      <c r="C603" s="9" t="s">
        <v>70</v>
      </c>
      <c r="D603" s="41">
        <v>45276.0</v>
      </c>
      <c r="E603" s="8" t="s">
        <v>17</v>
      </c>
      <c r="F603" s="42" t="s">
        <v>1028</v>
      </c>
      <c r="G603" s="8" t="s">
        <v>72</v>
      </c>
      <c r="H603" s="44"/>
      <c r="I603" s="9">
        <v>1.0</v>
      </c>
      <c r="J603" s="8" t="s">
        <v>20</v>
      </c>
      <c r="K603" s="8" t="s">
        <v>1029</v>
      </c>
      <c r="L603" s="8" t="s">
        <v>1029</v>
      </c>
      <c r="M603" s="15"/>
      <c r="N603" s="8" t="s">
        <v>305</v>
      </c>
      <c r="O603" s="15"/>
      <c r="P603" s="6"/>
      <c r="Q603" s="6"/>
    </row>
    <row r="604">
      <c r="A604" s="7"/>
      <c r="B604" s="8" t="s">
        <v>22</v>
      </c>
      <c r="C604" s="9" t="s">
        <v>701</v>
      </c>
      <c r="D604" s="41">
        <v>45277.0</v>
      </c>
      <c r="E604" s="8" t="s">
        <v>187</v>
      </c>
      <c r="F604" s="42" t="s">
        <v>1030</v>
      </c>
      <c r="G604" s="8" t="s">
        <v>703</v>
      </c>
      <c r="H604" s="44"/>
      <c r="I604" s="9">
        <v>1.0</v>
      </c>
      <c r="J604" s="8" t="s">
        <v>202</v>
      </c>
      <c r="K604" s="15"/>
      <c r="L604" s="43"/>
      <c r="M604" s="15"/>
      <c r="N604" s="8" t="s">
        <v>611</v>
      </c>
      <c r="O604" s="15"/>
      <c r="P604" s="6"/>
      <c r="Q604" s="6"/>
    </row>
    <row r="605">
      <c r="A605" s="7"/>
      <c r="B605" s="8" t="s">
        <v>122</v>
      </c>
      <c r="C605" s="9" t="s">
        <v>16</v>
      </c>
      <c r="D605" s="41">
        <v>45278.0</v>
      </c>
      <c r="E605" s="8" t="s">
        <v>187</v>
      </c>
      <c r="F605" s="42" t="s">
        <v>1031</v>
      </c>
      <c r="G605" s="8" t="s">
        <v>357</v>
      </c>
      <c r="H605" s="44"/>
      <c r="I605" s="9">
        <v>2.0</v>
      </c>
      <c r="J605" s="8" t="s">
        <v>202</v>
      </c>
      <c r="K605" s="15"/>
      <c r="L605" s="43"/>
      <c r="M605" s="15"/>
      <c r="N605" s="8" t="s">
        <v>330</v>
      </c>
      <c r="O605" s="15"/>
      <c r="P605" s="6"/>
      <c r="Q605" s="6"/>
    </row>
    <row r="606">
      <c r="A606" s="7"/>
      <c r="B606" s="8" t="s">
        <v>46</v>
      </c>
      <c r="C606" s="9" t="s">
        <v>124</v>
      </c>
      <c r="D606" s="41">
        <v>45278.0</v>
      </c>
      <c r="E606" s="8" t="s">
        <v>187</v>
      </c>
      <c r="F606" s="42" t="s">
        <v>1032</v>
      </c>
      <c r="G606" s="8" t="s">
        <v>126</v>
      </c>
      <c r="H606" s="44"/>
      <c r="I606" s="9">
        <v>1.0</v>
      </c>
      <c r="J606" s="8" t="s">
        <v>209</v>
      </c>
      <c r="K606" s="15"/>
      <c r="L606" s="43"/>
      <c r="M606" s="15"/>
      <c r="N606" s="8" t="s">
        <v>330</v>
      </c>
      <c r="O606" s="15"/>
      <c r="P606" s="6"/>
      <c r="Q606" s="6"/>
    </row>
    <row r="607">
      <c r="A607" s="7"/>
      <c r="B607" s="8" t="s">
        <v>22</v>
      </c>
      <c r="C607" s="9" t="s">
        <v>23</v>
      </c>
      <c r="D607" s="41">
        <v>45278.0</v>
      </c>
      <c r="E607" s="8" t="s">
        <v>17</v>
      </c>
      <c r="F607" s="42" t="s">
        <v>1033</v>
      </c>
      <c r="G607" s="8" t="s">
        <v>399</v>
      </c>
      <c r="H607" s="44"/>
      <c r="I607" s="9">
        <v>1.0</v>
      </c>
      <c r="J607" s="8" t="s">
        <v>20</v>
      </c>
      <c r="K607" s="15"/>
      <c r="L607" s="43"/>
      <c r="M607" s="15"/>
      <c r="N607" s="8" t="s">
        <v>611</v>
      </c>
      <c r="O607" s="15"/>
      <c r="P607" s="6"/>
      <c r="Q607" s="6"/>
    </row>
    <row r="608">
      <c r="A608" s="7"/>
      <c r="B608" s="8" t="s">
        <v>159</v>
      </c>
      <c r="C608" s="9" t="s">
        <v>36</v>
      </c>
      <c r="D608" s="41">
        <v>45278.0</v>
      </c>
      <c r="E608" s="8" t="s">
        <v>17</v>
      </c>
      <c r="F608" s="42" t="s">
        <v>1034</v>
      </c>
      <c r="G608" s="8" t="s">
        <v>244</v>
      </c>
      <c r="H608" s="44"/>
      <c r="I608" s="9">
        <v>1.0</v>
      </c>
      <c r="J608" s="8" t="s">
        <v>20</v>
      </c>
      <c r="K608" s="15"/>
      <c r="L608" s="43"/>
      <c r="M608" s="15"/>
      <c r="N608" s="8" t="s">
        <v>611</v>
      </c>
      <c r="O608" s="15"/>
      <c r="P608" s="6"/>
      <c r="Q608" s="6"/>
    </row>
    <row r="609">
      <c r="A609" s="7"/>
      <c r="B609" s="8" t="s">
        <v>46</v>
      </c>
      <c r="C609" s="9" t="s">
        <v>36</v>
      </c>
      <c r="D609" s="41">
        <v>45279.0</v>
      </c>
      <c r="E609" s="8" t="s">
        <v>17</v>
      </c>
      <c r="F609" s="42" t="s">
        <v>1035</v>
      </c>
      <c r="G609" s="8" t="s">
        <v>164</v>
      </c>
      <c r="H609" s="44"/>
      <c r="I609" s="9">
        <v>1.0</v>
      </c>
      <c r="J609" s="8" t="s">
        <v>20</v>
      </c>
      <c r="K609" s="8" t="s">
        <v>1036</v>
      </c>
      <c r="L609" s="45" t="s">
        <v>1037</v>
      </c>
      <c r="M609" s="15"/>
      <c r="N609" s="8" t="s">
        <v>305</v>
      </c>
      <c r="O609" s="15"/>
      <c r="P609" s="6"/>
      <c r="Q609" s="6"/>
    </row>
    <row r="610">
      <c r="A610" s="7"/>
      <c r="B610" s="8" t="s">
        <v>216</v>
      </c>
      <c r="C610" s="9" t="s">
        <v>124</v>
      </c>
      <c r="D610" s="41">
        <v>45280.0</v>
      </c>
      <c r="E610" s="8" t="s">
        <v>187</v>
      </c>
      <c r="F610" s="42" t="s">
        <v>1038</v>
      </c>
      <c r="G610" s="8" t="s">
        <v>126</v>
      </c>
      <c r="H610" s="44"/>
      <c r="I610" s="9">
        <v>2.0</v>
      </c>
      <c r="J610" s="8" t="s">
        <v>209</v>
      </c>
      <c r="K610" s="15"/>
      <c r="L610" s="43"/>
      <c r="M610" s="15"/>
      <c r="N610" s="8" t="s">
        <v>330</v>
      </c>
      <c r="O610" s="15"/>
      <c r="P610" s="6"/>
      <c r="Q610" s="6"/>
    </row>
    <row r="611">
      <c r="A611" s="7"/>
      <c r="B611" s="8" t="s">
        <v>80</v>
      </c>
      <c r="C611" s="9" t="s">
        <v>16</v>
      </c>
      <c r="D611" s="41">
        <v>45281.0</v>
      </c>
      <c r="E611" s="8" t="s">
        <v>187</v>
      </c>
      <c r="F611" s="42" t="s">
        <v>1039</v>
      </c>
      <c r="G611" s="8" t="s">
        <v>357</v>
      </c>
      <c r="H611" s="44"/>
      <c r="I611" s="9">
        <v>1.0</v>
      </c>
      <c r="J611" s="8" t="s">
        <v>202</v>
      </c>
      <c r="K611" s="15"/>
      <c r="L611" s="43"/>
      <c r="M611" s="15"/>
      <c r="N611" s="8" t="s">
        <v>330</v>
      </c>
      <c r="O611" s="15"/>
      <c r="P611" s="6"/>
      <c r="Q611" s="6"/>
    </row>
    <row r="612">
      <c r="A612" s="7"/>
      <c r="B612" s="8" t="s">
        <v>69</v>
      </c>
      <c r="C612" s="9" t="s">
        <v>36</v>
      </c>
      <c r="D612" s="41">
        <v>45281.0</v>
      </c>
      <c r="E612" s="8" t="s">
        <v>17</v>
      </c>
      <c r="F612" s="42" t="s">
        <v>1040</v>
      </c>
      <c r="G612" s="8" t="s">
        <v>66</v>
      </c>
      <c r="H612" s="44"/>
      <c r="I612" s="9">
        <v>1.0</v>
      </c>
      <c r="J612" s="8" t="s">
        <v>20</v>
      </c>
      <c r="K612" s="8" t="s">
        <v>1041</v>
      </c>
      <c r="L612" s="45" t="s">
        <v>105</v>
      </c>
      <c r="M612" s="15"/>
      <c r="N612" s="8" t="s">
        <v>611</v>
      </c>
      <c r="O612" s="15"/>
      <c r="P612" s="6"/>
      <c r="Q612" s="6"/>
    </row>
    <row r="613">
      <c r="A613" s="7"/>
      <c r="B613" s="8" t="s">
        <v>69</v>
      </c>
      <c r="C613" s="9" t="s">
        <v>701</v>
      </c>
      <c r="D613" s="41">
        <v>45281.0</v>
      </c>
      <c r="E613" s="8" t="s">
        <v>17</v>
      </c>
      <c r="F613" s="42" t="s">
        <v>1042</v>
      </c>
      <c r="G613" s="8" t="s">
        <v>703</v>
      </c>
      <c r="H613" s="44"/>
      <c r="I613" s="9">
        <v>1.0</v>
      </c>
      <c r="J613" s="8" t="s">
        <v>202</v>
      </c>
      <c r="K613" s="15"/>
      <c r="L613" s="43"/>
      <c r="M613" s="15"/>
      <c r="N613" s="8" t="s">
        <v>611</v>
      </c>
      <c r="O613" s="15"/>
      <c r="P613" s="6"/>
      <c r="Q613" s="6"/>
    </row>
    <row r="614">
      <c r="A614" s="7"/>
      <c r="B614" s="8" t="s">
        <v>58</v>
      </c>
      <c r="C614" s="9" t="s">
        <v>27</v>
      </c>
      <c r="D614" s="41">
        <v>45282.0</v>
      </c>
      <c r="E614" s="8" t="s">
        <v>17</v>
      </c>
      <c r="F614" s="42" t="s">
        <v>1024</v>
      </c>
      <c r="G614" s="8" t="s">
        <v>29</v>
      </c>
      <c r="H614" s="44"/>
      <c r="I614" s="9">
        <v>1.0</v>
      </c>
      <c r="J614" s="8" t="s">
        <v>20</v>
      </c>
      <c r="K614" s="8" t="s">
        <v>1025</v>
      </c>
      <c r="L614" s="27" t="s">
        <v>1043</v>
      </c>
      <c r="M614" s="15"/>
      <c r="N614" s="8" t="s">
        <v>611</v>
      </c>
      <c r="O614" s="15"/>
      <c r="P614" s="6"/>
      <c r="Q614" s="6"/>
    </row>
    <row r="615">
      <c r="A615" s="7"/>
      <c r="B615" s="8" t="s">
        <v>102</v>
      </c>
      <c r="C615" s="9" t="s">
        <v>367</v>
      </c>
      <c r="D615" s="41">
        <v>45283.0</v>
      </c>
      <c r="E615" s="8" t="s">
        <v>187</v>
      </c>
      <c r="F615" s="42" t="s">
        <v>1044</v>
      </c>
      <c r="G615" s="8" t="s">
        <v>323</v>
      </c>
      <c r="H615" s="42" t="s">
        <v>1045</v>
      </c>
      <c r="I615" s="9">
        <v>1.0</v>
      </c>
      <c r="J615" s="8" t="s">
        <v>20</v>
      </c>
      <c r="K615" s="8" t="s">
        <v>1046</v>
      </c>
      <c r="L615" s="45" t="s">
        <v>1047</v>
      </c>
      <c r="M615" s="15"/>
      <c r="N615" s="8" t="s">
        <v>330</v>
      </c>
      <c r="O615" s="15"/>
      <c r="P615" s="6"/>
      <c r="Q615" s="6"/>
    </row>
    <row r="616">
      <c r="A616" s="7"/>
      <c r="B616" s="8" t="s">
        <v>64</v>
      </c>
      <c r="C616" s="9" t="s">
        <v>16</v>
      </c>
      <c r="D616" s="41">
        <v>45175.0</v>
      </c>
      <c r="E616" s="8" t="s">
        <v>187</v>
      </c>
      <c r="F616" s="42" t="s">
        <v>1048</v>
      </c>
      <c r="G616" s="8" t="s">
        <v>249</v>
      </c>
      <c r="H616" s="44"/>
      <c r="I616" s="9">
        <v>2.0</v>
      </c>
      <c r="J616" s="8" t="s">
        <v>202</v>
      </c>
      <c r="K616" s="15"/>
      <c r="L616" s="43"/>
      <c r="M616" s="15"/>
      <c r="N616" s="8" t="s">
        <v>611</v>
      </c>
      <c r="O616" s="15"/>
      <c r="P616" s="6"/>
      <c r="Q616" s="6"/>
    </row>
    <row r="617">
      <c r="A617" s="7"/>
      <c r="B617" s="8" t="s">
        <v>64</v>
      </c>
      <c r="C617" s="9" t="s">
        <v>16</v>
      </c>
      <c r="D617" s="41">
        <v>45285.0</v>
      </c>
      <c r="E617" s="8" t="s">
        <v>187</v>
      </c>
      <c r="F617" s="42" t="s">
        <v>1049</v>
      </c>
      <c r="G617" s="8" t="s">
        <v>357</v>
      </c>
      <c r="H617" s="44"/>
      <c r="I617" s="9">
        <v>2.0</v>
      </c>
      <c r="J617" s="8" t="s">
        <v>202</v>
      </c>
      <c r="K617" s="15"/>
      <c r="L617" s="43"/>
      <c r="M617" s="15"/>
      <c r="N617" s="8" t="s">
        <v>330</v>
      </c>
      <c r="O617" s="15"/>
      <c r="P617" s="6"/>
      <c r="Q617" s="6"/>
    </row>
    <row r="618">
      <c r="A618" s="7"/>
      <c r="B618" s="8" t="s">
        <v>354</v>
      </c>
      <c r="C618" s="9" t="s">
        <v>124</v>
      </c>
      <c r="D618" s="41">
        <v>45285.0</v>
      </c>
      <c r="E618" s="8" t="s">
        <v>187</v>
      </c>
      <c r="F618" s="42" t="s">
        <v>1050</v>
      </c>
      <c r="G618" s="8" t="s">
        <v>126</v>
      </c>
      <c r="H618" s="44"/>
      <c r="I618" s="9">
        <v>1.0</v>
      </c>
      <c r="J618" s="8" t="s">
        <v>209</v>
      </c>
      <c r="K618" s="15"/>
      <c r="L618" s="43"/>
      <c r="M618" s="15"/>
      <c r="N618" s="8" t="s">
        <v>330</v>
      </c>
      <c r="O618" s="15"/>
      <c r="P618" s="6"/>
      <c r="Q618" s="6"/>
    </row>
    <row r="619">
      <c r="A619" s="7"/>
      <c r="B619" s="8" t="s">
        <v>122</v>
      </c>
      <c r="C619" s="9" t="s">
        <v>36</v>
      </c>
      <c r="D619" s="41">
        <v>45285.0</v>
      </c>
      <c r="E619" s="8" t="s">
        <v>17</v>
      </c>
      <c r="F619" s="42" t="s">
        <v>1051</v>
      </c>
      <c r="G619" s="8" t="s">
        <v>38</v>
      </c>
      <c r="H619" s="44"/>
      <c r="I619" s="9">
        <v>1.0</v>
      </c>
      <c r="J619" s="8" t="s">
        <v>20</v>
      </c>
      <c r="K619" s="15"/>
      <c r="L619" s="43"/>
      <c r="M619" s="15"/>
      <c r="N619" s="8" t="s">
        <v>611</v>
      </c>
      <c r="O619" s="15"/>
      <c r="P619" s="6"/>
      <c r="Q619" s="6"/>
    </row>
    <row r="620">
      <c r="A620" s="7"/>
      <c r="B620" s="8" t="s">
        <v>22</v>
      </c>
      <c r="C620" s="9" t="s">
        <v>36</v>
      </c>
      <c r="D620" s="41">
        <v>45286.0</v>
      </c>
      <c r="E620" s="8" t="s">
        <v>187</v>
      </c>
      <c r="F620" s="42" t="s">
        <v>1052</v>
      </c>
      <c r="G620" s="8" t="s">
        <v>271</v>
      </c>
      <c r="H620" s="44"/>
      <c r="I620" s="9">
        <v>1.0</v>
      </c>
      <c r="J620" s="8" t="s">
        <v>20</v>
      </c>
      <c r="K620" s="8" t="s">
        <v>1053</v>
      </c>
      <c r="L620" s="8" t="s">
        <v>1053</v>
      </c>
      <c r="M620" s="15"/>
      <c r="N620" s="8" t="s">
        <v>330</v>
      </c>
      <c r="O620" s="15"/>
      <c r="P620" s="6"/>
      <c r="Q620" s="6"/>
    </row>
    <row r="621">
      <c r="A621" s="7"/>
      <c r="B621" s="8" t="s">
        <v>354</v>
      </c>
      <c r="C621" s="9" t="s">
        <v>124</v>
      </c>
      <c r="D621" s="41">
        <v>45286.0</v>
      </c>
      <c r="E621" s="8" t="s">
        <v>187</v>
      </c>
      <c r="F621" s="42" t="s">
        <v>1054</v>
      </c>
      <c r="G621" s="8" t="s">
        <v>126</v>
      </c>
      <c r="H621" s="44"/>
      <c r="I621" s="9">
        <v>1.0</v>
      </c>
      <c r="J621" s="8" t="s">
        <v>209</v>
      </c>
      <c r="K621" s="15"/>
      <c r="L621" s="43"/>
      <c r="M621" s="15"/>
      <c r="N621" s="8" t="s">
        <v>330</v>
      </c>
      <c r="O621" s="15"/>
      <c r="P621" s="6"/>
      <c r="Q621" s="6"/>
    </row>
    <row r="622">
      <c r="A622" s="7"/>
      <c r="B622" s="8" t="s">
        <v>35</v>
      </c>
      <c r="C622" s="9" t="s">
        <v>36</v>
      </c>
      <c r="D622" s="41">
        <v>45286.0</v>
      </c>
      <c r="E622" s="8" t="s">
        <v>17</v>
      </c>
      <c r="F622" s="42" t="s">
        <v>1055</v>
      </c>
      <c r="G622" s="8" t="s">
        <v>66</v>
      </c>
      <c r="H622" s="44"/>
      <c r="I622" s="9">
        <v>1.0</v>
      </c>
      <c r="J622" s="8" t="s">
        <v>20</v>
      </c>
      <c r="K622" s="8" t="s">
        <v>1056</v>
      </c>
      <c r="L622" s="45" t="s">
        <v>105</v>
      </c>
      <c r="M622" s="15"/>
      <c r="N622" s="8" t="s">
        <v>611</v>
      </c>
      <c r="O622" s="15"/>
      <c r="P622" s="6"/>
      <c r="Q622" s="6"/>
    </row>
    <row r="623">
      <c r="A623" s="7"/>
      <c r="B623" s="8" t="s">
        <v>139</v>
      </c>
      <c r="C623" s="9" t="s">
        <v>53</v>
      </c>
      <c r="D623" s="41">
        <v>45286.0</v>
      </c>
      <c r="E623" s="8" t="s">
        <v>17</v>
      </c>
      <c r="F623" s="42" t="s">
        <v>1057</v>
      </c>
      <c r="G623" s="8" t="s">
        <v>150</v>
      </c>
      <c r="H623" s="44"/>
      <c r="I623" s="9">
        <v>1.0</v>
      </c>
      <c r="J623" s="8" t="s">
        <v>20</v>
      </c>
      <c r="K623" s="85" t="s">
        <v>1058</v>
      </c>
      <c r="L623" s="45">
        <v>3419.0</v>
      </c>
      <c r="M623" s="15"/>
      <c r="N623" s="8" t="s">
        <v>611</v>
      </c>
      <c r="O623" s="15"/>
      <c r="P623" s="6"/>
      <c r="Q623" s="6"/>
    </row>
    <row r="624">
      <c r="A624" s="7"/>
      <c r="B624" s="8" t="s">
        <v>35</v>
      </c>
      <c r="C624" s="9" t="s">
        <v>36</v>
      </c>
      <c r="D624" s="41">
        <v>45287.0</v>
      </c>
      <c r="E624" s="8" t="s">
        <v>17</v>
      </c>
      <c r="F624" s="42" t="s">
        <v>1059</v>
      </c>
      <c r="G624" s="8" t="s">
        <v>66</v>
      </c>
      <c r="H624" s="44"/>
      <c r="I624" s="9">
        <v>1.0</v>
      </c>
      <c r="J624" s="8" t="s">
        <v>20</v>
      </c>
      <c r="K624" s="8" t="s">
        <v>1060</v>
      </c>
      <c r="L624" s="45" t="s">
        <v>1061</v>
      </c>
      <c r="M624" s="15"/>
      <c r="N624" s="8" t="s">
        <v>305</v>
      </c>
      <c r="O624" s="15"/>
      <c r="P624" s="6"/>
      <c r="Q624" s="6"/>
    </row>
    <row r="625">
      <c r="A625" s="9">
        <v>624.0</v>
      </c>
      <c r="B625" s="8" t="s">
        <v>69</v>
      </c>
      <c r="C625" s="9" t="s">
        <v>16</v>
      </c>
      <c r="D625" s="41">
        <v>45289.0</v>
      </c>
      <c r="E625" s="8" t="s">
        <v>187</v>
      </c>
      <c r="F625" s="42" t="s">
        <v>1062</v>
      </c>
      <c r="G625" s="8" t="s">
        <v>357</v>
      </c>
      <c r="H625" s="44"/>
      <c r="I625" s="9">
        <v>2.0</v>
      </c>
      <c r="J625" s="8" t="s">
        <v>202</v>
      </c>
      <c r="K625" s="15"/>
      <c r="L625" s="43"/>
      <c r="M625" s="15"/>
      <c r="N625" s="8" t="s">
        <v>330</v>
      </c>
      <c r="O625" s="15"/>
      <c r="P625" s="6"/>
      <c r="Q625" s="6"/>
    </row>
    <row r="626">
      <c r="A626" s="9">
        <v>625.0</v>
      </c>
      <c r="B626" s="8" t="s">
        <v>198</v>
      </c>
      <c r="C626" s="9" t="s">
        <v>124</v>
      </c>
      <c r="D626" s="41">
        <v>45289.0</v>
      </c>
      <c r="E626" s="8" t="s">
        <v>187</v>
      </c>
      <c r="F626" s="42" t="s">
        <v>1063</v>
      </c>
      <c r="G626" s="8" t="s">
        <v>126</v>
      </c>
      <c r="H626" s="44"/>
      <c r="I626" s="9">
        <v>3.0</v>
      </c>
      <c r="J626" s="8" t="s">
        <v>209</v>
      </c>
      <c r="K626" s="15"/>
      <c r="L626" s="43"/>
      <c r="M626" s="15"/>
      <c r="N626" s="8" t="s">
        <v>330</v>
      </c>
      <c r="O626" s="15"/>
      <c r="P626" s="6"/>
      <c r="Q626" s="6"/>
    </row>
    <row r="627">
      <c r="A627" s="7"/>
      <c r="B627" s="8" t="s">
        <v>354</v>
      </c>
      <c r="C627" s="9" t="s">
        <v>36</v>
      </c>
      <c r="D627" s="41">
        <v>45289.0</v>
      </c>
      <c r="E627" s="8" t="s">
        <v>17</v>
      </c>
      <c r="F627" s="42" t="s">
        <v>1064</v>
      </c>
      <c r="G627" s="8" t="s">
        <v>95</v>
      </c>
      <c r="H627" s="44"/>
      <c r="I627" s="9">
        <v>1.0</v>
      </c>
      <c r="J627" s="8" t="s">
        <v>20</v>
      </c>
      <c r="K627" s="9" t="s">
        <v>1065</v>
      </c>
      <c r="L627" s="9" t="s">
        <v>1066</v>
      </c>
      <c r="M627" s="15"/>
      <c r="N627" s="8" t="s">
        <v>611</v>
      </c>
      <c r="O627" s="15"/>
      <c r="P627" s="6"/>
      <c r="Q627" s="6"/>
    </row>
    <row r="628">
      <c r="A628" s="7"/>
      <c r="B628" s="8" t="s">
        <v>354</v>
      </c>
      <c r="C628" s="9" t="s">
        <v>36</v>
      </c>
      <c r="D628" s="41">
        <v>45322.0</v>
      </c>
      <c r="E628" s="8" t="s">
        <v>17</v>
      </c>
      <c r="F628" s="42" t="s">
        <v>1067</v>
      </c>
      <c r="G628" s="8" t="s">
        <v>61</v>
      </c>
      <c r="H628" s="44"/>
      <c r="I628" s="9">
        <v>1.0</v>
      </c>
      <c r="J628" s="8" t="s">
        <v>20</v>
      </c>
      <c r="K628" s="8">
        <v>2.03300110111E12</v>
      </c>
      <c r="L628" s="45">
        <v>2.0330011011E11</v>
      </c>
      <c r="M628" s="15"/>
      <c r="N628" s="8" t="s">
        <v>305</v>
      </c>
      <c r="O628" s="15"/>
      <c r="P628" s="6"/>
      <c r="Q628" s="6"/>
    </row>
    <row r="629">
      <c r="A629" s="7"/>
      <c r="B629" s="8" t="s">
        <v>213</v>
      </c>
      <c r="C629" s="9" t="s">
        <v>124</v>
      </c>
      <c r="D629" s="41">
        <v>45292.0</v>
      </c>
      <c r="E629" s="8" t="s">
        <v>187</v>
      </c>
      <c r="F629" s="42" t="s">
        <v>1068</v>
      </c>
      <c r="G629" s="8" t="s">
        <v>126</v>
      </c>
      <c r="H629" s="44"/>
      <c r="I629" s="9">
        <v>2.0</v>
      </c>
      <c r="J629" s="8" t="s">
        <v>209</v>
      </c>
      <c r="K629" s="15"/>
      <c r="L629" s="43"/>
      <c r="M629" s="15"/>
      <c r="N629" s="8" t="s">
        <v>330</v>
      </c>
      <c r="O629" s="15"/>
      <c r="P629" s="6"/>
      <c r="Q629" s="6"/>
    </row>
    <row r="630">
      <c r="A630" s="7"/>
      <c r="B630" s="8" t="s">
        <v>145</v>
      </c>
      <c r="C630" s="9" t="s">
        <v>36</v>
      </c>
      <c r="D630" s="41">
        <v>45292.0</v>
      </c>
      <c r="E630" s="8" t="s">
        <v>17</v>
      </c>
      <c r="F630" s="42" t="s">
        <v>1069</v>
      </c>
      <c r="G630" s="8" t="s">
        <v>66</v>
      </c>
      <c r="H630" s="44"/>
      <c r="I630" s="9">
        <v>1.0</v>
      </c>
      <c r="J630" s="8" t="s">
        <v>20</v>
      </c>
      <c r="K630" s="8" t="s">
        <v>1070</v>
      </c>
      <c r="L630" s="45" t="s">
        <v>105</v>
      </c>
      <c r="M630" s="15"/>
      <c r="N630" s="8" t="s">
        <v>611</v>
      </c>
      <c r="O630" s="15"/>
      <c r="P630" s="6"/>
      <c r="Q630" s="6"/>
    </row>
    <row r="631">
      <c r="A631" s="7"/>
      <c r="B631" s="8" t="s">
        <v>145</v>
      </c>
      <c r="C631" s="9" t="s">
        <v>701</v>
      </c>
      <c r="D631" s="41">
        <v>45292.0</v>
      </c>
      <c r="E631" s="8" t="s">
        <v>17</v>
      </c>
      <c r="F631" s="86" t="s">
        <v>1071</v>
      </c>
      <c r="G631" s="8" t="s">
        <v>703</v>
      </c>
      <c r="H631" s="44"/>
      <c r="I631" s="9">
        <v>1.0</v>
      </c>
      <c r="J631" s="8" t="s">
        <v>202</v>
      </c>
      <c r="K631" s="15"/>
      <c r="L631" s="43"/>
      <c r="M631" s="15"/>
      <c r="N631" s="8" t="s">
        <v>611</v>
      </c>
      <c r="O631" s="15"/>
      <c r="P631" s="6"/>
      <c r="Q631" s="6"/>
    </row>
    <row r="632">
      <c r="A632" s="7"/>
      <c r="B632" s="8" t="s">
        <v>97</v>
      </c>
      <c r="C632" s="9" t="s">
        <v>701</v>
      </c>
      <c r="D632" s="41">
        <v>45292.0</v>
      </c>
      <c r="E632" s="8" t="s">
        <v>17</v>
      </c>
      <c r="F632" s="42" t="s">
        <v>1072</v>
      </c>
      <c r="G632" s="8" t="s">
        <v>703</v>
      </c>
      <c r="H632" s="44"/>
      <c r="I632" s="9">
        <v>1.0</v>
      </c>
      <c r="J632" s="8" t="s">
        <v>202</v>
      </c>
      <c r="K632" s="15"/>
      <c r="L632" s="43"/>
      <c r="M632" s="15"/>
      <c r="N632" s="8" t="s">
        <v>611</v>
      </c>
      <c r="O632" s="15"/>
      <c r="P632" s="6"/>
      <c r="Q632" s="6"/>
    </row>
    <row r="633">
      <c r="A633" s="7"/>
      <c r="B633" s="8" t="s">
        <v>107</v>
      </c>
      <c r="C633" s="9" t="s">
        <v>36</v>
      </c>
      <c r="D633" s="41">
        <v>45293.0</v>
      </c>
      <c r="E633" s="8" t="s">
        <v>17</v>
      </c>
      <c r="F633" s="42" t="s">
        <v>1073</v>
      </c>
      <c r="G633" s="8" t="s">
        <v>633</v>
      </c>
      <c r="H633" s="44"/>
      <c r="I633" s="9">
        <v>1.0</v>
      </c>
      <c r="J633" s="8" t="s">
        <v>20</v>
      </c>
      <c r="K633" s="8" t="s">
        <v>1074</v>
      </c>
      <c r="L633" s="8" t="s">
        <v>1074</v>
      </c>
      <c r="M633" s="15"/>
      <c r="N633" s="8" t="s">
        <v>611</v>
      </c>
      <c r="O633" s="15"/>
      <c r="P633" s="6"/>
      <c r="Q633" s="6"/>
    </row>
    <row r="634">
      <c r="A634" s="7"/>
      <c r="B634" s="8" t="s">
        <v>97</v>
      </c>
      <c r="C634" s="9" t="s">
        <v>32</v>
      </c>
      <c r="D634" s="41">
        <v>45293.0</v>
      </c>
      <c r="E634" s="8" t="s">
        <v>187</v>
      </c>
      <c r="F634" s="42" t="s">
        <v>1075</v>
      </c>
      <c r="G634" s="8" t="s">
        <v>533</v>
      </c>
      <c r="H634" s="44"/>
      <c r="I634" s="9">
        <v>1.0</v>
      </c>
      <c r="J634" s="8" t="s">
        <v>534</v>
      </c>
      <c r="K634" s="15"/>
      <c r="L634" s="43"/>
      <c r="M634" s="15"/>
      <c r="N634" s="8" t="s">
        <v>330</v>
      </c>
      <c r="O634" s="15"/>
      <c r="P634" s="6"/>
      <c r="Q634" s="6"/>
    </row>
    <row r="635">
      <c r="A635" s="7"/>
      <c r="B635" s="8" t="s">
        <v>22</v>
      </c>
      <c r="C635" s="9" t="s">
        <v>124</v>
      </c>
      <c r="D635" s="41">
        <v>45294.0</v>
      </c>
      <c r="E635" s="8" t="s">
        <v>187</v>
      </c>
      <c r="F635" s="42" t="s">
        <v>1076</v>
      </c>
      <c r="G635" s="8" t="s">
        <v>126</v>
      </c>
      <c r="H635" s="44"/>
      <c r="I635" s="9">
        <v>2.0</v>
      </c>
      <c r="J635" s="8" t="s">
        <v>209</v>
      </c>
      <c r="K635" s="15"/>
      <c r="L635" s="43"/>
      <c r="M635" s="15"/>
      <c r="N635" s="8" t="s">
        <v>330</v>
      </c>
      <c r="O635" s="15"/>
      <c r="P635" s="6"/>
      <c r="Q635" s="6"/>
    </row>
    <row r="636">
      <c r="A636" s="7"/>
      <c r="B636" s="8" t="s">
        <v>15</v>
      </c>
      <c r="C636" s="9" t="s">
        <v>701</v>
      </c>
      <c r="D636" s="41">
        <v>45294.0</v>
      </c>
      <c r="E636" s="8" t="s">
        <v>17</v>
      </c>
      <c r="F636" s="42" t="s">
        <v>1077</v>
      </c>
      <c r="G636" s="8" t="s">
        <v>323</v>
      </c>
      <c r="H636" s="44"/>
      <c r="I636" s="9">
        <v>1.0</v>
      </c>
      <c r="J636" s="8" t="s">
        <v>20</v>
      </c>
      <c r="K636" s="8" t="s">
        <v>206</v>
      </c>
      <c r="L636" s="45" t="s">
        <v>778</v>
      </c>
      <c r="M636" s="15"/>
      <c r="N636" s="8" t="s">
        <v>305</v>
      </c>
      <c r="O636" s="15"/>
      <c r="P636" s="6"/>
      <c r="Q636" s="6"/>
    </row>
    <row r="637">
      <c r="A637" s="7"/>
      <c r="B637" s="8" t="s">
        <v>46</v>
      </c>
      <c r="C637" s="9" t="s">
        <v>53</v>
      </c>
      <c r="D637" s="41">
        <v>45295.0</v>
      </c>
      <c r="E637" s="8" t="s">
        <v>187</v>
      </c>
      <c r="F637" s="42" t="s">
        <v>1078</v>
      </c>
      <c r="G637" s="8" t="s">
        <v>323</v>
      </c>
      <c r="H637" s="42" t="s">
        <v>1079</v>
      </c>
      <c r="I637" s="9">
        <v>1.0</v>
      </c>
      <c r="J637" s="8" t="s">
        <v>202</v>
      </c>
      <c r="K637" s="15"/>
      <c r="L637" s="43"/>
      <c r="M637" s="15"/>
      <c r="N637" s="8" t="s">
        <v>330</v>
      </c>
      <c r="O637" s="15"/>
      <c r="P637" s="6"/>
      <c r="Q637" s="6"/>
    </row>
    <row r="638">
      <c r="A638" s="7"/>
      <c r="B638" s="8" t="s">
        <v>354</v>
      </c>
      <c r="C638" s="9" t="s">
        <v>32</v>
      </c>
      <c r="D638" s="41">
        <v>45295.0</v>
      </c>
      <c r="E638" s="8" t="s">
        <v>54</v>
      </c>
      <c r="F638" s="42" t="s">
        <v>1080</v>
      </c>
      <c r="G638" s="8" t="s">
        <v>34</v>
      </c>
      <c r="H638" s="44"/>
      <c r="I638" s="9">
        <v>1.0</v>
      </c>
      <c r="J638" s="8" t="s">
        <v>20</v>
      </c>
      <c r="K638" s="9">
        <v>1731161.0</v>
      </c>
      <c r="L638" s="9">
        <v>1725042.0</v>
      </c>
      <c r="M638" s="15"/>
      <c r="N638" s="8" t="s">
        <v>297</v>
      </c>
      <c r="O638" s="15"/>
      <c r="P638" s="6"/>
      <c r="Q638" s="6"/>
    </row>
    <row r="639">
      <c r="A639" s="7"/>
      <c r="B639" s="8" t="s">
        <v>15</v>
      </c>
      <c r="C639" s="9" t="s">
        <v>36</v>
      </c>
      <c r="D639" s="41">
        <v>45297.0</v>
      </c>
      <c r="E639" s="8" t="s">
        <v>17</v>
      </c>
      <c r="F639" s="42" t="s">
        <v>1081</v>
      </c>
      <c r="G639" s="8" t="s">
        <v>445</v>
      </c>
      <c r="H639" s="44"/>
      <c r="I639" s="9">
        <v>1.0</v>
      </c>
      <c r="J639" s="8" t="s">
        <v>20</v>
      </c>
      <c r="K639" s="15"/>
      <c r="L639" s="43"/>
      <c r="M639" s="15"/>
      <c r="N639" s="8" t="s">
        <v>611</v>
      </c>
      <c r="O639" s="15"/>
      <c r="P639" s="6"/>
      <c r="Q639" s="6"/>
    </row>
    <row r="640">
      <c r="A640" s="7"/>
      <c r="B640" s="8" t="s">
        <v>15</v>
      </c>
      <c r="C640" s="9" t="s">
        <v>124</v>
      </c>
      <c r="D640" s="41">
        <v>45301.0</v>
      </c>
      <c r="E640" s="8" t="s">
        <v>187</v>
      </c>
      <c r="F640" s="42" t="s">
        <v>1082</v>
      </c>
      <c r="G640" s="8" t="s">
        <v>126</v>
      </c>
      <c r="H640" s="44"/>
      <c r="I640" s="9">
        <v>1.0</v>
      </c>
      <c r="J640" s="8" t="s">
        <v>209</v>
      </c>
      <c r="K640" s="15"/>
      <c r="L640" s="43"/>
      <c r="M640" s="15"/>
      <c r="N640" s="8" t="s">
        <v>330</v>
      </c>
      <c r="O640" s="15"/>
      <c r="P640" s="6"/>
      <c r="Q640" s="6"/>
    </row>
    <row r="641">
      <c r="A641" s="7"/>
      <c r="B641" s="8" t="s">
        <v>35</v>
      </c>
      <c r="C641" s="9" t="s">
        <v>32</v>
      </c>
      <c r="D641" s="41">
        <v>45301.0</v>
      </c>
      <c r="E641" s="8" t="s">
        <v>187</v>
      </c>
      <c r="F641" s="42" t="s">
        <v>1083</v>
      </c>
      <c r="G641" s="8" t="s">
        <v>34</v>
      </c>
      <c r="H641" s="44"/>
      <c r="I641" s="9">
        <v>1.0</v>
      </c>
      <c r="J641" s="8" t="s">
        <v>20</v>
      </c>
      <c r="K641" s="8" t="s">
        <v>1084</v>
      </c>
      <c r="L641" s="45" t="s">
        <v>1085</v>
      </c>
      <c r="M641" s="15"/>
      <c r="N641" s="8" t="s">
        <v>330</v>
      </c>
      <c r="O641" s="15"/>
      <c r="P641" s="6"/>
      <c r="Q641" s="6"/>
    </row>
    <row r="642">
      <c r="A642" s="7"/>
      <c r="B642" s="8" t="s">
        <v>122</v>
      </c>
      <c r="C642" s="9" t="s">
        <v>124</v>
      </c>
      <c r="D642" s="41">
        <v>45302.0</v>
      </c>
      <c r="E642" s="8" t="s">
        <v>187</v>
      </c>
      <c r="F642" s="42" t="s">
        <v>1086</v>
      </c>
      <c r="G642" s="8" t="s">
        <v>126</v>
      </c>
      <c r="H642" s="44"/>
      <c r="I642" s="9">
        <v>3.0</v>
      </c>
      <c r="J642" s="8" t="s">
        <v>209</v>
      </c>
      <c r="K642" s="15"/>
      <c r="L642" s="43"/>
      <c r="M642" s="15"/>
      <c r="N642" s="8" t="s">
        <v>330</v>
      </c>
      <c r="O642" s="15"/>
      <c r="P642" s="6"/>
      <c r="Q642" s="6"/>
    </row>
    <row r="643">
      <c r="A643" s="7"/>
      <c r="B643" s="8" t="s">
        <v>213</v>
      </c>
      <c r="C643" s="9" t="s">
        <v>16</v>
      </c>
      <c r="D643" s="41">
        <v>45303.0</v>
      </c>
      <c r="E643" s="8" t="s">
        <v>187</v>
      </c>
      <c r="F643" s="42" t="s">
        <v>1087</v>
      </c>
      <c r="G643" s="8" t="s">
        <v>357</v>
      </c>
      <c r="H643" s="44"/>
      <c r="I643" s="9">
        <v>2.0</v>
      </c>
      <c r="J643" s="8" t="s">
        <v>202</v>
      </c>
      <c r="K643" s="15"/>
      <c r="L643" s="43"/>
      <c r="M643" s="15"/>
      <c r="N643" s="8" t="s">
        <v>330</v>
      </c>
      <c r="O643" s="15"/>
      <c r="P643" s="6"/>
      <c r="Q643" s="6"/>
    </row>
    <row r="644">
      <c r="A644" s="7"/>
      <c r="B644" s="8" t="s">
        <v>80</v>
      </c>
      <c r="C644" s="9" t="s">
        <v>124</v>
      </c>
      <c r="D644" s="41">
        <v>45303.0</v>
      </c>
      <c r="E644" s="8" t="s">
        <v>187</v>
      </c>
      <c r="F644" s="42" t="s">
        <v>1088</v>
      </c>
      <c r="G644" s="8" t="s">
        <v>126</v>
      </c>
      <c r="H644" s="44"/>
      <c r="I644" s="9">
        <v>2.0</v>
      </c>
      <c r="J644" s="8" t="s">
        <v>209</v>
      </c>
      <c r="K644" s="15"/>
      <c r="L644" s="43"/>
      <c r="M644" s="15"/>
      <c r="N644" s="8" t="s">
        <v>330</v>
      </c>
      <c r="O644" s="15"/>
      <c r="P644" s="6"/>
      <c r="Q644" s="6"/>
    </row>
    <row r="645">
      <c r="A645" s="7"/>
      <c r="B645" s="8" t="s">
        <v>122</v>
      </c>
      <c r="C645" s="9" t="s">
        <v>84</v>
      </c>
      <c r="D645" s="41">
        <v>45303.0</v>
      </c>
      <c r="E645" s="8" t="s">
        <v>187</v>
      </c>
      <c r="F645" s="42" t="s">
        <v>1089</v>
      </c>
      <c r="G645" s="8" t="s">
        <v>323</v>
      </c>
      <c r="H645" s="42" t="s">
        <v>1090</v>
      </c>
      <c r="I645" s="9">
        <v>1.0</v>
      </c>
      <c r="J645" s="8" t="s">
        <v>209</v>
      </c>
      <c r="K645" s="8" t="s">
        <v>1091</v>
      </c>
      <c r="L645" s="45" t="s">
        <v>1091</v>
      </c>
      <c r="M645" s="15"/>
      <c r="N645" s="8" t="s">
        <v>330</v>
      </c>
      <c r="O645" s="15"/>
      <c r="P645" s="6"/>
      <c r="Q645" s="6"/>
    </row>
    <row r="646">
      <c r="A646" s="7"/>
      <c r="B646" s="8" t="s">
        <v>97</v>
      </c>
      <c r="C646" s="9" t="s">
        <v>36</v>
      </c>
      <c r="D646" s="41">
        <v>45303.0</v>
      </c>
      <c r="E646" s="8" t="s">
        <v>187</v>
      </c>
      <c r="F646" s="42" t="s">
        <v>1092</v>
      </c>
      <c r="G646" s="8" t="s">
        <v>857</v>
      </c>
      <c r="H646" s="44"/>
      <c r="I646" s="9">
        <v>1.0</v>
      </c>
      <c r="J646" s="8" t="s">
        <v>20</v>
      </c>
      <c r="K646" s="8">
        <v>1.707050001E9</v>
      </c>
      <c r="L646" s="45">
        <v>1.707050001E9</v>
      </c>
      <c r="M646" s="15"/>
      <c r="N646" s="8" t="s">
        <v>330</v>
      </c>
      <c r="O646" s="15"/>
      <c r="P646" s="6"/>
      <c r="Q646" s="6"/>
    </row>
    <row r="647">
      <c r="A647" s="7"/>
      <c r="B647" s="8" t="s">
        <v>93</v>
      </c>
      <c r="C647" s="9" t="s">
        <v>53</v>
      </c>
      <c r="D647" s="41">
        <v>45303.0</v>
      </c>
      <c r="E647" s="8" t="s">
        <v>17</v>
      </c>
      <c r="F647" s="42" t="s">
        <v>1093</v>
      </c>
      <c r="G647" s="8" t="s">
        <v>312</v>
      </c>
      <c r="H647" s="44"/>
      <c r="I647" s="9">
        <v>1.0</v>
      </c>
      <c r="J647" s="8" t="s">
        <v>20</v>
      </c>
      <c r="K647" s="15"/>
      <c r="L647" s="43"/>
      <c r="M647" s="15"/>
      <c r="N647" s="8" t="s">
        <v>305</v>
      </c>
      <c r="O647" s="15"/>
      <c r="P647" s="6"/>
      <c r="Q647" s="6"/>
    </row>
    <row r="648">
      <c r="A648" s="7"/>
      <c r="B648" s="8" t="s">
        <v>93</v>
      </c>
      <c r="C648" s="9" t="s">
        <v>53</v>
      </c>
      <c r="D648" s="41">
        <v>45304.0</v>
      </c>
      <c r="E648" s="8" t="s">
        <v>187</v>
      </c>
      <c r="F648" s="42" t="s">
        <v>1093</v>
      </c>
      <c r="G648" s="8" t="s">
        <v>224</v>
      </c>
      <c r="H648" s="44"/>
      <c r="I648" s="9">
        <v>1.0</v>
      </c>
      <c r="J648" s="8" t="s">
        <v>20</v>
      </c>
      <c r="K648" s="8" t="s">
        <v>949</v>
      </c>
      <c r="L648" s="8" t="s">
        <v>949</v>
      </c>
      <c r="M648" s="15"/>
      <c r="N648" s="8" t="s">
        <v>330</v>
      </c>
      <c r="O648" s="15"/>
      <c r="P648" s="6"/>
      <c r="Q648" s="6"/>
    </row>
    <row r="649">
      <c r="A649" s="7"/>
      <c r="B649" s="8" t="s">
        <v>35</v>
      </c>
      <c r="C649" s="9" t="s">
        <v>124</v>
      </c>
      <c r="D649" s="41">
        <v>45306.0</v>
      </c>
      <c r="E649" s="8" t="s">
        <v>187</v>
      </c>
      <c r="F649" s="42" t="s">
        <v>1094</v>
      </c>
      <c r="G649" s="8" t="s">
        <v>126</v>
      </c>
      <c r="H649" s="44"/>
      <c r="I649" s="9">
        <v>1.0</v>
      </c>
      <c r="J649" s="8" t="s">
        <v>209</v>
      </c>
      <c r="K649" s="15"/>
      <c r="L649" s="43"/>
      <c r="M649" s="15"/>
      <c r="N649" s="8" t="s">
        <v>330</v>
      </c>
      <c r="O649" s="15"/>
      <c r="P649" s="6"/>
      <c r="Q649" s="6"/>
    </row>
    <row r="650">
      <c r="A650" s="7"/>
      <c r="B650" s="8" t="s">
        <v>64</v>
      </c>
      <c r="C650" s="9" t="s">
        <v>233</v>
      </c>
      <c r="D650" s="41">
        <v>45307.0</v>
      </c>
      <c r="E650" s="8" t="s">
        <v>17</v>
      </c>
      <c r="F650" s="42" t="s">
        <v>1095</v>
      </c>
      <c r="G650" s="8" t="s">
        <v>424</v>
      </c>
      <c r="H650" s="44"/>
      <c r="I650" s="9">
        <v>1.0</v>
      </c>
      <c r="J650" s="8" t="s">
        <v>20</v>
      </c>
      <c r="K650" s="15"/>
      <c r="L650" s="43"/>
      <c r="M650" s="15"/>
      <c r="N650" s="8" t="s">
        <v>305</v>
      </c>
      <c r="O650" s="15"/>
      <c r="P650" s="6"/>
      <c r="Q650" s="6"/>
    </row>
    <row r="651">
      <c r="A651" s="7"/>
      <c r="B651" s="8" t="s">
        <v>42</v>
      </c>
      <c r="C651" s="9" t="s">
        <v>124</v>
      </c>
      <c r="D651" s="41">
        <v>45308.0</v>
      </c>
      <c r="E651" s="8" t="s">
        <v>187</v>
      </c>
      <c r="F651" s="42" t="s">
        <v>1096</v>
      </c>
      <c r="G651" s="8" t="s">
        <v>126</v>
      </c>
      <c r="H651" s="44"/>
      <c r="I651" s="9">
        <v>2.0</v>
      </c>
      <c r="J651" s="8" t="s">
        <v>209</v>
      </c>
      <c r="K651" s="15"/>
      <c r="L651" s="43"/>
      <c r="M651" s="15"/>
      <c r="N651" s="8" t="s">
        <v>330</v>
      </c>
      <c r="O651" s="15"/>
      <c r="P651" s="6"/>
      <c r="Q651" s="6"/>
    </row>
    <row r="652">
      <c r="A652" s="7"/>
      <c r="B652" s="8" t="s">
        <v>93</v>
      </c>
      <c r="C652" s="8" t="s">
        <v>70</v>
      </c>
      <c r="D652" s="28">
        <v>44943.0</v>
      </c>
      <c r="E652" s="8" t="s">
        <v>17</v>
      </c>
      <c r="F652" s="27" t="s">
        <v>1097</v>
      </c>
      <c r="G652" s="8" t="s">
        <v>72</v>
      </c>
      <c r="H652" s="24"/>
      <c r="I652" s="17">
        <v>1.0</v>
      </c>
      <c r="J652" s="8" t="s">
        <v>20</v>
      </c>
      <c r="K652" s="27" t="s">
        <v>1098</v>
      </c>
      <c r="L652" s="87" t="s">
        <v>872</v>
      </c>
      <c r="M652" s="15"/>
      <c r="N652" s="8" t="s">
        <v>611</v>
      </c>
      <c r="O652" s="15"/>
      <c r="P652" s="6"/>
      <c r="Q652" s="6"/>
    </row>
    <row r="653">
      <c r="A653" s="7"/>
      <c r="B653" s="8" t="s">
        <v>216</v>
      </c>
      <c r="C653" s="9" t="s">
        <v>540</v>
      </c>
      <c r="D653" s="28">
        <v>44943.0</v>
      </c>
      <c r="E653" s="8" t="s">
        <v>17</v>
      </c>
      <c r="F653" s="42" t="s">
        <v>1099</v>
      </c>
      <c r="G653" s="8" t="s">
        <v>1100</v>
      </c>
      <c r="H653" s="44"/>
      <c r="I653" s="17">
        <v>1.0</v>
      </c>
      <c r="J653" s="8" t="s">
        <v>20</v>
      </c>
      <c r="K653" s="8">
        <v>1.101322244001E12</v>
      </c>
      <c r="L653" s="8">
        <v>1.101322244001E12</v>
      </c>
      <c r="M653" s="15"/>
      <c r="N653" s="8" t="s">
        <v>611</v>
      </c>
      <c r="O653" s="15"/>
      <c r="P653" s="6"/>
      <c r="Q653" s="6"/>
    </row>
    <row r="654">
      <c r="A654" s="7"/>
      <c r="B654" s="8" t="s">
        <v>69</v>
      </c>
      <c r="C654" s="9" t="s">
        <v>53</v>
      </c>
      <c r="D654" s="41">
        <v>45309.0</v>
      </c>
      <c r="E654" s="8" t="s">
        <v>187</v>
      </c>
      <c r="F654" s="42" t="s">
        <v>1101</v>
      </c>
      <c r="G654" s="8" t="s">
        <v>150</v>
      </c>
      <c r="H654" s="44"/>
      <c r="I654" s="9">
        <v>1.0</v>
      </c>
      <c r="J654" s="8" t="s">
        <v>20</v>
      </c>
      <c r="K654" s="8">
        <v>5169328.070517</v>
      </c>
      <c r="L654" s="45">
        <v>5.1269328073419E7</v>
      </c>
      <c r="M654" s="15"/>
      <c r="N654" s="8" t="s">
        <v>330</v>
      </c>
      <c r="O654" s="15"/>
      <c r="P654" s="6"/>
      <c r="Q654" s="6"/>
    </row>
    <row r="655">
      <c r="A655" s="7"/>
      <c r="B655" s="8" t="s">
        <v>100</v>
      </c>
      <c r="C655" s="9" t="s">
        <v>124</v>
      </c>
      <c r="D655" s="41">
        <v>45313.0</v>
      </c>
      <c r="E655" s="8" t="s">
        <v>187</v>
      </c>
      <c r="F655" s="42" t="s">
        <v>1102</v>
      </c>
      <c r="G655" s="8" t="s">
        <v>126</v>
      </c>
      <c r="H655" s="44"/>
      <c r="I655" s="9">
        <v>1.0</v>
      </c>
      <c r="J655" s="8" t="s">
        <v>209</v>
      </c>
      <c r="K655" s="15"/>
      <c r="L655" s="43"/>
      <c r="M655" s="15"/>
      <c r="N655" s="8" t="s">
        <v>330</v>
      </c>
      <c r="O655" s="15"/>
      <c r="P655" s="6"/>
      <c r="Q655" s="6"/>
    </row>
    <row r="656">
      <c r="A656" s="7"/>
      <c r="B656" s="8" t="s">
        <v>83</v>
      </c>
      <c r="C656" s="9" t="s">
        <v>124</v>
      </c>
      <c r="D656" s="41">
        <v>45315.0</v>
      </c>
      <c r="E656" s="8" t="s">
        <v>187</v>
      </c>
      <c r="F656" s="61" t="s">
        <v>1103</v>
      </c>
      <c r="G656" s="8" t="s">
        <v>126</v>
      </c>
      <c r="H656" s="44"/>
      <c r="I656" s="9">
        <v>1.0</v>
      </c>
      <c r="J656" s="8" t="s">
        <v>209</v>
      </c>
      <c r="K656" s="15"/>
      <c r="L656" s="43"/>
      <c r="M656" s="15"/>
      <c r="N656" s="8" t="s">
        <v>330</v>
      </c>
      <c r="O656" s="15"/>
      <c r="P656" s="6"/>
      <c r="Q656" s="6"/>
    </row>
    <row r="657">
      <c r="A657" s="7"/>
      <c r="B657" s="8" t="s">
        <v>83</v>
      </c>
      <c r="C657" s="9" t="s">
        <v>418</v>
      </c>
      <c r="D657" s="41">
        <v>45315.0</v>
      </c>
      <c r="E657" s="8" t="s">
        <v>187</v>
      </c>
      <c r="F657" s="42" t="s">
        <v>1104</v>
      </c>
      <c r="G657" s="8" t="s">
        <v>420</v>
      </c>
      <c r="H657" s="44"/>
      <c r="I657" s="9">
        <v>1.0</v>
      </c>
      <c r="J657" s="8" t="s">
        <v>20</v>
      </c>
      <c r="K657" s="15"/>
      <c r="L657" s="43"/>
      <c r="M657" s="15"/>
      <c r="N657" s="8" t="s">
        <v>330</v>
      </c>
      <c r="O657" s="15"/>
      <c r="P657" s="6"/>
      <c r="Q657" s="6"/>
    </row>
    <row r="658">
      <c r="A658" s="7"/>
      <c r="B658" s="8" t="s">
        <v>15</v>
      </c>
      <c r="C658" s="9" t="s">
        <v>36</v>
      </c>
      <c r="D658" s="41">
        <v>45316.0</v>
      </c>
      <c r="E658" s="8" t="s">
        <v>187</v>
      </c>
      <c r="F658" s="42" t="s">
        <v>1105</v>
      </c>
      <c r="G658" s="8" t="s">
        <v>1106</v>
      </c>
      <c r="H658" s="44"/>
      <c r="I658" s="9">
        <v>2.0</v>
      </c>
      <c r="J658" s="8" t="s">
        <v>20</v>
      </c>
      <c r="K658" s="8" t="s">
        <v>1107</v>
      </c>
      <c r="L658" s="45" t="s">
        <v>1107</v>
      </c>
      <c r="M658" s="15"/>
      <c r="N658" s="8" t="s">
        <v>330</v>
      </c>
      <c r="O658" s="15"/>
      <c r="P658" s="6"/>
      <c r="Q658" s="6"/>
    </row>
    <row r="659">
      <c r="A659" s="7"/>
      <c r="B659" s="8" t="s">
        <v>93</v>
      </c>
      <c r="C659" s="9" t="s">
        <v>36</v>
      </c>
      <c r="D659" s="41">
        <v>45316.0</v>
      </c>
      <c r="E659" s="8" t="s">
        <v>187</v>
      </c>
      <c r="F659" s="42" t="s">
        <v>1108</v>
      </c>
      <c r="G659" s="8" t="s">
        <v>323</v>
      </c>
      <c r="H659" s="42" t="s">
        <v>1109</v>
      </c>
      <c r="I659" s="9">
        <v>1.0</v>
      </c>
      <c r="J659" s="8" t="s">
        <v>20</v>
      </c>
      <c r="K659" s="15"/>
      <c r="L659" s="43"/>
      <c r="M659" s="15"/>
      <c r="N659" s="8" t="s">
        <v>330</v>
      </c>
      <c r="O659" s="15"/>
      <c r="P659" s="6"/>
      <c r="Q659" s="6"/>
    </row>
    <row r="660">
      <c r="A660" s="7"/>
      <c r="B660" s="8" t="s">
        <v>97</v>
      </c>
      <c r="C660" s="9" t="s">
        <v>36</v>
      </c>
      <c r="D660" s="41">
        <v>45316.0</v>
      </c>
      <c r="E660" s="8" t="s">
        <v>17</v>
      </c>
      <c r="F660" s="42" t="s">
        <v>1110</v>
      </c>
      <c r="G660" s="8" t="s">
        <v>38</v>
      </c>
      <c r="H660" s="44"/>
      <c r="I660" s="9">
        <v>1.0</v>
      </c>
      <c r="J660" s="8" t="s">
        <v>20</v>
      </c>
      <c r="K660" s="8" t="s">
        <v>96</v>
      </c>
      <c r="L660" s="8" t="s">
        <v>96</v>
      </c>
      <c r="M660" s="15"/>
      <c r="N660" s="8" t="s">
        <v>611</v>
      </c>
      <c r="O660" s="15"/>
      <c r="P660" s="6"/>
      <c r="Q660" s="6"/>
    </row>
    <row r="661">
      <c r="A661" s="7"/>
      <c r="B661" s="8" t="s">
        <v>216</v>
      </c>
      <c r="C661" s="9" t="s">
        <v>43</v>
      </c>
      <c r="D661" s="41">
        <v>45317.0</v>
      </c>
      <c r="E661" s="8" t="s">
        <v>187</v>
      </c>
      <c r="F661" s="42" t="s">
        <v>1111</v>
      </c>
      <c r="G661" s="8" t="s">
        <v>211</v>
      </c>
      <c r="H661" s="44"/>
      <c r="I661" s="9">
        <v>1.0</v>
      </c>
      <c r="J661" s="8" t="s">
        <v>20</v>
      </c>
      <c r="K661" s="8">
        <v>7059627.0</v>
      </c>
      <c r="L661" s="45">
        <v>7061202.0</v>
      </c>
      <c r="M661" s="15"/>
      <c r="N661" s="8" t="s">
        <v>330</v>
      </c>
      <c r="O661" s="15"/>
      <c r="P661" s="6"/>
      <c r="Q661" s="6"/>
    </row>
    <row r="662">
      <c r="A662" s="7"/>
      <c r="B662" s="8" t="s">
        <v>58</v>
      </c>
      <c r="C662" s="9" t="s">
        <v>124</v>
      </c>
      <c r="D662" s="41">
        <v>45320.0</v>
      </c>
      <c r="E662" s="8" t="s">
        <v>187</v>
      </c>
      <c r="F662" s="42" t="s">
        <v>1112</v>
      </c>
      <c r="G662" s="8" t="s">
        <v>126</v>
      </c>
      <c r="H662" s="44"/>
      <c r="I662" s="9">
        <v>1.0</v>
      </c>
      <c r="J662" s="8" t="s">
        <v>209</v>
      </c>
      <c r="K662" s="15"/>
      <c r="L662" s="43"/>
      <c r="M662" s="15"/>
      <c r="N662" s="8" t="s">
        <v>1113</v>
      </c>
      <c r="O662" s="15"/>
      <c r="P662" s="6"/>
      <c r="Q662" s="6"/>
    </row>
    <row r="663">
      <c r="A663" s="7"/>
      <c r="B663" s="8" t="s">
        <v>50</v>
      </c>
      <c r="C663" s="9" t="s">
        <v>412</v>
      </c>
      <c r="D663" s="41">
        <v>45320.0</v>
      </c>
      <c r="E663" s="8" t="s">
        <v>187</v>
      </c>
      <c r="F663" s="42" t="s">
        <v>1114</v>
      </c>
      <c r="G663" s="8" t="s">
        <v>1115</v>
      </c>
      <c r="H663" s="44"/>
      <c r="I663" s="9">
        <v>1.0</v>
      </c>
      <c r="J663" s="8" t="s">
        <v>20</v>
      </c>
      <c r="K663" s="8" t="s">
        <v>1116</v>
      </c>
      <c r="L663" s="45" t="s">
        <v>1117</v>
      </c>
      <c r="M663" s="15"/>
      <c r="N663" s="8" t="s">
        <v>1113</v>
      </c>
      <c r="O663" s="15"/>
      <c r="P663" s="6"/>
      <c r="Q663" s="6"/>
    </row>
    <row r="664">
      <c r="A664" s="7"/>
      <c r="B664" s="8" t="s">
        <v>198</v>
      </c>
      <c r="C664" s="9" t="s">
        <v>36</v>
      </c>
      <c r="D664" s="41">
        <v>45320.0</v>
      </c>
      <c r="E664" s="8" t="s">
        <v>381</v>
      </c>
      <c r="F664" s="42" t="s">
        <v>1118</v>
      </c>
      <c r="G664" s="8" t="s">
        <v>436</v>
      </c>
      <c r="H664" s="44"/>
      <c r="I664" s="9">
        <v>1.0</v>
      </c>
      <c r="J664" s="8" t="s">
        <v>20</v>
      </c>
      <c r="K664" s="8" t="s">
        <v>1119</v>
      </c>
      <c r="L664" s="8" t="s">
        <v>1119</v>
      </c>
      <c r="M664" s="8" t="s">
        <v>1120</v>
      </c>
      <c r="N664" s="8" t="s">
        <v>1121</v>
      </c>
      <c r="O664" s="15"/>
      <c r="P664" s="6"/>
      <c r="Q664" s="6"/>
    </row>
    <row r="665">
      <c r="A665" s="7"/>
      <c r="B665" s="8" t="s">
        <v>100</v>
      </c>
      <c r="C665" s="8" t="s">
        <v>70</v>
      </c>
      <c r="D665" s="41">
        <v>45320.0</v>
      </c>
      <c r="E665" s="8" t="s">
        <v>17</v>
      </c>
      <c r="F665" s="27" t="s">
        <v>1097</v>
      </c>
      <c r="G665" s="8" t="s">
        <v>72</v>
      </c>
      <c r="H665" s="44"/>
      <c r="I665" s="17">
        <v>1.0</v>
      </c>
      <c r="J665" s="8" t="s">
        <v>20</v>
      </c>
      <c r="K665" s="27" t="s">
        <v>1098</v>
      </c>
      <c r="L665" s="87" t="s">
        <v>872</v>
      </c>
      <c r="M665" s="15"/>
      <c r="N665" s="8" t="s">
        <v>611</v>
      </c>
      <c r="O665" s="15"/>
      <c r="P665" s="6"/>
      <c r="Q665" s="6"/>
    </row>
    <row r="666">
      <c r="A666" s="7"/>
      <c r="B666" s="8" t="s">
        <v>58</v>
      </c>
      <c r="C666" s="9" t="s">
        <v>124</v>
      </c>
      <c r="D666" s="41">
        <v>45321.0</v>
      </c>
      <c r="E666" s="8" t="s">
        <v>187</v>
      </c>
      <c r="F666" s="42" t="s">
        <v>1122</v>
      </c>
      <c r="G666" s="8" t="s">
        <v>126</v>
      </c>
      <c r="H666" s="44"/>
      <c r="I666" s="9">
        <v>1.0</v>
      </c>
      <c r="J666" s="8" t="s">
        <v>209</v>
      </c>
      <c r="K666" s="15"/>
      <c r="L666" s="43"/>
      <c r="M666" s="15"/>
      <c r="N666" s="8" t="s">
        <v>1113</v>
      </c>
      <c r="O666" s="15"/>
      <c r="P666" s="6"/>
      <c r="Q666" s="6"/>
    </row>
    <row r="667">
      <c r="A667" s="7"/>
      <c r="B667" s="8" t="s">
        <v>58</v>
      </c>
      <c r="C667" s="9" t="s">
        <v>70</v>
      </c>
      <c r="D667" s="41">
        <v>45321.0</v>
      </c>
      <c r="E667" s="8" t="s">
        <v>187</v>
      </c>
      <c r="F667" s="42" t="s">
        <v>1123</v>
      </c>
      <c r="G667" s="8" t="s">
        <v>323</v>
      </c>
      <c r="H667" s="42" t="s">
        <v>1124</v>
      </c>
      <c r="I667" s="9">
        <v>1.0</v>
      </c>
      <c r="J667" s="8" t="s">
        <v>20</v>
      </c>
      <c r="K667" s="15"/>
      <c r="L667" s="43"/>
      <c r="M667" s="15"/>
      <c r="N667" s="8" t="s">
        <v>1113</v>
      </c>
      <c r="O667" s="15"/>
      <c r="P667" s="6"/>
      <c r="Q667" s="6"/>
    </row>
    <row r="668">
      <c r="A668" s="7"/>
      <c r="B668" s="8" t="s">
        <v>69</v>
      </c>
      <c r="C668" s="9" t="s">
        <v>36</v>
      </c>
      <c r="D668" s="41">
        <v>45321.0</v>
      </c>
      <c r="E668" s="8" t="s">
        <v>54</v>
      </c>
      <c r="F668" s="42" t="s">
        <v>1125</v>
      </c>
      <c r="G668" s="8" t="s">
        <v>1106</v>
      </c>
      <c r="H668" s="44"/>
      <c r="I668" s="9">
        <v>1.0</v>
      </c>
      <c r="J668" s="8" t="s">
        <v>20</v>
      </c>
      <c r="K668" s="8" t="s">
        <v>1126</v>
      </c>
      <c r="L668" s="45" t="s">
        <v>1127</v>
      </c>
      <c r="M668" s="8" t="s">
        <v>1128</v>
      </c>
      <c r="N668" s="8" t="s">
        <v>1129</v>
      </c>
      <c r="O668" s="15"/>
      <c r="P668" s="6"/>
      <c r="Q668" s="6"/>
    </row>
    <row r="669">
      <c r="A669" s="7"/>
      <c r="B669" s="8" t="s">
        <v>75</v>
      </c>
      <c r="C669" s="9" t="s">
        <v>36</v>
      </c>
      <c r="D669" s="41">
        <v>45322.0</v>
      </c>
      <c r="E669" s="8" t="s">
        <v>17</v>
      </c>
      <c r="F669" s="42" t="s">
        <v>1130</v>
      </c>
      <c r="G669" s="8" t="s">
        <v>323</v>
      </c>
      <c r="H669" s="42" t="s">
        <v>1109</v>
      </c>
      <c r="I669" s="9">
        <v>1.0</v>
      </c>
      <c r="J669" s="8" t="s">
        <v>20</v>
      </c>
      <c r="K669" s="15"/>
      <c r="L669" s="43"/>
      <c r="M669" s="15"/>
      <c r="N669" s="8" t="s">
        <v>1131</v>
      </c>
      <c r="O669" s="15"/>
      <c r="P669" s="6"/>
      <c r="Q669" s="6"/>
    </row>
    <row r="670">
      <c r="A670" s="7"/>
      <c r="B670" s="8" t="s">
        <v>198</v>
      </c>
      <c r="C670" s="9" t="s">
        <v>36</v>
      </c>
      <c r="D670" s="41">
        <v>45323.0</v>
      </c>
      <c r="E670" s="8" t="s">
        <v>54</v>
      </c>
      <c r="F670" s="42" t="s">
        <v>1132</v>
      </c>
      <c r="G670" s="8" t="s">
        <v>288</v>
      </c>
      <c r="H670" s="44"/>
      <c r="I670" s="9">
        <v>1.0</v>
      </c>
      <c r="J670" s="8" t="s">
        <v>20</v>
      </c>
      <c r="K670" s="8" t="s">
        <v>1133</v>
      </c>
      <c r="L670" s="8" t="s">
        <v>1133</v>
      </c>
      <c r="M670" s="8" t="s">
        <v>1134</v>
      </c>
      <c r="N670" s="8" t="s">
        <v>1121</v>
      </c>
      <c r="O670" s="15"/>
      <c r="P670" s="6"/>
      <c r="Q670" s="6"/>
    </row>
    <row r="671">
      <c r="A671" s="7"/>
      <c r="B671" s="8" t="s">
        <v>93</v>
      </c>
      <c r="C671" s="9" t="s">
        <v>16</v>
      </c>
      <c r="D671" s="41">
        <v>45324.0</v>
      </c>
      <c r="E671" s="8" t="s">
        <v>187</v>
      </c>
      <c r="F671" s="42" t="s">
        <v>1135</v>
      </c>
      <c r="G671" s="8" t="s">
        <v>357</v>
      </c>
      <c r="H671" s="44"/>
      <c r="I671" s="9">
        <v>2.0</v>
      </c>
      <c r="J671" s="8" t="s">
        <v>202</v>
      </c>
      <c r="K671" s="15"/>
      <c r="L671" s="43"/>
      <c r="M671" s="15"/>
      <c r="N671" s="8" t="s">
        <v>330</v>
      </c>
      <c r="O671" s="15"/>
      <c r="P671" s="6"/>
      <c r="Q671" s="6"/>
    </row>
    <row r="672">
      <c r="A672" s="7"/>
      <c r="B672" s="8" t="s">
        <v>145</v>
      </c>
      <c r="C672" s="9" t="s">
        <v>53</v>
      </c>
      <c r="D672" s="41">
        <v>45325.0</v>
      </c>
      <c r="E672" s="8" t="s">
        <v>187</v>
      </c>
      <c r="F672" s="42" t="s">
        <v>1136</v>
      </c>
      <c r="G672" s="8" t="s">
        <v>323</v>
      </c>
      <c r="H672" s="42" t="s">
        <v>1137</v>
      </c>
      <c r="I672" s="9">
        <v>1.0</v>
      </c>
      <c r="J672" s="8" t="s">
        <v>20</v>
      </c>
      <c r="K672" s="15"/>
      <c r="L672" s="43"/>
      <c r="M672" s="15"/>
      <c r="N672" s="8" t="s">
        <v>1113</v>
      </c>
      <c r="O672" s="15"/>
      <c r="P672" s="6"/>
      <c r="Q672" s="6"/>
    </row>
    <row r="673">
      <c r="A673" s="7"/>
      <c r="B673" s="8" t="s">
        <v>22</v>
      </c>
      <c r="C673" s="9" t="s">
        <v>500</v>
      </c>
      <c r="D673" s="41">
        <v>45325.0</v>
      </c>
      <c r="E673" s="8" t="s">
        <v>54</v>
      </c>
      <c r="F673" s="42" t="s">
        <v>1138</v>
      </c>
      <c r="G673" s="8" t="s">
        <v>1139</v>
      </c>
      <c r="H673" s="42" t="s">
        <v>1140</v>
      </c>
      <c r="I673" s="9">
        <v>1.0</v>
      </c>
      <c r="J673" s="8" t="s">
        <v>20</v>
      </c>
      <c r="K673" s="8" t="s">
        <v>447</v>
      </c>
      <c r="L673" s="45">
        <v>3.302000783E9</v>
      </c>
      <c r="M673" s="8" t="s">
        <v>1141</v>
      </c>
      <c r="N673" s="8" t="s">
        <v>1129</v>
      </c>
      <c r="O673" s="15"/>
      <c r="P673" s="6"/>
      <c r="Q673" s="6"/>
    </row>
    <row r="674">
      <c r="A674" s="7"/>
      <c r="B674" s="8" t="s">
        <v>97</v>
      </c>
      <c r="C674" s="9" t="s">
        <v>124</v>
      </c>
      <c r="D674" s="41">
        <v>45327.0</v>
      </c>
      <c r="E674" s="8" t="s">
        <v>187</v>
      </c>
      <c r="F674" s="42" t="s">
        <v>1142</v>
      </c>
      <c r="G674" s="8" t="s">
        <v>126</v>
      </c>
      <c r="H674" s="44"/>
      <c r="I674" s="9">
        <v>1.0</v>
      </c>
      <c r="J674" s="8" t="s">
        <v>209</v>
      </c>
      <c r="K674" s="15"/>
      <c r="L674" s="43"/>
      <c r="M674" s="15"/>
      <c r="N674" s="8" t="s">
        <v>330</v>
      </c>
      <c r="O674" s="15"/>
      <c r="P674" s="6"/>
      <c r="Q674" s="6"/>
    </row>
    <row r="675">
      <c r="A675" s="7"/>
      <c r="B675" s="8" t="s">
        <v>93</v>
      </c>
      <c r="C675" s="9" t="s">
        <v>124</v>
      </c>
      <c r="D675" s="41">
        <v>45328.0</v>
      </c>
      <c r="E675" s="8" t="s">
        <v>187</v>
      </c>
      <c r="F675" s="42" t="s">
        <v>1143</v>
      </c>
      <c r="G675" s="8" t="s">
        <v>126</v>
      </c>
      <c r="H675" s="44"/>
      <c r="I675" s="9">
        <v>1.0</v>
      </c>
      <c r="J675" s="8" t="s">
        <v>209</v>
      </c>
      <c r="K675" s="15"/>
      <c r="L675" s="43"/>
      <c r="M675" s="15"/>
      <c r="N675" s="8" t="s">
        <v>330</v>
      </c>
      <c r="O675" s="15"/>
      <c r="P675" s="6"/>
      <c r="Q675" s="6"/>
    </row>
    <row r="676">
      <c r="A676" s="7"/>
      <c r="B676" s="8" t="s">
        <v>75</v>
      </c>
      <c r="C676" s="9" t="s">
        <v>124</v>
      </c>
      <c r="D676" s="41">
        <v>45331.0</v>
      </c>
      <c r="E676" s="8" t="s">
        <v>187</v>
      </c>
      <c r="F676" s="42" t="s">
        <v>1144</v>
      </c>
      <c r="G676" s="8" t="s">
        <v>126</v>
      </c>
      <c r="H676" s="44"/>
      <c r="I676" s="9">
        <v>3.0</v>
      </c>
      <c r="J676" s="8" t="s">
        <v>209</v>
      </c>
      <c r="K676" s="15"/>
      <c r="L676" s="43"/>
      <c r="M676" s="15"/>
      <c r="N676" s="8" t="s">
        <v>1113</v>
      </c>
      <c r="O676" s="15"/>
      <c r="P676" s="6"/>
      <c r="Q676" s="6"/>
    </row>
    <row r="677">
      <c r="A677" s="7"/>
      <c r="B677" s="8" t="s">
        <v>100</v>
      </c>
      <c r="C677" s="9" t="s">
        <v>418</v>
      </c>
      <c r="D677" s="41">
        <v>45331.0</v>
      </c>
      <c r="E677" s="8" t="s">
        <v>187</v>
      </c>
      <c r="F677" s="42" t="s">
        <v>1145</v>
      </c>
      <c r="G677" s="8" t="s">
        <v>512</v>
      </c>
      <c r="H677" s="44"/>
      <c r="I677" s="9">
        <v>1.0</v>
      </c>
      <c r="J677" s="8" t="s">
        <v>20</v>
      </c>
      <c r="K677" s="8" t="s">
        <v>1146</v>
      </c>
      <c r="L677" s="45" t="s">
        <v>1147</v>
      </c>
      <c r="M677" s="15"/>
      <c r="N677" s="8" t="s">
        <v>1113</v>
      </c>
      <c r="O677" s="15"/>
      <c r="P677" s="6"/>
      <c r="Q677" s="6"/>
    </row>
    <row r="678">
      <c r="A678" s="7"/>
      <c r="B678" s="15"/>
      <c r="C678" s="7"/>
      <c r="D678" s="88"/>
      <c r="E678" s="15"/>
      <c r="F678" s="44"/>
      <c r="G678" s="15"/>
      <c r="H678" s="44"/>
      <c r="I678" s="7"/>
      <c r="J678" s="15"/>
      <c r="K678" s="15"/>
      <c r="L678" s="43"/>
      <c r="M678" s="15"/>
      <c r="N678" s="15"/>
      <c r="O678" s="15"/>
      <c r="P678" s="6"/>
      <c r="Q678" s="6"/>
    </row>
    <row r="679">
      <c r="A679" s="7"/>
      <c r="B679" s="15"/>
      <c r="C679" s="7"/>
      <c r="D679" s="88"/>
      <c r="E679" s="15"/>
      <c r="F679" s="44"/>
      <c r="G679" s="15"/>
      <c r="H679" s="44"/>
      <c r="I679" s="7"/>
      <c r="J679" s="15"/>
      <c r="K679" s="15"/>
      <c r="L679" s="43"/>
      <c r="M679" s="15"/>
      <c r="N679" s="15"/>
      <c r="O679" s="15"/>
      <c r="P679" s="6"/>
      <c r="Q679" s="6"/>
    </row>
    <row r="680">
      <c r="A680" s="7"/>
      <c r="B680" s="15"/>
      <c r="C680" s="7"/>
      <c r="D680" s="88"/>
      <c r="E680" s="15"/>
      <c r="F680" s="42" t="s">
        <v>1148</v>
      </c>
      <c r="G680" s="15"/>
      <c r="H680" s="44"/>
      <c r="I680" s="7"/>
      <c r="J680" s="15"/>
      <c r="K680" s="15"/>
      <c r="L680" s="43"/>
      <c r="M680" s="15"/>
      <c r="N680" s="15"/>
      <c r="O680" s="15"/>
      <c r="P680" s="6"/>
      <c r="Q680" s="6"/>
    </row>
    <row r="681">
      <c r="A681" s="7"/>
      <c r="B681" s="15"/>
      <c r="C681" s="7"/>
      <c r="D681" s="88"/>
      <c r="E681" s="15"/>
      <c r="F681" s="44"/>
      <c r="G681" s="15"/>
      <c r="H681" s="44"/>
      <c r="I681" s="7"/>
      <c r="J681" s="15"/>
      <c r="K681" s="15"/>
      <c r="L681" s="43"/>
      <c r="M681" s="15"/>
      <c r="N681" s="15"/>
      <c r="O681" s="15"/>
      <c r="P681" s="6"/>
      <c r="Q681" s="6"/>
    </row>
    <row r="682">
      <c r="A682" s="7"/>
      <c r="B682" s="15"/>
      <c r="C682" s="7"/>
      <c r="D682" s="88"/>
      <c r="E682" s="15"/>
      <c r="F682" s="44"/>
      <c r="G682" s="15"/>
      <c r="H682" s="44"/>
      <c r="I682" s="7"/>
      <c r="J682" s="15"/>
      <c r="K682" s="15"/>
      <c r="L682" s="43"/>
      <c r="M682" s="15"/>
      <c r="N682" s="15"/>
      <c r="O682" s="15"/>
      <c r="P682" s="6"/>
      <c r="Q682" s="6"/>
    </row>
    <row r="683">
      <c r="A683" s="7"/>
      <c r="B683" s="15"/>
      <c r="C683" s="7"/>
      <c r="D683" s="88"/>
      <c r="E683" s="15"/>
      <c r="F683" s="44"/>
      <c r="G683" s="15"/>
      <c r="H683" s="44"/>
      <c r="I683" s="7"/>
      <c r="J683" s="15"/>
      <c r="K683" s="15"/>
      <c r="L683" s="43"/>
      <c r="M683" s="15"/>
      <c r="N683" s="15"/>
      <c r="O683" s="15"/>
      <c r="P683" s="6"/>
      <c r="Q683" s="6"/>
    </row>
    <row r="684">
      <c r="A684" s="7"/>
      <c r="B684" s="15"/>
      <c r="C684" s="7"/>
      <c r="D684" s="88"/>
      <c r="E684" s="15"/>
      <c r="F684" s="44"/>
      <c r="G684" s="15"/>
      <c r="H684" s="44"/>
      <c r="I684" s="7"/>
      <c r="J684" s="15"/>
      <c r="K684" s="15"/>
      <c r="L684" s="43"/>
      <c r="M684" s="15"/>
      <c r="N684" s="15"/>
      <c r="O684" s="15"/>
      <c r="P684" s="6"/>
      <c r="Q684" s="6"/>
    </row>
    <row r="685">
      <c r="A685" s="7"/>
      <c r="B685" s="15"/>
      <c r="C685" s="7"/>
      <c r="D685" s="88"/>
      <c r="E685" s="15"/>
      <c r="F685" s="44"/>
      <c r="G685" s="15"/>
      <c r="H685" s="44"/>
      <c r="I685" s="7"/>
      <c r="J685" s="15"/>
      <c r="K685" s="15"/>
      <c r="L685" s="43"/>
      <c r="M685" s="15"/>
      <c r="N685" s="15"/>
      <c r="O685" s="15"/>
      <c r="P685" s="6"/>
      <c r="Q685" s="6"/>
    </row>
    <row r="686">
      <c r="A686" s="7"/>
      <c r="B686" s="15"/>
      <c r="C686" s="7"/>
      <c r="D686" s="88"/>
      <c r="E686" s="15"/>
      <c r="F686" s="44"/>
      <c r="G686" s="15"/>
      <c r="H686" s="44"/>
      <c r="I686" s="7"/>
      <c r="J686" s="15"/>
      <c r="K686" s="15"/>
      <c r="L686" s="43"/>
      <c r="M686" s="15"/>
      <c r="N686" s="15"/>
      <c r="O686" s="15"/>
      <c r="P686" s="6"/>
      <c r="Q686" s="6"/>
    </row>
    <row r="687">
      <c r="A687" s="7"/>
      <c r="B687" s="15"/>
      <c r="C687" s="7"/>
      <c r="D687" s="88"/>
      <c r="E687" s="15"/>
      <c r="F687" s="44"/>
      <c r="G687" s="15"/>
      <c r="H687" s="44"/>
      <c r="I687" s="7"/>
      <c r="J687" s="15"/>
      <c r="K687" s="15"/>
      <c r="L687" s="43"/>
      <c r="M687" s="15"/>
      <c r="N687" s="15"/>
      <c r="O687" s="15"/>
      <c r="P687" s="6"/>
      <c r="Q687" s="6"/>
    </row>
    <row r="688">
      <c r="A688" s="7"/>
      <c r="B688" s="15"/>
      <c r="C688" s="7"/>
      <c r="D688" s="88"/>
      <c r="E688" s="15"/>
      <c r="F688" s="44"/>
      <c r="G688" s="15"/>
      <c r="H688" s="44"/>
      <c r="I688" s="7"/>
      <c r="J688" s="15"/>
      <c r="K688" s="15"/>
      <c r="L688" s="43"/>
      <c r="M688" s="15"/>
      <c r="N688" s="15"/>
      <c r="O688" s="15"/>
      <c r="P688" s="6"/>
      <c r="Q688" s="6"/>
    </row>
    <row r="689">
      <c r="A689" s="7"/>
      <c r="B689" s="15"/>
      <c r="C689" s="7"/>
      <c r="D689" s="88"/>
      <c r="E689" s="15"/>
      <c r="F689" s="44"/>
      <c r="G689" s="15"/>
      <c r="H689" s="44"/>
      <c r="I689" s="7"/>
      <c r="J689" s="15"/>
      <c r="K689" s="15"/>
      <c r="L689" s="43"/>
      <c r="M689" s="15"/>
      <c r="N689" s="15"/>
      <c r="O689" s="15"/>
      <c r="P689" s="6"/>
      <c r="Q689" s="6"/>
    </row>
    <row r="690">
      <c r="A690" s="7"/>
      <c r="B690" s="15"/>
      <c r="C690" s="7"/>
      <c r="D690" s="88"/>
      <c r="E690" s="15"/>
      <c r="F690" s="44"/>
      <c r="G690" s="15"/>
      <c r="H690" s="44"/>
      <c r="I690" s="7"/>
      <c r="J690" s="15"/>
      <c r="K690" s="15"/>
      <c r="L690" s="43"/>
      <c r="M690" s="15"/>
      <c r="N690" s="15"/>
      <c r="O690" s="15"/>
      <c r="P690" s="6"/>
      <c r="Q690" s="6"/>
    </row>
    <row r="691">
      <c r="A691" s="7"/>
      <c r="B691" s="15"/>
      <c r="C691" s="7"/>
      <c r="D691" s="88"/>
      <c r="E691" s="15"/>
      <c r="F691" s="44"/>
      <c r="G691" s="15"/>
      <c r="H691" s="44"/>
      <c r="I691" s="7"/>
      <c r="J691" s="15"/>
      <c r="K691" s="15"/>
      <c r="L691" s="43"/>
      <c r="M691" s="15"/>
      <c r="N691" s="15"/>
      <c r="O691" s="15"/>
      <c r="P691" s="6"/>
      <c r="Q691" s="6"/>
    </row>
    <row r="692">
      <c r="A692" s="7"/>
      <c r="B692" s="15"/>
      <c r="C692" s="7"/>
      <c r="D692" s="88"/>
      <c r="E692" s="15"/>
      <c r="F692" s="44"/>
      <c r="G692" s="15"/>
      <c r="H692" s="44"/>
      <c r="I692" s="7"/>
      <c r="J692" s="15"/>
      <c r="K692" s="15"/>
      <c r="L692" s="43"/>
      <c r="M692" s="15"/>
      <c r="N692" s="15"/>
      <c r="O692" s="15"/>
      <c r="P692" s="6"/>
      <c r="Q692" s="6"/>
    </row>
    <row r="693">
      <c r="A693" s="7"/>
      <c r="B693" s="15"/>
      <c r="C693" s="7"/>
      <c r="D693" s="88"/>
      <c r="E693" s="15"/>
      <c r="F693" s="44"/>
      <c r="G693" s="15"/>
      <c r="H693" s="44"/>
      <c r="I693" s="7"/>
      <c r="J693" s="15"/>
      <c r="K693" s="15"/>
      <c r="L693" s="43"/>
      <c r="M693" s="15"/>
      <c r="N693" s="15"/>
      <c r="O693" s="15"/>
      <c r="P693" s="6"/>
      <c r="Q693" s="6"/>
    </row>
    <row r="694">
      <c r="A694" s="7"/>
      <c r="B694" s="15"/>
      <c r="C694" s="7"/>
      <c r="D694" s="88"/>
      <c r="E694" s="15"/>
      <c r="F694" s="44"/>
      <c r="G694" s="15"/>
      <c r="H694" s="44"/>
      <c r="I694" s="7"/>
      <c r="J694" s="15"/>
      <c r="K694" s="15"/>
      <c r="L694" s="43"/>
      <c r="M694" s="15"/>
      <c r="N694" s="15"/>
      <c r="O694" s="15"/>
      <c r="P694" s="6"/>
      <c r="Q694" s="6"/>
    </row>
    <row r="695">
      <c r="A695" s="7"/>
      <c r="B695" s="15"/>
      <c r="C695" s="7"/>
      <c r="D695" s="88"/>
      <c r="E695" s="15"/>
      <c r="F695" s="44"/>
      <c r="G695" s="15"/>
      <c r="H695" s="44"/>
      <c r="I695" s="7"/>
      <c r="J695" s="15"/>
      <c r="K695" s="15"/>
      <c r="L695" s="43"/>
      <c r="M695" s="15"/>
      <c r="N695" s="15"/>
      <c r="O695" s="15"/>
      <c r="P695" s="6"/>
      <c r="Q695" s="6"/>
    </row>
    <row r="696">
      <c r="A696" s="7"/>
      <c r="B696" s="15"/>
      <c r="C696" s="7"/>
      <c r="D696" s="88"/>
      <c r="E696" s="15"/>
      <c r="F696" s="44"/>
      <c r="G696" s="15"/>
      <c r="H696" s="44"/>
      <c r="I696" s="7"/>
      <c r="J696" s="15"/>
      <c r="K696" s="15"/>
      <c r="L696" s="43"/>
      <c r="M696" s="15"/>
      <c r="N696" s="15"/>
      <c r="O696" s="15"/>
      <c r="P696" s="6"/>
      <c r="Q696" s="6"/>
    </row>
    <row r="697">
      <c r="A697" s="7"/>
      <c r="B697" s="15"/>
      <c r="C697" s="7"/>
      <c r="D697" s="88"/>
      <c r="E697" s="15"/>
      <c r="F697" s="44"/>
      <c r="G697" s="15"/>
      <c r="H697" s="44"/>
      <c r="I697" s="7"/>
      <c r="J697" s="15"/>
      <c r="K697" s="15"/>
      <c r="L697" s="43"/>
      <c r="M697" s="15"/>
      <c r="N697" s="15"/>
      <c r="O697" s="15"/>
      <c r="P697" s="6"/>
      <c r="Q697" s="6"/>
    </row>
    <row r="698">
      <c r="A698" s="7"/>
      <c r="B698" s="15"/>
      <c r="C698" s="7"/>
      <c r="D698" s="88"/>
      <c r="E698" s="15"/>
      <c r="F698" s="44"/>
      <c r="G698" s="15"/>
      <c r="H698" s="44"/>
      <c r="I698" s="7"/>
      <c r="J698" s="15"/>
      <c r="K698" s="15"/>
      <c r="L698" s="43"/>
      <c r="M698" s="15"/>
      <c r="N698" s="15"/>
      <c r="O698" s="15"/>
      <c r="P698" s="6"/>
      <c r="Q698" s="6"/>
    </row>
    <row r="699">
      <c r="A699" s="7"/>
      <c r="B699" s="15"/>
      <c r="C699" s="7"/>
      <c r="D699" s="88"/>
      <c r="E699" s="15"/>
      <c r="F699" s="44"/>
      <c r="G699" s="15"/>
      <c r="H699" s="44"/>
      <c r="I699" s="7"/>
      <c r="J699" s="15"/>
      <c r="K699" s="15"/>
      <c r="L699" s="43"/>
      <c r="M699" s="15"/>
      <c r="N699" s="15"/>
      <c r="O699" s="15"/>
      <c r="P699" s="6"/>
      <c r="Q699" s="6"/>
    </row>
    <row r="700">
      <c r="A700" s="7"/>
      <c r="B700" s="15"/>
      <c r="C700" s="7"/>
      <c r="D700" s="88"/>
      <c r="E700" s="15"/>
      <c r="F700" s="44"/>
      <c r="G700" s="15"/>
      <c r="H700" s="44"/>
      <c r="I700" s="7"/>
      <c r="J700" s="15"/>
      <c r="K700" s="15"/>
      <c r="L700" s="43"/>
      <c r="M700" s="15"/>
      <c r="N700" s="15"/>
      <c r="O700" s="15"/>
      <c r="P700" s="6"/>
      <c r="Q700" s="6"/>
    </row>
    <row r="701">
      <c r="A701" s="7"/>
      <c r="B701" s="15"/>
      <c r="C701" s="7"/>
      <c r="D701" s="88"/>
      <c r="E701" s="15"/>
      <c r="F701" s="44"/>
      <c r="G701" s="15"/>
      <c r="H701" s="44"/>
      <c r="I701" s="7"/>
      <c r="J701" s="15"/>
      <c r="K701" s="15"/>
      <c r="L701" s="43"/>
      <c r="M701" s="15"/>
      <c r="N701" s="15"/>
      <c r="O701" s="15"/>
      <c r="P701" s="6"/>
      <c r="Q701" s="6"/>
    </row>
    <row r="702">
      <c r="A702" s="7"/>
      <c r="B702" s="15"/>
      <c r="C702" s="7"/>
      <c r="D702" s="88"/>
      <c r="E702" s="15"/>
      <c r="F702" s="44"/>
      <c r="G702" s="15"/>
      <c r="H702" s="44"/>
      <c r="I702" s="7"/>
      <c r="J702" s="15"/>
      <c r="K702" s="15"/>
      <c r="L702" s="43"/>
      <c r="M702" s="15"/>
      <c r="N702" s="15"/>
      <c r="O702" s="15"/>
      <c r="P702" s="6"/>
      <c r="Q702" s="6"/>
    </row>
    <row r="703">
      <c r="A703" s="7"/>
      <c r="B703" s="15"/>
      <c r="C703" s="7"/>
      <c r="D703" s="88"/>
      <c r="E703" s="15"/>
      <c r="F703" s="44"/>
      <c r="G703" s="15"/>
      <c r="H703" s="44"/>
      <c r="I703" s="7"/>
      <c r="J703" s="15"/>
      <c r="K703" s="15"/>
      <c r="L703" s="43"/>
      <c r="M703" s="15"/>
      <c r="N703" s="15"/>
      <c r="O703" s="15"/>
      <c r="P703" s="6"/>
      <c r="Q703" s="6"/>
    </row>
    <row r="704">
      <c r="A704" s="7"/>
      <c r="B704" s="15"/>
      <c r="C704" s="7"/>
      <c r="D704" s="88"/>
      <c r="E704" s="15"/>
      <c r="F704" s="44"/>
      <c r="G704" s="15"/>
      <c r="H704" s="44"/>
      <c r="I704" s="7"/>
      <c r="J704" s="15"/>
      <c r="K704" s="15"/>
      <c r="L704" s="43"/>
      <c r="M704" s="15"/>
      <c r="N704" s="15"/>
      <c r="O704" s="15"/>
      <c r="P704" s="6"/>
      <c r="Q704" s="6"/>
    </row>
    <row r="705">
      <c r="A705" s="7"/>
      <c r="B705" s="15"/>
      <c r="C705" s="7"/>
      <c r="D705" s="88"/>
      <c r="E705" s="15"/>
      <c r="F705" s="44"/>
      <c r="G705" s="15"/>
      <c r="H705" s="44"/>
      <c r="I705" s="7"/>
      <c r="J705" s="15"/>
      <c r="K705" s="15"/>
      <c r="L705" s="43"/>
      <c r="M705" s="15"/>
      <c r="N705" s="15"/>
      <c r="O705" s="15"/>
      <c r="P705" s="6"/>
      <c r="Q705" s="6"/>
    </row>
    <row r="706">
      <c r="A706" s="7"/>
      <c r="B706" s="15"/>
      <c r="C706" s="7"/>
      <c r="D706" s="88"/>
      <c r="E706" s="15"/>
      <c r="F706" s="44"/>
      <c r="G706" s="15"/>
      <c r="H706" s="44"/>
      <c r="I706" s="7"/>
      <c r="J706" s="15"/>
      <c r="K706" s="15"/>
      <c r="L706" s="43"/>
      <c r="M706" s="15"/>
      <c r="N706" s="15"/>
      <c r="O706" s="15"/>
      <c r="P706" s="6"/>
      <c r="Q706" s="6"/>
    </row>
    <row r="707">
      <c r="A707" s="7"/>
      <c r="B707" s="15"/>
      <c r="C707" s="7"/>
      <c r="D707" s="88"/>
      <c r="E707" s="15"/>
      <c r="F707" s="44"/>
      <c r="G707" s="15"/>
      <c r="H707" s="44"/>
      <c r="I707" s="7"/>
      <c r="J707" s="15"/>
      <c r="K707" s="15"/>
      <c r="L707" s="43"/>
      <c r="M707" s="15"/>
      <c r="N707" s="15"/>
      <c r="O707" s="15"/>
      <c r="P707" s="6"/>
      <c r="Q707" s="6"/>
    </row>
    <row r="708">
      <c r="A708" s="7"/>
      <c r="B708" s="15"/>
      <c r="C708" s="7"/>
      <c r="D708" s="88"/>
      <c r="E708" s="15"/>
      <c r="F708" s="44"/>
      <c r="G708" s="15"/>
      <c r="H708" s="44"/>
      <c r="I708" s="7"/>
      <c r="J708" s="15"/>
      <c r="K708" s="15"/>
      <c r="L708" s="43"/>
      <c r="M708" s="15"/>
      <c r="N708" s="15"/>
      <c r="O708" s="15"/>
      <c r="P708" s="6"/>
      <c r="Q708" s="6"/>
    </row>
    <row r="709">
      <c r="A709" s="7"/>
      <c r="B709" s="15"/>
      <c r="C709" s="7"/>
      <c r="D709" s="88"/>
      <c r="E709" s="15"/>
      <c r="F709" s="44"/>
      <c r="G709" s="15"/>
      <c r="H709" s="44"/>
      <c r="I709" s="7"/>
      <c r="J709" s="15"/>
      <c r="K709" s="15"/>
      <c r="L709" s="43"/>
      <c r="M709" s="15"/>
      <c r="N709" s="15"/>
      <c r="O709" s="15"/>
      <c r="P709" s="6"/>
      <c r="Q709" s="6"/>
    </row>
    <row r="710">
      <c r="A710" s="7"/>
      <c r="B710" s="15"/>
      <c r="C710" s="7"/>
      <c r="D710" s="88"/>
      <c r="E710" s="15"/>
      <c r="F710" s="44"/>
      <c r="G710" s="15"/>
      <c r="H710" s="44"/>
      <c r="I710" s="7"/>
      <c r="J710" s="15"/>
      <c r="K710" s="15"/>
      <c r="L710" s="43"/>
      <c r="M710" s="15"/>
      <c r="N710" s="15"/>
      <c r="O710" s="15"/>
      <c r="P710" s="6"/>
      <c r="Q710" s="6"/>
    </row>
    <row r="711">
      <c r="A711" s="7"/>
      <c r="B711" s="15"/>
      <c r="C711" s="7"/>
      <c r="D711" s="88"/>
      <c r="E711" s="15"/>
      <c r="F711" s="44"/>
      <c r="G711" s="15"/>
      <c r="H711" s="44"/>
      <c r="I711" s="7"/>
      <c r="J711" s="15"/>
      <c r="K711" s="15"/>
      <c r="L711" s="43"/>
      <c r="M711" s="15"/>
      <c r="N711" s="15"/>
      <c r="O711" s="15"/>
      <c r="P711" s="6"/>
      <c r="Q711" s="6"/>
    </row>
    <row r="712">
      <c r="A712" s="7"/>
      <c r="B712" s="15"/>
      <c r="C712" s="7"/>
      <c r="D712" s="88"/>
      <c r="E712" s="15"/>
      <c r="F712" s="44"/>
      <c r="G712" s="15"/>
      <c r="H712" s="44"/>
      <c r="I712" s="7"/>
      <c r="J712" s="15"/>
      <c r="K712" s="15"/>
      <c r="L712" s="43"/>
      <c r="M712" s="15"/>
      <c r="N712" s="15"/>
      <c r="O712" s="15"/>
      <c r="P712" s="6"/>
      <c r="Q712" s="6"/>
    </row>
    <row r="713">
      <c r="A713" s="7"/>
      <c r="B713" s="15"/>
      <c r="C713" s="7"/>
      <c r="D713" s="88"/>
      <c r="E713" s="15"/>
      <c r="F713" s="44"/>
      <c r="G713" s="15"/>
      <c r="H713" s="44"/>
      <c r="I713" s="7"/>
      <c r="J713" s="15"/>
      <c r="K713" s="15"/>
      <c r="L713" s="43"/>
      <c r="M713" s="15"/>
      <c r="N713" s="15"/>
      <c r="O713" s="15"/>
      <c r="P713" s="6"/>
      <c r="Q713" s="6"/>
    </row>
    <row r="714">
      <c r="A714" s="7"/>
      <c r="B714" s="15"/>
      <c r="C714" s="7"/>
      <c r="D714" s="88"/>
      <c r="E714" s="15"/>
      <c r="F714" s="44"/>
      <c r="G714" s="15"/>
      <c r="H714" s="44"/>
      <c r="I714" s="7"/>
      <c r="J714" s="15"/>
      <c r="K714" s="15"/>
      <c r="L714" s="43"/>
      <c r="M714" s="15"/>
      <c r="N714" s="15"/>
      <c r="O714" s="15"/>
      <c r="P714" s="6"/>
      <c r="Q714" s="6"/>
    </row>
    <row r="715">
      <c r="A715" s="7"/>
      <c r="B715" s="15"/>
      <c r="C715" s="7"/>
      <c r="D715" s="88"/>
      <c r="E715" s="15"/>
      <c r="F715" s="44"/>
      <c r="G715" s="15"/>
      <c r="H715" s="44"/>
      <c r="I715" s="7"/>
      <c r="J715" s="15"/>
      <c r="K715" s="15"/>
      <c r="L715" s="43"/>
      <c r="M715" s="15"/>
      <c r="N715" s="15"/>
      <c r="O715" s="15"/>
      <c r="P715" s="6"/>
      <c r="Q715" s="6"/>
    </row>
    <row r="716">
      <c r="A716" s="7"/>
      <c r="B716" s="15"/>
      <c r="C716" s="7"/>
      <c r="D716" s="88"/>
      <c r="E716" s="15"/>
      <c r="F716" s="44"/>
      <c r="G716" s="15"/>
      <c r="H716" s="44"/>
      <c r="I716" s="7"/>
      <c r="J716" s="15"/>
      <c r="K716" s="15"/>
      <c r="L716" s="43"/>
      <c r="M716" s="15"/>
      <c r="N716" s="15"/>
      <c r="O716" s="15"/>
      <c r="P716" s="6"/>
      <c r="Q716" s="6"/>
    </row>
    <row r="717">
      <c r="A717" s="7"/>
      <c r="B717" s="15"/>
      <c r="C717" s="7"/>
      <c r="D717" s="88"/>
      <c r="E717" s="15"/>
      <c r="F717" s="44"/>
      <c r="G717" s="15"/>
      <c r="H717" s="44"/>
      <c r="I717" s="7"/>
      <c r="J717" s="15"/>
      <c r="K717" s="15"/>
      <c r="L717" s="43"/>
      <c r="M717" s="15"/>
      <c r="N717" s="15"/>
      <c r="O717" s="15"/>
      <c r="P717" s="6"/>
      <c r="Q717" s="6"/>
    </row>
    <row r="718">
      <c r="A718" s="7"/>
      <c r="B718" s="15"/>
      <c r="C718" s="7"/>
      <c r="D718" s="88"/>
      <c r="E718" s="15"/>
      <c r="F718" s="44"/>
      <c r="G718" s="15"/>
      <c r="H718" s="44"/>
      <c r="I718" s="7"/>
      <c r="J718" s="15"/>
      <c r="K718" s="15"/>
      <c r="L718" s="43"/>
      <c r="M718" s="15"/>
      <c r="N718" s="15"/>
      <c r="O718" s="15"/>
      <c r="P718" s="6"/>
      <c r="Q718" s="6"/>
    </row>
    <row r="719">
      <c r="A719" s="7"/>
      <c r="B719" s="15"/>
      <c r="C719" s="7"/>
      <c r="D719" s="88"/>
      <c r="E719" s="15"/>
      <c r="F719" s="44"/>
      <c r="G719" s="15"/>
      <c r="H719" s="44"/>
      <c r="I719" s="7"/>
      <c r="J719" s="15"/>
      <c r="K719" s="15"/>
      <c r="L719" s="43"/>
      <c r="M719" s="15"/>
      <c r="N719" s="15"/>
      <c r="O719" s="15"/>
      <c r="P719" s="6"/>
      <c r="Q719" s="6"/>
    </row>
    <row r="720">
      <c r="A720" s="7"/>
      <c r="B720" s="15"/>
      <c r="C720" s="7"/>
      <c r="D720" s="88"/>
      <c r="E720" s="15"/>
      <c r="F720" s="44"/>
      <c r="G720" s="15"/>
      <c r="H720" s="44"/>
      <c r="I720" s="7"/>
      <c r="J720" s="15"/>
      <c r="K720" s="15"/>
      <c r="L720" s="43"/>
      <c r="M720" s="15"/>
      <c r="N720" s="15"/>
      <c r="O720" s="15"/>
      <c r="P720" s="6"/>
      <c r="Q720" s="6"/>
    </row>
    <row r="721">
      <c r="A721" s="7"/>
      <c r="B721" s="15"/>
      <c r="C721" s="7"/>
      <c r="D721" s="88"/>
      <c r="E721" s="15"/>
      <c r="F721" s="44"/>
      <c r="G721" s="15"/>
      <c r="H721" s="44"/>
      <c r="I721" s="7"/>
      <c r="J721" s="15"/>
      <c r="K721" s="15"/>
      <c r="L721" s="43"/>
      <c r="M721" s="15"/>
      <c r="N721" s="15"/>
      <c r="O721" s="15"/>
      <c r="P721" s="6"/>
      <c r="Q721" s="6"/>
    </row>
    <row r="722">
      <c r="A722" s="7"/>
      <c r="B722" s="15"/>
      <c r="C722" s="7"/>
      <c r="D722" s="88"/>
      <c r="E722" s="15"/>
      <c r="F722" s="44"/>
      <c r="G722" s="15"/>
      <c r="H722" s="44"/>
      <c r="I722" s="7"/>
      <c r="J722" s="15"/>
      <c r="K722" s="15"/>
      <c r="L722" s="43"/>
      <c r="M722" s="15"/>
      <c r="N722" s="15"/>
      <c r="O722" s="15"/>
      <c r="P722" s="6"/>
      <c r="Q722" s="6"/>
    </row>
    <row r="723">
      <c r="A723" s="7"/>
      <c r="B723" s="15"/>
      <c r="C723" s="7"/>
      <c r="D723" s="88"/>
      <c r="E723" s="15"/>
      <c r="F723" s="44"/>
      <c r="G723" s="15"/>
      <c r="H723" s="44"/>
      <c r="I723" s="7"/>
      <c r="J723" s="15"/>
      <c r="K723" s="15"/>
      <c r="L723" s="43"/>
      <c r="M723" s="15"/>
      <c r="N723" s="15"/>
      <c r="O723" s="15"/>
      <c r="P723" s="6"/>
      <c r="Q723" s="6"/>
    </row>
    <row r="724">
      <c r="A724" s="7"/>
      <c r="B724" s="15"/>
      <c r="C724" s="7"/>
      <c r="D724" s="88"/>
      <c r="E724" s="15"/>
      <c r="F724" s="44"/>
      <c r="G724" s="15"/>
      <c r="H724" s="44"/>
      <c r="I724" s="7"/>
      <c r="J724" s="15"/>
      <c r="K724" s="15"/>
      <c r="L724" s="43"/>
      <c r="M724" s="15"/>
      <c r="N724" s="15"/>
      <c r="O724" s="15"/>
      <c r="P724" s="6"/>
      <c r="Q724" s="6"/>
    </row>
    <row r="725">
      <c r="A725" s="7"/>
      <c r="B725" s="15"/>
      <c r="C725" s="7"/>
      <c r="D725" s="88"/>
      <c r="E725" s="15"/>
      <c r="F725" s="44"/>
      <c r="G725" s="15"/>
      <c r="H725" s="44"/>
      <c r="I725" s="7"/>
      <c r="J725" s="15"/>
      <c r="K725" s="15"/>
      <c r="L725" s="43"/>
      <c r="M725" s="15"/>
      <c r="N725" s="15"/>
      <c r="O725" s="15"/>
      <c r="P725" s="6"/>
      <c r="Q725" s="6"/>
    </row>
    <row r="726">
      <c r="A726" s="7"/>
      <c r="B726" s="15"/>
      <c r="C726" s="7"/>
      <c r="D726" s="88"/>
      <c r="E726" s="15"/>
      <c r="F726" s="44"/>
      <c r="G726" s="15"/>
      <c r="H726" s="44"/>
      <c r="I726" s="7"/>
      <c r="J726" s="15"/>
      <c r="K726" s="15"/>
      <c r="L726" s="43"/>
      <c r="M726" s="15"/>
      <c r="N726" s="15"/>
      <c r="O726" s="15"/>
      <c r="P726" s="6"/>
      <c r="Q726" s="6"/>
    </row>
    <row r="727">
      <c r="A727" s="7"/>
      <c r="B727" s="15"/>
      <c r="C727" s="7"/>
      <c r="D727" s="88"/>
      <c r="E727" s="15"/>
      <c r="F727" s="44"/>
      <c r="G727" s="15"/>
      <c r="H727" s="44"/>
      <c r="I727" s="7"/>
      <c r="J727" s="15"/>
      <c r="K727" s="15"/>
      <c r="L727" s="43"/>
      <c r="M727" s="15"/>
      <c r="N727" s="15"/>
      <c r="O727" s="15"/>
      <c r="P727" s="6"/>
      <c r="Q727" s="6"/>
    </row>
    <row r="728">
      <c r="A728" s="7"/>
      <c r="B728" s="15"/>
      <c r="C728" s="7"/>
      <c r="D728" s="88"/>
      <c r="E728" s="15"/>
      <c r="F728" s="44"/>
      <c r="G728" s="15"/>
      <c r="H728" s="44"/>
      <c r="I728" s="7"/>
      <c r="J728" s="15"/>
      <c r="K728" s="15"/>
      <c r="L728" s="43"/>
      <c r="M728" s="15"/>
      <c r="N728" s="15"/>
      <c r="O728" s="15"/>
      <c r="P728" s="6"/>
      <c r="Q728" s="6"/>
    </row>
    <row r="729">
      <c r="A729" s="7"/>
      <c r="B729" s="15"/>
      <c r="C729" s="7"/>
      <c r="D729" s="88"/>
      <c r="E729" s="15"/>
      <c r="F729" s="44"/>
      <c r="G729" s="15"/>
      <c r="H729" s="44"/>
      <c r="I729" s="7"/>
      <c r="J729" s="15"/>
      <c r="K729" s="15"/>
      <c r="L729" s="43"/>
      <c r="M729" s="15"/>
      <c r="N729" s="15"/>
      <c r="O729" s="15"/>
      <c r="P729" s="6"/>
      <c r="Q729" s="6"/>
    </row>
    <row r="730">
      <c r="A730" s="7"/>
      <c r="B730" s="15"/>
      <c r="C730" s="7"/>
      <c r="D730" s="88"/>
      <c r="E730" s="15"/>
      <c r="F730" s="44"/>
      <c r="G730" s="15"/>
      <c r="H730" s="44"/>
      <c r="I730" s="7"/>
      <c r="J730" s="15"/>
      <c r="K730" s="15"/>
      <c r="L730" s="43"/>
      <c r="M730" s="15"/>
      <c r="N730" s="15"/>
      <c r="O730" s="15"/>
      <c r="P730" s="6"/>
      <c r="Q730" s="6"/>
    </row>
    <row r="731">
      <c r="A731" s="7"/>
      <c r="B731" s="15"/>
      <c r="C731" s="7"/>
      <c r="D731" s="88"/>
      <c r="E731" s="15"/>
      <c r="F731" s="44"/>
      <c r="G731" s="15"/>
      <c r="H731" s="44"/>
      <c r="I731" s="7"/>
      <c r="J731" s="15"/>
      <c r="K731" s="15"/>
      <c r="L731" s="43"/>
      <c r="M731" s="15"/>
      <c r="N731" s="15"/>
      <c r="O731" s="15"/>
      <c r="P731" s="6"/>
      <c r="Q731" s="6"/>
    </row>
    <row r="732">
      <c r="A732" s="7"/>
      <c r="B732" s="15"/>
      <c r="C732" s="7"/>
      <c r="D732" s="88"/>
      <c r="E732" s="15"/>
      <c r="F732" s="44"/>
      <c r="G732" s="15"/>
      <c r="H732" s="44"/>
      <c r="I732" s="7"/>
      <c r="J732" s="15"/>
      <c r="K732" s="15"/>
      <c r="L732" s="43"/>
      <c r="M732" s="15"/>
      <c r="N732" s="15"/>
      <c r="O732" s="15"/>
      <c r="P732" s="6"/>
      <c r="Q732" s="6"/>
    </row>
    <row r="733">
      <c r="A733" s="7"/>
      <c r="B733" s="15"/>
      <c r="C733" s="7"/>
      <c r="D733" s="88"/>
      <c r="E733" s="15"/>
      <c r="F733" s="44"/>
      <c r="G733" s="15"/>
      <c r="H733" s="44"/>
      <c r="I733" s="7"/>
      <c r="J733" s="15"/>
      <c r="K733" s="15"/>
      <c r="L733" s="43"/>
      <c r="M733" s="15"/>
      <c r="N733" s="15"/>
      <c r="O733" s="15"/>
      <c r="P733" s="6"/>
      <c r="Q733" s="6"/>
    </row>
    <row r="734">
      <c r="A734" s="7"/>
      <c r="B734" s="15"/>
      <c r="C734" s="7"/>
      <c r="D734" s="88"/>
      <c r="E734" s="15"/>
      <c r="F734" s="44"/>
      <c r="G734" s="15"/>
      <c r="H734" s="44"/>
      <c r="I734" s="7"/>
      <c r="J734" s="15"/>
      <c r="K734" s="15"/>
      <c r="L734" s="43"/>
      <c r="M734" s="15"/>
      <c r="N734" s="15"/>
      <c r="O734" s="15"/>
      <c r="P734" s="6"/>
      <c r="Q734" s="6"/>
    </row>
    <row r="735">
      <c r="A735" s="7"/>
      <c r="B735" s="15"/>
      <c r="C735" s="7"/>
      <c r="D735" s="88"/>
      <c r="E735" s="15"/>
      <c r="F735" s="44"/>
      <c r="G735" s="15"/>
      <c r="H735" s="44"/>
      <c r="I735" s="7"/>
      <c r="J735" s="15"/>
      <c r="K735" s="15"/>
      <c r="L735" s="43"/>
      <c r="M735" s="15"/>
      <c r="N735" s="15"/>
      <c r="O735" s="15"/>
      <c r="P735" s="6"/>
      <c r="Q735" s="6"/>
    </row>
    <row r="736">
      <c r="A736" s="7"/>
      <c r="B736" s="15"/>
      <c r="C736" s="7"/>
      <c r="D736" s="88"/>
      <c r="E736" s="15"/>
      <c r="F736" s="44"/>
      <c r="G736" s="15"/>
      <c r="H736" s="44"/>
      <c r="I736" s="7"/>
      <c r="J736" s="15"/>
      <c r="K736" s="15"/>
      <c r="L736" s="43"/>
      <c r="M736" s="15"/>
      <c r="N736" s="15"/>
      <c r="O736" s="15"/>
      <c r="P736" s="6"/>
      <c r="Q736" s="6"/>
    </row>
    <row r="737">
      <c r="A737" s="7"/>
      <c r="B737" s="15"/>
      <c r="C737" s="7"/>
      <c r="D737" s="88"/>
      <c r="E737" s="15"/>
      <c r="F737" s="44"/>
      <c r="G737" s="15"/>
      <c r="H737" s="44"/>
      <c r="I737" s="7"/>
      <c r="J737" s="15"/>
      <c r="K737" s="15"/>
      <c r="L737" s="43"/>
      <c r="M737" s="15"/>
      <c r="N737" s="15"/>
      <c r="O737" s="15"/>
      <c r="P737" s="6"/>
      <c r="Q737" s="6"/>
    </row>
    <row r="738">
      <c r="A738" s="7"/>
      <c r="B738" s="15"/>
      <c r="C738" s="7"/>
      <c r="D738" s="88"/>
      <c r="E738" s="15"/>
      <c r="F738" s="44"/>
      <c r="G738" s="15"/>
      <c r="H738" s="44"/>
      <c r="I738" s="7"/>
      <c r="J738" s="15"/>
      <c r="K738" s="15"/>
      <c r="L738" s="43"/>
      <c r="M738" s="15"/>
      <c r="N738" s="15"/>
      <c r="O738" s="15"/>
      <c r="P738" s="6"/>
      <c r="Q738" s="6"/>
    </row>
    <row r="739">
      <c r="A739" s="7"/>
      <c r="B739" s="15"/>
      <c r="C739" s="7"/>
      <c r="D739" s="88"/>
      <c r="E739" s="15"/>
      <c r="F739" s="44"/>
      <c r="G739" s="15"/>
      <c r="H739" s="44"/>
      <c r="I739" s="7"/>
      <c r="J739" s="15"/>
      <c r="K739" s="15"/>
      <c r="L739" s="43"/>
      <c r="M739" s="15"/>
      <c r="N739" s="15"/>
      <c r="O739" s="15"/>
      <c r="P739" s="6"/>
      <c r="Q739" s="6"/>
    </row>
    <row r="740">
      <c r="A740" s="7"/>
      <c r="B740" s="15"/>
      <c r="C740" s="7"/>
      <c r="D740" s="88"/>
      <c r="E740" s="15"/>
      <c r="F740" s="44"/>
      <c r="G740" s="15"/>
      <c r="H740" s="44"/>
      <c r="I740" s="7"/>
      <c r="J740" s="15"/>
      <c r="K740" s="15"/>
      <c r="L740" s="43"/>
      <c r="M740" s="15"/>
      <c r="N740" s="15"/>
      <c r="O740" s="15"/>
      <c r="P740" s="6"/>
      <c r="Q740" s="6"/>
    </row>
    <row r="741">
      <c r="A741" s="7"/>
      <c r="B741" s="15"/>
      <c r="C741" s="7"/>
      <c r="D741" s="88"/>
      <c r="E741" s="15"/>
      <c r="F741" s="44"/>
      <c r="G741" s="15"/>
      <c r="H741" s="44"/>
      <c r="I741" s="7"/>
      <c r="J741" s="15"/>
      <c r="K741" s="15"/>
      <c r="L741" s="43"/>
      <c r="M741" s="15"/>
      <c r="N741" s="15"/>
      <c r="O741" s="15"/>
      <c r="P741" s="6"/>
      <c r="Q741" s="6"/>
    </row>
    <row r="742">
      <c r="A742" s="7"/>
      <c r="B742" s="15"/>
      <c r="C742" s="7"/>
      <c r="D742" s="88"/>
      <c r="E742" s="15"/>
      <c r="F742" s="44"/>
      <c r="G742" s="15"/>
      <c r="H742" s="44"/>
      <c r="I742" s="7"/>
      <c r="J742" s="15"/>
      <c r="K742" s="15"/>
      <c r="L742" s="43"/>
      <c r="M742" s="15"/>
      <c r="N742" s="15"/>
      <c r="O742" s="15"/>
      <c r="P742" s="6"/>
      <c r="Q742" s="6"/>
    </row>
    <row r="743">
      <c r="A743" s="7"/>
      <c r="B743" s="15"/>
      <c r="C743" s="7"/>
      <c r="D743" s="88"/>
      <c r="E743" s="15"/>
      <c r="F743" s="44"/>
      <c r="G743" s="15"/>
      <c r="H743" s="44"/>
      <c r="I743" s="7"/>
      <c r="J743" s="15"/>
      <c r="K743" s="15"/>
      <c r="L743" s="43"/>
      <c r="M743" s="15"/>
      <c r="N743" s="15"/>
      <c r="O743" s="15"/>
      <c r="P743" s="6"/>
      <c r="Q743" s="6"/>
    </row>
    <row r="744">
      <c r="A744" s="7"/>
      <c r="B744" s="15"/>
      <c r="C744" s="7"/>
      <c r="D744" s="88"/>
      <c r="E744" s="15"/>
      <c r="F744" s="44"/>
      <c r="G744" s="15"/>
      <c r="H744" s="44"/>
      <c r="I744" s="7"/>
      <c r="J744" s="15"/>
      <c r="K744" s="15"/>
      <c r="L744" s="43"/>
      <c r="M744" s="15"/>
      <c r="N744" s="15"/>
      <c r="O744" s="15"/>
      <c r="P744" s="6"/>
      <c r="Q744" s="6"/>
    </row>
    <row r="745">
      <c r="A745" s="7"/>
      <c r="B745" s="15"/>
      <c r="C745" s="7"/>
      <c r="D745" s="88"/>
      <c r="E745" s="15"/>
      <c r="F745" s="44"/>
      <c r="G745" s="15"/>
      <c r="H745" s="44"/>
      <c r="I745" s="7"/>
      <c r="J745" s="15"/>
      <c r="K745" s="15"/>
      <c r="L745" s="43"/>
      <c r="M745" s="15"/>
      <c r="N745" s="15"/>
      <c r="O745" s="15"/>
      <c r="P745" s="6"/>
      <c r="Q745" s="6"/>
    </row>
    <row r="746">
      <c r="A746" s="7"/>
      <c r="B746" s="15"/>
      <c r="C746" s="7"/>
      <c r="D746" s="88"/>
      <c r="E746" s="15"/>
      <c r="F746" s="44"/>
      <c r="G746" s="15"/>
      <c r="H746" s="44"/>
      <c r="I746" s="7"/>
      <c r="J746" s="15"/>
      <c r="K746" s="15"/>
      <c r="L746" s="43"/>
      <c r="M746" s="15"/>
      <c r="N746" s="15"/>
      <c r="O746" s="15"/>
      <c r="P746" s="6"/>
      <c r="Q746" s="6"/>
    </row>
    <row r="747">
      <c r="A747" s="7"/>
      <c r="B747" s="15"/>
      <c r="C747" s="7"/>
      <c r="D747" s="88"/>
      <c r="E747" s="15"/>
      <c r="F747" s="44"/>
      <c r="G747" s="15"/>
      <c r="H747" s="44"/>
      <c r="I747" s="7"/>
      <c r="J747" s="15"/>
      <c r="K747" s="15"/>
      <c r="L747" s="43"/>
      <c r="M747" s="15"/>
      <c r="N747" s="15"/>
      <c r="O747" s="15"/>
      <c r="P747" s="6"/>
      <c r="Q747" s="6"/>
    </row>
    <row r="748">
      <c r="A748" s="7"/>
      <c r="B748" s="15"/>
      <c r="C748" s="7"/>
      <c r="D748" s="88"/>
      <c r="E748" s="15"/>
      <c r="F748" s="44"/>
      <c r="G748" s="15"/>
      <c r="H748" s="44"/>
      <c r="I748" s="7"/>
      <c r="J748" s="15"/>
      <c r="K748" s="15"/>
      <c r="L748" s="43"/>
      <c r="M748" s="15"/>
      <c r="N748" s="15"/>
      <c r="O748" s="15"/>
      <c r="P748" s="6"/>
      <c r="Q748" s="6"/>
    </row>
    <row r="749">
      <c r="A749" s="7"/>
      <c r="B749" s="15"/>
      <c r="C749" s="7"/>
      <c r="D749" s="88"/>
      <c r="E749" s="15"/>
      <c r="F749" s="44"/>
      <c r="G749" s="15"/>
      <c r="H749" s="44"/>
      <c r="I749" s="7"/>
      <c r="J749" s="15"/>
      <c r="K749" s="15"/>
      <c r="L749" s="43"/>
      <c r="M749" s="15"/>
      <c r="N749" s="15"/>
      <c r="O749" s="15"/>
      <c r="P749" s="6"/>
      <c r="Q749" s="6"/>
    </row>
    <row r="750">
      <c r="A750" s="7"/>
      <c r="B750" s="15"/>
      <c r="C750" s="7"/>
      <c r="D750" s="88"/>
      <c r="E750" s="15"/>
      <c r="F750" s="44"/>
      <c r="G750" s="15"/>
      <c r="H750" s="44"/>
      <c r="I750" s="7"/>
      <c r="J750" s="15"/>
      <c r="K750" s="15"/>
      <c r="L750" s="43"/>
      <c r="M750" s="15"/>
      <c r="N750" s="15"/>
      <c r="O750" s="15"/>
      <c r="P750" s="6"/>
      <c r="Q750" s="6"/>
    </row>
    <row r="751">
      <c r="A751" s="7"/>
      <c r="B751" s="15"/>
      <c r="C751" s="7"/>
      <c r="D751" s="88"/>
      <c r="E751" s="15"/>
      <c r="F751" s="44"/>
      <c r="G751" s="15"/>
      <c r="H751" s="44"/>
      <c r="I751" s="7"/>
      <c r="J751" s="15"/>
      <c r="K751" s="15"/>
      <c r="L751" s="43"/>
      <c r="M751" s="15"/>
      <c r="N751" s="15"/>
      <c r="O751" s="15"/>
      <c r="P751" s="6"/>
      <c r="Q751" s="6"/>
    </row>
    <row r="752">
      <c r="A752" s="7"/>
      <c r="B752" s="15"/>
      <c r="C752" s="7"/>
      <c r="D752" s="88"/>
      <c r="E752" s="15"/>
      <c r="F752" s="44"/>
      <c r="G752" s="15"/>
      <c r="H752" s="44"/>
      <c r="I752" s="7"/>
      <c r="J752" s="15"/>
      <c r="K752" s="15"/>
      <c r="L752" s="43"/>
      <c r="M752" s="15"/>
      <c r="N752" s="15"/>
      <c r="O752" s="15"/>
      <c r="P752" s="6"/>
      <c r="Q752" s="6"/>
    </row>
    <row r="753">
      <c r="A753" s="7"/>
      <c r="B753" s="15"/>
      <c r="C753" s="7"/>
      <c r="D753" s="88"/>
      <c r="E753" s="15"/>
      <c r="F753" s="44"/>
      <c r="G753" s="15"/>
      <c r="H753" s="44"/>
      <c r="I753" s="7"/>
      <c r="J753" s="15"/>
      <c r="K753" s="15"/>
      <c r="L753" s="43"/>
      <c r="M753" s="15"/>
      <c r="N753" s="15"/>
      <c r="O753" s="15"/>
      <c r="P753" s="6"/>
      <c r="Q753" s="6"/>
    </row>
    <row r="754">
      <c r="A754" s="7"/>
      <c r="B754" s="15"/>
      <c r="C754" s="7"/>
      <c r="D754" s="88"/>
      <c r="E754" s="15"/>
      <c r="F754" s="44"/>
      <c r="G754" s="15"/>
      <c r="H754" s="44"/>
      <c r="I754" s="7"/>
      <c r="J754" s="15"/>
      <c r="K754" s="15"/>
      <c r="L754" s="43"/>
      <c r="M754" s="15"/>
      <c r="N754" s="15"/>
      <c r="O754" s="15"/>
      <c r="P754" s="6"/>
      <c r="Q754" s="6"/>
    </row>
    <row r="755">
      <c r="A755" s="7"/>
      <c r="B755" s="15"/>
      <c r="C755" s="7"/>
      <c r="D755" s="88"/>
      <c r="E755" s="15"/>
      <c r="F755" s="44"/>
      <c r="G755" s="15"/>
      <c r="H755" s="44"/>
      <c r="I755" s="7"/>
      <c r="J755" s="15"/>
      <c r="K755" s="15"/>
      <c r="L755" s="43"/>
      <c r="M755" s="15"/>
      <c r="N755" s="15"/>
      <c r="O755" s="15"/>
      <c r="P755" s="6"/>
      <c r="Q755" s="6"/>
    </row>
    <row r="756">
      <c r="A756" s="7"/>
      <c r="B756" s="15"/>
      <c r="C756" s="7"/>
      <c r="D756" s="88"/>
      <c r="E756" s="15"/>
      <c r="F756" s="44"/>
      <c r="G756" s="15"/>
      <c r="H756" s="44"/>
      <c r="I756" s="7"/>
      <c r="J756" s="15"/>
      <c r="K756" s="15"/>
      <c r="L756" s="43"/>
      <c r="M756" s="15"/>
      <c r="N756" s="15"/>
      <c r="O756" s="15"/>
      <c r="P756" s="6"/>
      <c r="Q756" s="6"/>
    </row>
    <row r="757">
      <c r="A757" s="7"/>
      <c r="B757" s="15"/>
      <c r="C757" s="7"/>
      <c r="D757" s="88"/>
      <c r="E757" s="15"/>
      <c r="F757" s="44"/>
      <c r="G757" s="15"/>
      <c r="H757" s="44"/>
      <c r="I757" s="7"/>
      <c r="J757" s="15"/>
      <c r="K757" s="15"/>
      <c r="L757" s="43"/>
      <c r="M757" s="15"/>
      <c r="N757" s="15"/>
      <c r="O757" s="15"/>
      <c r="P757" s="6"/>
      <c r="Q757" s="6"/>
    </row>
    <row r="758">
      <c r="A758" s="7"/>
      <c r="B758" s="15"/>
      <c r="C758" s="7"/>
      <c r="D758" s="88"/>
      <c r="E758" s="15"/>
      <c r="F758" s="44"/>
      <c r="G758" s="15"/>
      <c r="H758" s="44"/>
      <c r="I758" s="7"/>
      <c r="J758" s="15"/>
      <c r="K758" s="15"/>
      <c r="L758" s="43"/>
      <c r="M758" s="15"/>
      <c r="N758" s="15"/>
      <c r="O758" s="15"/>
      <c r="P758" s="6"/>
      <c r="Q758" s="6"/>
    </row>
    <row r="759">
      <c r="A759" s="7"/>
      <c r="B759" s="15"/>
      <c r="C759" s="7"/>
      <c r="D759" s="88"/>
      <c r="E759" s="15"/>
      <c r="F759" s="44"/>
      <c r="G759" s="15"/>
      <c r="H759" s="44"/>
      <c r="I759" s="7"/>
      <c r="J759" s="15"/>
      <c r="K759" s="15"/>
      <c r="L759" s="43"/>
      <c r="M759" s="15"/>
      <c r="N759" s="15"/>
      <c r="O759" s="15"/>
      <c r="P759" s="6"/>
      <c r="Q759" s="6"/>
    </row>
    <row r="760">
      <c r="A760" s="7"/>
      <c r="B760" s="15"/>
      <c r="C760" s="7"/>
      <c r="D760" s="88"/>
      <c r="E760" s="15"/>
      <c r="F760" s="44"/>
      <c r="G760" s="15"/>
      <c r="H760" s="44"/>
      <c r="I760" s="7"/>
      <c r="J760" s="15"/>
      <c r="K760" s="15"/>
      <c r="L760" s="43"/>
      <c r="M760" s="15"/>
      <c r="N760" s="15"/>
      <c r="O760" s="15"/>
      <c r="P760" s="6"/>
      <c r="Q760" s="6"/>
    </row>
    <row r="761">
      <c r="A761" s="7"/>
      <c r="B761" s="15"/>
      <c r="C761" s="7"/>
      <c r="D761" s="88"/>
      <c r="E761" s="15"/>
      <c r="F761" s="44"/>
      <c r="G761" s="15"/>
      <c r="H761" s="44"/>
      <c r="I761" s="7"/>
      <c r="J761" s="15"/>
      <c r="K761" s="15"/>
      <c r="L761" s="43"/>
      <c r="M761" s="15"/>
      <c r="N761" s="15"/>
      <c r="O761" s="15"/>
      <c r="P761" s="6"/>
      <c r="Q761" s="6"/>
    </row>
    <row r="762">
      <c r="A762" s="7"/>
      <c r="B762" s="15"/>
      <c r="C762" s="7"/>
      <c r="D762" s="88"/>
      <c r="E762" s="15"/>
      <c r="F762" s="44"/>
      <c r="G762" s="15"/>
      <c r="H762" s="44"/>
      <c r="I762" s="7"/>
      <c r="J762" s="15"/>
      <c r="K762" s="15"/>
      <c r="L762" s="43"/>
      <c r="M762" s="15"/>
      <c r="N762" s="15"/>
      <c r="O762" s="15"/>
      <c r="P762" s="6"/>
      <c r="Q762" s="6"/>
    </row>
    <row r="763">
      <c r="A763" s="7"/>
      <c r="B763" s="15"/>
      <c r="C763" s="7"/>
      <c r="D763" s="88"/>
      <c r="E763" s="15"/>
      <c r="F763" s="44"/>
      <c r="G763" s="15"/>
      <c r="H763" s="44"/>
      <c r="I763" s="7"/>
      <c r="J763" s="15"/>
      <c r="K763" s="15"/>
      <c r="L763" s="43"/>
      <c r="M763" s="15"/>
      <c r="N763" s="15"/>
      <c r="O763" s="15"/>
      <c r="P763" s="6"/>
      <c r="Q763" s="6"/>
    </row>
    <row r="764">
      <c r="A764" s="7"/>
      <c r="B764" s="15"/>
      <c r="C764" s="7"/>
      <c r="D764" s="88"/>
      <c r="E764" s="15"/>
      <c r="F764" s="44"/>
      <c r="G764" s="15"/>
      <c r="H764" s="44"/>
      <c r="I764" s="7"/>
      <c r="J764" s="15"/>
      <c r="K764" s="15"/>
      <c r="L764" s="43"/>
      <c r="M764" s="15"/>
      <c r="N764" s="15"/>
      <c r="O764" s="15"/>
      <c r="P764" s="6"/>
      <c r="Q764" s="6"/>
    </row>
    <row r="765">
      <c r="A765" s="7"/>
      <c r="B765" s="15"/>
      <c r="C765" s="7"/>
      <c r="D765" s="88"/>
      <c r="E765" s="15"/>
      <c r="F765" s="44"/>
      <c r="G765" s="15"/>
      <c r="H765" s="44"/>
      <c r="I765" s="7"/>
      <c r="J765" s="15"/>
      <c r="K765" s="15"/>
      <c r="L765" s="43"/>
      <c r="M765" s="15"/>
      <c r="N765" s="15"/>
      <c r="O765" s="15"/>
      <c r="P765" s="6"/>
      <c r="Q765" s="6"/>
    </row>
    <row r="766">
      <c r="A766" s="7"/>
      <c r="B766" s="15"/>
      <c r="C766" s="7"/>
      <c r="D766" s="88"/>
      <c r="E766" s="15"/>
      <c r="F766" s="44"/>
      <c r="G766" s="15"/>
      <c r="H766" s="44"/>
      <c r="I766" s="7"/>
      <c r="J766" s="15"/>
      <c r="K766" s="15"/>
      <c r="L766" s="43"/>
      <c r="M766" s="15"/>
      <c r="N766" s="15"/>
      <c r="O766" s="15"/>
      <c r="P766" s="6"/>
      <c r="Q766" s="6"/>
    </row>
    <row r="767">
      <c r="A767" s="7"/>
      <c r="B767" s="15"/>
      <c r="C767" s="7"/>
      <c r="D767" s="88"/>
      <c r="E767" s="15"/>
      <c r="F767" s="44"/>
      <c r="G767" s="15"/>
      <c r="H767" s="44"/>
      <c r="I767" s="7"/>
      <c r="J767" s="15"/>
      <c r="K767" s="15"/>
      <c r="L767" s="43"/>
      <c r="M767" s="15"/>
      <c r="N767" s="15"/>
      <c r="O767" s="15"/>
      <c r="P767" s="6"/>
      <c r="Q767" s="6"/>
    </row>
    <row r="768">
      <c r="A768" s="7"/>
      <c r="B768" s="15"/>
      <c r="C768" s="7"/>
      <c r="D768" s="88"/>
      <c r="E768" s="15"/>
      <c r="F768" s="44"/>
      <c r="G768" s="15"/>
      <c r="H768" s="44"/>
      <c r="I768" s="7"/>
      <c r="J768" s="15"/>
      <c r="K768" s="15"/>
      <c r="L768" s="43"/>
      <c r="M768" s="15"/>
      <c r="N768" s="15"/>
      <c r="O768" s="15"/>
      <c r="P768" s="6"/>
      <c r="Q768" s="6"/>
    </row>
    <row r="769">
      <c r="A769" s="7"/>
      <c r="B769" s="15"/>
      <c r="C769" s="7"/>
      <c r="D769" s="88"/>
      <c r="E769" s="15"/>
      <c r="F769" s="44"/>
      <c r="G769" s="15"/>
      <c r="H769" s="44"/>
      <c r="I769" s="7"/>
      <c r="J769" s="15"/>
      <c r="K769" s="15"/>
      <c r="L769" s="43"/>
      <c r="M769" s="15"/>
      <c r="N769" s="15"/>
      <c r="O769" s="15"/>
      <c r="P769" s="6"/>
      <c r="Q769" s="6"/>
    </row>
    <row r="770">
      <c r="A770" s="7"/>
      <c r="B770" s="15"/>
      <c r="C770" s="7"/>
      <c r="D770" s="88"/>
      <c r="E770" s="15"/>
      <c r="F770" s="44"/>
      <c r="G770" s="15"/>
      <c r="H770" s="44"/>
      <c r="I770" s="7"/>
      <c r="J770" s="15"/>
      <c r="K770" s="15"/>
      <c r="L770" s="43"/>
      <c r="M770" s="15"/>
      <c r="N770" s="15"/>
      <c r="O770" s="15"/>
      <c r="P770" s="6"/>
      <c r="Q770" s="6"/>
    </row>
    <row r="771">
      <c r="A771" s="7"/>
      <c r="B771" s="15"/>
      <c r="C771" s="7"/>
      <c r="D771" s="88"/>
      <c r="E771" s="15"/>
      <c r="F771" s="44"/>
      <c r="G771" s="15"/>
      <c r="H771" s="44"/>
      <c r="I771" s="7"/>
      <c r="J771" s="15"/>
      <c r="K771" s="15"/>
      <c r="L771" s="43"/>
      <c r="M771" s="15"/>
      <c r="N771" s="15"/>
      <c r="O771" s="15"/>
      <c r="P771" s="6"/>
      <c r="Q771" s="6"/>
    </row>
    <row r="772">
      <c r="A772" s="7"/>
      <c r="B772" s="15"/>
      <c r="C772" s="7"/>
      <c r="D772" s="88"/>
      <c r="E772" s="15"/>
      <c r="F772" s="44"/>
      <c r="G772" s="15"/>
      <c r="H772" s="44"/>
      <c r="I772" s="7"/>
      <c r="J772" s="15"/>
      <c r="K772" s="15"/>
      <c r="L772" s="43"/>
      <c r="M772" s="15"/>
      <c r="N772" s="15"/>
      <c r="O772" s="15"/>
      <c r="P772" s="6"/>
      <c r="Q772" s="6"/>
    </row>
    <row r="773">
      <c r="A773" s="7"/>
      <c r="B773" s="15"/>
      <c r="C773" s="7"/>
      <c r="D773" s="88"/>
      <c r="E773" s="15"/>
      <c r="F773" s="44"/>
      <c r="G773" s="15"/>
      <c r="H773" s="44"/>
      <c r="I773" s="7"/>
      <c r="J773" s="15"/>
      <c r="K773" s="15"/>
      <c r="L773" s="43"/>
      <c r="M773" s="15"/>
      <c r="N773" s="15"/>
      <c r="O773" s="15"/>
      <c r="P773" s="6"/>
      <c r="Q773" s="6"/>
    </row>
    <row r="774">
      <c r="A774" s="7"/>
      <c r="B774" s="15"/>
      <c r="C774" s="7"/>
      <c r="D774" s="88"/>
      <c r="E774" s="15"/>
      <c r="F774" s="44"/>
      <c r="G774" s="15"/>
      <c r="H774" s="44"/>
      <c r="I774" s="7"/>
      <c r="J774" s="15"/>
      <c r="K774" s="15"/>
      <c r="L774" s="43"/>
      <c r="M774" s="15"/>
      <c r="N774" s="15"/>
      <c r="O774" s="15"/>
      <c r="P774" s="6"/>
      <c r="Q774" s="6"/>
    </row>
    <row r="775">
      <c r="A775" s="7"/>
      <c r="B775" s="15"/>
      <c r="C775" s="7"/>
      <c r="D775" s="88"/>
      <c r="E775" s="15"/>
      <c r="F775" s="44"/>
      <c r="G775" s="15"/>
      <c r="H775" s="44"/>
      <c r="I775" s="7"/>
      <c r="J775" s="15"/>
      <c r="K775" s="15"/>
      <c r="L775" s="43"/>
      <c r="M775" s="15"/>
      <c r="N775" s="15"/>
      <c r="O775" s="15"/>
      <c r="P775" s="6"/>
      <c r="Q775" s="6"/>
    </row>
    <row r="776">
      <c r="A776" s="7"/>
      <c r="B776" s="15"/>
      <c r="C776" s="7"/>
      <c r="D776" s="88"/>
      <c r="E776" s="15"/>
      <c r="F776" s="44"/>
      <c r="G776" s="15"/>
      <c r="H776" s="44"/>
      <c r="I776" s="7"/>
      <c r="J776" s="15"/>
      <c r="K776" s="15"/>
      <c r="L776" s="43"/>
      <c r="M776" s="15"/>
      <c r="N776" s="15"/>
      <c r="O776" s="15"/>
      <c r="P776" s="6"/>
      <c r="Q776" s="6"/>
    </row>
    <row r="777">
      <c r="A777" s="7"/>
      <c r="B777" s="15"/>
      <c r="C777" s="7"/>
      <c r="D777" s="88"/>
      <c r="E777" s="15"/>
      <c r="F777" s="44"/>
      <c r="G777" s="15"/>
      <c r="H777" s="44"/>
      <c r="I777" s="7"/>
      <c r="J777" s="15"/>
      <c r="K777" s="15"/>
      <c r="L777" s="43"/>
      <c r="M777" s="15"/>
      <c r="N777" s="15"/>
      <c r="O777" s="15"/>
      <c r="P777" s="6"/>
      <c r="Q777" s="6"/>
    </row>
    <row r="778">
      <c r="A778" s="7"/>
      <c r="B778" s="15"/>
      <c r="C778" s="7"/>
      <c r="D778" s="88"/>
      <c r="E778" s="15"/>
      <c r="F778" s="44"/>
      <c r="G778" s="15"/>
      <c r="H778" s="44"/>
      <c r="I778" s="7"/>
      <c r="J778" s="15"/>
      <c r="K778" s="15"/>
      <c r="L778" s="43"/>
      <c r="M778" s="15"/>
      <c r="N778" s="15"/>
      <c r="O778" s="15"/>
      <c r="P778" s="6"/>
      <c r="Q778" s="6"/>
    </row>
    <row r="779">
      <c r="A779" s="7"/>
      <c r="B779" s="15"/>
      <c r="C779" s="7"/>
      <c r="D779" s="88"/>
      <c r="E779" s="15"/>
      <c r="F779" s="44"/>
      <c r="G779" s="15"/>
      <c r="H779" s="44"/>
      <c r="I779" s="7"/>
      <c r="J779" s="15"/>
      <c r="K779" s="15"/>
      <c r="L779" s="43"/>
      <c r="M779" s="15"/>
      <c r="N779" s="15"/>
      <c r="O779" s="15"/>
      <c r="P779" s="6"/>
      <c r="Q779" s="6"/>
    </row>
    <row r="780">
      <c r="A780" s="7"/>
      <c r="B780" s="15"/>
      <c r="C780" s="7"/>
      <c r="D780" s="88"/>
      <c r="E780" s="15"/>
      <c r="F780" s="44"/>
      <c r="G780" s="15"/>
      <c r="H780" s="44"/>
      <c r="I780" s="7"/>
      <c r="J780" s="15"/>
      <c r="K780" s="15"/>
      <c r="L780" s="43"/>
      <c r="M780" s="15"/>
      <c r="N780" s="15"/>
      <c r="O780" s="15"/>
      <c r="P780" s="6"/>
      <c r="Q780" s="6"/>
    </row>
    <row r="781">
      <c r="A781" s="7"/>
      <c r="B781" s="15"/>
      <c r="C781" s="7"/>
      <c r="D781" s="88"/>
      <c r="E781" s="15"/>
      <c r="F781" s="44"/>
      <c r="G781" s="15"/>
      <c r="H781" s="44"/>
      <c r="I781" s="7"/>
      <c r="J781" s="15"/>
      <c r="K781" s="15"/>
      <c r="L781" s="43"/>
      <c r="M781" s="15"/>
      <c r="N781" s="15"/>
      <c r="O781" s="15"/>
      <c r="P781" s="6"/>
      <c r="Q781" s="6"/>
    </row>
    <row r="782">
      <c r="A782" s="7"/>
      <c r="B782" s="15"/>
      <c r="C782" s="7"/>
      <c r="D782" s="88"/>
      <c r="E782" s="15"/>
      <c r="F782" s="44"/>
      <c r="G782" s="15"/>
      <c r="H782" s="44"/>
      <c r="I782" s="7"/>
      <c r="J782" s="15"/>
      <c r="K782" s="15"/>
      <c r="L782" s="43"/>
      <c r="M782" s="15"/>
      <c r="N782" s="15"/>
      <c r="O782" s="15"/>
      <c r="P782" s="6"/>
      <c r="Q782" s="6"/>
    </row>
    <row r="783">
      <c r="A783" s="7"/>
      <c r="B783" s="15"/>
      <c r="C783" s="7"/>
      <c r="D783" s="88"/>
      <c r="E783" s="15"/>
      <c r="F783" s="44"/>
      <c r="G783" s="15"/>
      <c r="H783" s="44"/>
      <c r="I783" s="7"/>
      <c r="J783" s="15"/>
      <c r="K783" s="15"/>
      <c r="L783" s="43"/>
      <c r="M783" s="15"/>
      <c r="N783" s="15"/>
      <c r="O783" s="15"/>
      <c r="P783" s="6"/>
      <c r="Q783" s="6"/>
    </row>
    <row r="784">
      <c r="A784" s="7"/>
      <c r="B784" s="15"/>
      <c r="C784" s="7"/>
      <c r="D784" s="88"/>
      <c r="E784" s="15"/>
      <c r="F784" s="44"/>
      <c r="G784" s="15"/>
      <c r="H784" s="44"/>
      <c r="I784" s="7"/>
      <c r="J784" s="15"/>
      <c r="K784" s="15"/>
      <c r="L784" s="43"/>
      <c r="M784" s="15"/>
      <c r="N784" s="15"/>
      <c r="O784" s="15"/>
      <c r="P784" s="6"/>
      <c r="Q784" s="6"/>
    </row>
    <row r="785">
      <c r="A785" s="7"/>
      <c r="B785" s="15"/>
      <c r="C785" s="7"/>
      <c r="D785" s="88"/>
      <c r="E785" s="15"/>
      <c r="F785" s="44"/>
      <c r="G785" s="15"/>
      <c r="H785" s="44"/>
      <c r="I785" s="7"/>
      <c r="J785" s="15"/>
      <c r="K785" s="15"/>
      <c r="L785" s="43"/>
      <c r="M785" s="15"/>
      <c r="N785" s="15"/>
      <c r="O785" s="15"/>
      <c r="P785" s="6"/>
      <c r="Q785" s="6"/>
    </row>
    <row r="786">
      <c r="A786" s="7"/>
      <c r="B786" s="15"/>
      <c r="C786" s="7"/>
      <c r="D786" s="88"/>
      <c r="E786" s="15"/>
      <c r="F786" s="44"/>
      <c r="G786" s="15"/>
      <c r="H786" s="44"/>
      <c r="I786" s="7"/>
      <c r="J786" s="15"/>
      <c r="K786" s="15"/>
      <c r="L786" s="43"/>
      <c r="M786" s="15"/>
      <c r="N786" s="15"/>
      <c r="O786" s="15"/>
      <c r="P786" s="6"/>
      <c r="Q786" s="6"/>
    </row>
    <row r="787">
      <c r="A787" s="7"/>
      <c r="B787" s="15"/>
      <c r="C787" s="7"/>
      <c r="D787" s="88"/>
      <c r="E787" s="15"/>
      <c r="F787" s="44"/>
      <c r="G787" s="15"/>
      <c r="H787" s="44"/>
      <c r="I787" s="7"/>
      <c r="J787" s="15"/>
      <c r="K787" s="15"/>
      <c r="L787" s="43"/>
      <c r="M787" s="15"/>
      <c r="N787" s="15"/>
      <c r="O787" s="15"/>
      <c r="P787" s="6"/>
      <c r="Q787" s="6"/>
    </row>
    <row r="788">
      <c r="A788" s="7"/>
      <c r="B788" s="15"/>
      <c r="C788" s="7"/>
      <c r="D788" s="88"/>
      <c r="E788" s="15"/>
      <c r="F788" s="44"/>
      <c r="G788" s="15"/>
      <c r="H788" s="44"/>
      <c r="I788" s="7"/>
      <c r="J788" s="15"/>
      <c r="K788" s="15"/>
      <c r="L788" s="43"/>
      <c r="M788" s="15"/>
      <c r="N788" s="15"/>
      <c r="O788" s="15"/>
      <c r="P788" s="6"/>
      <c r="Q788" s="6"/>
    </row>
    <row r="789">
      <c r="A789" s="7"/>
      <c r="B789" s="15"/>
      <c r="C789" s="7"/>
      <c r="D789" s="88"/>
      <c r="E789" s="15"/>
      <c r="F789" s="44"/>
      <c r="G789" s="15"/>
      <c r="H789" s="44"/>
      <c r="I789" s="7"/>
      <c r="J789" s="15"/>
      <c r="K789" s="15"/>
      <c r="L789" s="43"/>
      <c r="M789" s="15"/>
      <c r="N789" s="15"/>
      <c r="O789" s="15"/>
      <c r="P789" s="6"/>
      <c r="Q789" s="6"/>
    </row>
    <row r="790">
      <c r="A790" s="7"/>
      <c r="B790" s="15"/>
      <c r="C790" s="7"/>
      <c r="D790" s="88"/>
      <c r="E790" s="15"/>
      <c r="F790" s="44"/>
      <c r="G790" s="15"/>
      <c r="H790" s="44"/>
      <c r="I790" s="7"/>
      <c r="J790" s="15"/>
      <c r="K790" s="15"/>
      <c r="L790" s="43"/>
      <c r="M790" s="15"/>
      <c r="N790" s="15"/>
      <c r="O790" s="15"/>
      <c r="P790" s="6"/>
      <c r="Q790" s="6"/>
    </row>
    <row r="791">
      <c r="A791" s="7"/>
      <c r="B791" s="15"/>
      <c r="C791" s="7"/>
      <c r="D791" s="88"/>
      <c r="E791" s="15"/>
      <c r="F791" s="44"/>
      <c r="G791" s="15"/>
      <c r="H791" s="44"/>
      <c r="I791" s="7"/>
      <c r="J791" s="15"/>
      <c r="K791" s="15"/>
      <c r="L791" s="43"/>
      <c r="M791" s="15"/>
      <c r="N791" s="15"/>
      <c r="O791" s="15"/>
      <c r="P791" s="6"/>
      <c r="Q791" s="6"/>
    </row>
    <row r="792">
      <c r="A792" s="7"/>
      <c r="B792" s="15"/>
      <c r="C792" s="7"/>
      <c r="D792" s="88"/>
      <c r="E792" s="15"/>
      <c r="F792" s="44"/>
      <c r="G792" s="15"/>
      <c r="H792" s="44"/>
      <c r="I792" s="7"/>
      <c r="J792" s="15"/>
      <c r="K792" s="15"/>
      <c r="L792" s="43"/>
      <c r="M792" s="15"/>
      <c r="N792" s="15"/>
      <c r="O792" s="15"/>
      <c r="P792" s="6"/>
      <c r="Q792" s="6"/>
    </row>
    <row r="793">
      <c r="A793" s="7"/>
      <c r="B793" s="15"/>
      <c r="C793" s="7"/>
      <c r="D793" s="88"/>
      <c r="E793" s="15"/>
      <c r="F793" s="44"/>
      <c r="G793" s="15"/>
      <c r="H793" s="44"/>
      <c r="I793" s="7"/>
      <c r="J793" s="15"/>
      <c r="K793" s="15"/>
      <c r="L793" s="43"/>
      <c r="M793" s="15"/>
      <c r="N793" s="15"/>
      <c r="O793" s="15"/>
      <c r="P793" s="6"/>
      <c r="Q793" s="6"/>
    </row>
    <row r="794">
      <c r="A794" s="7"/>
      <c r="B794" s="15"/>
      <c r="C794" s="7"/>
      <c r="D794" s="88"/>
      <c r="E794" s="15"/>
      <c r="F794" s="44"/>
      <c r="G794" s="15"/>
      <c r="H794" s="44"/>
      <c r="I794" s="7"/>
      <c r="J794" s="15"/>
      <c r="K794" s="15"/>
      <c r="L794" s="43"/>
      <c r="M794" s="15"/>
      <c r="N794" s="15"/>
      <c r="O794" s="15"/>
      <c r="P794" s="6"/>
      <c r="Q794" s="6"/>
    </row>
    <row r="795">
      <c r="A795" s="7"/>
      <c r="B795" s="15"/>
      <c r="C795" s="7"/>
      <c r="D795" s="88"/>
      <c r="E795" s="15"/>
      <c r="F795" s="44"/>
      <c r="G795" s="15"/>
      <c r="H795" s="44"/>
      <c r="I795" s="7"/>
      <c r="J795" s="15"/>
      <c r="K795" s="15"/>
      <c r="L795" s="43"/>
      <c r="M795" s="15"/>
      <c r="N795" s="15"/>
      <c r="O795" s="15"/>
      <c r="P795" s="6"/>
      <c r="Q795" s="6"/>
    </row>
    <row r="796">
      <c r="A796" s="7"/>
      <c r="B796" s="15"/>
      <c r="C796" s="7"/>
      <c r="D796" s="88"/>
      <c r="E796" s="15"/>
      <c r="F796" s="44"/>
      <c r="G796" s="15"/>
      <c r="H796" s="44"/>
      <c r="I796" s="7"/>
      <c r="J796" s="15"/>
      <c r="K796" s="15"/>
      <c r="L796" s="43"/>
      <c r="M796" s="15"/>
      <c r="N796" s="15"/>
      <c r="O796" s="15"/>
      <c r="P796" s="6"/>
      <c r="Q796" s="6"/>
    </row>
    <row r="797">
      <c r="A797" s="7"/>
      <c r="B797" s="15"/>
      <c r="C797" s="7"/>
      <c r="D797" s="88"/>
      <c r="E797" s="15"/>
      <c r="F797" s="44"/>
      <c r="G797" s="15"/>
      <c r="H797" s="44"/>
      <c r="I797" s="7"/>
      <c r="J797" s="15"/>
      <c r="K797" s="15"/>
      <c r="L797" s="43"/>
      <c r="M797" s="15"/>
      <c r="N797" s="15"/>
      <c r="O797" s="15"/>
      <c r="P797" s="6"/>
      <c r="Q797" s="6"/>
    </row>
    <row r="798">
      <c r="A798" s="7"/>
      <c r="B798" s="15"/>
      <c r="C798" s="7"/>
      <c r="D798" s="88"/>
      <c r="E798" s="15"/>
      <c r="F798" s="44"/>
      <c r="G798" s="15"/>
      <c r="H798" s="44"/>
      <c r="I798" s="7"/>
      <c r="J798" s="15"/>
      <c r="K798" s="15"/>
      <c r="L798" s="43"/>
      <c r="M798" s="15"/>
      <c r="N798" s="15"/>
      <c r="O798" s="15"/>
      <c r="P798" s="6"/>
      <c r="Q798" s="6"/>
    </row>
    <row r="799">
      <c r="A799" s="7"/>
      <c r="B799" s="15"/>
      <c r="C799" s="7"/>
      <c r="D799" s="88"/>
      <c r="E799" s="15"/>
      <c r="F799" s="44"/>
      <c r="G799" s="15"/>
      <c r="H799" s="44"/>
      <c r="I799" s="7"/>
      <c r="J799" s="15"/>
      <c r="K799" s="15"/>
      <c r="L799" s="43"/>
      <c r="M799" s="15"/>
      <c r="N799" s="15"/>
      <c r="O799" s="15"/>
      <c r="P799" s="6"/>
      <c r="Q799" s="6"/>
    </row>
    <row r="800">
      <c r="A800" s="7"/>
      <c r="B800" s="15"/>
      <c r="C800" s="7"/>
      <c r="D800" s="88"/>
      <c r="E800" s="15"/>
      <c r="F800" s="44"/>
      <c r="G800" s="15"/>
      <c r="H800" s="44"/>
      <c r="I800" s="7"/>
      <c r="J800" s="15"/>
      <c r="K800" s="15"/>
      <c r="L800" s="43"/>
      <c r="M800" s="15"/>
      <c r="N800" s="15"/>
      <c r="O800" s="15"/>
      <c r="P800" s="6"/>
      <c r="Q800" s="6"/>
    </row>
    <row r="801">
      <c r="A801" s="7"/>
      <c r="B801" s="15"/>
      <c r="C801" s="7"/>
      <c r="D801" s="88"/>
      <c r="E801" s="15"/>
      <c r="F801" s="44"/>
      <c r="G801" s="15"/>
      <c r="H801" s="44"/>
      <c r="I801" s="7"/>
      <c r="J801" s="15"/>
      <c r="K801" s="15"/>
      <c r="L801" s="43"/>
      <c r="M801" s="15"/>
      <c r="N801" s="15"/>
      <c r="O801" s="15"/>
      <c r="P801" s="6"/>
      <c r="Q801" s="6"/>
    </row>
    <row r="802">
      <c r="A802" s="7"/>
      <c r="B802" s="15"/>
      <c r="C802" s="7"/>
      <c r="D802" s="88"/>
      <c r="E802" s="15"/>
      <c r="F802" s="44"/>
      <c r="G802" s="15"/>
      <c r="H802" s="44"/>
      <c r="I802" s="7"/>
      <c r="J802" s="15"/>
      <c r="K802" s="15"/>
      <c r="L802" s="43"/>
      <c r="M802" s="15"/>
      <c r="N802" s="15"/>
      <c r="O802" s="15"/>
      <c r="P802" s="6"/>
      <c r="Q802" s="6"/>
    </row>
    <row r="803">
      <c r="A803" s="7"/>
      <c r="B803" s="15"/>
      <c r="C803" s="7"/>
      <c r="D803" s="88"/>
      <c r="E803" s="15"/>
      <c r="F803" s="44"/>
      <c r="G803" s="15"/>
      <c r="H803" s="44"/>
      <c r="I803" s="7"/>
      <c r="J803" s="15"/>
      <c r="K803" s="15"/>
      <c r="L803" s="43"/>
      <c r="M803" s="15"/>
      <c r="N803" s="15"/>
      <c r="O803" s="15"/>
      <c r="P803" s="6"/>
      <c r="Q803" s="6"/>
    </row>
    <row r="804">
      <c r="A804" s="7"/>
      <c r="B804" s="15"/>
      <c r="C804" s="7"/>
      <c r="D804" s="88"/>
      <c r="E804" s="15"/>
      <c r="F804" s="44"/>
      <c r="G804" s="15"/>
      <c r="H804" s="44"/>
      <c r="I804" s="7"/>
      <c r="J804" s="15"/>
      <c r="K804" s="15"/>
      <c r="L804" s="43"/>
      <c r="M804" s="15"/>
      <c r="N804" s="15"/>
      <c r="O804" s="15"/>
      <c r="P804" s="6"/>
      <c r="Q804" s="6"/>
    </row>
    <row r="805">
      <c r="A805" s="7"/>
      <c r="B805" s="15"/>
      <c r="C805" s="7"/>
      <c r="D805" s="88"/>
      <c r="E805" s="15"/>
      <c r="F805" s="44"/>
      <c r="G805" s="15"/>
      <c r="H805" s="44"/>
      <c r="I805" s="7"/>
      <c r="J805" s="15"/>
      <c r="K805" s="15"/>
      <c r="L805" s="43"/>
      <c r="M805" s="15"/>
      <c r="N805" s="15"/>
      <c r="O805" s="15"/>
      <c r="P805" s="6"/>
      <c r="Q805" s="6"/>
    </row>
    <row r="806">
      <c r="A806" s="7"/>
      <c r="B806" s="15"/>
      <c r="C806" s="7"/>
      <c r="D806" s="88"/>
      <c r="E806" s="15"/>
      <c r="F806" s="44"/>
      <c r="G806" s="15"/>
      <c r="H806" s="44"/>
      <c r="I806" s="7"/>
      <c r="J806" s="15"/>
      <c r="K806" s="15"/>
      <c r="L806" s="43"/>
      <c r="M806" s="15"/>
      <c r="N806" s="15"/>
      <c r="O806" s="15"/>
      <c r="P806" s="6"/>
      <c r="Q806" s="6"/>
    </row>
    <row r="807">
      <c r="A807" s="7"/>
      <c r="B807" s="15"/>
      <c r="C807" s="7"/>
      <c r="D807" s="88"/>
      <c r="E807" s="15"/>
      <c r="F807" s="44"/>
      <c r="G807" s="15"/>
      <c r="H807" s="44"/>
      <c r="I807" s="7"/>
      <c r="J807" s="15"/>
      <c r="K807" s="15"/>
      <c r="L807" s="43"/>
      <c r="M807" s="15"/>
      <c r="N807" s="15"/>
      <c r="O807" s="15"/>
      <c r="P807" s="6"/>
      <c r="Q807" s="6"/>
    </row>
    <row r="808">
      <c r="A808" s="7"/>
      <c r="B808" s="15"/>
      <c r="C808" s="7"/>
      <c r="D808" s="88"/>
      <c r="E808" s="15"/>
      <c r="F808" s="44"/>
      <c r="G808" s="15"/>
      <c r="H808" s="44"/>
      <c r="I808" s="7"/>
      <c r="J808" s="15"/>
      <c r="K808" s="15"/>
      <c r="L808" s="43"/>
      <c r="M808" s="15"/>
      <c r="N808" s="15"/>
      <c r="O808" s="15"/>
      <c r="P808" s="6"/>
      <c r="Q808" s="6"/>
    </row>
    <row r="809">
      <c r="A809" s="7"/>
      <c r="B809" s="15"/>
      <c r="C809" s="7"/>
      <c r="D809" s="88"/>
      <c r="E809" s="15"/>
      <c r="F809" s="44"/>
      <c r="G809" s="15"/>
      <c r="H809" s="44"/>
      <c r="I809" s="7"/>
      <c r="J809" s="15"/>
      <c r="K809" s="15"/>
      <c r="L809" s="43"/>
      <c r="M809" s="15"/>
      <c r="N809" s="15"/>
      <c r="O809" s="15"/>
      <c r="P809" s="6"/>
      <c r="Q809" s="6"/>
    </row>
    <row r="810">
      <c r="A810" s="7"/>
      <c r="B810" s="15"/>
      <c r="C810" s="7"/>
      <c r="D810" s="88"/>
      <c r="E810" s="15"/>
      <c r="F810" s="44"/>
      <c r="G810" s="15"/>
      <c r="H810" s="44"/>
      <c r="I810" s="7"/>
      <c r="J810" s="15"/>
      <c r="K810" s="15"/>
      <c r="L810" s="43"/>
      <c r="M810" s="15"/>
      <c r="N810" s="15"/>
      <c r="O810" s="15"/>
      <c r="P810" s="6"/>
      <c r="Q810" s="6"/>
    </row>
    <row r="811">
      <c r="A811" s="7"/>
      <c r="B811" s="15"/>
      <c r="C811" s="7"/>
      <c r="D811" s="88"/>
      <c r="E811" s="15"/>
      <c r="F811" s="44"/>
      <c r="G811" s="15"/>
      <c r="H811" s="44"/>
      <c r="I811" s="7"/>
      <c r="J811" s="15"/>
      <c r="K811" s="15"/>
      <c r="L811" s="43"/>
      <c r="M811" s="15"/>
      <c r="N811" s="15"/>
      <c r="O811" s="15"/>
      <c r="P811" s="6"/>
      <c r="Q811" s="6"/>
    </row>
    <row r="812">
      <c r="A812" s="7"/>
      <c r="B812" s="15"/>
      <c r="C812" s="7"/>
      <c r="D812" s="88"/>
      <c r="E812" s="15"/>
      <c r="F812" s="44"/>
      <c r="G812" s="15"/>
      <c r="H812" s="44"/>
      <c r="I812" s="7"/>
      <c r="J812" s="15"/>
      <c r="K812" s="15"/>
      <c r="L812" s="43"/>
      <c r="M812" s="15"/>
      <c r="N812" s="15"/>
      <c r="O812" s="15"/>
      <c r="P812" s="6"/>
      <c r="Q812" s="6"/>
    </row>
    <row r="813">
      <c r="A813" s="7"/>
      <c r="B813" s="15"/>
      <c r="C813" s="7"/>
      <c r="D813" s="88"/>
      <c r="E813" s="15"/>
      <c r="F813" s="44"/>
      <c r="G813" s="15"/>
      <c r="H813" s="44"/>
      <c r="I813" s="7"/>
      <c r="J813" s="15"/>
      <c r="K813" s="15"/>
      <c r="L813" s="43"/>
      <c r="M813" s="15"/>
      <c r="N813" s="15"/>
      <c r="O813" s="15"/>
      <c r="P813" s="6"/>
      <c r="Q813" s="6"/>
    </row>
    <row r="814">
      <c r="A814" s="7"/>
      <c r="B814" s="15"/>
      <c r="C814" s="7"/>
      <c r="D814" s="88"/>
      <c r="E814" s="15"/>
      <c r="F814" s="44"/>
      <c r="G814" s="15"/>
      <c r="H814" s="44"/>
      <c r="I814" s="7"/>
      <c r="J814" s="15"/>
      <c r="K814" s="15"/>
      <c r="L814" s="43"/>
      <c r="M814" s="15"/>
      <c r="N814" s="15"/>
      <c r="O814" s="15"/>
      <c r="P814" s="6"/>
      <c r="Q814" s="6"/>
    </row>
    <row r="815">
      <c r="A815" s="7"/>
      <c r="B815" s="15"/>
      <c r="C815" s="7"/>
      <c r="D815" s="88"/>
      <c r="E815" s="15"/>
      <c r="F815" s="44"/>
      <c r="G815" s="15"/>
      <c r="H815" s="44"/>
      <c r="I815" s="7"/>
      <c r="J815" s="15"/>
      <c r="K815" s="15"/>
      <c r="L815" s="43"/>
      <c r="M815" s="15"/>
      <c r="N815" s="15"/>
      <c r="O815" s="15"/>
      <c r="P815" s="6"/>
      <c r="Q815" s="6"/>
    </row>
    <row r="816">
      <c r="A816" s="7"/>
      <c r="B816" s="15"/>
      <c r="C816" s="7"/>
      <c r="D816" s="88"/>
      <c r="E816" s="15"/>
      <c r="F816" s="44"/>
      <c r="G816" s="15"/>
      <c r="H816" s="44"/>
      <c r="I816" s="7"/>
      <c r="J816" s="15"/>
      <c r="K816" s="15"/>
      <c r="L816" s="43"/>
      <c r="M816" s="15"/>
      <c r="N816" s="15"/>
      <c r="O816" s="15"/>
      <c r="P816" s="6"/>
      <c r="Q816" s="6"/>
    </row>
    <row r="817">
      <c r="A817" s="7"/>
      <c r="B817" s="15"/>
      <c r="C817" s="7"/>
      <c r="D817" s="88"/>
      <c r="E817" s="15"/>
      <c r="F817" s="44"/>
      <c r="G817" s="15"/>
      <c r="H817" s="44"/>
      <c r="I817" s="7"/>
      <c r="J817" s="15"/>
      <c r="K817" s="15"/>
      <c r="L817" s="43"/>
      <c r="M817" s="15"/>
      <c r="N817" s="15"/>
      <c r="O817" s="15"/>
      <c r="P817" s="6"/>
      <c r="Q817" s="6"/>
    </row>
    <row r="818">
      <c r="A818" s="7"/>
      <c r="B818" s="15"/>
      <c r="C818" s="7"/>
      <c r="D818" s="88"/>
      <c r="E818" s="15"/>
      <c r="F818" s="44"/>
      <c r="G818" s="15"/>
      <c r="H818" s="44"/>
      <c r="I818" s="7"/>
      <c r="J818" s="15"/>
      <c r="K818" s="15"/>
      <c r="L818" s="43"/>
      <c r="M818" s="15"/>
      <c r="N818" s="15"/>
      <c r="O818" s="15"/>
      <c r="P818" s="6"/>
      <c r="Q818" s="6"/>
    </row>
    <row r="819">
      <c r="A819" s="7"/>
      <c r="B819" s="15"/>
      <c r="C819" s="7"/>
      <c r="D819" s="88"/>
      <c r="E819" s="15"/>
      <c r="F819" s="44"/>
      <c r="G819" s="15"/>
      <c r="H819" s="44"/>
      <c r="I819" s="7"/>
      <c r="J819" s="15"/>
      <c r="K819" s="15"/>
      <c r="L819" s="43"/>
      <c r="M819" s="15"/>
      <c r="N819" s="15"/>
      <c r="O819" s="15"/>
      <c r="P819" s="6"/>
      <c r="Q819" s="6"/>
    </row>
    <row r="820">
      <c r="A820" s="7"/>
      <c r="B820" s="15"/>
      <c r="C820" s="7"/>
      <c r="D820" s="88"/>
      <c r="E820" s="15"/>
      <c r="F820" s="44"/>
      <c r="G820" s="15"/>
      <c r="H820" s="44"/>
      <c r="I820" s="7"/>
      <c r="J820" s="15"/>
      <c r="K820" s="15"/>
      <c r="L820" s="43"/>
      <c r="M820" s="15"/>
      <c r="N820" s="15"/>
      <c r="O820" s="15"/>
      <c r="P820" s="6"/>
      <c r="Q820" s="6"/>
    </row>
    <row r="821">
      <c r="A821" s="7"/>
      <c r="B821" s="15"/>
      <c r="C821" s="7"/>
      <c r="D821" s="88"/>
      <c r="E821" s="15"/>
      <c r="F821" s="44"/>
      <c r="G821" s="15"/>
      <c r="H821" s="44"/>
      <c r="I821" s="7"/>
      <c r="J821" s="15"/>
      <c r="K821" s="15"/>
      <c r="L821" s="43"/>
      <c r="M821" s="15"/>
      <c r="N821" s="15"/>
      <c r="O821" s="15"/>
      <c r="P821" s="6"/>
      <c r="Q821" s="6"/>
    </row>
    <row r="822">
      <c r="A822" s="7"/>
      <c r="B822" s="15"/>
      <c r="C822" s="7"/>
      <c r="D822" s="88"/>
      <c r="E822" s="15"/>
      <c r="F822" s="44"/>
      <c r="G822" s="15"/>
      <c r="H822" s="44"/>
      <c r="I822" s="7"/>
      <c r="J822" s="15"/>
      <c r="K822" s="15"/>
      <c r="L822" s="43"/>
      <c r="M822" s="15"/>
      <c r="N822" s="15"/>
      <c r="O822" s="15"/>
      <c r="P822" s="6"/>
      <c r="Q822" s="6"/>
    </row>
    <row r="823">
      <c r="A823" s="7"/>
      <c r="B823" s="15"/>
      <c r="C823" s="7"/>
      <c r="D823" s="88"/>
      <c r="E823" s="15"/>
      <c r="F823" s="44"/>
      <c r="G823" s="15"/>
      <c r="H823" s="44"/>
      <c r="I823" s="7"/>
      <c r="J823" s="15"/>
      <c r="K823" s="15"/>
      <c r="L823" s="43"/>
      <c r="M823" s="15"/>
      <c r="N823" s="15"/>
      <c r="O823" s="15"/>
      <c r="P823" s="6"/>
      <c r="Q823" s="6"/>
    </row>
    <row r="824">
      <c r="A824" s="7"/>
      <c r="B824" s="15"/>
      <c r="C824" s="7"/>
      <c r="D824" s="88"/>
      <c r="E824" s="15"/>
      <c r="F824" s="44"/>
      <c r="G824" s="15"/>
      <c r="H824" s="44"/>
      <c r="I824" s="7"/>
      <c r="J824" s="15"/>
      <c r="K824" s="15"/>
      <c r="L824" s="43"/>
      <c r="M824" s="15"/>
      <c r="N824" s="15"/>
      <c r="O824" s="15"/>
      <c r="P824" s="6"/>
      <c r="Q824" s="6"/>
    </row>
    <row r="825">
      <c r="A825" s="7"/>
      <c r="B825" s="15"/>
      <c r="C825" s="7"/>
      <c r="D825" s="88"/>
      <c r="E825" s="15"/>
      <c r="F825" s="44"/>
      <c r="G825" s="15"/>
      <c r="H825" s="44"/>
      <c r="I825" s="7"/>
      <c r="J825" s="15"/>
      <c r="K825" s="15"/>
      <c r="L825" s="43"/>
      <c r="M825" s="15"/>
      <c r="N825" s="15"/>
      <c r="O825" s="15"/>
      <c r="P825" s="6"/>
      <c r="Q825" s="6"/>
    </row>
    <row r="826">
      <c r="A826" s="7"/>
      <c r="B826" s="15"/>
      <c r="C826" s="7"/>
      <c r="D826" s="88"/>
      <c r="E826" s="15"/>
      <c r="F826" s="44"/>
      <c r="G826" s="15"/>
      <c r="H826" s="44"/>
      <c r="I826" s="7"/>
      <c r="J826" s="15"/>
      <c r="K826" s="15"/>
      <c r="L826" s="43"/>
      <c r="M826" s="15"/>
      <c r="N826" s="15"/>
      <c r="O826" s="15"/>
      <c r="P826" s="6"/>
      <c r="Q826" s="6"/>
    </row>
    <row r="827">
      <c r="A827" s="7"/>
      <c r="B827" s="15"/>
      <c r="C827" s="7"/>
      <c r="D827" s="88"/>
      <c r="E827" s="15"/>
      <c r="F827" s="44"/>
      <c r="G827" s="15"/>
      <c r="H827" s="44"/>
      <c r="I827" s="7"/>
      <c r="J827" s="15"/>
      <c r="K827" s="15"/>
      <c r="L827" s="43"/>
      <c r="M827" s="15"/>
      <c r="N827" s="15"/>
      <c r="O827" s="15"/>
      <c r="P827" s="6"/>
      <c r="Q827" s="6"/>
    </row>
    <row r="828">
      <c r="A828" s="7"/>
      <c r="B828" s="15"/>
      <c r="C828" s="7"/>
      <c r="D828" s="88"/>
      <c r="E828" s="15"/>
      <c r="F828" s="44"/>
      <c r="G828" s="15"/>
      <c r="H828" s="44"/>
      <c r="I828" s="7"/>
      <c r="J828" s="15"/>
      <c r="K828" s="15"/>
      <c r="L828" s="43"/>
      <c r="M828" s="15"/>
      <c r="N828" s="15"/>
      <c r="O828" s="15"/>
      <c r="P828" s="6"/>
      <c r="Q828" s="6"/>
    </row>
    <row r="829">
      <c r="A829" s="7"/>
      <c r="B829" s="15"/>
      <c r="C829" s="7"/>
      <c r="D829" s="88"/>
      <c r="E829" s="15"/>
      <c r="F829" s="44"/>
      <c r="G829" s="15"/>
      <c r="H829" s="44"/>
      <c r="I829" s="7"/>
      <c r="J829" s="15"/>
      <c r="K829" s="15"/>
      <c r="L829" s="43"/>
      <c r="M829" s="15"/>
      <c r="N829" s="15"/>
      <c r="O829" s="15"/>
      <c r="P829" s="6"/>
      <c r="Q829" s="6"/>
    </row>
    <row r="830">
      <c r="A830" s="7"/>
      <c r="B830" s="15"/>
      <c r="C830" s="7"/>
      <c r="D830" s="88"/>
      <c r="E830" s="15"/>
      <c r="F830" s="44"/>
      <c r="G830" s="15"/>
      <c r="H830" s="44"/>
      <c r="I830" s="7"/>
      <c r="J830" s="15"/>
      <c r="K830" s="15"/>
      <c r="L830" s="43"/>
      <c r="M830" s="15"/>
      <c r="N830" s="15"/>
      <c r="O830" s="15"/>
      <c r="P830" s="6"/>
      <c r="Q830" s="6"/>
    </row>
    <row r="831">
      <c r="A831" s="7"/>
      <c r="B831" s="15"/>
      <c r="C831" s="7"/>
      <c r="D831" s="88"/>
      <c r="E831" s="15"/>
      <c r="F831" s="44"/>
      <c r="G831" s="15"/>
      <c r="H831" s="44"/>
      <c r="I831" s="7"/>
      <c r="J831" s="15"/>
      <c r="K831" s="15"/>
      <c r="L831" s="43"/>
      <c r="M831" s="15"/>
      <c r="N831" s="15"/>
      <c r="O831" s="15"/>
      <c r="P831" s="6"/>
      <c r="Q831" s="6"/>
    </row>
    <row r="832">
      <c r="A832" s="7"/>
      <c r="B832" s="15"/>
      <c r="C832" s="7"/>
      <c r="D832" s="88"/>
      <c r="E832" s="15"/>
      <c r="F832" s="44"/>
      <c r="G832" s="15"/>
      <c r="H832" s="44"/>
      <c r="I832" s="7"/>
      <c r="J832" s="15"/>
      <c r="K832" s="15"/>
      <c r="L832" s="43"/>
      <c r="M832" s="15"/>
      <c r="N832" s="15"/>
      <c r="O832" s="15"/>
      <c r="P832" s="6"/>
      <c r="Q832" s="6"/>
    </row>
    <row r="833">
      <c r="A833" s="7"/>
      <c r="B833" s="15"/>
      <c r="C833" s="7"/>
      <c r="D833" s="88"/>
      <c r="E833" s="15"/>
      <c r="F833" s="44"/>
      <c r="G833" s="15"/>
      <c r="H833" s="44"/>
      <c r="I833" s="7"/>
      <c r="J833" s="15"/>
      <c r="K833" s="15"/>
      <c r="L833" s="43"/>
      <c r="M833" s="15"/>
      <c r="N833" s="15"/>
      <c r="O833" s="15"/>
      <c r="P833" s="6"/>
      <c r="Q833" s="6"/>
    </row>
    <row r="834">
      <c r="A834" s="7"/>
      <c r="B834" s="15"/>
      <c r="C834" s="7"/>
      <c r="D834" s="88"/>
      <c r="E834" s="15"/>
      <c r="F834" s="44"/>
      <c r="G834" s="15"/>
      <c r="H834" s="44"/>
      <c r="I834" s="7"/>
      <c r="J834" s="15"/>
      <c r="K834" s="15"/>
      <c r="L834" s="43"/>
      <c r="M834" s="15"/>
      <c r="N834" s="15"/>
      <c r="O834" s="15"/>
      <c r="P834" s="6"/>
      <c r="Q834" s="6"/>
    </row>
    <row r="835">
      <c r="A835" s="7"/>
      <c r="B835" s="15"/>
      <c r="C835" s="7"/>
      <c r="D835" s="88"/>
      <c r="E835" s="15"/>
      <c r="F835" s="44"/>
      <c r="G835" s="15"/>
      <c r="H835" s="44"/>
      <c r="I835" s="7"/>
      <c r="J835" s="15"/>
      <c r="K835" s="15"/>
      <c r="L835" s="43"/>
      <c r="M835" s="15"/>
      <c r="N835" s="15"/>
      <c r="O835" s="15"/>
      <c r="P835" s="6"/>
      <c r="Q835" s="6"/>
    </row>
    <row r="836">
      <c r="A836" s="7"/>
      <c r="B836" s="15"/>
      <c r="C836" s="7"/>
      <c r="D836" s="88"/>
      <c r="E836" s="15"/>
      <c r="F836" s="44"/>
      <c r="G836" s="15"/>
      <c r="H836" s="44"/>
      <c r="I836" s="7"/>
      <c r="J836" s="15"/>
      <c r="K836" s="15"/>
      <c r="L836" s="43"/>
      <c r="M836" s="15"/>
      <c r="N836" s="15"/>
      <c r="O836" s="15"/>
      <c r="P836" s="6"/>
      <c r="Q836" s="6"/>
    </row>
    <row r="837">
      <c r="A837" s="7"/>
      <c r="B837" s="15"/>
      <c r="C837" s="7"/>
      <c r="D837" s="88"/>
      <c r="E837" s="15"/>
      <c r="F837" s="44"/>
      <c r="G837" s="15"/>
      <c r="H837" s="44"/>
      <c r="I837" s="7"/>
      <c r="J837" s="15"/>
      <c r="K837" s="15"/>
      <c r="L837" s="43"/>
      <c r="M837" s="15"/>
      <c r="N837" s="15"/>
      <c r="O837" s="15"/>
      <c r="P837" s="6"/>
      <c r="Q837" s="6"/>
    </row>
    <row r="838">
      <c r="A838" s="7"/>
      <c r="B838" s="15"/>
      <c r="C838" s="7"/>
      <c r="D838" s="88"/>
      <c r="E838" s="15"/>
      <c r="F838" s="44"/>
      <c r="G838" s="15"/>
      <c r="H838" s="44"/>
      <c r="I838" s="7"/>
      <c r="J838" s="15"/>
      <c r="K838" s="15"/>
      <c r="L838" s="43"/>
      <c r="M838" s="15"/>
      <c r="N838" s="15"/>
      <c r="O838" s="15"/>
      <c r="P838" s="6"/>
      <c r="Q838" s="6"/>
    </row>
    <row r="839">
      <c r="A839" s="7"/>
      <c r="B839" s="15"/>
      <c r="C839" s="7"/>
      <c r="D839" s="88"/>
      <c r="E839" s="15"/>
      <c r="F839" s="44"/>
      <c r="G839" s="15"/>
      <c r="H839" s="44"/>
      <c r="I839" s="7"/>
      <c r="J839" s="15"/>
      <c r="K839" s="15"/>
      <c r="L839" s="43"/>
      <c r="M839" s="15"/>
      <c r="N839" s="15"/>
      <c r="O839" s="15"/>
      <c r="P839" s="6"/>
      <c r="Q839" s="6"/>
    </row>
    <row r="840">
      <c r="A840" s="7"/>
      <c r="B840" s="15"/>
      <c r="C840" s="7"/>
      <c r="D840" s="88"/>
      <c r="E840" s="15"/>
      <c r="F840" s="44"/>
      <c r="G840" s="15"/>
      <c r="H840" s="44"/>
      <c r="I840" s="7"/>
      <c r="J840" s="15"/>
      <c r="K840" s="15"/>
      <c r="L840" s="43"/>
      <c r="M840" s="15"/>
      <c r="N840" s="15"/>
      <c r="O840" s="15"/>
      <c r="P840" s="6"/>
      <c r="Q840" s="6"/>
    </row>
    <row r="841">
      <c r="A841" s="7"/>
      <c r="B841" s="15"/>
      <c r="C841" s="7"/>
      <c r="D841" s="88"/>
      <c r="E841" s="15"/>
      <c r="F841" s="44"/>
      <c r="G841" s="15"/>
      <c r="H841" s="44"/>
      <c r="I841" s="7"/>
      <c r="J841" s="15"/>
      <c r="K841" s="15"/>
      <c r="L841" s="43"/>
      <c r="M841" s="15"/>
      <c r="N841" s="15"/>
      <c r="O841" s="15"/>
      <c r="P841" s="6"/>
      <c r="Q841" s="6"/>
    </row>
    <row r="842">
      <c r="A842" s="7"/>
      <c r="B842" s="15"/>
      <c r="C842" s="7"/>
      <c r="D842" s="88"/>
      <c r="E842" s="15"/>
      <c r="F842" s="44"/>
      <c r="G842" s="15"/>
      <c r="H842" s="44"/>
      <c r="I842" s="7"/>
      <c r="J842" s="15"/>
      <c r="K842" s="15"/>
      <c r="L842" s="43"/>
      <c r="M842" s="15"/>
      <c r="N842" s="15"/>
      <c r="O842" s="15"/>
      <c r="P842" s="6"/>
      <c r="Q842" s="6"/>
    </row>
    <row r="843">
      <c r="A843" s="7"/>
      <c r="B843" s="15"/>
      <c r="C843" s="7"/>
      <c r="D843" s="88"/>
      <c r="E843" s="15"/>
      <c r="F843" s="44"/>
      <c r="G843" s="15"/>
      <c r="H843" s="44"/>
      <c r="I843" s="7"/>
      <c r="J843" s="15"/>
      <c r="K843" s="15"/>
      <c r="L843" s="43"/>
      <c r="M843" s="15"/>
      <c r="N843" s="15"/>
      <c r="O843" s="15"/>
      <c r="P843" s="6"/>
      <c r="Q843" s="6"/>
    </row>
    <row r="844">
      <c r="A844" s="7"/>
      <c r="B844" s="15"/>
      <c r="C844" s="7"/>
      <c r="D844" s="88"/>
      <c r="E844" s="15"/>
      <c r="F844" s="44"/>
      <c r="G844" s="15"/>
      <c r="H844" s="44"/>
      <c r="I844" s="7"/>
      <c r="J844" s="15"/>
      <c r="K844" s="15"/>
      <c r="L844" s="43"/>
      <c r="M844" s="15"/>
      <c r="N844" s="15"/>
      <c r="O844" s="15"/>
      <c r="P844" s="6"/>
      <c r="Q844" s="6"/>
    </row>
    <row r="845">
      <c r="A845" s="7"/>
      <c r="B845" s="15"/>
      <c r="C845" s="7"/>
      <c r="D845" s="88"/>
      <c r="E845" s="15"/>
      <c r="F845" s="44"/>
      <c r="G845" s="15"/>
      <c r="H845" s="44"/>
      <c r="I845" s="7"/>
      <c r="J845" s="15"/>
      <c r="K845" s="15"/>
      <c r="L845" s="43"/>
      <c r="M845" s="15"/>
      <c r="N845" s="15"/>
      <c r="O845" s="15"/>
      <c r="P845" s="6"/>
      <c r="Q845" s="6"/>
    </row>
    <row r="846">
      <c r="A846" s="7"/>
      <c r="B846" s="15"/>
      <c r="C846" s="7"/>
      <c r="D846" s="88"/>
      <c r="E846" s="15"/>
      <c r="F846" s="44"/>
      <c r="G846" s="15"/>
      <c r="H846" s="44"/>
      <c r="I846" s="7"/>
      <c r="J846" s="15"/>
      <c r="K846" s="15"/>
      <c r="L846" s="43"/>
      <c r="M846" s="15"/>
      <c r="N846" s="15"/>
      <c r="O846" s="15"/>
      <c r="P846" s="6"/>
      <c r="Q846" s="6"/>
    </row>
    <row r="847">
      <c r="A847" s="7"/>
      <c r="B847" s="15"/>
      <c r="C847" s="7"/>
      <c r="D847" s="88"/>
      <c r="E847" s="15"/>
      <c r="F847" s="44"/>
      <c r="G847" s="15"/>
      <c r="H847" s="44"/>
      <c r="I847" s="7"/>
      <c r="J847" s="15"/>
      <c r="K847" s="15"/>
      <c r="L847" s="43"/>
      <c r="M847" s="15"/>
      <c r="N847" s="15"/>
      <c r="O847" s="15"/>
      <c r="P847" s="6"/>
      <c r="Q847" s="6"/>
    </row>
    <row r="848">
      <c r="A848" s="7"/>
      <c r="B848" s="15"/>
      <c r="C848" s="7"/>
      <c r="D848" s="88"/>
      <c r="E848" s="15"/>
      <c r="F848" s="44"/>
      <c r="G848" s="15"/>
      <c r="H848" s="44"/>
      <c r="I848" s="7"/>
      <c r="J848" s="15"/>
      <c r="K848" s="15"/>
      <c r="L848" s="43"/>
      <c r="M848" s="15"/>
      <c r="N848" s="15"/>
      <c r="O848" s="15"/>
      <c r="P848" s="6"/>
      <c r="Q848" s="6"/>
    </row>
    <row r="849">
      <c r="A849" s="7"/>
      <c r="B849" s="15"/>
      <c r="C849" s="7"/>
      <c r="D849" s="88"/>
      <c r="E849" s="15"/>
      <c r="F849" s="44"/>
      <c r="G849" s="15"/>
      <c r="H849" s="44"/>
      <c r="I849" s="7"/>
      <c r="J849" s="15"/>
      <c r="K849" s="15"/>
      <c r="L849" s="43"/>
      <c r="M849" s="15"/>
      <c r="N849" s="15"/>
      <c r="O849" s="15"/>
      <c r="P849" s="6"/>
      <c r="Q849" s="6"/>
    </row>
    <row r="850">
      <c r="A850" s="7"/>
      <c r="B850" s="15"/>
      <c r="C850" s="7"/>
      <c r="D850" s="88"/>
      <c r="E850" s="15"/>
      <c r="F850" s="44"/>
      <c r="G850" s="15"/>
      <c r="H850" s="44"/>
      <c r="I850" s="7"/>
      <c r="J850" s="15"/>
      <c r="K850" s="15"/>
      <c r="L850" s="43"/>
      <c r="M850" s="15"/>
      <c r="N850" s="15"/>
      <c r="O850" s="15"/>
      <c r="P850" s="6"/>
      <c r="Q850" s="6"/>
    </row>
    <row r="851">
      <c r="A851" s="7"/>
      <c r="B851" s="15"/>
      <c r="C851" s="7"/>
      <c r="D851" s="88"/>
      <c r="E851" s="15"/>
      <c r="F851" s="44"/>
      <c r="G851" s="15"/>
      <c r="H851" s="44"/>
      <c r="I851" s="7"/>
      <c r="J851" s="15"/>
      <c r="K851" s="15"/>
      <c r="L851" s="43"/>
      <c r="M851" s="15"/>
      <c r="N851" s="15"/>
      <c r="O851" s="15"/>
      <c r="P851" s="6"/>
      <c r="Q851" s="6"/>
    </row>
    <row r="852">
      <c r="A852" s="7"/>
      <c r="B852" s="15"/>
      <c r="C852" s="7"/>
      <c r="D852" s="88"/>
      <c r="E852" s="15"/>
      <c r="F852" s="44"/>
      <c r="G852" s="15"/>
      <c r="H852" s="44"/>
      <c r="I852" s="7"/>
      <c r="J852" s="15"/>
      <c r="K852" s="15"/>
      <c r="L852" s="43"/>
      <c r="M852" s="15"/>
      <c r="N852" s="15"/>
      <c r="O852" s="15"/>
      <c r="P852" s="6"/>
      <c r="Q852" s="6"/>
    </row>
    <row r="853">
      <c r="A853" s="7"/>
      <c r="B853" s="15"/>
      <c r="C853" s="7"/>
      <c r="D853" s="88"/>
      <c r="E853" s="15"/>
      <c r="F853" s="44"/>
      <c r="G853" s="15"/>
      <c r="H853" s="44"/>
      <c r="I853" s="7"/>
      <c r="J853" s="15"/>
      <c r="K853" s="15"/>
      <c r="L853" s="43"/>
      <c r="M853" s="15"/>
      <c r="N853" s="15"/>
      <c r="O853" s="15"/>
      <c r="P853" s="6"/>
      <c r="Q853" s="6"/>
    </row>
    <row r="854">
      <c r="A854" s="7"/>
      <c r="B854" s="15"/>
      <c r="C854" s="7"/>
      <c r="D854" s="88"/>
      <c r="E854" s="15"/>
      <c r="F854" s="44"/>
      <c r="G854" s="15"/>
      <c r="H854" s="44"/>
      <c r="I854" s="7"/>
      <c r="J854" s="15"/>
      <c r="K854" s="15"/>
      <c r="L854" s="43"/>
      <c r="M854" s="15"/>
      <c r="N854" s="15"/>
      <c r="O854" s="15"/>
      <c r="P854" s="6"/>
      <c r="Q854" s="6"/>
    </row>
    <row r="855">
      <c r="A855" s="7"/>
      <c r="B855" s="15"/>
      <c r="C855" s="7"/>
      <c r="D855" s="88"/>
      <c r="E855" s="15"/>
      <c r="F855" s="44"/>
      <c r="G855" s="15"/>
      <c r="H855" s="44"/>
      <c r="I855" s="7"/>
      <c r="J855" s="15"/>
      <c r="K855" s="15"/>
      <c r="L855" s="43"/>
      <c r="M855" s="15"/>
      <c r="N855" s="15"/>
      <c r="O855" s="15"/>
      <c r="P855" s="6"/>
      <c r="Q855" s="6"/>
    </row>
    <row r="856">
      <c r="A856" s="7"/>
      <c r="B856" s="15"/>
      <c r="C856" s="7"/>
      <c r="D856" s="88"/>
      <c r="E856" s="15"/>
      <c r="F856" s="44"/>
      <c r="G856" s="15"/>
      <c r="H856" s="44"/>
      <c r="I856" s="7"/>
      <c r="J856" s="15"/>
      <c r="K856" s="15"/>
      <c r="L856" s="43"/>
      <c r="M856" s="15"/>
      <c r="N856" s="15"/>
      <c r="O856" s="15"/>
      <c r="P856" s="6"/>
      <c r="Q856" s="6"/>
    </row>
    <row r="857">
      <c r="A857" s="7"/>
      <c r="B857" s="15"/>
      <c r="C857" s="7"/>
      <c r="D857" s="88"/>
      <c r="E857" s="15"/>
      <c r="F857" s="44"/>
      <c r="G857" s="15"/>
      <c r="H857" s="44"/>
      <c r="I857" s="7"/>
      <c r="J857" s="15"/>
      <c r="K857" s="15"/>
      <c r="L857" s="43"/>
      <c r="M857" s="15"/>
      <c r="N857" s="15"/>
      <c r="O857" s="15"/>
      <c r="P857" s="6"/>
      <c r="Q857" s="6"/>
    </row>
    <row r="858">
      <c r="A858" s="7"/>
      <c r="B858" s="15"/>
      <c r="C858" s="7"/>
      <c r="D858" s="88"/>
      <c r="E858" s="15"/>
      <c r="F858" s="44"/>
      <c r="G858" s="15"/>
      <c r="H858" s="44"/>
      <c r="I858" s="7"/>
      <c r="J858" s="15"/>
      <c r="K858" s="15"/>
      <c r="L858" s="43"/>
      <c r="M858" s="15"/>
      <c r="N858" s="15"/>
      <c r="O858" s="15"/>
      <c r="P858" s="6"/>
      <c r="Q858" s="6"/>
    </row>
    <row r="859">
      <c r="A859" s="7"/>
      <c r="B859" s="15"/>
      <c r="C859" s="7"/>
      <c r="D859" s="88"/>
      <c r="E859" s="15"/>
      <c r="F859" s="44"/>
      <c r="G859" s="15"/>
      <c r="H859" s="44"/>
      <c r="I859" s="7"/>
      <c r="J859" s="15"/>
      <c r="K859" s="15"/>
      <c r="L859" s="43"/>
      <c r="M859" s="15"/>
      <c r="N859" s="15"/>
      <c r="O859" s="15"/>
      <c r="P859" s="6"/>
      <c r="Q859" s="6"/>
    </row>
    <row r="860">
      <c r="A860" s="7"/>
      <c r="B860" s="15"/>
      <c r="C860" s="7"/>
      <c r="D860" s="88"/>
      <c r="E860" s="15"/>
      <c r="F860" s="44"/>
      <c r="G860" s="15"/>
      <c r="H860" s="44"/>
      <c r="I860" s="7"/>
      <c r="J860" s="15"/>
      <c r="K860" s="15"/>
      <c r="L860" s="43"/>
      <c r="M860" s="15"/>
      <c r="N860" s="15"/>
      <c r="O860" s="15"/>
      <c r="P860" s="6"/>
      <c r="Q860" s="6"/>
    </row>
    <row r="861">
      <c r="A861" s="7"/>
      <c r="B861" s="15"/>
      <c r="C861" s="7"/>
      <c r="D861" s="88"/>
      <c r="E861" s="15"/>
      <c r="F861" s="44"/>
      <c r="G861" s="15"/>
      <c r="H861" s="44"/>
      <c r="I861" s="7"/>
      <c r="J861" s="15"/>
      <c r="K861" s="15"/>
      <c r="L861" s="43"/>
      <c r="M861" s="15"/>
      <c r="N861" s="15"/>
      <c r="O861" s="15"/>
      <c r="P861" s="6"/>
      <c r="Q861" s="6"/>
    </row>
    <row r="862">
      <c r="A862" s="7"/>
      <c r="B862" s="15"/>
      <c r="C862" s="7"/>
      <c r="D862" s="88"/>
      <c r="E862" s="15"/>
      <c r="F862" s="44"/>
      <c r="G862" s="15"/>
      <c r="H862" s="44"/>
      <c r="I862" s="7"/>
      <c r="J862" s="15"/>
      <c r="K862" s="15"/>
      <c r="L862" s="43"/>
      <c r="M862" s="15"/>
      <c r="N862" s="15"/>
      <c r="O862" s="15"/>
      <c r="P862" s="6"/>
      <c r="Q862" s="6"/>
    </row>
    <row r="863">
      <c r="A863" s="7"/>
      <c r="B863" s="15"/>
      <c r="C863" s="7"/>
      <c r="D863" s="88"/>
      <c r="E863" s="15"/>
      <c r="F863" s="44"/>
      <c r="G863" s="15"/>
      <c r="H863" s="44"/>
      <c r="I863" s="7"/>
      <c r="J863" s="15"/>
      <c r="K863" s="15"/>
      <c r="L863" s="43"/>
      <c r="M863" s="15"/>
      <c r="N863" s="15"/>
      <c r="O863" s="15"/>
      <c r="P863" s="6"/>
      <c r="Q863" s="6"/>
    </row>
    <row r="864">
      <c r="A864" s="7"/>
      <c r="B864" s="15"/>
      <c r="C864" s="7"/>
      <c r="D864" s="88"/>
      <c r="E864" s="15"/>
      <c r="F864" s="44"/>
      <c r="G864" s="15"/>
      <c r="H864" s="44"/>
      <c r="I864" s="7"/>
      <c r="J864" s="15"/>
      <c r="K864" s="15"/>
      <c r="L864" s="43"/>
      <c r="M864" s="15"/>
      <c r="N864" s="15"/>
      <c r="O864" s="15"/>
      <c r="P864" s="6"/>
      <c r="Q864" s="6"/>
    </row>
    <row r="865">
      <c r="A865" s="7"/>
      <c r="B865" s="15"/>
      <c r="C865" s="7"/>
      <c r="D865" s="88"/>
      <c r="E865" s="15"/>
      <c r="F865" s="44"/>
      <c r="G865" s="15"/>
      <c r="H865" s="44"/>
      <c r="I865" s="7"/>
      <c r="J865" s="15"/>
      <c r="K865" s="15"/>
      <c r="L865" s="43"/>
      <c r="M865" s="15"/>
      <c r="N865" s="15"/>
      <c r="O865" s="15"/>
      <c r="P865" s="6"/>
      <c r="Q865" s="6"/>
    </row>
    <row r="866">
      <c r="A866" s="7"/>
      <c r="B866" s="15"/>
      <c r="C866" s="7"/>
      <c r="D866" s="88"/>
      <c r="E866" s="15"/>
      <c r="F866" s="44"/>
      <c r="G866" s="15"/>
      <c r="H866" s="44"/>
      <c r="I866" s="7"/>
      <c r="J866" s="15"/>
      <c r="K866" s="15"/>
      <c r="L866" s="43"/>
      <c r="M866" s="15"/>
      <c r="N866" s="15"/>
      <c r="O866" s="15"/>
      <c r="P866" s="6"/>
      <c r="Q866" s="6"/>
    </row>
    <row r="867">
      <c r="A867" s="7"/>
      <c r="B867" s="15"/>
      <c r="C867" s="7"/>
      <c r="D867" s="88"/>
      <c r="E867" s="15"/>
      <c r="F867" s="44"/>
      <c r="G867" s="15"/>
      <c r="H867" s="44"/>
      <c r="I867" s="7"/>
      <c r="J867" s="15"/>
      <c r="K867" s="15"/>
      <c r="L867" s="43"/>
      <c r="M867" s="15"/>
      <c r="N867" s="15"/>
      <c r="O867" s="15"/>
      <c r="P867" s="6"/>
      <c r="Q867" s="6"/>
    </row>
    <row r="868">
      <c r="A868" s="7"/>
      <c r="B868" s="15"/>
      <c r="C868" s="7"/>
      <c r="D868" s="88"/>
      <c r="E868" s="15"/>
      <c r="F868" s="44"/>
      <c r="G868" s="15"/>
      <c r="H868" s="44"/>
      <c r="I868" s="7"/>
      <c r="J868" s="15"/>
      <c r="K868" s="15"/>
      <c r="L868" s="43"/>
      <c r="M868" s="15"/>
      <c r="N868" s="15"/>
      <c r="O868" s="15"/>
      <c r="P868" s="6"/>
      <c r="Q868" s="6"/>
    </row>
    <row r="869">
      <c r="A869" s="7"/>
      <c r="B869" s="15"/>
      <c r="C869" s="7"/>
      <c r="D869" s="88"/>
      <c r="E869" s="15"/>
      <c r="F869" s="44"/>
      <c r="G869" s="15"/>
      <c r="H869" s="44"/>
      <c r="I869" s="7"/>
      <c r="J869" s="15"/>
      <c r="K869" s="15"/>
      <c r="L869" s="43"/>
      <c r="M869" s="15"/>
      <c r="N869" s="15"/>
      <c r="O869" s="15"/>
      <c r="P869" s="6"/>
      <c r="Q869" s="6"/>
    </row>
    <row r="870">
      <c r="A870" s="7"/>
      <c r="B870" s="15"/>
      <c r="C870" s="7"/>
      <c r="D870" s="88"/>
      <c r="E870" s="15"/>
      <c r="F870" s="44"/>
      <c r="G870" s="15"/>
      <c r="H870" s="44"/>
      <c r="I870" s="7"/>
      <c r="J870" s="15"/>
      <c r="K870" s="15"/>
      <c r="L870" s="43"/>
      <c r="M870" s="15"/>
      <c r="N870" s="15"/>
      <c r="O870" s="15"/>
      <c r="P870" s="6"/>
      <c r="Q870" s="6"/>
    </row>
    <row r="871">
      <c r="A871" s="7"/>
      <c r="B871" s="15"/>
      <c r="C871" s="7"/>
      <c r="D871" s="88"/>
      <c r="E871" s="15"/>
      <c r="F871" s="44"/>
      <c r="G871" s="15"/>
      <c r="H871" s="44"/>
      <c r="I871" s="7"/>
      <c r="J871" s="15"/>
      <c r="K871" s="15"/>
      <c r="L871" s="43"/>
      <c r="M871" s="15"/>
      <c r="N871" s="15"/>
      <c r="O871" s="15"/>
      <c r="P871" s="6"/>
      <c r="Q871" s="6"/>
    </row>
    <row r="872">
      <c r="A872" s="7"/>
      <c r="B872" s="15"/>
      <c r="C872" s="7"/>
      <c r="D872" s="88"/>
      <c r="E872" s="15"/>
      <c r="F872" s="44"/>
      <c r="G872" s="15"/>
      <c r="H872" s="44"/>
      <c r="I872" s="7"/>
      <c r="J872" s="15"/>
      <c r="K872" s="15"/>
      <c r="L872" s="43"/>
      <c r="M872" s="15"/>
      <c r="N872" s="15"/>
      <c r="O872" s="15"/>
      <c r="P872" s="6"/>
      <c r="Q872" s="6"/>
    </row>
    <row r="873">
      <c r="A873" s="7"/>
      <c r="B873" s="15"/>
      <c r="C873" s="7"/>
      <c r="D873" s="88"/>
      <c r="E873" s="15"/>
      <c r="F873" s="44"/>
      <c r="G873" s="15"/>
      <c r="H873" s="44"/>
      <c r="I873" s="7"/>
      <c r="J873" s="15"/>
      <c r="K873" s="15"/>
      <c r="L873" s="43"/>
      <c r="M873" s="15"/>
      <c r="N873" s="15"/>
      <c r="O873" s="15"/>
      <c r="P873" s="6"/>
      <c r="Q873" s="6"/>
    </row>
    <row r="874">
      <c r="A874" s="7"/>
      <c r="B874" s="15"/>
      <c r="C874" s="7"/>
      <c r="D874" s="88"/>
      <c r="E874" s="15"/>
      <c r="F874" s="44"/>
      <c r="G874" s="15"/>
      <c r="H874" s="44"/>
      <c r="I874" s="7"/>
      <c r="J874" s="15"/>
      <c r="K874" s="15"/>
      <c r="L874" s="43"/>
      <c r="M874" s="15"/>
      <c r="N874" s="15"/>
      <c r="O874" s="15"/>
      <c r="P874" s="6"/>
      <c r="Q874" s="6"/>
    </row>
    <row r="875">
      <c r="A875" s="7"/>
      <c r="B875" s="15"/>
      <c r="C875" s="7"/>
      <c r="D875" s="88"/>
      <c r="E875" s="15"/>
      <c r="F875" s="44"/>
      <c r="G875" s="15"/>
      <c r="H875" s="44"/>
      <c r="I875" s="7"/>
      <c r="J875" s="15"/>
      <c r="K875" s="15"/>
      <c r="L875" s="43"/>
      <c r="M875" s="15"/>
      <c r="N875" s="15"/>
      <c r="O875" s="15"/>
      <c r="P875" s="6"/>
      <c r="Q875" s="6"/>
    </row>
    <row r="876">
      <c r="A876" s="7"/>
      <c r="B876" s="15"/>
      <c r="C876" s="7"/>
      <c r="D876" s="88"/>
      <c r="E876" s="15"/>
      <c r="F876" s="44"/>
      <c r="G876" s="15"/>
      <c r="H876" s="44"/>
      <c r="I876" s="7"/>
      <c r="J876" s="15"/>
      <c r="K876" s="15"/>
      <c r="L876" s="43"/>
      <c r="M876" s="15"/>
      <c r="N876" s="15"/>
      <c r="O876" s="15"/>
      <c r="P876" s="6"/>
      <c r="Q876" s="6"/>
    </row>
    <row r="877">
      <c r="A877" s="7"/>
      <c r="B877" s="15"/>
      <c r="C877" s="7"/>
      <c r="D877" s="88"/>
      <c r="E877" s="15"/>
      <c r="F877" s="44"/>
      <c r="G877" s="15"/>
      <c r="H877" s="44"/>
      <c r="I877" s="7"/>
      <c r="J877" s="15"/>
      <c r="K877" s="15"/>
      <c r="L877" s="43"/>
      <c r="M877" s="15"/>
      <c r="N877" s="15"/>
      <c r="O877" s="15"/>
      <c r="P877" s="6"/>
      <c r="Q877" s="6"/>
    </row>
    <row r="878">
      <c r="A878" s="7"/>
      <c r="B878" s="15"/>
      <c r="C878" s="7"/>
      <c r="D878" s="88"/>
      <c r="E878" s="15"/>
      <c r="F878" s="44"/>
      <c r="G878" s="15"/>
      <c r="H878" s="44"/>
      <c r="I878" s="7"/>
      <c r="J878" s="15"/>
      <c r="K878" s="15"/>
      <c r="L878" s="43"/>
      <c r="M878" s="15"/>
      <c r="N878" s="15"/>
      <c r="O878" s="15"/>
      <c r="P878" s="6"/>
      <c r="Q878" s="6"/>
    </row>
    <row r="879">
      <c r="A879" s="7"/>
      <c r="B879" s="15"/>
      <c r="C879" s="7"/>
      <c r="D879" s="88"/>
      <c r="E879" s="15"/>
      <c r="F879" s="44"/>
      <c r="G879" s="15"/>
      <c r="H879" s="44"/>
      <c r="I879" s="7"/>
      <c r="J879" s="15"/>
      <c r="K879" s="15"/>
      <c r="L879" s="43"/>
      <c r="M879" s="15"/>
      <c r="N879" s="15"/>
      <c r="O879" s="15"/>
      <c r="P879" s="6"/>
      <c r="Q879" s="6"/>
    </row>
    <row r="880">
      <c r="A880" s="7"/>
      <c r="B880" s="15"/>
      <c r="C880" s="7"/>
      <c r="D880" s="88"/>
      <c r="E880" s="15"/>
      <c r="F880" s="44"/>
      <c r="G880" s="15"/>
      <c r="H880" s="44"/>
      <c r="I880" s="7"/>
      <c r="J880" s="15"/>
      <c r="K880" s="15"/>
      <c r="L880" s="43"/>
      <c r="M880" s="15"/>
      <c r="N880" s="15"/>
      <c r="O880" s="15"/>
      <c r="P880" s="6"/>
      <c r="Q880" s="6"/>
    </row>
    <row r="881">
      <c r="A881" s="7"/>
      <c r="B881" s="15"/>
      <c r="C881" s="7"/>
      <c r="D881" s="88"/>
      <c r="E881" s="15"/>
      <c r="F881" s="44"/>
      <c r="G881" s="15"/>
      <c r="H881" s="44"/>
      <c r="I881" s="7"/>
      <c r="J881" s="15"/>
      <c r="K881" s="15"/>
      <c r="L881" s="43"/>
      <c r="M881" s="15"/>
      <c r="N881" s="15"/>
      <c r="O881" s="15"/>
      <c r="P881" s="6"/>
      <c r="Q881" s="6"/>
    </row>
    <row r="882">
      <c r="A882" s="7"/>
      <c r="B882" s="15"/>
      <c r="C882" s="7"/>
      <c r="D882" s="88"/>
      <c r="E882" s="15"/>
      <c r="F882" s="44"/>
      <c r="G882" s="15"/>
      <c r="H882" s="44"/>
      <c r="I882" s="7"/>
      <c r="J882" s="15"/>
      <c r="K882" s="15"/>
      <c r="L882" s="43"/>
      <c r="M882" s="15"/>
      <c r="N882" s="15"/>
      <c r="O882" s="15"/>
      <c r="P882" s="6"/>
      <c r="Q882" s="6"/>
    </row>
    <row r="883">
      <c r="A883" s="7"/>
      <c r="B883" s="15"/>
      <c r="C883" s="7"/>
      <c r="D883" s="88"/>
      <c r="E883" s="15"/>
      <c r="F883" s="44"/>
      <c r="G883" s="15"/>
      <c r="H883" s="44"/>
      <c r="I883" s="7"/>
      <c r="J883" s="15"/>
      <c r="K883" s="15"/>
      <c r="L883" s="43"/>
      <c r="M883" s="15"/>
      <c r="N883" s="15"/>
      <c r="O883" s="15"/>
      <c r="P883" s="6"/>
      <c r="Q883" s="6"/>
    </row>
    <row r="884">
      <c r="A884" s="7"/>
      <c r="B884" s="15"/>
      <c r="C884" s="7"/>
      <c r="D884" s="88"/>
      <c r="E884" s="15"/>
      <c r="F884" s="44"/>
      <c r="G884" s="15"/>
      <c r="H884" s="44"/>
      <c r="I884" s="7"/>
      <c r="J884" s="15"/>
      <c r="K884" s="15"/>
      <c r="L884" s="43"/>
      <c r="M884" s="15"/>
      <c r="N884" s="15"/>
      <c r="O884" s="15"/>
      <c r="P884" s="6"/>
      <c r="Q884" s="6"/>
    </row>
    <row r="885">
      <c r="A885" s="7"/>
      <c r="B885" s="15"/>
      <c r="C885" s="7"/>
      <c r="D885" s="88"/>
      <c r="E885" s="15"/>
      <c r="F885" s="44"/>
      <c r="G885" s="15"/>
      <c r="H885" s="44"/>
      <c r="I885" s="7"/>
      <c r="J885" s="15"/>
      <c r="K885" s="15"/>
      <c r="L885" s="43"/>
      <c r="M885" s="15"/>
      <c r="N885" s="15"/>
      <c r="O885" s="15"/>
      <c r="P885" s="6"/>
      <c r="Q885" s="6"/>
    </row>
    <row r="886">
      <c r="A886" s="7"/>
      <c r="B886" s="15"/>
      <c r="C886" s="7"/>
      <c r="D886" s="88"/>
      <c r="E886" s="15"/>
      <c r="F886" s="44"/>
      <c r="G886" s="15"/>
      <c r="H886" s="44"/>
      <c r="I886" s="7"/>
      <c r="J886" s="15"/>
      <c r="K886" s="15"/>
      <c r="L886" s="43"/>
      <c r="M886" s="15"/>
      <c r="N886" s="15"/>
      <c r="O886" s="15"/>
      <c r="P886" s="6"/>
      <c r="Q886" s="6"/>
    </row>
    <row r="887">
      <c r="A887" s="7"/>
      <c r="B887" s="15"/>
      <c r="C887" s="7"/>
      <c r="D887" s="88"/>
      <c r="E887" s="15"/>
      <c r="F887" s="44"/>
      <c r="G887" s="15"/>
      <c r="H887" s="44"/>
      <c r="I887" s="7"/>
      <c r="J887" s="15"/>
      <c r="K887" s="15"/>
      <c r="L887" s="43"/>
      <c r="M887" s="15"/>
      <c r="N887" s="15"/>
      <c r="O887" s="15"/>
      <c r="P887" s="6"/>
      <c r="Q887" s="6"/>
    </row>
    <row r="888">
      <c r="A888" s="7"/>
      <c r="B888" s="15"/>
      <c r="C888" s="7"/>
      <c r="D888" s="88"/>
      <c r="E888" s="15"/>
      <c r="F888" s="44"/>
      <c r="G888" s="15"/>
      <c r="H888" s="44"/>
      <c r="I888" s="7"/>
      <c r="J888" s="15"/>
      <c r="K888" s="15"/>
      <c r="L888" s="43"/>
      <c r="M888" s="15"/>
      <c r="N888" s="15"/>
      <c r="O888" s="15"/>
      <c r="P888" s="6"/>
      <c r="Q888" s="6"/>
    </row>
    <row r="889">
      <c r="A889" s="7"/>
      <c r="B889" s="15"/>
      <c r="C889" s="7"/>
      <c r="D889" s="88"/>
      <c r="E889" s="15"/>
      <c r="F889" s="44"/>
      <c r="G889" s="15"/>
      <c r="H889" s="44"/>
      <c r="I889" s="7"/>
      <c r="J889" s="15"/>
      <c r="K889" s="15"/>
      <c r="L889" s="43"/>
      <c r="M889" s="15"/>
      <c r="N889" s="15"/>
      <c r="O889" s="15"/>
      <c r="P889" s="6"/>
      <c r="Q889" s="6"/>
    </row>
    <row r="890">
      <c r="A890" s="7"/>
      <c r="B890" s="15"/>
      <c r="C890" s="7"/>
      <c r="D890" s="88"/>
      <c r="E890" s="15"/>
      <c r="F890" s="44"/>
      <c r="G890" s="15"/>
      <c r="H890" s="44"/>
      <c r="I890" s="7"/>
      <c r="J890" s="15"/>
      <c r="K890" s="15"/>
      <c r="L890" s="43"/>
      <c r="M890" s="15"/>
      <c r="N890" s="15"/>
      <c r="O890" s="15"/>
      <c r="P890" s="6"/>
      <c r="Q890" s="6"/>
    </row>
    <row r="891">
      <c r="A891" s="7"/>
      <c r="B891" s="15"/>
      <c r="C891" s="7"/>
      <c r="D891" s="88"/>
      <c r="E891" s="15"/>
      <c r="F891" s="44"/>
      <c r="G891" s="15"/>
      <c r="H891" s="44"/>
      <c r="I891" s="7"/>
      <c r="J891" s="15"/>
      <c r="K891" s="15"/>
      <c r="L891" s="43"/>
      <c r="M891" s="15"/>
      <c r="N891" s="15"/>
      <c r="O891" s="15"/>
      <c r="P891" s="6"/>
      <c r="Q891" s="6"/>
    </row>
    <row r="892">
      <c r="A892" s="7"/>
      <c r="B892" s="15"/>
      <c r="C892" s="7"/>
      <c r="D892" s="88"/>
      <c r="E892" s="15"/>
      <c r="F892" s="44"/>
      <c r="G892" s="15"/>
      <c r="H892" s="44"/>
      <c r="I892" s="7"/>
      <c r="J892" s="15"/>
      <c r="K892" s="15"/>
      <c r="L892" s="43"/>
      <c r="M892" s="15"/>
      <c r="N892" s="15"/>
      <c r="O892" s="15"/>
      <c r="P892" s="6"/>
      <c r="Q892" s="6"/>
    </row>
    <row r="893">
      <c r="A893" s="7"/>
      <c r="B893" s="15"/>
      <c r="C893" s="7"/>
      <c r="D893" s="88"/>
      <c r="E893" s="15"/>
      <c r="F893" s="44"/>
      <c r="G893" s="15"/>
      <c r="H893" s="44"/>
      <c r="I893" s="7"/>
      <c r="J893" s="15"/>
      <c r="K893" s="15"/>
      <c r="L893" s="43"/>
      <c r="M893" s="15"/>
      <c r="N893" s="15"/>
      <c r="O893" s="15"/>
      <c r="P893" s="6"/>
      <c r="Q893" s="6"/>
    </row>
    <row r="894">
      <c r="A894" s="7"/>
      <c r="B894" s="15"/>
      <c r="C894" s="7"/>
      <c r="D894" s="88"/>
      <c r="E894" s="15"/>
      <c r="F894" s="44"/>
      <c r="G894" s="15"/>
      <c r="H894" s="44"/>
      <c r="I894" s="7"/>
      <c r="J894" s="15"/>
      <c r="K894" s="15"/>
      <c r="L894" s="43"/>
      <c r="M894" s="15"/>
      <c r="N894" s="15"/>
      <c r="O894" s="15"/>
      <c r="P894" s="6"/>
      <c r="Q894" s="6"/>
    </row>
    <row r="895">
      <c r="A895" s="7"/>
      <c r="B895" s="15"/>
      <c r="C895" s="7"/>
      <c r="D895" s="88"/>
      <c r="E895" s="15"/>
      <c r="F895" s="44"/>
      <c r="G895" s="15"/>
      <c r="H895" s="44"/>
      <c r="I895" s="7"/>
      <c r="J895" s="15"/>
      <c r="K895" s="15"/>
      <c r="L895" s="43"/>
      <c r="M895" s="15"/>
      <c r="N895" s="15"/>
      <c r="O895" s="15"/>
      <c r="P895" s="6"/>
      <c r="Q895" s="6"/>
    </row>
    <row r="896">
      <c r="A896" s="7"/>
      <c r="B896" s="15"/>
      <c r="C896" s="7"/>
      <c r="D896" s="88"/>
      <c r="E896" s="15"/>
      <c r="F896" s="44"/>
      <c r="G896" s="15"/>
      <c r="H896" s="44"/>
      <c r="I896" s="7"/>
      <c r="J896" s="15"/>
      <c r="K896" s="15"/>
      <c r="L896" s="43"/>
      <c r="M896" s="15"/>
      <c r="N896" s="15"/>
      <c r="O896" s="15"/>
      <c r="P896" s="6"/>
      <c r="Q896" s="6"/>
    </row>
    <row r="897">
      <c r="A897" s="7"/>
      <c r="B897" s="15"/>
      <c r="C897" s="7"/>
      <c r="D897" s="88"/>
      <c r="E897" s="15"/>
      <c r="F897" s="44"/>
      <c r="G897" s="15"/>
      <c r="H897" s="44"/>
      <c r="I897" s="7"/>
      <c r="J897" s="15"/>
      <c r="K897" s="15"/>
      <c r="L897" s="43"/>
      <c r="M897" s="15"/>
      <c r="N897" s="15"/>
      <c r="O897" s="15"/>
      <c r="P897" s="6"/>
      <c r="Q897" s="6"/>
    </row>
    <row r="898">
      <c r="A898" s="7"/>
      <c r="B898" s="15"/>
      <c r="C898" s="7"/>
      <c r="D898" s="88"/>
      <c r="E898" s="15"/>
      <c r="F898" s="44"/>
      <c r="G898" s="15"/>
      <c r="H898" s="44"/>
      <c r="I898" s="7"/>
      <c r="J898" s="15"/>
      <c r="K898" s="15"/>
      <c r="L898" s="43"/>
      <c r="M898" s="15"/>
      <c r="N898" s="15"/>
      <c r="O898" s="15"/>
      <c r="P898" s="6"/>
      <c r="Q898" s="6"/>
    </row>
    <row r="899">
      <c r="A899" s="7"/>
      <c r="B899" s="15"/>
      <c r="C899" s="7"/>
      <c r="D899" s="88"/>
      <c r="E899" s="15"/>
      <c r="F899" s="44"/>
      <c r="G899" s="15"/>
      <c r="H899" s="44"/>
      <c r="I899" s="7"/>
      <c r="J899" s="15"/>
      <c r="K899" s="15"/>
      <c r="L899" s="43"/>
      <c r="M899" s="15"/>
      <c r="N899" s="15"/>
      <c r="O899" s="15"/>
      <c r="P899" s="6"/>
      <c r="Q899" s="6"/>
    </row>
    <row r="900">
      <c r="A900" s="7"/>
      <c r="B900" s="15"/>
      <c r="C900" s="7"/>
      <c r="D900" s="88"/>
      <c r="E900" s="15"/>
      <c r="F900" s="44"/>
      <c r="G900" s="15"/>
      <c r="H900" s="44"/>
      <c r="I900" s="7"/>
      <c r="J900" s="15"/>
      <c r="K900" s="15"/>
      <c r="L900" s="43"/>
      <c r="M900" s="15"/>
      <c r="N900" s="15"/>
      <c r="O900" s="15"/>
      <c r="P900" s="6"/>
      <c r="Q900" s="6"/>
    </row>
    <row r="901">
      <c r="A901" s="7"/>
      <c r="B901" s="15"/>
      <c r="C901" s="7"/>
      <c r="D901" s="88"/>
      <c r="E901" s="15"/>
      <c r="F901" s="44"/>
      <c r="G901" s="15"/>
      <c r="H901" s="44"/>
      <c r="I901" s="7"/>
      <c r="J901" s="15"/>
      <c r="K901" s="15"/>
      <c r="L901" s="43"/>
      <c r="M901" s="15"/>
      <c r="N901" s="15"/>
      <c r="O901" s="15"/>
      <c r="P901" s="6"/>
      <c r="Q901" s="6"/>
    </row>
    <row r="902">
      <c r="A902" s="7"/>
      <c r="B902" s="15"/>
      <c r="C902" s="7"/>
      <c r="D902" s="88"/>
      <c r="E902" s="15"/>
      <c r="F902" s="44"/>
      <c r="G902" s="15"/>
      <c r="H902" s="44"/>
      <c r="I902" s="7"/>
      <c r="J902" s="15"/>
      <c r="K902" s="15"/>
      <c r="L902" s="43"/>
      <c r="M902" s="15"/>
      <c r="N902" s="15"/>
      <c r="O902" s="15"/>
      <c r="P902" s="6"/>
      <c r="Q902" s="6"/>
    </row>
    <row r="903">
      <c r="A903" s="7"/>
      <c r="B903" s="15"/>
      <c r="C903" s="7"/>
      <c r="D903" s="88"/>
      <c r="E903" s="15"/>
      <c r="F903" s="44"/>
      <c r="G903" s="15"/>
      <c r="H903" s="44"/>
      <c r="I903" s="7"/>
      <c r="J903" s="15"/>
      <c r="K903" s="15"/>
      <c r="L903" s="43"/>
      <c r="M903" s="15"/>
      <c r="N903" s="15"/>
      <c r="O903" s="15"/>
      <c r="P903" s="6"/>
      <c r="Q903" s="6"/>
    </row>
    <row r="904">
      <c r="A904" s="7"/>
      <c r="B904" s="15"/>
      <c r="C904" s="7"/>
      <c r="D904" s="88"/>
      <c r="E904" s="15"/>
      <c r="F904" s="44"/>
      <c r="G904" s="15"/>
      <c r="H904" s="44"/>
      <c r="I904" s="7"/>
      <c r="J904" s="15"/>
      <c r="K904" s="15"/>
      <c r="L904" s="43"/>
      <c r="M904" s="15"/>
      <c r="N904" s="15"/>
      <c r="O904" s="15"/>
      <c r="P904" s="6"/>
      <c r="Q904" s="6"/>
    </row>
    <row r="905">
      <c r="A905" s="7"/>
      <c r="B905" s="15"/>
      <c r="C905" s="7"/>
      <c r="D905" s="88"/>
      <c r="E905" s="15"/>
      <c r="F905" s="44"/>
      <c r="G905" s="15"/>
      <c r="H905" s="44"/>
      <c r="I905" s="7"/>
      <c r="J905" s="15"/>
      <c r="K905" s="15"/>
      <c r="L905" s="43"/>
      <c r="M905" s="15"/>
      <c r="N905" s="15"/>
      <c r="O905" s="15"/>
      <c r="P905" s="6"/>
      <c r="Q905" s="6"/>
    </row>
    <row r="906">
      <c r="A906" s="7"/>
      <c r="B906" s="15"/>
      <c r="C906" s="7"/>
      <c r="D906" s="88"/>
      <c r="E906" s="15"/>
      <c r="F906" s="44"/>
      <c r="G906" s="15"/>
      <c r="H906" s="44"/>
      <c r="I906" s="7"/>
      <c r="J906" s="15"/>
      <c r="K906" s="15"/>
      <c r="L906" s="43"/>
      <c r="M906" s="15"/>
      <c r="N906" s="15"/>
      <c r="O906" s="15"/>
      <c r="P906" s="6"/>
      <c r="Q906" s="6"/>
    </row>
    <row r="907">
      <c r="A907" s="7"/>
      <c r="B907" s="15"/>
      <c r="C907" s="7"/>
      <c r="D907" s="88"/>
      <c r="E907" s="15"/>
      <c r="F907" s="44"/>
      <c r="G907" s="15"/>
      <c r="H907" s="44"/>
      <c r="I907" s="7"/>
      <c r="J907" s="15"/>
      <c r="K907" s="15"/>
      <c r="L907" s="43"/>
      <c r="M907" s="15"/>
      <c r="N907" s="15"/>
      <c r="O907" s="15"/>
      <c r="P907" s="6"/>
      <c r="Q907" s="6"/>
    </row>
    <row r="908">
      <c r="A908" s="7"/>
      <c r="B908" s="15"/>
      <c r="C908" s="7"/>
      <c r="D908" s="88"/>
      <c r="E908" s="15"/>
      <c r="F908" s="44"/>
      <c r="G908" s="15"/>
      <c r="H908" s="44"/>
      <c r="I908" s="7"/>
      <c r="J908" s="15"/>
      <c r="K908" s="15"/>
      <c r="L908" s="43"/>
      <c r="M908" s="15"/>
      <c r="N908" s="15"/>
      <c r="O908" s="15"/>
      <c r="P908" s="6"/>
      <c r="Q908" s="6"/>
    </row>
    <row r="909">
      <c r="A909" s="7"/>
      <c r="B909" s="15"/>
      <c r="C909" s="7"/>
      <c r="D909" s="88"/>
      <c r="E909" s="15"/>
      <c r="F909" s="44"/>
      <c r="G909" s="15"/>
      <c r="H909" s="44"/>
      <c r="I909" s="7"/>
      <c r="J909" s="15"/>
      <c r="K909" s="15"/>
      <c r="L909" s="43"/>
      <c r="M909" s="15"/>
      <c r="N909" s="15"/>
      <c r="O909" s="15"/>
      <c r="P909" s="6"/>
      <c r="Q909" s="6"/>
    </row>
    <row r="910">
      <c r="A910" s="7"/>
      <c r="B910" s="15"/>
      <c r="C910" s="7"/>
      <c r="D910" s="88"/>
      <c r="E910" s="15"/>
      <c r="F910" s="44"/>
      <c r="G910" s="15"/>
      <c r="H910" s="44"/>
      <c r="I910" s="7"/>
      <c r="J910" s="15"/>
      <c r="K910" s="15"/>
      <c r="L910" s="43"/>
      <c r="M910" s="15"/>
      <c r="N910" s="15"/>
      <c r="O910" s="15"/>
      <c r="P910" s="6"/>
      <c r="Q910" s="6"/>
    </row>
    <row r="911">
      <c r="A911" s="7"/>
      <c r="B911" s="15"/>
      <c r="C911" s="7"/>
      <c r="D911" s="88"/>
      <c r="E911" s="15"/>
      <c r="F911" s="44"/>
      <c r="G911" s="15"/>
      <c r="H911" s="44"/>
      <c r="I911" s="7"/>
      <c r="J911" s="15"/>
      <c r="K911" s="15"/>
      <c r="L911" s="43"/>
      <c r="M911" s="15"/>
      <c r="N911" s="15"/>
      <c r="O911" s="15"/>
      <c r="P911" s="6"/>
      <c r="Q911" s="6"/>
    </row>
    <row r="912">
      <c r="A912" s="7"/>
      <c r="B912" s="15"/>
      <c r="C912" s="7"/>
      <c r="D912" s="88"/>
      <c r="E912" s="15"/>
      <c r="F912" s="44"/>
      <c r="G912" s="15"/>
      <c r="H912" s="44"/>
      <c r="I912" s="7"/>
      <c r="J912" s="15"/>
      <c r="K912" s="15"/>
      <c r="L912" s="43"/>
      <c r="M912" s="15"/>
      <c r="N912" s="15"/>
      <c r="O912" s="15"/>
      <c r="P912" s="6"/>
      <c r="Q912" s="6"/>
    </row>
    <row r="913">
      <c r="A913" s="7"/>
      <c r="B913" s="15"/>
      <c r="C913" s="7"/>
      <c r="D913" s="88"/>
      <c r="E913" s="15"/>
      <c r="F913" s="44"/>
      <c r="G913" s="15"/>
      <c r="H913" s="44"/>
      <c r="I913" s="7"/>
      <c r="J913" s="15"/>
      <c r="K913" s="15"/>
      <c r="L913" s="43"/>
      <c r="M913" s="15"/>
      <c r="N913" s="15"/>
      <c r="O913" s="15"/>
      <c r="P913" s="6"/>
      <c r="Q913" s="6"/>
    </row>
    <row r="914">
      <c r="A914" s="7"/>
      <c r="B914" s="15"/>
      <c r="C914" s="7"/>
      <c r="D914" s="88"/>
      <c r="E914" s="15"/>
      <c r="F914" s="44"/>
      <c r="G914" s="15"/>
      <c r="H914" s="44"/>
      <c r="I914" s="7"/>
      <c r="J914" s="15"/>
      <c r="K914" s="15"/>
      <c r="L914" s="43"/>
      <c r="M914" s="15"/>
      <c r="N914" s="15"/>
      <c r="O914" s="15"/>
      <c r="P914" s="6"/>
      <c r="Q914" s="6"/>
    </row>
    <row r="915">
      <c r="A915" s="7"/>
      <c r="B915" s="15"/>
      <c r="C915" s="7"/>
      <c r="D915" s="88"/>
      <c r="E915" s="15"/>
      <c r="F915" s="44"/>
      <c r="G915" s="15"/>
      <c r="H915" s="44"/>
      <c r="I915" s="7"/>
      <c r="J915" s="15"/>
      <c r="K915" s="15"/>
      <c r="L915" s="43"/>
      <c r="M915" s="15"/>
      <c r="N915" s="15"/>
      <c r="O915" s="15"/>
      <c r="P915" s="6"/>
      <c r="Q915" s="6"/>
    </row>
    <row r="916">
      <c r="A916" s="7"/>
      <c r="B916" s="15"/>
      <c r="C916" s="7"/>
      <c r="D916" s="88"/>
      <c r="E916" s="15"/>
      <c r="F916" s="44"/>
      <c r="G916" s="15"/>
      <c r="H916" s="44"/>
      <c r="I916" s="7"/>
      <c r="J916" s="15"/>
      <c r="K916" s="15"/>
      <c r="L916" s="43"/>
      <c r="M916" s="15"/>
      <c r="N916" s="15"/>
      <c r="O916" s="15"/>
      <c r="P916" s="6"/>
      <c r="Q916" s="6"/>
    </row>
    <row r="917">
      <c r="A917" s="7"/>
      <c r="B917" s="15"/>
      <c r="C917" s="7"/>
      <c r="D917" s="88"/>
      <c r="E917" s="15"/>
      <c r="F917" s="44"/>
      <c r="G917" s="15"/>
      <c r="H917" s="44"/>
      <c r="I917" s="7"/>
      <c r="J917" s="15"/>
      <c r="K917" s="15"/>
      <c r="L917" s="43"/>
      <c r="M917" s="15"/>
      <c r="N917" s="15"/>
      <c r="O917" s="15"/>
      <c r="P917" s="6"/>
      <c r="Q917" s="6"/>
    </row>
    <row r="918">
      <c r="A918" s="7"/>
      <c r="B918" s="15"/>
      <c r="C918" s="7"/>
      <c r="D918" s="88"/>
      <c r="E918" s="15"/>
      <c r="F918" s="44"/>
      <c r="G918" s="15"/>
      <c r="H918" s="44"/>
      <c r="I918" s="7"/>
      <c r="J918" s="15"/>
      <c r="K918" s="15"/>
      <c r="L918" s="43"/>
      <c r="M918" s="15"/>
      <c r="N918" s="15"/>
      <c r="O918" s="15"/>
      <c r="P918" s="6"/>
      <c r="Q918" s="6"/>
    </row>
    <row r="919">
      <c r="A919" s="7"/>
      <c r="B919" s="15"/>
      <c r="C919" s="7"/>
      <c r="D919" s="88"/>
      <c r="E919" s="15"/>
      <c r="F919" s="44"/>
      <c r="G919" s="15"/>
      <c r="H919" s="44"/>
      <c r="I919" s="7"/>
      <c r="J919" s="15"/>
      <c r="K919" s="15"/>
      <c r="L919" s="43"/>
      <c r="M919" s="15"/>
      <c r="N919" s="15"/>
      <c r="O919" s="15"/>
      <c r="P919" s="6"/>
      <c r="Q919" s="6"/>
    </row>
    <row r="920">
      <c r="A920" s="7"/>
      <c r="B920" s="15"/>
      <c r="C920" s="7"/>
      <c r="D920" s="88"/>
      <c r="E920" s="15"/>
      <c r="F920" s="44"/>
      <c r="G920" s="15"/>
      <c r="H920" s="44"/>
      <c r="I920" s="7"/>
      <c r="J920" s="15"/>
      <c r="K920" s="15"/>
      <c r="L920" s="43"/>
      <c r="M920" s="15"/>
      <c r="N920" s="15"/>
      <c r="O920" s="15"/>
      <c r="P920" s="6"/>
      <c r="Q920" s="6"/>
    </row>
    <row r="921">
      <c r="A921" s="7"/>
      <c r="B921" s="15"/>
      <c r="C921" s="7"/>
      <c r="D921" s="88"/>
      <c r="E921" s="15"/>
      <c r="F921" s="44"/>
      <c r="G921" s="15"/>
      <c r="H921" s="44"/>
      <c r="I921" s="7"/>
      <c r="J921" s="15"/>
      <c r="K921" s="15"/>
      <c r="L921" s="43"/>
      <c r="M921" s="15"/>
      <c r="N921" s="15"/>
      <c r="O921" s="15"/>
      <c r="P921" s="6"/>
      <c r="Q921" s="6"/>
    </row>
    <row r="922">
      <c r="A922" s="7"/>
      <c r="B922" s="15"/>
      <c r="C922" s="7"/>
      <c r="D922" s="88"/>
      <c r="E922" s="15"/>
      <c r="F922" s="44"/>
      <c r="G922" s="15"/>
      <c r="H922" s="44"/>
      <c r="I922" s="7"/>
      <c r="J922" s="15"/>
      <c r="K922" s="15"/>
      <c r="L922" s="43"/>
      <c r="M922" s="15"/>
      <c r="N922" s="15"/>
      <c r="O922" s="15"/>
      <c r="P922" s="6"/>
      <c r="Q922" s="6"/>
    </row>
    <row r="923">
      <c r="A923" s="7"/>
      <c r="B923" s="15"/>
      <c r="C923" s="7"/>
      <c r="D923" s="88"/>
      <c r="E923" s="15"/>
      <c r="F923" s="44"/>
      <c r="G923" s="15"/>
      <c r="H923" s="44"/>
      <c r="I923" s="7"/>
      <c r="J923" s="15"/>
      <c r="K923" s="15"/>
      <c r="L923" s="43"/>
      <c r="M923" s="15"/>
      <c r="N923" s="15"/>
      <c r="O923" s="15"/>
      <c r="P923" s="6"/>
      <c r="Q923" s="6"/>
    </row>
    <row r="924">
      <c r="A924" s="7"/>
      <c r="B924" s="15"/>
      <c r="C924" s="7"/>
      <c r="D924" s="88"/>
      <c r="E924" s="15"/>
      <c r="F924" s="44"/>
      <c r="G924" s="15"/>
      <c r="H924" s="44"/>
      <c r="I924" s="7"/>
      <c r="J924" s="15"/>
      <c r="K924" s="15"/>
      <c r="L924" s="43"/>
      <c r="M924" s="15"/>
      <c r="N924" s="15"/>
      <c r="O924" s="15"/>
      <c r="P924" s="6"/>
      <c r="Q924" s="6"/>
    </row>
    <row r="925">
      <c r="A925" s="7"/>
      <c r="B925" s="15"/>
      <c r="C925" s="7"/>
      <c r="D925" s="88"/>
      <c r="E925" s="15"/>
      <c r="F925" s="44"/>
      <c r="G925" s="15"/>
      <c r="H925" s="44"/>
      <c r="I925" s="7"/>
      <c r="J925" s="15"/>
      <c r="K925" s="15"/>
      <c r="L925" s="43"/>
      <c r="M925" s="15"/>
      <c r="N925" s="15"/>
      <c r="O925" s="15"/>
      <c r="P925" s="6"/>
      <c r="Q925" s="6"/>
    </row>
    <row r="926">
      <c r="A926" s="7"/>
      <c r="B926" s="15"/>
      <c r="C926" s="7"/>
      <c r="D926" s="88"/>
      <c r="E926" s="15"/>
      <c r="F926" s="44"/>
      <c r="G926" s="15"/>
      <c r="H926" s="44"/>
      <c r="I926" s="7"/>
      <c r="J926" s="15"/>
      <c r="K926" s="15"/>
      <c r="L926" s="43"/>
      <c r="M926" s="15"/>
      <c r="N926" s="15"/>
      <c r="O926" s="15"/>
      <c r="P926" s="6"/>
      <c r="Q926" s="6"/>
    </row>
    <row r="927">
      <c r="A927" s="7"/>
      <c r="B927" s="15"/>
      <c r="C927" s="7"/>
      <c r="D927" s="88"/>
      <c r="E927" s="15"/>
      <c r="F927" s="44"/>
      <c r="G927" s="15"/>
      <c r="H927" s="44"/>
      <c r="I927" s="7"/>
      <c r="J927" s="15"/>
      <c r="K927" s="15"/>
      <c r="L927" s="43"/>
      <c r="M927" s="15"/>
      <c r="N927" s="15"/>
      <c r="O927" s="15"/>
      <c r="P927" s="6"/>
      <c r="Q927" s="6"/>
    </row>
    <row r="928">
      <c r="A928" s="7"/>
      <c r="B928" s="15"/>
      <c r="C928" s="7"/>
      <c r="D928" s="88"/>
      <c r="E928" s="15"/>
      <c r="F928" s="44"/>
      <c r="G928" s="15"/>
      <c r="H928" s="44"/>
      <c r="I928" s="7"/>
      <c r="J928" s="15"/>
      <c r="K928" s="15"/>
      <c r="L928" s="43"/>
      <c r="M928" s="15"/>
      <c r="N928" s="15"/>
      <c r="O928" s="15"/>
      <c r="P928" s="6"/>
      <c r="Q928" s="6"/>
    </row>
    <row r="929">
      <c r="A929" s="7"/>
      <c r="B929" s="15"/>
      <c r="C929" s="7"/>
      <c r="D929" s="88"/>
      <c r="E929" s="15"/>
      <c r="F929" s="44"/>
      <c r="G929" s="15"/>
      <c r="H929" s="44"/>
      <c r="I929" s="7"/>
      <c r="J929" s="15"/>
      <c r="K929" s="15"/>
      <c r="L929" s="43"/>
      <c r="M929" s="15"/>
      <c r="N929" s="15"/>
      <c r="O929" s="15"/>
      <c r="P929" s="6"/>
      <c r="Q929" s="6"/>
    </row>
    <row r="930">
      <c r="A930" s="7"/>
      <c r="B930" s="15"/>
      <c r="C930" s="7"/>
      <c r="D930" s="88"/>
      <c r="E930" s="15"/>
      <c r="F930" s="44"/>
      <c r="G930" s="15"/>
      <c r="H930" s="44"/>
      <c r="I930" s="7"/>
      <c r="J930" s="15"/>
      <c r="K930" s="15"/>
      <c r="L930" s="43"/>
      <c r="M930" s="15"/>
      <c r="N930" s="15"/>
      <c r="O930" s="15"/>
      <c r="P930" s="6"/>
      <c r="Q930" s="6"/>
    </row>
    <row r="931">
      <c r="A931" s="7"/>
      <c r="B931" s="15"/>
      <c r="C931" s="7"/>
      <c r="D931" s="88"/>
      <c r="E931" s="15"/>
      <c r="F931" s="44"/>
      <c r="G931" s="15"/>
      <c r="H931" s="44"/>
      <c r="I931" s="7"/>
      <c r="J931" s="15"/>
      <c r="K931" s="15"/>
      <c r="L931" s="43"/>
      <c r="M931" s="15"/>
      <c r="N931" s="15"/>
      <c r="O931" s="15"/>
      <c r="P931" s="6"/>
      <c r="Q931" s="6"/>
    </row>
    <row r="932">
      <c r="A932" s="7"/>
      <c r="B932" s="15"/>
      <c r="C932" s="7"/>
      <c r="D932" s="88"/>
      <c r="E932" s="15"/>
      <c r="F932" s="44"/>
      <c r="G932" s="15"/>
      <c r="H932" s="44"/>
      <c r="I932" s="7"/>
      <c r="J932" s="15"/>
      <c r="K932" s="15"/>
      <c r="L932" s="43"/>
      <c r="M932" s="15"/>
      <c r="N932" s="15"/>
      <c r="O932" s="15"/>
      <c r="P932" s="6"/>
      <c r="Q932" s="6"/>
    </row>
    <row r="933">
      <c r="A933" s="7"/>
      <c r="B933" s="15"/>
      <c r="C933" s="7"/>
      <c r="D933" s="88"/>
      <c r="E933" s="15"/>
      <c r="F933" s="44"/>
      <c r="G933" s="15"/>
      <c r="H933" s="44"/>
      <c r="I933" s="7"/>
      <c r="J933" s="15"/>
      <c r="K933" s="15"/>
      <c r="L933" s="43"/>
      <c r="M933" s="15"/>
      <c r="N933" s="15"/>
      <c r="O933" s="15"/>
      <c r="P933" s="6"/>
      <c r="Q933" s="6"/>
    </row>
    <row r="934">
      <c r="A934" s="7"/>
      <c r="B934" s="15"/>
      <c r="C934" s="7"/>
      <c r="D934" s="88"/>
      <c r="E934" s="15"/>
      <c r="F934" s="44"/>
      <c r="G934" s="15"/>
      <c r="H934" s="44"/>
      <c r="I934" s="7"/>
      <c r="J934" s="15"/>
      <c r="K934" s="15"/>
      <c r="L934" s="43"/>
      <c r="M934" s="15"/>
      <c r="N934" s="15"/>
      <c r="O934" s="15"/>
      <c r="P934" s="6"/>
      <c r="Q934" s="6"/>
    </row>
    <row r="935">
      <c r="A935" s="7"/>
      <c r="B935" s="15"/>
      <c r="C935" s="7"/>
      <c r="D935" s="88"/>
      <c r="E935" s="15"/>
      <c r="F935" s="44"/>
      <c r="G935" s="15"/>
      <c r="H935" s="44"/>
      <c r="I935" s="7"/>
      <c r="J935" s="15"/>
      <c r="K935" s="15"/>
      <c r="L935" s="43"/>
      <c r="M935" s="15"/>
      <c r="N935" s="15"/>
      <c r="O935" s="15"/>
      <c r="P935" s="6"/>
      <c r="Q935" s="6"/>
    </row>
    <row r="936">
      <c r="A936" s="7"/>
      <c r="B936" s="15"/>
      <c r="C936" s="7"/>
      <c r="D936" s="88"/>
      <c r="E936" s="15"/>
      <c r="F936" s="44"/>
      <c r="G936" s="15"/>
      <c r="H936" s="44"/>
      <c r="I936" s="7"/>
      <c r="J936" s="15"/>
      <c r="K936" s="15"/>
      <c r="L936" s="43"/>
      <c r="M936" s="15"/>
      <c r="N936" s="15"/>
      <c r="O936" s="15"/>
      <c r="P936" s="6"/>
      <c r="Q936" s="6"/>
    </row>
    <row r="937">
      <c r="A937" s="7"/>
      <c r="B937" s="15"/>
      <c r="C937" s="7"/>
      <c r="D937" s="88"/>
      <c r="E937" s="15"/>
      <c r="F937" s="44"/>
      <c r="G937" s="15"/>
      <c r="H937" s="44"/>
      <c r="I937" s="7"/>
      <c r="J937" s="15"/>
      <c r="K937" s="15"/>
      <c r="L937" s="43"/>
      <c r="M937" s="15"/>
      <c r="N937" s="15"/>
      <c r="O937" s="15"/>
      <c r="P937" s="6"/>
      <c r="Q937" s="6"/>
    </row>
    <row r="938">
      <c r="A938" s="7"/>
      <c r="B938" s="15"/>
      <c r="C938" s="7"/>
      <c r="D938" s="88"/>
      <c r="E938" s="15"/>
      <c r="F938" s="44"/>
      <c r="G938" s="15"/>
      <c r="H938" s="44"/>
      <c r="I938" s="7"/>
      <c r="J938" s="15"/>
      <c r="K938" s="15"/>
      <c r="L938" s="43"/>
      <c r="M938" s="15"/>
      <c r="N938" s="15"/>
      <c r="O938" s="15"/>
      <c r="P938" s="6"/>
      <c r="Q938" s="6"/>
    </row>
    <row r="939">
      <c r="A939" s="7"/>
      <c r="B939" s="15"/>
      <c r="C939" s="7"/>
      <c r="D939" s="88"/>
      <c r="E939" s="15"/>
      <c r="F939" s="44"/>
      <c r="G939" s="15"/>
      <c r="H939" s="44"/>
      <c r="I939" s="7"/>
      <c r="J939" s="15"/>
      <c r="K939" s="15"/>
      <c r="L939" s="43"/>
      <c r="M939" s="15"/>
      <c r="N939" s="15"/>
      <c r="O939" s="15"/>
      <c r="P939" s="6"/>
      <c r="Q939" s="6"/>
    </row>
    <row r="940">
      <c r="A940" s="7"/>
      <c r="B940" s="15"/>
      <c r="C940" s="7"/>
      <c r="D940" s="88"/>
      <c r="E940" s="15"/>
      <c r="F940" s="44"/>
      <c r="G940" s="15"/>
      <c r="H940" s="44"/>
      <c r="I940" s="7"/>
      <c r="J940" s="15"/>
      <c r="K940" s="15"/>
      <c r="L940" s="43"/>
      <c r="M940" s="15"/>
      <c r="N940" s="15"/>
      <c r="O940" s="15"/>
      <c r="P940" s="6"/>
      <c r="Q940" s="6"/>
    </row>
    <row r="941">
      <c r="A941" s="7"/>
      <c r="B941" s="15"/>
      <c r="C941" s="7"/>
      <c r="D941" s="88"/>
      <c r="E941" s="15"/>
      <c r="F941" s="44"/>
      <c r="G941" s="15"/>
      <c r="H941" s="44"/>
      <c r="I941" s="7"/>
      <c r="J941" s="15"/>
      <c r="K941" s="15"/>
      <c r="L941" s="43"/>
      <c r="M941" s="15"/>
      <c r="N941" s="15"/>
      <c r="O941" s="15"/>
      <c r="P941" s="6"/>
      <c r="Q941" s="6"/>
    </row>
    <row r="942">
      <c r="A942" s="7"/>
      <c r="B942" s="15"/>
      <c r="C942" s="7"/>
      <c r="D942" s="88"/>
      <c r="E942" s="15"/>
      <c r="F942" s="44"/>
      <c r="G942" s="15"/>
      <c r="H942" s="44"/>
      <c r="I942" s="7"/>
      <c r="J942" s="15"/>
      <c r="K942" s="15"/>
      <c r="L942" s="43"/>
      <c r="M942" s="15"/>
      <c r="N942" s="15"/>
      <c r="O942" s="15"/>
      <c r="P942" s="6"/>
      <c r="Q942" s="6"/>
    </row>
    <row r="943">
      <c r="A943" s="7"/>
      <c r="B943" s="15"/>
      <c r="C943" s="7"/>
      <c r="D943" s="88"/>
      <c r="E943" s="15"/>
      <c r="F943" s="44"/>
      <c r="G943" s="15"/>
      <c r="H943" s="44"/>
      <c r="I943" s="7"/>
      <c r="J943" s="15"/>
      <c r="K943" s="15"/>
      <c r="L943" s="43"/>
      <c r="M943" s="15"/>
      <c r="N943" s="15"/>
      <c r="O943" s="15"/>
      <c r="P943" s="6"/>
      <c r="Q943" s="6"/>
    </row>
    <row r="944">
      <c r="A944" s="7"/>
      <c r="B944" s="15"/>
      <c r="C944" s="7"/>
      <c r="D944" s="88"/>
      <c r="E944" s="15"/>
      <c r="F944" s="44"/>
      <c r="G944" s="15"/>
      <c r="H944" s="44"/>
      <c r="I944" s="7"/>
      <c r="J944" s="15"/>
      <c r="K944" s="15"/>
      <c r="L944" s="43"/>
      <c r="M944" s="15"/>
      <c r="N944" s="15"/>
      <c r="O944" s="15"/>
      <c r="P944" s="6"/>
      <c r="Q944" s="6"/>
    </row>
    <row r="945">
      <c r="A945" s="7"/>
      <c r="B945" s="15"/>
      <c r="C945" s="7"/>
      <c r="D945" s="88"/>
      <c r="E945" s="15"/>
      <c r="F945" s="44"/>
      <c r="G945" s="15"/>
      <c r="H945" s="44"/>
      <c r="I945" s="7"/>
      <c r="J945" s="15"/>
      <c r="K945" s="15"/>
      <c r="L945" s="43"/>
      <c r="M945" s="15"/>
      <c r="N945" s="15"/>
      <c r="O945" s="15"/>
      <c r="P945" s="6"/>
      <c r="Q945" s="6"/>
    </row>
    <row r="946">
      <c r="A946" s="7"/>
      <c r="B946" s="15"/>
      <c r="C946" s="7"/>
      <c r="D946" s="88"/>
      <c r="E946" s="15"/>
      <c r="F946" s="44"/>
      <c r="G946" s="15"/>
      <c r="H946" s="44"/>
      <c r="I946" s="7"/>
      <c r="J946" s="15"/>
      <c r="K946" s="15"/>
      <c r="L946" s="43"/>
      <c r="M946" s="15"/>
      <c r="N946" s="15"/>
      <c r="O946" s="15"/>
      <c r="P946" s="6"/>
      <c r="Q946" s="6"/>
    </row>
    <row r="947">
      <c r="A947" s="7"/>
      <c r="B947" s="15"/>
      <c r="C947" s="7"/>
      <c r="D947" s="88"/>
      <c r="E947" s="15"/>
      <c r="F947" s="44"/>
      <c r="G947" s="15"/>
      <c r="H947" s="44"/>
      <c r="I947" s="7"/>
      <c r="J947" s="15"/>
      <c r="K947" s="15"/>
      <c r="L947" s="43"/>
      <c r="M947" s="15"/>
      <c r="N947" s="15"/>
      <c r="O947" s="15"/>
      <c r="P947" s="6"/>
      <c r="Q947" s="6"/>
    </row>
    <row r="948">
      <c r="A948" s="7"/>
      <c r="B948" s="15"/>
      <c r="C948" s="7"/>
      <c r="D948" s="88"/>
      <c r="E948" s="15"/>
      <c r="F948" s="44"/>
      <c r="G948" s="15"/>
      <c r="H948" s="44"/>
      <c r="I948" s="7"/>
      <c r="J948" s="15"/>
      <c r="K948" s="15"/>
      <c r="L948" s="43"/>
      <c r="M948" s="15"/>
      <c r="N948" s="15"/>
      <c r="O948" s="15"/>
      <c r="P948" s="6"/>
      <c r="Q948" s="6"/>
    </row>
    <row r="949">
      <c r="A949" s="7"/>
      <c r="B949" s="15"/>
      <c r="C949" s="7"/>
      <c r="D949" s="88"/>
      <c r="E949" s="15"/>
      <c r="F949" s="44"/>
      <c r="G949" s="15"/>
      <c r="H949" s="44"/>
      <c r="I949" s="7"/>
      <c r="J949" s="15"/>
      <c r="K949" s="15"/>
      <c r="L949" s="43"/>
      <c r="M949" s="15"/>
      <c r="N949" s="15"/>
      <c r="O949" s="15"/>
      <c r="P949" s="6"/>
      <c r="Q949" s="6"/>
    </row>
    <row r="950">
      <c r="A950" s="7"/>
      <c r="B950" s="15"/>
      <c r="C950" s="7"/>
      <c r="D950" s="88"/>
      <c r="E950" s="15"/>
      <c r="F950" s="44"/>
      <c r="G950" s="15"/>
      <c r="H950" s="44"/>
      <c r="I950" s="7"/>
      <c r="J950" s="15"/>
      <c r="K950" s="15"/>
      <c r="L950" s="43"/>
      <c r="M950" s="15"/>
      <c r="N950" s="15"/>
      <c r="O950" s="15"/>
      <c r="P950" s="6"/>
      <c r="Q950" s="6"/>
    </row>
    <row r="951">
      <c r="A951" s="7"/>
      <c r="B951" s="15"/>
      <c r="C951" s="7"/>
      <c r="D951" s="88"/>
      <c r="E951" s="15"/>
      <c r="F951" s="44"/>
      <c r="G951" s="15"/>
      <c r="H951" s="44"/>
      <c r="I951" s="7"/>
      <c r="J951" s="15"/>
      <c r="K951" s="15"/>
      <c r="L951" s="43"/>
      <c r="M951" s="15"/>
      <c r="N951" s="15"/>
      <c r="O951" s="15"/>
      <c r="P951" s="6"/>
      <c r="Q951" s="6"/>
    </row>
    <row r="952">
      <c r="A952" s="7"/>
      <c r="B952" s="15"/>
      <c r="C952" s="7"/>
      <c r="D952" s="88"/>
      <c r="E952" s="15"/>
      <c r="F952" s="44"/>
      <c r="G952" s="15"/>
      <c r="H952" s="44"/>
      <c r="I952" s="7"/>
      <c r="J952" s="15"/>
      <c r="K952" s="15"/>
      <c r="L952" s="43"/>
      <c r="M952" s="15"/>
      <c r="N952" s="15"/>
      <c r="O952" s="15"/>
      <c r="P952" s="6"/>
      <c r="Q952" s="6"/>
    </row>
    <row r="953">
      <c r="A953" s="7"/>
      <c r="B953" s="15"/>
      <c r="C953" s="7"/>
      <c r="D953" s="88"/>
      <c r="E953" s="15"/>
      <c r="F953" s="44"/>
      <c r="G953" s="15"/>
      <c r="H953" s="44"/>
      <c r="I953" s="7"/>
      <c r="J953" s="15"/>
      <c r="K953" s="15"/>
      <c r="L953" s="43"/>
      <c r="M953" s="15"/>
      <c r="N953" s="15"/>
      <c r="O953" s="15"/>
      <c r="P953" s="6"/>
      <c r="Q953" s="6"/>
    </row>
    <row r="954">
      <c r="A954" s="7"/>
      <c r="B954" s="15"/>
      <c r="C954" s="7"/>
      <c r="D954" s="88"/>
      <c r="E954" s="15"/>
      <c r="F954" s="44"/>
      <c r="G954" s="15"/>
      <c r="H954" s="44"/>
      <c r="I954" s="7"/>
      <c r="J954" s="15"/>
      <c r="K954" s="15"/>
      <c r="L954" s="43"/>
      <c r="M954" s="15"/>
      <c r="N954" s="15"/>
      <c r="O954" s="15"/>
      <c r="P954" s="6"/>
      <c r="Q954" s="6"/>
    </row>
    <row r="955">
      <c r="A955" s="7"/>
      <c r="B955" s="15"/>
      <c r="C955" s="7"/>
      <c r="D955" s="88"/>
      <c r="E955" s="15"/>
      <c r="F955" s="44"/>
      <c r="G955" s="15"/>
      <c r="H955" s="44"/>
      <c r="I955" s="7"/>
      <c r="J955" s="15"/>
      <c r="K955" s="15"/>
      <c r="L955" s="43"/>
      <c r="M955" s="15"/>
      <c r="N955" s="15"/>
      <c r="O955" s="15"/>
      <c r="P955" s="6"/>
      <c r="Q955" s="6"/>
    </row>
    <row r="956">
      <c r="A956" s="7"/>
      <c r="B956" s="15"/>
      <c r="C956" s="7"/>
      <c r="D956" s="88"/>
      <c r="E956" s="15"/>
      <c r="F956" s="44"/>
      <c r="G956" s="15"/>
      <c r="H956" s="44"/>
      <c r="I956" s="7"/>
      <c r="J956" s="15"/>
      <c r="K956" s="15"/>
      <c r="L956" s="43"/>
      <c r="M956" s="15"/>
      <c r="N956" s="15"/>
      <c r="O956" s="15"/>
      <c r="P956" s="6"/>
      <c r="Q956" s="6"/>
    </row>
    <row r="957">
      <c r="A957" s="7"/>
      <c r="B957" s="15"/>
      <c r="C957" s="7"/>
      <c r="D957" s="88"/>
      <c r="E957" s="15"/>
      <c r="F957" s="44"/>
      <c r="G957" s="15"/>
      <c r="H957" s="44"/>
      <c r="I957" s="7"/>
      <c r="J957" s="15"/>
      <c r="K957" s="15"/>
      <c r="L957" s="43"/>
      <c r="M957" s="15"/>
      <c r="N957" s="15"/>
      <c r="O957" s="15"/>
      <c r="P957" s="6"/>
      <c r="Q957" s="6"/>
    </row>
    <row r="958">
      <c r="A958" s="7"/>
      <c r="B958" s="15"/>
      <c r="C958" s="7"/>
      <c r="D958" s="88"/>
      <c r="E958" s="15"/>
      <c r="F958" s="44"/>
      <c r="G958" s="15"/>
      <c r="H958" s="44"/>
      <c r="I958" s="7"/>
      <c r="J958" s="15"/>
      <c r="K958" s="15"/>
      <c r="L958" s="43"/>
      <c r="M958" s="15"/>
      <c r="N958" s="15"/>
      <c r="O958" s="15"/>
      <c r="P958" s="6"/>
      <c r="Q958" s="6"/>
    </row>
    <row r="959">
      <c r="A959" s="7"/>
      <c r="B959" s="15"/>
      <c r="C959" s="7"/>
      <c r="D959" s="88"/>
      <c r="E959" s="15"/>
      <c r="F959" s="44"/>
      <c r="G959" s="15"/>
      <c r="H959" s="44"/>
      <c r="I959" s="7"/>
      <c r="J959" s="15"/>
      <c r="K959" s="15"/>
      <c r="L959" s="43"/>
      <c r="M959" s="15"/>
      <c r="N959" s="15"/>
      <c r="O959" s="15"/>
      <c r="P959" s="6"/>
      <c r="Q959" s="6"/>
    </row>
    <row r="960">
      <c r="A960" s="7"/>
      <c r="B960" s="15"/>
      <c r="C960" s="7"/>
      <c r="D960" s="88"/>
      <c r="E960" s="15"/>
      <c r="F960" s="44"/>
      <c r="G960" s="15"/>
      <c r="H960" s="44"/>
      <c r="I960" s="7"/>
      <c r="J960" s="15"/>
      <c r="K960" s="15"/>
      <c r="L960" s="43"/>
      <c r="M960" s="15"/>
      <c r="N960" s="15"/>
      <c r="O960" s="15"/>
      <c r="P960" s="6"/>
      <c r="Q960" s="6"/>
    </row>
    <row r="961">
      <c r="A961" s="7"/>
      <c r="B961" s="15"/>
      <c r="C961" s="7"/>
      <c r="D961" s="88"/>
      <c r="E961" s="15"/>
      <c r="F961" s="44"/>
      <c r="G961" s="15"/>
      <c r="H961" s="44"/>
      <c r="I961" s="7"/>
      <c r="J961" s="15"/>
      <c r="K961" s="15"/>
      <c r="L961" s="43"/>
      <c r="M961" s="15"/>
      <c r="N961" s="15"/>
      <c r="O961" s="15"/>
      <c r="P961" s="6"/>
      <c r="Q961" s="6"/>
    </row>
    <row r="962">
      <c r="A962" s="7"/>
      <c r="B962" s="15"/>
      <c r="C962" s="7"/>
      <c r="D962" s="88"/>
      <c r="E962" s="15"/>
      <c r="F962" s="44"/>
      <c r="G962" s="15"/>
      <c r="H962" s="44"/>
      <c r="I962" s="7"/>
      <c r="J962" s="15"/>
      <c r="K962" s="15"/>
      <c r="L962" s="43"/>
      <c r="M962" s="15"/>
      <c r="N962" s="15"/>
      <c r="O962" s="15"/>
      <c r="P962" s="6"/>
      <c r="Q962" s="6"/>
    </row>
    <row r="963">
      <c r="A963" s="7"/>
      <c r="B963" s="15"/>
      <c r="C963" s="7"/>
      <c r="D963" s="88"/>
      <c r="E963" s="15"/>
      <c r="F963" s="44"/>
      <c r="G963" s="15"/>
      <c r="H963" s="44"/>
      <c r="I963" s="7"/>
      <c r="J963" s="15"/>
      <c r="K963" s="15"/>
      <c r="L963" s="43"/>
      <c r="M963" s="15"/>
      <c r="N963" s="15"/>
      <c r="O963" s="15"/>
      <c r="P963" s="6"/>
      <c r="Q963" s="6"/>
    </row>
    <row r="964">
      <c r="A964" s="7"/>
      <c r="B964" s="15"/>
      <c r="C964" s="7"/>
      <c r="D964" s="88"/>
      <c r="E964" s="15"/>
      <c r="F964" s="44"/>
      <c r="G964" s="15"/>
      <c r="H964" s="44"/>
      <c r="I964" s="7"/>
      <c r="J964" s="15"/>
      <c r="K964" s="15"/>
      <c r="L964" s="43"/>
      <c r="M964" s="15"/>
      <c r="N964" s="15"/>
      <c r="O964" s="15"/>
      <c r="P964" s="6"/>
      <c r="Q964" s="6"/>
    </row>
    <row r="965">
      <c r="A965" s="7"/>
      <c r="B965" s="15"/>
      <c r="C965" s="7"/>
      <c r="D965" s="88"/>
      <c r="E965" s="15"/>
      <c r="F965" s="44"/>
      <c r="G965" s="15"/>
      <c r="H965" s="44"/>
      <c r="I965" s="7"/>
      <c r="J965" s="15"/>
      <c r="K965" s="15"/>
      <c r="L965" s="43"/>
      <c r="M965" s="15"/>
      <c r="N965" s="15"/>
      <c r="O965" s="15"/>
      <c r="P965" s="6"/>
      <c r="Q965" s="6"/>
    </row>
    <row r="966">
      <c r="A966" s="7"/>
      <c r="B966" s="15"/>
      <c r="C966" s="7"/>
      <c r="D966" s="88"/>
      <c r="E966" s="15"/>
      <c r="F966" s="44"/>
      <c r="G966" s="15"/>
      <c r="H966" s="44"/>
      <c r="I966" s="7"/>
      <c r="J966" s="15"/>
      <c r="K966" s="15"/>
      <c r="L966" s="43"/>
      <c r="M966" s="15"/>
      <c r="N966" s="15"/>
      <c r="O966" s="15"/>
      <c r="P966" s="6"/>
      <c r="Q966" s="6"/>
    </row>
    <row r="967">
      <c r="A967" s="7"/>
      <c r="B967" s="15"/>
      <c r="C967" s="7"/>
      <c r="D967" s="88"/>
      <c r="E967" s="15"/>
      <c r="F967" s="44"/>
      <c r="G967" s="15"/>
      <c r="H967" s="44"/>
      <c r="I967" s="7"/>
      <c r="J967" s="15"/>
      <c r="K967" s="15"/>
      <c r="L967" s="43"/>
      <c r="M967" s="15"/>
      <c r="N967" s="15"/>
      <c r="O967" s="15"/>
      <c r="P967" s="6"/>
      <c r="Q967" s="6"/>
    </row>
    <row r="968">
      <c r="A968" s="7"/>
      <c r="B968" s="15"/>
      <c r="C968" s="7"/>
      <c r="D968" s="88"/>
      <c r="E968" s="15"/>
      <c r="F968" s="44"/>
      <c r="G968" s="15"/>
      <c r="H968" s="44"/>
      <c r="I968" s="7"/>
      <c r="J968" s="15"/>
      <c r="K968" s="15"/>
      <c r="L968" s="43"/>
      <c r="M968" s="15"/>
      <c r="N968" s="15"/>
      <c r="O968" s="15"/>
      <c r="P968" s="6"/>
      <c r="Q968" s="6"/>
    </row>
    <row r="969">
      <c r="A969" s="7"/>
      <c r="B969" s="15"/>
      <c r="C969" s="7"/>
      <c r="D969" s="88"/>
      <c r="E969" s="15"/>
      <c r="F969" s="44"/>
      <c r="G969" s="15"/>
      <c r="H969" s="44"/>
      <c r="I969" s="7"/>
      <c r="J969" s="15"/>
      <c r="K969" s="15"/>
      <c r="L969" s="43"/>
      <c r="M969" s="15"/>
      <c r="N969" s="15"/>
      <c r="O969" s="15"/>
      <c r="P969" s="6"/>
      <c r="Q969" s="6"/>
    </row>
    <row r="970">
      <c r="A970" s="7"/>
      <c r="B970" s="15"/>
      <c r="C970" s="7"/>
      <c r="D970" s="88"/>
      <c r="E970" s="15"/>
      <c r="F970" s="44"/>
      <c r="G970" s="15"/>
      <c r="H970" s="44"/>
      <c r="I970" s="7"/>
      <c r="J970" s="15"/>
      <c r="K970" s="15"/>
      <c r="L970" s="43"/>
      <c r="M970" s="15"/>
      <c r="N970" s="15"/>
      <c r="O970" s="15"/>
      <c r="P970" s="6"/>
      <c r="Q970" s="6"/>
    </row>
    <row r="971">
      <c r="A971" s="7"/>
      <c r="B971" s="15"/>
      <c r="C971" s="7"/>
      <c r="D971" s="88"/>
      <c r="E971" s="15"/>
      <c r="F971" s="44"/>
      <c r="G971" s="15"/>
      <c r="H971" s="44"/>
      <c r="I971" s="7"/>
      <c r="J971" s="15"/>
      <c r="K971" s="15"/>
      <c r="L971" s="43"/>
      <c r="M971" s="15"/>
      <c r="N971" s="15"/>
      <c r="O971" s="15"/>
      <c r="P971" s="6"/>
      <c r="Q971" s="6"/>
    </row>
    <row r="972">
      <c r="A972" s="7"/>
      <c r="B972" s="15"/>
      <c r="C972" s="7"/>
      <c r="D972" s="88"/>
      <c r="E972" s="15"/>
      <c r="F972" s="44"/>
      <c r="G972" s="15"/>
      <c r="H972" s="44"/>
      <c r="I972" s="7"/>
      <c r="J972" s="15"/>
      <c r="K972" s="15"/>
      <c r="L972" s="43"/>
      <c r="M972" s="15"/>
      <c r="N972" s="15"/>
      <c r="O972" s="15"/>
      <c r="P972" s="6"/>
      <c r="Q972" s="6"/>
    </row>
    <row r="973">
      <c r="A973" s="7"/>
      <c r="B973" s="15"/>
      <c r="C973" s="7"/>
      <c r="D973" s="88"/>
      <c r="E973" s="15"/>
      <c r="F973" s="44"/>
      <c r="G973" s="15"/>
      <c r="H973" s="44"/>
      <c r="I973" s="7"/>
      <c r="J973" s="15"/>
      <c r="K973" s="15"/>
      <c r="L973" s="43"/>
      <c r="M973" s="15"/>
      <c r="N973" s="15"/>
      <c r="O973" s="15"/>
      <c r="P973" s="6"/>
      <c r="Q973" s="6"/>
    </row>
    <row r="974">
      <c r="A974" s="7"/>
      <c r="B974" s="15"/>
      <c r="C974" s="7"/>
      <c r="D974" s="88"/>
      <c r="E974" s="15"/>
      <c r="F974" s="44"/>
      <c r="G974" s="15"/>
      <c r="H974" s="44"/>
      <c r="I974" s="7"/>
      <c r="J974" s="15"/>
      <c r="K974" s="15"/>
      <c r="L974" s="43"/>
      <c r="M974" s="15"/>
      <c r="N974" s="15"/>
      <c r="O974" s="15"/>
      <c r="P974" s="6"/>
      <c r="Q974" s="6"/>
    </row>
    <row r="975">
      <c r="A975" s="7"/>
      <c r="B975" s="15"/>
      <c r="C975" s="7"/>
      <c r="D975" s="88"/>
      <c r="E975" s="15"/>
      <c r="F975" s="44"/>
      <c r="G975" s="15"/>
      <c r="H975" s="44"/>
      <c r="I975" s="7"/>
      <c r="J975" s="15"/>
      <c r="K975" s="15"/>
      <c r="L975" s="43"/>
      <c r="M975" s="15"/>
      <c r="N975" s="15"/>
      <c r="O975" s="15"/>
      <c r="P975" s="6"/>
      <c r="Q975" s="6"/>
    </row>
    <row r="976">
      <c r="A976" s="7"/>
      <c r="B976" s="15"/>
      <c r="C976" s="7"/>
      <c r="D976" s="88"/>
      <c r="E976" s="15"/>
      <c r="F976" s="44"/>
      <c r="G976" s="15"/>
      <c r="H976" s="44"/>
      <c r="I976" s="7"/>
      <c r="J976" s="15"/>
      <c r="K976" s="15"/>
      <c r="L976" s="43"/>
      <c r="M976" s="15"/>
      <c r="N976" s="15"/>
      <c r="O976" s="15"/>
      <c r="P976" s="6"/>
      <c r="Q976" s="6"/>
    </row>
    <row r="977">
      <c r="A977" s="7"/>
      <c r="B977" s="15"/>
      <c r="C977" s="7"/>
      <c r="D977" s="88"/>
      <c r="E977" s="15"/>
      <c r="F977" s="44"/>
      <c r="G977" s="15"/>
      <c r="H977" s="44"/>
      <c r="I977" s="7"/>
      <c r="J977" s="15"/>
      <c r="K977" s="15"/>
      <c r="L977" s="43"/>
      <c r="M977" s="15"/>
      <c r="N977" s="15"/>
      <c r="O977" s="15"/>
      <c r="P977" s="6"/>
      <c r="Q977" s="6"/>
    </row>
    <row r="978">
      <c r="A978" s="7"/>
      <c r="B978" s="15"/>
      <c r="C978" s="7"/>
      <c r="D978" s="88"/>
      <c r="E978" s="15"/>
      <c r="F978" s="44"/>
      <c r="G978" s="15"/>
      <c r="H978" s="44"/>
      <c r="I978" s="7"/>
      <c r="J978" s="15"/>
      <c r="K978" s="15"/>
      <c r="L978" s="43"/>
      <c r="M978" s="15"/>
      <c r="N978" s="15"/>
      <c r="O978" s="15"/>
      <c r="P978" s="6"/>
      <c r="Q978" s="6"/>
    </row>
    <row r="979">
      <c r="A979" s="7"/>
      <c r="B979" s="15"/>
      <c r="C979" s="7"/>
      <c r="D979" s="88"/>
      <c r="E979" s="15"/>
      <c r="F979" s="44"/>
      <c r="G979" s="15"/>
      <c r="H979" s="44"/>
      <c r="I979" s="7"/>
      <c r="J979" s="15"/>
      <c r="K979" s="15"/>
      <c r="L979" s="43"/>
      <c r="M979" s="15"/>
      <c r="N979" s="15"/>
      <c r="O979" s="15"/>
      <c r="P979" s="6"/>
      <c r="Q979" s="6"/>
    </row>
    <row r="980">
      <c r="A980" s="7"/>
      <c r="B980" s="15"/>
      <c r="C980" s="7"/>
      <c r="D980" s="88"/>
      <c r="E980" s="15"/>
      <c r="F980" s="44"/>
      <c r="G980" s="15"/>
      <c r="H980" s="44"/>
      <c r="I980" s="7"/>
      <c r="J980" s="15"/>
      <c r="K980" s="15"/>
      <c r="L980" s="43"/>
      <c r="M980" s="15"/>
      <c r="N980" s="15"/>
      <c r="O980" s="15"/>
      <c r="P980" s="6"/>
      <c r="Q980" s="6"/>
    </row>
    <row r="981">
      <c r="A981" s="7"/>
      <c r="B981" s="15"/>
      <c r="C981" s="7"/>
      <c r="D981" s="88"/>
      <c r="E981" s="15"/>
      <c r="F981" s="44"/>
      <c r="G981" s="15"/>
      <c r="H981" s="44"/>
      <c r="I981" s="7"/>
      <c r="J981" s="15"/>
      <c r="K981" s="15"/>
      <c r="L981" s="43"/>
      <c r="M981" s="15"/>
      <c r="N981" s="15"/>
      <c r="O981" s="15"/>
      <c r="P981" s="6"/>
      <c r="Q981" s="6"/>
    </row>
    <row r="982">
      <c r="A982" s="7"/>
      <c r="B982" s="15"/>
      <c r="C982" s="7"/>
      <c r="D982" s="88"/>
      <c r="E982" s="15"/>
      <c r="F982" s="44"/>
      <c r="G982" s="15"/>
      <c r="H982" s="44"/>
      <c r="I982" s="7"/>
      <c r="J982" s="15"/>
      <c r="K982" s="15"/>
      <c r="L982" s="43"/>
      <c r="M982" s="15"/>
      <c r="N982" s="15"/>
      <c r="O982" s="15"/>
      <c r="P982" s="6"/>
      <c r="Q982" s="6"/>
    </row>
    <row r="983">
      <c r="A983" s="7"/>
      <c r="B983" s="15"/>
      <c r="C983" s="7"/>
      <c r="D983" s="88"/>
      <c r="E983" s="15"/>
      <c r="F983" s="44"/>
      <c r="G983" s="15"/>
      <c r="H983" s="44"/>
      <c r="I983" s="7"/>
      <c r="J983" s="15"/>
      <c r="K983" s="15"/>
      <c r="L983" s="43"/>
      <c r="M983" s="15"/>
      <c r="N983" s="15"/>
      <c r="O983" s="15"/>
      <c r="P983" s="6"/>
      <c r="Q983" s="6"/>
    </row>
    <row r="984">
      <c r="A984" s="7"/>
      <c r="B984" s="15"/>
      <c r="C984" s="7"/>
      <c r="D984" s="88"/>
      <c r="E984" s="15"/>
      <c r="F984" s="44"/>
      <c r="G984" s="15"/>
      <c r="H984" s="44"/>
      <c r="I984" s="7"/>
      <c r="J984" s="15"/>
      <c r="K984" s="15"/>
      <c r="L984" s="43"/>
      <c r="M984" s="15"/>
      <c r="N984" s="15"/>
      <c r="O984" s="15"/>
      <c r="P984" s="6"/>
      <c r="Q984" s="6"/>
    </row>
    <row r="985">
      <c r="A985" s="7"/>
      <c r="B985" s="15"/>
      <c r="C985" s="7"/>
      <c r="D985" s="88"/>
      <c r="E985" s="15"/>
      <c r="F985" s="44"/>
      <c r="G985" s="15"/>
      <c r="H985" s="44"/>
      <c r="I985" s="7"/>
      <c r="J985" s="15"/>
      <c r="K985" s="15"/>
      <c r="L985" s="43"/>
      <c r="M985" s="15"/>
      <c r="N985" s="15"/>
      <c r="O985" s="15"/>
      <c r="P985" s="6"/>
      <c r="Q985" s="6"/>
    </row>
    <row r="986">
      <c r="A986" s="7"/>
      <c r="B986" s="15"/>
      <c r="C986" s="7"/>
      <c r="D986" s="88"/>
      <c r="E986" s="15"/>
      <c r="F986" s="44"/>
      <c r="G986" s="15"/>
      <c r="H986" s="44"/>
      <c r="I986" s="7"/>
      <c r="J986" s="15"/>
      <c r="K986" s="15"/>
      <c r="L986" s="43"/>
      <c r="M986" s="15"/>
      <c r="N986" s="15"/>
      <c r="O986" s="15"/>
      <c r="P986" s="6"/>
      <c r="Q986" s="6"/>
    </row>
    <row r="987">
      <c r="A987" s="7"/>
      <c r="B987" s="15"/>
      <c r="C987" s="7"/>
      <c r="D987" s="88"/>
      <c r="E987" s="15"/>
      <c r="F987" s="44"/>
      <c r="G987" s="15"/>
      <c r="H987" s="44"/>
      <c r="I987" s="7"/>
      <c r="J987" s="15"/>
      <c r="K987" s="15"/>
      <c r="L987" s="43"/>
      <c r="M987" s="15"/>
      <c r="N987" s="15"/>
      <c r="O987" s="15"/>
      <c r="P987" s="6"/>
      <c r="Q987" s="6"/>
    </row>
    <row r="988">
      <c r="A988" s="7"/>
      <c r="B988" s="15"/>
      <c r="C988" s="7"/>
      <c r="D988" s="88"/>
      <c r="E988" s="15"/>
      <c r="F988" s="44"/>
      <c r="G988" s="15"/>
      <c r="H988" s="44"/>
      <c r="I988" s="7"/>
      <c r="J988" s="15"/>
      <c r="K988" s="15"/>
      <c r="L988" s="43"/>
      <c r="M988" s="15"/>
      <c r="N988" s="15"/>
      <c r="O988" s="15"/>
      <c r="P988" s="6"/>
      <c r="Q988" s="6"/>
    </row>
    <row r="989">
      <c r="A989" s="7"/>
      <c r="B989" s="15"/>
      <c r="C989" s="7"/>
      <c r="D989" s="88"/>
      <c r="E989" s="15"/>
      <c r="F989" s="44"/>
      <c r="G989" s="15"/>
      <c r="H989" s="44"/>
      <c r="I989" s="7"/>
      <c r="J989" s="15"/>
      <c r="K989" s="15"/>
      <c r="L989" s="43"/>
      <c r="M989" s="15"/>
      <c r="N989" s="15"/>
      <c r="O989" s="15"/>
      <c r="P989" s="6"/>
      <c r="Q989" s="6"/>
    </row>
    <row r="990">
      <c r="A990" s="7"/>
      <c r="B990" s="15"/>
      <c r="C990" s="7"/>
      <c r="D990" s="88"/>
      <c r="E990" s="15"/>
      <c r="F990" s="44"/>
      <c r="G990" s="15"/>
      <c r="H990" s="44"/>
      <c r="I990" s="7"/>
      <c r="J990" s="15"/>
      <c r="K990" s="15"/>
      <c r="L990" s="43"/>
      <c r="M990" s="15"/>
      <c r="N990" s="15"/>
      <c r="O990" s="15"/>
      <c r="P990" s="6"/>
      <c r="Q990" s="6"/>
    </row>
    <row r="991">
      <c r="A991" s="7"/>
      <c r="B991" s="15"/>
      <c r="C991" s="7"/>
      <c r="D991" s="88"/>
      <c r="E991" s="15"/>
      <c r="F991" s="44"/>
      <c r="G991" s="15"/>
      <c r="H991" s="44"/>
      <c r="I991" s="7"/>
      <c r="J991" s="15"/>
      <c r="K991" s="15"/>
      <c r="L991" s="43"/>
      <c r="M991" s="15"/>
      <c r="N991" s="15"/>
      <c r="O991" s="15"/>
      <c r="P991" s="6"/>
      <c r="Q991" s="6"/>
    </row>
    <row r="992">
      <c r="A992" s="7"/>
      <c r="B992" s="15"/>
      <c r="C992" s="7"/>
      <c r="D992" s="88"/>
      <c r="E992" s="15"/>
      <c r="F992" s="44"/>
      <c r="G992" s="15"/>
      <c r="H992" s="44"/>
      <c r="I992" s="7"/>
      <c r="J992" s="15"/>
      <c r="K992" s="15"/>
      <c r="L992" s="43"/>
      <c r="M992" s="15"/>
      <c r="N992" s="15"/>
      <c r="O992" s="15"/>
      <c r="P992" s="6"/>
      <c r="Q992" s="6"/>
    </row>
    <row r="993">
      <c r="A993" s="7"/>
      <c r="B993" s="15"/>
      <c r="C993" s="7"/>
      <c r="D993" s="88"/>
      <c r="E993" s="15"/>
      <c r="F993" s="44"/>
      <c r="G993" s="15"/>
      <c r="H993" s="44"/>
      <c r="I993" s="7"/>
      <c r="J993" s="15"/>
      <c r="K993" s="15"/>
      <c r="L993" s="43"/>
      <c r="M993" s="15"/>
      <c r="N993" s="15"/>
      <c r="O993" s="15"/>
      <c r="P993" s="6"/>
      <c r="Q993" s="6"/>
    </row>
    <row r="994">
      <c r="A994" s="7"/>
      <c r="B994" s="15"/>
      <c r="C994" s="7"/>
      <c r="D994" s="88"/>
      <c r="E994" s="15"/>
      <c r="F994" s="44"/>
      <c r="G994" s="15"/>
      <c r="H994" s="44"/>
      <c r="I994" s="7"/>
      <c r="J994" s="15"/>
      <c r="K994" s="15"/>
      <c r="L994" s="43"/>
      <c r="M994" s="15"/>
      <c r="N994" s="15"/>
      <c r="O994" s="15"/>
      <c r="P994" s="6"/>
      <c r="Q994" s="6"/>
    </row>
    <row r="995">
      <c r="A995" s="7"/>
      <c r="B995" s="15"/>
      <c r="C995" s="7"/>
      <c r="D995" s="88"/>
      <c r="E995" s="15"/>
      <c r="F995" s="44"/>
      <c r="G995" s="15"/>
      <c r="H995" s="44"/>
      <c r="I995" s="7"/>
      <c r="J995" s="15"/>
      <c r="K995" s="15"/>
      <c r="L995" s="43"/>
      <c r="M995" s="15"/>
      <c r="N995" s="15"/>
      <c r="O995" s="15"/>
      <c r="P995" s="6"/>
      <c r="Q995" s="6"/>
    </row>
    <row r="996">
      <c r="A996" s="7"/>
      <c r="B996" s="15"/>
      <c r="C996" s="7"/>
      <c r="D996" s="88"/>
      <c r="E996" s="15"/>
      <c r="F996" s="44"/>
      <c r="G996" s="15"/>
      <c r="H996" s="44"/>
      <c r="I996" s="7"/>
      <c r="J996" s="15"/>
      <c r="K996" s="15"/>
      <c r="L996" s="43"/>
      <c r="M996" s="15"/>
      <c r="N996" s="15"/>
      <c r="O996" s="15"/>
      <c r="P996" s="6"/>
      <c r="Q996" s="6"/>
    </row>
    <row r="997">
      <c r="A997" s="7"/>
      <c r="B997" s="15"/>
      <c r="C997" s="7"/>
      <c r="D997" s="88"/>
      <c r="E997" s="15"/>
      <c r="F997" s="44"/>
      <c r="G997" s="15"/>
      <c r="H997" s="44"/>
      <c r="I997" s="7"/>
      <c r="J997" s="15"/>
      <c r="K997" s="15"/>
      <c r="L997" s="43"/>
      <c r="M997" s="15"/>
      <c r="N997" s="15"/>
      <c r="O997" s="15"/>
      <c r="P997" s="6"/>
      <c r="Q997" s="6"/>
    </row>
    <row r="998">
      <c r="A998" s="7"/>
      <c r="B998" s="15"/>
      <c r="C998" s="7"/>
      <c r="D998" s="88"/>
      <c r="E998" s="15"/>
      <c r="F998" s="44"/>
      <c r="G998" s="15"/>
      <c r="H998" s="44"/>
      <c r="I998" s="7"/>
      <c r="J998" s="15"/>
      <c r="K998" s="15"/>
      <c r="L998" s="43"/>
      <c r="M998" s="15"/>
      <c r="N998" s="15"/>
      <c r="O998" s="15"/>
      <c r="P998" s="6"/>
      <c r="Q998" s="6"/>
    </row>
    <row r="999">
      <c r="A999" s="7"/>
      <c r="B999" s="15"/>
      <c r="C999" s="7"/>
      <c r="D999" s="88"/>
      <c r="E999" s="15"/>
      <c r="F999" s="44"/>
      <c r="G999" s="15"/>
      <c r="H999" s="44"/>
      <c r="I999" s="7"/>
      <c r="J999" s="15"/>
      <c r="K999" s="15"/>
      <c r="L999" s="43"/>
      <c r="M999" s="15"/>
      <c r="N999" s="15"/>
      <c r="O999" s="15"/>
      <c r="P999" s="6"/>
      <c r="Q999" s="6"/>
    </row>
    <row r="1000">
      <c r="A1000" s="7"/>
      <c r="B1000" s="15"/>
      <c r="C1000" s="7"/>
      <c r="D1000" s="88"/>
      <c r="E1000" s="15"/>
      <c r="F1000" s="44"/>
      <c r="G1000" s="15"/>
      <c r="H1000" s="44"/>
      <c r="I1000" s="7"/>
      <c r="J1000" s="15"/>
      <c r="K1000" s="15"/>
      <c r="L1000" s="43"/>
      <c r="M1000" s="15"/>
      <c r="N1000" s="15"/>
      <c r="O1000" s="15"/>
      <c r="P1000" s="6"/>
      <c r="Q1000" s="6"/>
    </row>
    <row r="1001">
      <c r="A1001" s="7"/>
      <c r="B1001" s="15"/>
      <c r="C1001" s="7"/>
      <c r="D1001" s="88"/>
      <c r="E1001" s="15"/>
      <c r="F1001" s="44"/>
      <c r="G1001" s="15"/>
      <c r="H1001" s="44"/>
      <c r="I1001" s="7"/>
      <c r="J1001" s="15"/>
      <c r="K1001" s="15"/>
      <c r="L1001" s="43"/>
      <c r="M1001" s="15"/>
      <c r="N1001" s="15"/>
      <c r="O1001" s="15"/>
      <c r="P1001" s="6"/>
      <c r="Q1001" s="6"/>
    </row>
    <row r="1002">
      <c r="A1002" s="7"/>
      <c r="B1002" s="15"/>
      <c r="C1002" s="7"/>
      <c r="D1002" s="88"/>
      <c r="E1002" s="15"/>
      <c r="F1002" s="44"/>
      <c r="G1002" s="15"/>
      <c r="H1002" s="44"/>
      <c r="I1002" s="7"/>
      <c r="J1002" s="15"/>
      <c r="K1002" s="15"/>
      <c r="L1002" s="43"/>
      <c r="M1002" s="15"/>
      <c r="N1002" s="15"/>
      <c r="O1002" s="15"/>
      <c r="P1002" s="6"/>
      <c r="Q1002" s="6"/>
    </row>
    <row r="1003">
      <c r="A1003" s="7"/>
      <c r="B1003" s="15"/>
      <c r="C1003" s="7"/>
      <c r="D1003" s="88"/>
      <c r="E1003" s="15"/>
      <c r="F1003" s="44"/>
      <c r="G1003" s="15"/>
      <c r="H1003" s="44"/>
      <c r="I1003" s="7"/>
      <c r="J1003" s="15"/>
      <c r="K1003" s="15"/>
      <c r="L1003" s="43"/>
      <c r="M1003" s="15"/>
      <c r="N1003" s="15"/>
      <c r="O1003" s="15"/>
      <c r="P1003" s="6"/>
      <c r="Q1003" s="6"/>
    </row>
    <row r="1004">
      <c r="A1004" s="7"/>
      <c r="B1004" s="15"/>
      <c r="C1004" s="7"/>
      <c r="D1004" s="88"/>
      <c r="E1004" s="15"/>
      <c r="F1004" s="44"/>
      <c r="G1004" s="15"/>
      <c r="H1004" s="44"/>
      <c r="I1004" s="7"/>
      <c r="J1004" s="15"/>
      <c r="K1004" s="15"/>
      <c r="L1004" s="43"/>
      <c r="M1004" s="15"/>
      <c r="N1004" s="15"/>
      <c r="O1004" s="15"/>
      <c r="P1004" s="6"/>
      <c r="Q1004" s="6"/>
    </row>
    <row r="1005">
      <c r="A1005" s="7"/>
      <c r="B1005" s="15"/>
      <c r="C1005" s="7"/>
      <c r="D1005" s="88"/>
      <c r="E1005" s="15"/>
      <c r="F1005" s="44"/>
      <c r="G1005" s="15"/>
      <c r="H1005" s="44"/>
      <c r="I1005" s="7"/>
      <c r="J1005" s="15"/>
      <c r="K1005" s="15"/>
      <c r="L1005" s="43"/>
      <c r="M1005" s="15"/>
      <c r="N1005" s="15"/>
      <c r="O1005" s="15"/>
      <c r="P1005" s="6"/>
      <c r="Q1005" s="6"/>
    </row>
    <row r="1006">
      <c r="A1006" s="7"/>
      <c r="B1006" s="15"/>
      <c r="C1006" s="7"/>
      <c r="D1006" s="88"/>
      <c r="E1006" s="15"/>
      <c r="F1006" s="44"/>
      <c r="G1006" s="15"/>
      <c r="H1006" s="44"/>
      <c r="I1006" s="7"/>
      <c r="J1006" s="15"/>
      <c r="K1006" s="15"/>
      <c r="L1006" s="43"/>
      <c r="M1006" s="15"/>
      <c r="N1006" s="15"/>
      <c r="O1006" s="15"/>
      <c r="P1006" s="6"/>
      <c r="Q1006" s="6"/>
    </row>
    <row r="1007">
      <c r="A1007" s="7"/>
      <c r="B1007" s="15"/>
      <c r="C1007" s="7"/>
      <c r="D1007" s="88"/>
      <c r="E1007" s="15"/>
      <c r="F1007" s="44"/>
      <c r="G1007" s="15"/>
      <c r="H1007" s="44"/>
      <c r="I1007" s="7"/>
      <c r="J1007" s="15"/>
      <c r="K1007" s="15"/>
      <c r="L1007" s="43"/>
      <c r="M1007" s="15"/>
      <c r="N1007" s="15"/>
      <c r="O1007" s="15"/>
      <c r="P1007" s="6"/>
      <c r="Q1007" s="6"/>
    </row>
    <row r="1008">
      <c r="A1008" s="7"/>
      <c r="B1008" s="15"/>
      <c r="C1008" s="7"/>
      <c r="D1008" s="88"/>
      <c r="E1008" s="15"/>
      <c r="F1008" s="44"/>
      <c r="G1008" s="15"/>
      <c r="H1008" s="44"/>
      <c r="I1008" s="7"/>
      <c r="J1008" s="15"/>
      <c r="K1008" s="15"/>
      <c r="L1008" s="43"/>
      <c r="M1008" s="15"/>
      <c r="N1008" s="15"/>
      <c r="O1008" s="15"/>
      <c r="P1008" s="6"/>
      <c r="Q1008" s="6"/>
    </row>
    <row r="1009">
      <c r="A1009" s="7"/>
      <c r="B1009" s="15"/>
      <c r="C1009" s="7"/>
      <c r="D1009" s="88"/>
      <c r="E1009" s="15"/>
      <c r="F1009" s="44"/>
      <c r="G1009" s="15"/>
      <c r="H1009" s="44"/>
      <c r="I1009" s="7"/>
      <c r="J1009" s="15"/>
      <c r="K1009" s="15"/>
      <c r="L1009" s="43"/>
      <c r="M1009" s="15"/>
      <c r="N1009" s="15"/>
      <c r="O1009" s="15"/>
      <c r="P1009" s="6"/>
      <c r="Q1009" s="6"/>
    </row>
    <row r="1010">
      <c r="A1010" s="7"/>
      <c r="B1010" s="15"/>
      <c r="C1010" s="7"/>
      <c r="D1010" s="88"/>
      <c r="E1010" s="15"/>
      <c r="F1010" s="44"/>
      <c r="G1010" s="15"/>
      <c r="H1010" s="44"/>
      <c r="I1010" s="7"/>
      <c r="J1010" s="15"/>
      <c r="K1010" s="15"/>
      <c r="L1010" s="43"/>
      <c r="M1010" s="15"/>
      <c r="N1010" s="15"/>
      <c r="O1010" s="15"/>
      <c r="P1010" s="6"/>
      <c r="Q1010" s="6"/>
    </row>
    <row r="1011">
      <c r="A1011" s="89"/>
      <c r="B1011" s="90"/>
      <c r="C1011" s="91"/>
      <c r="D1011" s="92"/>
      <c r="E1011" s="90"/>
      <c r="F1011" s="93"/>
      <c r="G1011" s="6"/>
      <c r="H1011" s="94"/>
      <c r="I1011" s="91"/>
      <c r="J1011" s="90"/>
      <c r="K1011" s="6"/>
      <c r="L1011" s="95"/>
      <c r="M1011" s="6"/>
      <c r="N1011" s="90"/>
      <c r="O1011" s="6"/>
      <c r="P1011" s="6"/>
      <c r="Q1011" s="6"/>
    </row>
    <row r="1012">
      <c r="A1012" s="89"/>
      <c r="B1012" s="90"/>
      <c r="C1012" s="91"/>
      <c r="D1012" s="92"/>
      <c r="E1012" s="90"/>
      <c r="F1012" s="71"/>
      <c r="G1012" s="6"/>
      <c r="H1012" s="94"/>
      <c r="I1012" s="89"/>
      <c r="J1012" s="6"/>
      <c r="K1012" s="6"/>
      <c r="L1012" s="95"/>
      <c r="M1012" s="6"/>
      <c r="N1012" s="6"/>
      <c r="O1012" s="6"/>
      <c r="P1012" s="6"/>
      <c r="Q1012" s="6"/>
    </row>
    <row r="1013">
      <c r="A1013" s="89"/>
      <c r="B1013" s="6"/>
      <c r="C1013" s="89"/>
      <c r="D1013" s="96"/>
      <c r="E1013" s="6"/>
      <c r="F1013" s="94"/>
      <c r="G1013" s="6"/>
      <c r="H1013" s="94"/>
      <c r="I1013" s="89"/>
      <c r="J1013" s="6"/>
      <c r="K1013" s="6"/>
      <c r="L1013" s="95"/>
      <c r="M1013" s="6"/>
      <c r="N1013" s="6"/>
      <c r="O1013" s="6"/>
      <c r="P1013" s="6"/>
      <c r="Q1013" s="6"/>
    </row>
    <row r="1014">
      <c r="A1014" s="89"/>
      <c r="B1014" s="6"/>
      <c r="C1014" s="89"/>
      <c r="D1014" s="96"/>
      <c r="E1014" s="6"/>
      <c r="F1014" s="94"/>
      <c r="G1014" s="6"/>
      <c r="H1014" s="94"/>
      <c r="I1014" s="89"/>
      <c r="J1014" s="6"/>
      <c r="K1014" s="6"/>
      <c r="L1014" s="95"/>
      <c r="M1014" s="6"/>
      <c r="N1014" s="6"/>
      <c r="O1014" s="6"/>
      <c r="P1014" s="6"/>
      <c r="Q1014" s="6"/>
    </row>
    <row r="1015">
      <c r="A1015" s="89"/>
      <c r="B1015" s="6"/>
      <c r="C1015" s="89"/>
      <c r="D1015" s="96"/>
      <c r="E1015" s="6"/>
      <c r="F1015" s="94"/>
      <c r="G1015" s="6"/>
      <c r="H1015" s="94"/>
      <c r="I1015" s="89"/>
      <c r="J1015" s="6"/>
      <c r="K1015" s="6"/>
      <c r="L1015" s="95"/>
      <c r="M1015" s="6"/>
      <c r="N1015" s="6"/>
      <c r="O1015" s="6"/>
      <c r="P1015" s="6"/>
      <c r="Q1015" s="6"/>
    </row>
    <row r="1016">
      <c r="A1016" s="89"/>
      <c r="B1016" s="6"/>
      <c r="C1016" s="89"/>
      <c r="D1016" s="96"/>
      <c r="E1016" s="6"/>
      <c r="F1016" s="94"/>
      <c r="G1016" s="6"/>
      <c r="H1016" s="94"/>
      <c r="I1016" s="89"/>
      <c r="J1016" s="6"/>
      <c r="K1016" s="6"/>
      <c r="L1016" s="95"/>
      <c r="M1016" s="6"/>
      <c r="N1016" s="6"/>
      <c r="O1016" s="6"/>
      <c r="P1016" s="6"/>
      <c r="Q1016" s="6"/>
    </row>
    <row r="1017">
      <c r="A1017" s="89"/>
      <c r="B1017" s="6"/>
      <c r="C1017" s="89"/>
      <c r="D1017" s="96"/>
      <c r="E1017" s="6"/>
      <c r="F1017" s="94"/>
      <c r="G1017" s="6"/>
      <c r="H1017" s="94"/>
      <c r="I1017" s="89"/>
      <c r="J1017" s="6"/>
      <c r="K1017" s="6"/>
      <c r="L1017" s="95"/>
      <c r="M1017" s="6"/>
      <c r="N1017" s="6"/>
      <c r="O1017" s="6"/>
      <c r="P1017" s="6"/>
      <c r="Q1017" s="6"/>
    </row>
    <row r="1018">
      <c r="A1018" s="89"/>
      <c r="B1018" s="6"/>
      <c r="C1018" s="89"/>
      <c r="D1018" s="96"/>
      <c r="E1018" s="6"/>
      <c r="F1018" s="94"/>
      <c r="G1018" s="6"/>
      <c r="H1018" s="94"/>
      <c r="I1018" s="89"/>
      <c r="J1018" s="6"/>
      <c r="K1018" s="6"/>
      <c r="L1018" s="95"/>
      <c r="M1018" s="6"/>
      <c r="N1018" s="6"/>
      <c r="O1018" s="6"/>
      <c r="P1018" s="6"/>
      <c r="Q1018" s="6"/>
    </row>
    <row r="1019">
      <c r="A1019" s="89"/>
      <c r="B1019" s="6"/>
      <c r="C1019" s="89"/>
      <c r="D1019" s="96"/>
      <c r="E1019" s="6"/>
      <c r="F1019" s="94"/>
      <c r="G1019" s="6"/>
      <c r="H1019" s="94"/>
      <c r="I1019" s="89"/>
      <c r="J1019" s="6"/>
      <c r="K1019" s="6"/>
      <c r="L1019" s="95"/>
      <c r="M1019" s="6"/>
      <c r="N1019" s="6"/>
      <c r="O1019" s="6"/>
      <c r="P1019" s="6"/>
      <c r="Q1019" s="6"/>
    </row>
    <row r="1020">
      <c r="A1020" s="89"/>
      <c r="B1020" s="6"/>
      <c r="C1020" s="89"/>
      <c r="D1020" s="96"/>
      <c r="E1020" s="6"/>
      <c r="F1020" s="94"/>
      <c r="G1020" s="6"/>
      <c r="H1020" s="94"/>
      <c r="I1020" s="89"/>
      <c r="J1020" s="6"/>
      <c r="K1020" s="6"/>
      <c r="L1020" s="95"/>
      <c r="M1020" s="6"/>
      <c r="N1020" s="6"/>
      <c r="O1020" s="6"/>
      <c r="P1020" s="6"/>
      <c r="Q1020" s="6"/>
    </row>
    <row r="1021">
      <c r="A1021" s="89"/>
      <c r="B1021" s="6"/>
      <c r="C1021" s="89"/>
      <c r="D1021" s="96"/>
      <c r="E1021" s="6"/>
      <c r="F1021" s="94"/>
      <c r="G1021" s="6"/>
      <c r="H1021" s="94"/>
      <c r="I1021" s="89"/>
      <c r="J1021" s="6"/>
      <c r="K1021" s="6"/>
      <c r="L1021" s="95"/>
      <c r="M1021" s="6"/>
      <c r="N1021" s="6"/>
      <c r="O1021" s="6"/>
      <c r="P1021" s="6"/>
      <c r="Q1021" s="6"/>
    </row>
    <row r="1022">
      <c r="A1022" s="89"/>
      <c r="B1022" s="6"/>
      <c r="C1022" s="89"/>
      <c r="D1022" s="96"/>
      <c r="E1022" s="6"/>
      <c r="F1022" s="94"/>
      <c r="G1022" s="6"/>
      <c r="H1022" s="94"/>
      <c r="I1022" s="89"/>
      <c r="J1022" s="6"/>
      <c r="K1022" s="6"/>
      <c r="L1022" s="95"/>
      <c r="M1022" s="6"/>
      <c r="N1022" s="6"/>
      <c r="O1022" s="6"/>
      <c r="P1022" s="6"/>
      <c r="Q1022" s="6"/>
    </row>
    <row r="1023">
      <c r="A1023" s="89"/>
      <c r="B1023" s="6"/>
      <c r="C1023" s="89"/>
      <c r="D1023" s="96"/>
      <c r="E1023" s="6"/>
      <c r="F1023" s="94"/>
      <c r="G1023" s="6"/>
      <c r="H1023" s="94"/>
      <c r="I1023" s="89"/>
      <c r="J1023" s="6"/>
      <c r="K1023" s="6"/>
      <c r="L1023" s="95"/>
      <c r="M1023" s="6"/>
      <c r="N1023" s="6"/>
      <c r="O1023" s="6"/>
      <c r="P1023" s="6"/>
      <c r="Q1023" s="6"/>
    </row>
    <row r="1024">
      <c r="A1024" s="89"/>
      <c r="B1024" s="6"/>
      <c r="C1024" s="89"/>
      <c r="D1024" s="96"/>
      <c r="E1024" s="6"/>
      <c r="F1024" s="94"/>
      <c r="G1024" s="6"/>
      <c r="H1024" s="94"/>
      <c r="I1024" s="89"/>
      <c r="J1024" s="6"/>
      <c r="K1024" s="6"/>
      <c r="L1024" s="95"/>
      <c r="M1024" s="6"/>
      <c r="N1024" s="6"/>
      <c r="O1024" s="6"/>
      <c r="P1024" s="6"/>
      <c r="Q1024" s="6"/>
    </row>
    <row r="1025">
      <c r="A1025" s="89"/>
      <c r="B1025" s="6"/>
      <c r="C1025" s="89"/>
      <c r="D1025" s="96"/>
      <c r="E1025" s="6"/>
      <c r="F1025" s="94"/>
      <c r="G1025" s="6"/>
      <c r="H1025" s="94"/>
      <c r="I1025" s="89"/>
      <c r="J1025" s="6"/>
      <c r="K1025" s="6"/>
      <c r="L1025" s="95"/>
      <c r="M1025" s="6"/>
      <c r="N1025" s="6"/>
      <c r="O1025" s="6"/>
      <c r="P1025" s="6"/>
      <c r="Q1025" s="6"/>
    </row>
    <row r="1026">
      <c r="A1026" s="89"/>
      <c r="B1026" s="6"/>
      <c r="C1026" s="89"/>
      <c r="D1026" s="96"/>
      <c r="E1026" s="6"/>
      <c r="F1026" s="94"/>
      <c r="G1026" s="6"/>
      <c r="H1026" s="94"/>
      <c r="I1026" s="89"/>
      <c r="J1026" s="6"/>
      <c r="K1026" s="6"/>
      <c r="L1026" s="95"/>
      <c r="M1026" s="6"/>
      <c r="N1026" s="6"/>
      <c r="O1026" s="6"/>
      <c r="P1026" s="6"/>
      <c r="Q1026" s="6"/>
    </row>
    <row r="1027">
      <c r="A1027" s="89"/>
      <c r="B1027" s="6"/>
      <c r="C1027" s="89"/>
      <c r="D1027" s="96"/>
      <c r="E1027" s="6"/>
      <c r="F1027" s="94"/>
      <c r="G1027" s="6"/>
      <c r="H1027" s="94"/>
      <c r="I1027" s="89"/>
      <c r="J1027" s="6"/>
      <c r="K1027" s="6"/>
      <c r="L1027" s="95"/>
      <c r="M1027" s="6"/>
      <c r="N1027" s="6"/>
      <c r="O1027" s="6"/>
      <c r="P1027" s="6"/>
      <c r="Q1027" s="6"/>
    </row>
    <row r="1028">
      <c r="A1028" s="89"/>
      <c r="B1028" s="6"/>
      <c r="C1028" s="89"/>
      <c r="D1028" s="96"/>
      <c r="E1028" s="6"/>
      <c r="F1028" s="94"/>
      <c r="G1028" s="6"/>
      <c r="H1028" s="94"/>
      <c r="I1028" s="89"/>
      <c r="J1028" s="6"/>
      <c r="K1028" s="6"/>
      <c r="L1028" s="95"/>
      <c r="M1028" s="6"/>
      <c r="N1028" s="6"/>
      <c r="O1028" s="6"/>
      <c r="P1028" s="6"/>
      <c r="Q1028" s="6"/>
    </row>
    <row r="1029">
      <c r="A1029" s="89"/>
      <c r="B1029" s="6"/>
      <c r="C1029" s="89"/>
      <c r="D1029" s="96"/>
      <c r="E1029" s="6"/>
      <c r="F1029" s="94"/>
      <c r="G1029" s="6"/>
      <c r="H1029" s="94"/>
      <c r="I1029" s="89"/>
      <c r="J1029" s="6"/>
      <c r="K1029" s="6"/>
      <c r="L1029" s="95"/>
      <c r="M1029" s="6"/>
      <c r="N1029" s="6"/>
      <c r="O1029" s="6"/>
      <c r="P1029" s="6"/>
      <c r="Q1029" s="6"/>
    </row>
    <row r="1030">
      <c r="A1030" s="89"/>
      <c r="B1030" s="6"/>
      <c r="C1030" s="89"/>
      <c r="D1030" s="96"/>
      <c r="E1030" s="6"/>
      <c r="F1030" s="94"/>
      <c r="G1030" s="6"/>
      <c r="H1030" s="94"/>
      <c r="I1030" s="89"/>
      <c r="J1030" s="6"/>
      <c r="K1030" s="6"/>
      <c r="L1030" s="95"/>
      <c r="M1030" s="6"/>
      <c r="N1030" s="6"/>
      <c r="O1030" s="6"/>
      <c r="P1030" s="6"/>
      <c r="Q1030" s="6"/>
    </row>
    <row r="1031">
      <c r="A1031" s="89"/>
      <c r="B1031" s="6"/>
      <c r="C1031" s="89"/>
      <c r="D1031" s="96"/>
      <c r="E1031" s="6"/>
      <c r="F1031" s="94"/>
      <c r="G1031" s="6"/>
      <c r="H1031" s="94"/>
      <c r="I1031" s="89"/>
      <c r="J1031" s="6"/>
      <c r="K1031" s="6"/>
      <c r="L1031" s="95"/>
      <c r="M1031" s="6"/>
      <c r="N1031" s="6"/>
      <c r="O1031" s="6"/>
      <c r="P1031" s="6"/>
      <c r="Q1031" s="6"/>
    </row>
    <row r="1032">
      <c r="A1032" s="89"/>
      <c r="B1032" s="6"/>
      <c r="C1032" s="89"/>
      <c r="D1032" s="96"/>
      <c r="E1032" s="6"/>
      <c r="F1032" s="94"/>
      <c r="G1032" s="6"/>
      <c r="H1032" s="94"/>
      <c r="I1032" s="89"/>
      <c r="J1032" s="6"/>
      <c r="K1032" s="6"/>
      <c r="L1032" s="95"/>
      <c r="M1032" s="6"/>
      <c r="N1032" s="6"/>
      <c r="O1032" s="6"/>
      <c r="P1032" s="6"/>
      <c r="Q1032" s="6"/>
    </row>
    <row r="1033">
      <c r="A1033" s="89"/>
      <c r="B1033" s="6"/>
      <c r="C1033" s="89"/>
      <c r="D1033" s="96"/>
      <c r="E1033" s="6"/>
      <c r="F1033" s="94"/>
      <c r="G1033" s="6"/>
      <c r="H1033" s="94"/>
      <c r="I1033" s="89"/>
      <c r="J1033" s="6"/>
      <c r="K1033" s="6"/>
      <c r="L1033" s="95"/>
      <c r="M1033" s="6"/>
      <c r="N1033" s="6"/>
      <c r="O1033" s="6"/>
      <c r="P1033" s="6"/>
      <c r="Q1033" s="6"/>
    </row>
    <row r="1034">
      <c r="A1034" s="89"/>
      <c r="B1034" s="6"/>
      <c r="C1034" s="89"/>
      <c r="D1034" s="96"/>
      <c r="E1034" s="6"/>
      <c r="F1034" s="94"/>
      <c r="G1034" s="6"/>
      <c r="H1034" s="94"/>
      <c r="I1034" s="89"/>
      <c r="J1034" s="6"/>
      <c r="K1034" s="6"/>
      <c r="L1034" s="95"/>
      <c r="M1034" s="6"/>
      <c r="N1034" s="6"/>
      <c r="O1034" s="6"/>
      <c r="P1034" s="6"/>
      <c r="Q1034" s="6"/>
    </row>
    <row r="1035">
      <c r="A1035" s="89"/>
      <c r="B1035" s="6"/>
      <c r="C1035" s="89"/>
      <c r="D1035" s="96"/>
      <c r="E1035" s="6"/>
      <c r="F1035" s="94"/>
      <c r="G1035" s="6"/>
      <c r="H1035" s="94"/>
      <c r="I1035" s="89"/>
      <c r="J1035" s="6"/>
      <c r="K1035" s="6"/>
      <c r="L1035" s="95"/>
      <c r="M1035" s="6"/>
      <c r="N1035" s="6"/>
      <c r="O1035" s="6"/>
      <c r="P1035" s="6"/>
      <c r="Q1035" s="6"/>
    </row>
    <row r="1036">
      <c r="A1036" s="89"/>
      <c r="B1036" s="6"/>
      <c r="C1036" s="89"/>
      <c r="D1036" s="96"/>
      <c r="E1036" s="6"/>
      <c r="F1036" s="94"/>
      <c r="G1036" s="6"/>
      <c r="H1036" s="94"/>
      <c r="I1036" s="89"/>
      <c r="J1036" s="6"/>
      <c r="K1036" s="6"/>
      <c r="L1036" s="95"/>
      <c r="M1036" s="6"/>
      <c r="N1036" s="6"/>
      <c r="O1036" s="6"/>
      <c r="P1036" s="6"/>
      <c r="Q1036" s="6"/>
    </row>
    <row r="1037">
      <c r="A1037" s="89"/>
      <c r="B1037" s="6"/>
      <c r="C1037" s="89"/>
      <c r="D1037" s="96"/>
      <c r="E1037" s="6"/>
      <c r="F1037" s="94"/>
      <c r="G1037" s="6"/>
      <c r="H1037" s="94"/>
      <c r="I1037" s="89"/>
      <c r="J1037" s="6"/>
      <c r="K1037" s="6"/>
      <c r="L1037" s="95"/>
      <c r="M1037" s="6"/>
      <c r="N1037" s="6"/>
      <c r="O1037" s="6"/>
      <c r="P1037" s="6"/>
      <c r="Q1037" s="6"/>
    </row>
    <row r="1038">
      <c r="A1038" s="89"/>
      <c r="B1038" s="6"/>
      <c r="C1038" s="89"/>
      <c r="D1038" s="96"/>
      <c r="E1038" s="6"/>
      <c r="F1038" s="94"/>
      <c r="G1038" s="6"/>
      <c r="H1038" s="94"/>
      <c r="I1038" s="89"/>
      <c r="J1038" s="6"/>
      <c r="K1038" s="6"/>
      <c r="L1038" s="95"/>
      <c r="M1038" s="6"/>
      <c r="N1038" s="6"/>
      <c r="O1038" s="6"/>
      <c r="P1038" s="6"/>
      <c r="Q1038" s="6"/>
    </row>
    <row r="1039">
      <c r="A1039" s="89"/>
      <c r="B1039" s="6"/>
      <c r="C1039" s="89"/>
      <c r="D1039" s="96"/>
      <c r="E1039" s="6"/>
      <c r="F1039" s="94"/>
      <c r="G1039" s="6"/>
      <c r="H1039" s="94"/>
      <c r="I1039" s="89"/>
      <c r="J1039" s="6"/>
      <c r="K1039" s="6"/>
      <c r="L1039" s="95"/>
      <c r="M1039" s="6"/>
      <c r="N1039" s="6"/>
      <c r="O1039" s="6"/>
      <c r="P1039" s="6"/>
      <c r="Q1039" s="6"/>
    </row>
    <row r="1040">
      <c r="A1040" s="89"/>
      <c r="B1040" s="6"/>
      <c r="C1040" s="89"/>
      <c r="D1040" s="96"/>
      <c r="E1040" s="6"/>
      <c r="F1040" s="94"/>
      <c r="G1040" s="6"/>
      <c r="H1040" s="94"/>
      <c r="I1040" s="89"/>
      <c r="J1040" s="6"/>
      <c r="K1040" s="6"/>
      <c r="L1040" s="95"/>
      <c r="M1040" s="6"/>
      <c r="N1040" s="6"/>
      <c r="O1040" s="6"/>
      <c r="P1040" s="6"/>
      <c r="Q1040" s="6"/>
    </row>
    <row r="1041">
      <c r="A1041" s="89"/>
      <c r="B1041" s="6"/>
      <c r="C1041" s="89"/>
      <c r="D1041" s="96"/>
      <c r="E1041" s="6"/>
      <c r="F1041" s="94"/>
      <c r="G1041" s="6"/>
      <c r="H1041" s="94"/>
      <c r="I1041" s="89"/>
      <c r="J1041" s="6"/>
      <c r="K1041" s="6"/>
      <c r="L1041" s="95"/>
      <c r="M1041" s="6"/>
      <c r="N1041" s="6"/>
      <c r="O1041" s="6"/>
      <c r="P1041" s="6"/>
      <c r="Q1041" s="6"/>
    </row>
    <row r="1042">
      <c r="A1042" s="89"/>
      <c r="B1042" s="6"/>
      <c r="C1042" s="89"/>
      <c r="D1042" s="96"/>
      <c r="E1042" s="6"/>
      <c r="F1042" s="94"/>
      <c r="G1042" s="6"/>
      <c r="H1042" s="94"/>
      <c r="I1042" s="89"/>
      <c r="J1042" s="6"/>
      <c r="K1042" s="6"/>
      <c r="L1042" s="95"/>
      <c r="M1042" s="6"/>
      <c r="N1042" s="6"/>
      <c r="O1042" s="6"/>
      <c r="P1042" s="6"/>
      <c r="Q1042" s="6"/>
    </row>
    <row r="1043">
      <c r="A1043" s="89"/>
      <c r="B1043" s="6"/>
      <c r="C1043" s="89"/>
      <c r="D1043" s="96"/>
      <c r="E1043" s="6"/>
      <c r="F1043" s="94"/>
      <c r="G1043" s="6"/>
      <c r="H1043" s="94"/>
      <c r="I1043" s="89"/>
      <c r="J1043" s="6"/>
      <c r="K1043" s="6"/>
      <c r="L1043" s="95"/>
      <c r="M1043" s="6"/>
      <c r="N1043" s="6"/>
      <c r="O1043" s="6"/>
      <c r="P1043" s="6"/>
      <c r="Q1043" s="6"/>
    </row>
    <row r="1044">
      <c r="A1044" s="89"/>
      <c r="B1044" s="6"/>
      <c r="C1044" s="89"/>
      <c r="D1044" s="96"/>
      <c r="E1044" s="6"/>
      <c r="F1044" s="94"/>
      <c r="G1044" s="6"/>
      <c r="H1044" s="94"/>
      <c r="I1044" s="89"/>
      <c r="J1044" s="6"/>
      <c r="K1044" s="6"/>
      <c r="L1044" s="95"/>
      <c r="M1044" s="6"/>
      <c r="N1044" s="6"/>
      <c r="O1044" s="6"/>
      <c r="P1044" s="6"/>
      <c r="Q1044" s="6"/>
    </row>
    <row r="1045">
      <c r="A1045" s="89"/>
      <c r="B1045" s="6"/>
      <c r="C1045" s="89"/>
      <c r="D1045" s="96"/>
      <c r="E1045" s="6"/>
      <c r="F1045" s="94"/>
      <c r="G1045" s="6"/>
      <c r="H1045" s="94"/>
      <c r="I1045" s="89"/>
      <c r="J1045" s="6"/>
      <c r="K1045" s="6"/>
      <c r="L1045" s="95"/>
      <c r="M1045" s="6"/>
      <c r="N1045" s="6"/>
      <c r="O1045" s="6"/>
      <c r="P1045" s="6"/>
      <c r="Q1045" s="6"/>
    </row>
    <row r="1046">
      <c r="A1046" s="89"/>
      <c r="B1046" s="6"/>
      <c r="C1046" s="89"/>
      <c r="D1046" s="96"/>
      <c r="E1046" s="6"/>
      <c r="F1046" s="94"/>
      <c r="G1046" s="6"/>
      <c r="H1046" s="94"/>
      <c r="I1046" s="89"/>
      <c r="J1046" s="6"/>
      <c r="K1046" s="6"/>
      <c r="L1046" s="95"/>
      <c r="M1046" s="6"/>
      <c r="N1046" s="6"/>
      <c r="O1046" s="6"/>
      <c r="P1046" s="6"/>
      <c r="Q1046" s="6"/>
    </row>
    <row r="1047">
      <c r="A1047" s="89"/>
      <c r="B1047" s="6"/>
      <c r="C1047" s="89"/>
      <c r="D1047" s="96"/>
      <c r="E1047" s="6"/>
      <c r="F1047" s="94"/>
      <c r="G1047" s="6"/>
      <c r="H1047" s="94"/>
      <c r="I1047" s="89"/>
      <c r="J1047" s="6"/>
      <c r="K1047" s="6"/>
      <c r="L1047" s="95"/>
      <c r="M1047" s="6"/>
      <c r="N1047" s="6"/>
      <c r="O1047" s="6"/>
      <c r="P1047" s="6"/>
      <c r="Q1047" s="6"/>
    </row>
    <row r="1048">
      <c r="A1048" s="89"/>
      <c r="B1048" s="6"/>
      <c r="C1048" s="89"/>
      <c r="D1048" s="96"/>
      <c r="E1048" s="6"/>
      <c r="F1048" s="94"/>
      <c r="G1048" s="6"/>
      <c r="H1048" s="94"/>
      <c r="I1048" s="89"/>
      <c r="J1048" s="6"/>
      <c r="K1048" s="6"/>
      <c r="L1048" s="95"/>
      <c r="M1048" s="6"/>
      <c r="N1048" s="6"/>
      <c r="O1048" s="6"/>
      <c r="P1048" s="6"/>
      <c r="Q1048" s="6"/>
    </row>
    <row r="1049">
      <c r="A1049" s="89"/>
      <c r="B1049" s="6"/>
      <c r="C1049" s="89"/>
      <c r="D1049" s="96"/>
      <c r="E1049" s="6"/>
      <c r="F1049" s="94"/>
      <c r="G1049" s="6"/>
      <c r="H1049" s="94"/>
      <c r="I1049" s="89"/>
      <c r="J1049" s="6"/>
      <c r="K1049" s="6"/>
      <c r="L1049" s="95"/>
      <c r="M1049" s="6"/>
      <c r="N1049" s="6"/>
      <c r="O1049" s="6"/>
      <c r="P1049" s="6"/>
      <c r="Q1049" s="6"/>
    </row>
    <row r="1050">
      <c r="A1050" s="89"/>
      <c r="B1050" s="6"/>
      <c r="C1050" s="89"/>
      <c r="D1050" s="96"/>
      <c r="E1050" s="6"/>
      <c r="F1050" s="94"/>
      <c r="G1050" s="6"/>
      <c r="H1050" s="94"/>
      <c r="I1050" s="89"/>
      <c r="J1050" s="6"/>
      <c r="K1050" s="6"/>
      <c r="L1050" s="95"/>
      <c r="M1050" s="6"/>
      <c r="N1050" s="6"/>
      <c r="O1050" s="6"/>
      <c r="P1050" s="6"/>
      <c r="Q1050" s="6"/>
    </row>
    <row r="1051">
      <c r="A1051" s="89"/>
      <c r="B1051" s="6"/>
      <c r="C1051" s="89"/>
      <c r="D1051" s="96"/>
      <c r="E1051" s="6"/>
      <c r="F1051" s="94"/>
      <c r="G1051" s="6"/>
      <c r="H1051" s="94"/>
      <c r="I1051" s="89"/>
      <c r="J1051" s="6"/>
      <c r="K1051" s="6"/>
      <c r="L1051" s="95"/>
      <c r="M1051" s="6"/>
      <c r="N1051" s="6"/>
      <c r="O1051" s="6"/>
      <c r="P1051" s="6"/>
      <c r="Q1051" s="6"/>
    </row>
    <row r="1052">
      <c r="A1052" s="89"/>
      <c r="B1052" s="6"/>
      <c r="C1052" s="89"/>
      <c r="D1052" s="96"/>
      <c r="E1052" s="6"/>
      <c r="F1052" s="94"/>
      <c r="G1052" s="6"/>
      <c r="H1052" s="94"/>
      <c r="I1052" s="89"/>
      <c r="J1052" s="6"/>
      <c r="K1052" s="6"/>
      <c r="L1052" s="95"/>
      <c r="M1052" s="6"/>
      <c r="N1052" s="6"/>
      <c r="O1052" s="6"/>
      <c r="P1052" s="6"/>
      <c r="Q1052" s="6"/>
    </row>
    <row r="1053">
      <c r="A1053" s="89"/>
      <c r="B1053" s="6"/>
      <c r="C1053" s="89"/>
      <c r="D1053" s="96"/>
      <c r="E1053" s="6"/>
      <c r="F1053" s="94"/>
      <c r="G1053" s="6"/>
      <c r="H1053" s="94"/>
      <c r="I1053" s="89"/>
      <c r="J1053" s="6"/>
      <c r="K1053" s="6"/>
      <c r="L1053" s="95"/>
      <c r="M1053" s="6"/>
      <c r="N1053" s="6"/>
      <c r="O1053" s="6"/>
      <c r="P1053" s="6"/>
      <c r="Q1053" s="6"/>
    </row>
    <row r="1054">
      <c r="A1054" s="89"/>
      <c r="B1054" s="6"/>
      <c r="C1054" s="89"/>
      <c r="D1054" s="96"/>
      <c r="E1054" s="6"/>
      <c r="F1054" s="94"/>
      <c r="G1054" s="6"/>
      <c r="H1054" s="94"/>
      <c r="I1054" s="89"/>
      <c r="J1054" s="6"/>
      <c r="K1054" s="6"/>
      <c r="L1054" s="95"/>
      <c r="M1054" s="6"/>
      <c r="N1054" s="6"/>
      <c r="O1054" s="6"/>
      <c r="P1054" s="6"/>
      <c r="Q1054" s="6"/>
    </row>
    <row r="1055">
      <c r="A1055" s="89"/>
      <c r="B1055" s="6"/>
      <c r="C1055" s="89"/>
      <c r="D1055" s="96"/>
      <c r="E1055" s="6"/>
      <c r="F1055" s="94"/>
      <c r="G1055" s="6"/>
      <c r="H1055" s="94"/>
      <c r="I1055" s="89"/>
      <c r="J1055" s="6"/>
      <c r="K1055" s="6"/>
      <c r="L1055" s="95"/>
      <c r="M1055" s="6"/>
      <c r="N1055" s="6"/>
      <c r="O1055" s="6"/>
      <c r="P1055" s="6"/>
      <c r="Q1055" s="6"/>
    </row>
    <row r="1056">
      <c r="A1056" s="89"/>
      <c r="B1056" s="6"/>
      <c r="C1056" s="89"/>
      <c r="D1056" s="96"/>
      <c r="E1056" s="6"/>
      <c r="F1056" s="94"/>
      <c r="G1056" s="6"/>
      <c r="H1056" s="94"/>
      <c r="I1056" s="89"/>
      <c r="J1056" s="6"/>
      <c r="K1056" s="6"/>
      <c r="L1056" s="95"/>
      <c r="M1056" s="6"/>
      <c r="N1056" s="6"/>
      <c r="O1056" s="6"/>
      <c r="P1056" s="6"/>
      <c r="Q1056" s="6"/>
    </row>
    <row r="1057">
      <c r="A1057" s="89"/>
      <c r="B1057" s="6"/>
      <c r="C1057" s="89"/>
      <c r="D1057" s="96"/>
      <c r="E1057" s="6"/>
      <c r="F1057" s="94"/>
      <c r="G1057" s="6"/>
      <c r="H1057" s="94"/>
      <c r="I1057" s="89"/>
      <c r="J1057" s="6"/>
      <c r="K1057" s="6"/>
      <c r="L1057" s="95"/>
      <c r="M1057" s="6"/>
      <c r="N1057" s="6"/>
      <c r="O1057" s="6"/>
      <c r="P1057" s="6"/>
      <c r="Q1057" s="6"/>
    </row>
    <row r="1058">
      <c r="A1058" s="89"/>
      <c r="B1058" s="6"/>
      <c r="C1058" s="89"/>
      <c r="D1058" s="96"/>
      <c r="E1058" s="6"/>
      <c r="F1058" s="94"/>
      <c r="G1058" s="6"/>
      <c r="H1058" s="94"/>
      <c r="I1058" s="89"/>
      <c r="J1058" s="6"/>
      <c r="K1058" s="6"/>
      <c r="L1058" s="95"/>
      <c r="M1058" s="6"/>
      <c r="N1058" s="6"/>
      <c r="O1058" s="6"/>
      <c r="P1058" s="6"/>
      <c r="Q1058" s="6"/>
    </row>
    <row r="1059">
      <c r="A1059" s="89"/>
      <c r="B1059" s="6"/>
      <c r="C1059" s="89"/>
      <c r="D1059" s="96"/>
      <c r="E1059" s="6"/>
      <c r="F1059" s="94"/>
      <c r="G1059" s="6"/>
      <c r="H1059" s="94"/>
      <c r="I1059" s="89"/>
      <c r="J1059" s="6"/>
      <c r="K1059" s="6"/>
      <c r="L1059" s="95"/>
      <c r="M1059" s="6"/>
      <c r="N1059" s="6"/>
      <c r="O1059" s="6"/>
      <c r="P1059" s="6"/>
      <c r="Q1059" s="6"/>
    </row>
    <row r="1060">
      <c r="A1060" s="89"/>
      <c r="B1060" s="6"/>
      <c r="C1060" s="89"/>
      <c r="D1060" s="96"/>
      <c r="E1060" s="6"/>
      <c r="F1060" s="94"/>
      <c r="G1060" s="6"/>
      <c r="H1060" s="94"/>
      <c r="I1060" s="89"/>
      <c r="J1060" s="6"/>
      <c r="K1060" s="6"/>
      <c r="L1060" s="95"/>
      <c r="M1060" s="6"/>
      <c r="N1060" s="6"/>
      <c r="O1060" s="6"/>
      <c r="P1060" s="6"/>
      <c r="Q1060" s="6"/>
    </row>
    <row r="1061">
      <c r="A1061" s="89"/>
      <c r="B1061" s="6"/>
      <c r="C1061" s="89"/>
      <c r="D1061" s="96"/>
      <c r="E1061" s="6"/>
      <c r="F1061" s="94"/>
      <c r="G1061" s="6"/>
      <c r="H1061" s="94"/>
      <c r="I1061" s="89"/>
      <c r="J1061" s="6"/>
      <c r="K1061" s="6"/>
      <c r="L1061" s="95"/>
      <c r="M1061" s="6"/>
      <c r="N1061" s="6"/>
      <c r="O1061" s="6"/>
      <c r="P1061" s="6"/>
      <c r="Q1061" s="6"/>
    </row>
    <row r="1062">
      <c r="A1062" s="89"/>
      <c r="B1062" s="6"/>
      <c r="C1062" s="89"/>
      <c r="D1062" s="96"/>
      <c r="E1062" s="6"/>
      <c r="F1062" s="94"/>
      <c r="G1062" s="6"/>
      <c r="H1062" s="94"/>
      <c r="I1062" s="89"/>
      <c r="J1062" s="6"/>
      <c r="K1062" s="6"/>
      <c r="L1062" s="95"/>
      <c r="M1062" s="6"/>
      <c r="N1062" s="6"/>
      <c r="O1062" s="6"/>
      <c r="P1062" s="6"/>
      <c r="Q1062" s="6"/>
    </row>
    <row r="1063">
      <c r="A1063" s="89"/>
      <c r="B1063" s="6"/>
      <c r="C1063" s="89"/>
      <c r="D1063" s="96"/>
      <c r="E1063" s="6"/>
      <c r="F1063" s="94"/>
      <c r="G1063" s="6"/>
      <c r="H1063" s="94"/>
      <c r="I1063" s="89"/>
      <c r="J1063" s="6"/>
      <c r="K1063" s="6"/>
      <c r="L1063" s="95"/>
      <c r="M1063" s="6"/>
      <c r="N1063" s="6"/>
      <c r="O1063" s="6"/>
      <c r="P1063" s="6"/>
      <c r="Q1063" s="6"/>
    </row>
    <row r="1064">
      <c r="A1064" s="89"/>
      <c r="B1064" s="6"/>
      <c r="C1064" s="89"/>
      <c r="D1064" s="96"/>
      <c r="E1064" s="6"/>
      <c r="F1064" s="94"/>
      <c r="G1064" s="6"/>
      <c r="H1064" s="94"/>
      <c r="I1064" s="89"/>
      <c r="J1064" s="6"/>
      <c r="K1064" s="6"/>
      <c r="L1064" s="95"/>
      <c r="M1064" s="6"/>
      <c r="N1064" s="6"/>
      <c r="O1064" s="6"/>
      <c r="P1064" s="6"/>
      <c r="Q1064" s="6"/>
    </row>
    <row r="1065">
      <c r="A1065" s="89"/>
      <c r="B1065" s="6"/>
      <c r="C1065" s="89"/>
      <c r="D1065" s="96"/>
      <c r="E1065" s="6"/>
      <c r="F1065" s="94"/>
      <c r="G1065" s="6"/>
      <c r="H1065" s="94"/>
      <c r="I1065" s="89"/>
      <c r="J1065" s="6"/>
      <c r="K1065" s="6"/>
      <c r="L1065" s="95"/>
      <c r="M1065" s="6"/>
      <c r="N1065" s="6"/>
      <c r="O1065" s="6"/>
      <c r="P1065" s="6"/>
      <c r="Q1065" s="6"/>
    </row>
    <row r="1066">
      <c r="A1066" s="89"/>
      <c r="B1066" s="6"/>
      <c r="C1066" s="89"/>
      <c r="D1066" s="96"/>
      <c r="E1066" s="6"/>
      <c r="F1066" s="94"/>
      <c r="G1066" s="6"/>
      <c r="H1066" s="94"/>
      <c r="I1066" s="89"/>
      <c r="J1066" s="6"/>
      <c r="K1066" s="6"/>
      <c r="L1066" s="95"/>
      <c r="M1066" s="6"/>
      <c r="N1066" s="6"/>
      <c r="O1066" s="6"/>
      <c r="P1066" s="6"/>
      <c r="Q1066" s="6"/>
    </row>
    <row r="1067">
      <c r="A1067" s="89"/>
      <c r="B1067" s="6"/>
      <c r="C1067" s="89"/>
      <c r="D1067" s="96"/>
      <c r="E1067" s="6"/>
      <c r="F1067" s="94"/>
      <c r="G1067" s="6"/>
      <c r="H1067" s="94"/>
      <c r="I1067" s="89"/>
      <c r="J1067" s="6"/>
      <c r="K1067" s="6"/>
      <c r="L1067" s="95"/>
      <c r="M1067" s="6"/>
      <c r="N1067" s="6"/>
      <c r="O1067" s="6"/>
      <c r="P1067" s="6"/>
      <c r="Q1067" s="6"/>
    </row>
    <row r="1068">
      <c r="A1068" s="89"/>
      <c r="B1068" s="6"/>
      <c r="C1068" s="89"/>
      <c r="D1068" s="96"/>
      <c r="E1068" s="6"/>
      <c r="F1068" s="94"/>
      <c r="G1068" s="6"/>
      <c r="H1068" s="94"/>
      <c r="I1068" s="89"/>
      <c r="J1068" s="6"/>
      <c r="K1068" s="6"/>
      <c r="L1068" s="95"/>
      <c r="M1068" s="6"/>
      <c r="N1068" s="6"/>
      <c r="O1068" s="6"/>
      <c r="P1068" s="6"/>
      <c r="Q1068" s="6"/>
    </row>
    <row r="1069">
      <c r="A1069" s="89"/>
      <c r="B1069" s="6"/>
      <c r="C1069" s="89"/>
      <c r="D1069" s="96"/>
      <c r="E1069" s="6"/>
      <c r="F1069" s="94"/>
      <c r="G1069" s="6"/>
      <c r="H1069" s="94"/>
      <c r="I1069" s="89"/>
      <c r="J1069" s="6"/>
      <c r="K1069" s="6"/>
      <c r="L1069" s="95"/>
      <c r="M1069" s="6"/>
      <c r="N1069" s="6"/>
      <c r="O1069" s="6"/>
      <c r="P1069" s="6"/>
      <c r="Q1069" s="6"/>
    </row>
    <row r="1070">
      <c r="A1070" s="89"/>
      <c r="B1070" s="6"/>
      <c r="C1070" s="89"/>
      <c r="D1070" s="96"/>
      <c r="E1070" s="6"/>
      <c r="F1070" s="94"/>
      <c r="G1070" s="6"/>
      <c r="H1070" s="94"/>
      <c r="I1070" s="89"/>
      <c r="J1070" s="6"/>
      <c r="K1070" s="6"/>
      <c r="L1070" s="95"/>
      <c r="M1070" s="6"/>
      <c r="N1070" s="6"/>
      <c r="O1070" s="6"/>
      <c r="P1070" s="6"/>
      <c r="Q1070" s="6"/>
    </row>
    <row r="1071">
      <c r="A1071" s="89"/>
      <c r="B1071" s="6"/>
      <c r="C1071" s="89"/>
      <c r="D1071" s="96"/>
      <c r="E1071" s="6"/>
      <c r="F1071" s="94"/>
      <c r="G1071" s="6"/>
      <c r="H1071" s="94"/>
      <c r="I1071" s="89"/>
      <c r="J1071" s="6"/>
      <c r="K1071" s="6"/>
      <c r="L1071" s="95"/>
      <c r="M1071" s="6"/>
      <c r="N1071" s="6"/>
      <c r="O1071" s="6"/>
      <c r="P1071" s="6"/>
      <c r="Q1071" s="6"/>
    </row>
    <row r="1072">
      <c r="A1072" s="89"/>
      <c r="B1072" s="6"/>
      <c r="C1072" s="89"/>
      <c r="D1072" s="96"/>
      <c r="E1072" s="6"/>
      <c r="F1072" s="94"/>
      <c r="G1072" s="6"/>
      <c r="H1072" s="94"/>
      <c r="I1072" s="89"/>
      <c r="J1072" s="6"/>
      <c r="K1072" s="6"/>
      <c r="L1072" s="95"/>
      <c r="M1072" s="6"/>
      <c r="N1072" s="6"/>
      <c r="O1072" s="6"/>
      <c r="P1072" s="6"/>
      <c r="Q1072" s="6"/>
    </row>
    <row r="1073">
      <c r="A1073" s="89"/>
      <c r="B1073" s="6"/>
      <c r="C1073" s="89"/>
      <c r="D1073" s="96"/>
      <c r="E1073" s="6"/>
      <c r="F1073" s="94"/>
      <c r="G1073" s="6"/>
      <c r="H1073" s="94"/>
      <c r="I1073" s="89"/>
      <c r="J1073" s="6"/>
      <c r="K1073" s="6"/>
      <c r="L1073" s="95"/>
      <c r="M1073" s="6"/>
      <c r="N1073" s="6"/>
      <c r="O1073" s="6"/>
      <c r="P1073" s="6"/>
      <c r="Q1073" s="6"/>
    </row>
    <row r="1074">
      <c r="A1074" s="89"/>
      <c r="B1074" s="6"/>
      <c r="C1074" s="89"/>
      <c r="D1074" s="96"/>
      <c r="E1074" s="6"/>
      <c r="F1074" s="94"/>
      <c r="G1074" s="6"/>
      <c r="H1074" s="94"/>
      <c r="I1074" s="89"/>
      <c r="J1074" s="6"/>
      <c r="K1074" s="6"/>
      <c r="L1074" s="95"/>
      <c r="M1074" s="6"/>
      <c r="N1074" s="6"/>
      <c r="O1074" s="6"/>
      <c r="P1074" s="6"/>
      <c r="Q1074" s="6"/>
    </row>
    <row r="1075">
      <c r="A1075" s="89"/>
      <c r="B1075" s="6"/>
      <c r="C1075" s="89"/>
      <c r="D1075" s="96"/>
      <c r="E1075" s="6"/>
      <c r="F1075" s="94"/>
      <c r="G1075" s="6"/>
      <c r="H1075" s="94"/>
      <c r="I1075" s="89"/>
      <c r="J1075" s="6"/>
      <c r="K1075" s="6"/>
      <c r="L1075" s="95"/>
      <c r="M1075" s="6"/>
      <c r="N1075" s="6"/>
      <c r="O1075" s="6"/>
      <c r="P1075" s="6"/>
      <c r="Q1075" s="6"/>
    </row>
    <row r="1076">
      <c r="A1076" s="89"/>
      <c r="B1076" s="6"/>
      <c r="C1076" s="89"/>
      <c r="D1076" s="96"/>
      <c r="E1076" s="6"/>
      <c r="F1076" s="94"/>
      <c r="G1076" s="6"/>
      <c r="H1076" s="94"/>
      <c r="I1076" s="89"/>
      <c r="J1076" s="6"/>
      <c r="K1076" s="6"/>
      <c r="L1076" s="95"/>
      <c r="M1076" s="6"/>
      <c r="N1076" s="6"/>
      <c r="O1076" s="6"/>
      <c r="P1076" s="6"/>
      <c r="Q1076" s="6"/>
    </row>
    <row r="1077">
      <c r="A1077" s="89"/>
      <c r="B1077" s="6"/>
      <c r="C1077" s="89"/>
      <c r="D1077" s="96"/>
      <c r="E1077" s="6"/>
      <c r="F1077" s="94"/>
      <c r="G1077" s="6"/>
      <c r="H1077" s="94"/>
      <c r="I1077" s="89"/>
      <c r="J1077" s="6"/>
      <c r="K1077" s="6"/>
      <c r="L1077" s="95"/>
      <c r="M1077" s="6"/>
      <c r="N1077" s="6"/>
      <c r="O1077" s="6"/>
      <c r="P1077" s="6"/>
      <c r="Q1077" s="6"/>
    </row>
    <row r="1078">
      <c r="A1078" s="89"/>
      <c r="B1078" s="6"/>
      <c r="C1078" s="89"/>
      <c r="D1078" s="96"/>
      <c r="E1078" s="6"/>
      <c r="F1078" s="94"/>
      <c r="G1078" s="6"/>
      <c r="H1078" s="94"/>
      <c r="I1078" s="89"/>
      <c r="J1078" s="6"/>
      <c r="K1078" s="6"/>
      <c r="L1078" s="95"/>
      <c r="M1078" s="6"/>
      <c r="N1078" s="6"/>
      <c r="O1078" s="6"/>
      <c r="P1078" s="6"/>
      <c r="Q1078" s="6"/>
    </row>
    <row r="1079">
      <c r="A1079" s="89"/>
      <c r="B1079" s="6"/>
      <c r="C1079" s="89"/>
      <c r="D1079" s="96"/>
      <c r="E1079" s="6"/>
      <c r="F1079" s="94"/>
      <c r="G1079" s="6"/>
      <c r="H1079" s="94"/>
      <c r="I1079" s="89"/>
      <c r="J1079" s="6"/>
      <c r="K1079" s="6"/>
      <c r="L1079" s="95"/>
      <c r="M1079" s="6"/>
      <c r="N1079" s="6"/>
      <c r="O1079" s="6"/>
      <c r="P1079" s="6"/>
      <c r="Q1079" s="6"/>
    </row>
    <row r="1080">
      <c r="A1080" s="89"/>
      <c r="B1080" s="6"/>
      <c r="C1080" s="89"/>
      <c r="D1080" s="96"/>
      <c r="E1080" s="6"/>
      <c r="F1080" s="94"/>
      <c r="G1080" s="6"/>
      <c r="H1080" s="94"/>
      <c r="I1080" s="89"/>
      <c r="J1080" s="6"/>
      <c r="K1080" s="6"/>
      <c r="L1080" s="95"/>
      <c r="M1080" s="6"/>
      <c r="N1080" s="6"/>
      <c r="O1080" s="6"/>
      <c r="P1080" s="6"/>
      <c r="Q1080" s="6"/>
    </row>
    <row r="1081">
      <c r="A1081" s="89"/>
      <c r="B1081" s="6"/>
      <c r="C1081" s="89"/>
      <c r="D1081" s="96"/>
      <c r="E1081" s="6"/>
      <c r="F1081" s="94"/>
      <c r="G1081" s="6"/>
      <c r="H1081" s="94"/>
      <c r="I1081" s="89"/>
      <c r="J1081" s="6"/>
      <c r="K1081" s="6"/>
      <c r="L1081" s="95"/>
      <c r="M1081" s="6"/>
      <c r="N1081" s="6"/>
      <c r="O1081" s="6"/>
      <c r="P1081" s="6"/>
      <c r="Q1081" s="6"/>
    </row>
    <row r="1082">
      <c r="A1082" s="89"/>
      <c r="B1082" s="6"/>
      <c r="C1082" s="89"/>
      <c r="D1082" s="96"/>
      <c r="E1082" s="6"/>
      <c r="F1082" s="94"/>
      <c r="G1082" s="6"/>
      <c r="H1082" s="94"/>
      <c r="I1082" s="89"/>
      <c r="J1082" s="6"/>
      <c r="K1082" s="6"/>
      <c r="L1082" s="95"/>
      <c r="M1082" s="6"/>
      <c r="N1082" s="6"/>
      <c r="O1082" s="6"/>
      <c r="P1082" s="6"/>
      <c r="Q1082" s="6"/>
    </row>
    <row r="1083">
      <c r="A1083" s="89"/>
      <c r="B1083" s="6"/>
      <c r="C1083" s="89"/>
      <c r="D1083" s="96"/>
      <c r="E1083" s="6"/>
      <c r="F1083" s="94"/>
      <c r="G1083" s="6"/>
      <c r="H1083" s="94"/>
      <c r="I1083" s="89"/>
      <c r="J1083" s="6"/>
      <c r="K1083" s="6"/>
      <c r="L1083" s="95"/>
      <c r="M1083" s="6"/>
      <c r="N1083" s="6"/>
      <c r="O1083" s="6"/>
      <c r="P1083" s="6"/>
      <c r="Q1083" s="6"/>
    </row>
    <row r="1084">
      <c r="A1084" s="89"/>
      <c r="B1084" s="6"/>
      <c r="C1084" s="89"/>
      <c r="D1084" s="96"/>
      <c r="E1084" s="6"/>
      <c r="F1084" s="94"/>
      <c r="G1084" s="6"/>
      <c r="H1084" s="94"/>
      <c r="I1084" s="89"/>
      <c r="J1084" s="6"/>
      <c r="K1084" s="6"/>
      <c r="L1084" s="95"/>
      <c r="M1084" s="6"/>
      <c r="N1084" s="6"/>
      <c r="O1084" s="6"/>
      <c r="P1084" s="6"/>
      <c r="Q1084" s="6"/>
    </row>
    <row r="1085">
      <c r="A1085" s="89"/>
      <c r="B1085" s="6"/>
      <c r="C1085" s="89"/>
      <c r="D1085" s="96"/>
      <c r="E1085" s="6"/>
      <c r="F1085" s="94"/>
      <c r="G1085" s="6"/>
      <c r="H1085" s="94"/>
      <c r="I1085" s="89"/>
      <c r="J1085" s="6"/>
      <c r="K1085" s="6"/>
      <c r="L1085" s="95"/>
      <c r="M1085" s="6"/>
      <c r="N1085" s="6"/>
      <c r="O1085" s="6"/>
      <c r="P1085" s="6"/>
      <c r="Q1085" s="6"/>
    </row>
    <row r="1086">
      <c r="A1086" s="89"/>
      <c r="B1086" s="6"/>
      <c r="C1086" s="89"/>
      <c r="D1086" s="96"/>
      <c r="E1086" s="6"/>
      <c r="F1086" s="94"/>
      <c r="G1086" s="6"/>
      <c r="H1086" s="94"/>
      <c r="I1086" s="89"/>
      <c r="J1086" s="6"/>
      <c r="K1086" s="6"/>
      <c r="L1086" s="95"/>
      <c r="M1086" s="6"/>
      <c r="N1086" s="6"/>
      <c r="O1086" s="6"/>
      <c r="P1086" s="6"/>
      <c r="Q1086" s="6"/>
    </row>
    <row r="1087">
      <c r="A1087" s="89"/>
      <c r="B1087" s="6"/>
      <c r="C1087" s="89"/>
      <c r="D1087" s="96"/>
      <c r="E1087" s="6"/>
      <c r="F1087" s="94"/>
      <c r="G1087" s="6"/>
      <c r="H1087" s="94"/>
      <c r="I1087" s="89"/>
      <c r="J1087" s="6"/>
      <c r="K1087" s="6"/>
      <c r="L1087" s="95"/>
      <c r="M1087" s="6"/>
      <c r="N1087" s="6"/>
      <c r="O1087" s="6"/>
      <c r="P1087" s="6"/>
      <c r="Q1087" s="6"/>
    </row>
    <row r="1088">
      <c r="A1088" s="89"/>
      <c r="B1088" s="6"/>
      <c r="C1088" s="89"/>
      <c r="D1088" s="96"/>
      <c r="E1088" s="6"/>
      <c r="F1088" s="94"/>
      <c r="G1088" s="6"/>
      <c r="H1088" s="94"/>
      <c r="I1088" s="89"/>
      <c r="J1088" s="6"/>
      <c r="K1088" s="6"/>
      <c r="L1088" s="95"/>
      <c r="M1088" s="6"/>
      <c r="N1088" s="6"/>
      <c r="O1088" s="6"/>
      <c r="P1088" s="6"/>
      <c r="Q1088" s="6"/>
    </row>
    <row r="1089">
      <c r="A1089" s="89"/>
      <c r="B1089" s="6"/>
      <c r="C1089" s="89"/>
      <c r="D1089" s="96"/>
      <c r="E1089" s="6"/>
      <c r="F1089" s="94"/>
      <c r="G1089" s="6"/>
      <c r="H1089" s="94"/>
      <c r="I1089" s="89"/>
      <c r="J1089" s="6"/>
      <c r="K1089" s="6"/>
      <c r="L1089" s="95"/>
      <c r="M1089" s="6"/>
      <c r="N1089" s="6"/>
      <c r="O1089" s="6"/>
      <c r="P1089" s="6"/>
      <c r="Q1089" s="6"/>
    </row>
    <row r="1090">
      <c r="A1090" s="89"/>
      <c r="B1090" s="6"/>
      <c r="C1090" s="89"/>
      <c r="D1090" s="96"/>
      <c r="E1090" s="6"/>
      <c r="F1090" s="94"/>
      <c r="G1090" s="6"/>
      <c r="H1090" s="94"/>
      <c r="I1090" s="89"/>
      <c r="J1090" s="6"/>
      <c r="K1090" s="6"/>
      <c r="L1090" s="95"/>
      <c r="M1090" s="6"/>
      <c r="N1090" s="6"/>
      <c r="O1090" s="6"/>
      <c r="P1090" s="6"/>
      <c r="Q1090" s="6"/>
    </row>
    <row r="1091">
      <c r="A1091" s="89"/>
      <c r="B1091" s="6"/>
      <c r="C1091" s="89"/>
      <c r="D1091" s="96"/>
      <c r="E1091" s="6"/>
      <c r="F1091" s="94"/>
      <c r="G1091" s="6"/>
      <c r="H1091" s="94"/>
      <c r="I1091" s="89"/>
      <c r="J1091" s="6"/>
      <c r="K1091" s="6"/>
      <c r="L1091" s="95"/>
      <c r="M1091" s="6"/>
      <c r="N1091" s="6"/>
      <c r="O1091" s="6"/>
      <c r="P1091" s="6"/>
      <c r="Q1091" s="6"/>
    </row>
    <row r="1092">
      <c r="A1092" s="89"/>
      <c r="B1092" s="6"/>
      <c r="C1092" s="89"/>
      <c r="D1092" s="96"/>
      <c r="E1092" s="6"/>
      <c r="F1092" s="94"/>
      <c r="G1092" s="6"/>
      <c r="H1092" s="94"/>
      <c r="I1092" s="89"/>
      <c r="J1092" s="6"/>
      <c r="K1092" s="6"/>
      <c r="L1092" s="95"/>
      <c r="M1092" s="6"/>
      <c r="N1092" s="6"/>
      <c r="O1092" s="6"/>
      <c r="P1092" s="6"/>
      <c r="Q1092" s="6"/>
    </row>
    <row r="1093">
      <c r="A1093" s="89"/>
      <c r="B1093" s="6"/>
      <c r="C1093" s="89"/>
      <c r="D1093" s="96"/>
      <c r="E1093" s="6"/>
      <c r="F1093" s="94"/>
      <c r="G1093" s="6"/>
      <c r="H1093" s="94"/>
      <c r="I1093" s="89"/>
      <c r="J1093" s="6"/>
      <c r="K1093" s="6"/>
      <c r="L1093" s="95"/>
      <c r="M1093" s="6"/>
      <c r="N1093" s="6"/>
      <c r="O1093" s="6"/>
      <c r="P1093" s="6"/>
      <c r="Q1093" s="6"/>
    </row>
    <row r="1094">
      <c r="A1094" s="89"/>
      <c r="B1094" s="6"/>
      <c r="C1094" s="89"/>
      <c r="D1094" s="96"/>
      <c r="E1094" s="6"/>
      <c r="F1094" s="94"/>
      <c r="G1094" s="6"/>
      <c r="H1094" s="94"/>
      <c r="I1094" s="89"/>
      <c r="J1094" s="6"/>
      <c r="K1094" s="6"/>
      <c r="L1094" s="95"/>
      <c r="M1094" s="6"/>
      <c r="N1094" s="6"/>
      <c r="O1094" s="6"/>
      <c r="P1094" s="6"/>
      <c r="Q1094" s="6"/>
    </row>
    <row r="1095">
      <c r="A1095" s="89"/>
      <c r="B1095" s="6"/>
      <c r="C1095" s="89"/>
      <c r="D1095" s="96"/>
      <c r="E1095" s="6"/>
      <c r="F1095" s="94"/>
      <c r="G1095" s="6"/>
      <c r="H1095" s="94"/>
      <c r="I1095" s="89"/>
      <c r="J1095" s="6"/>
      <c r="K1095" s="6"/>
      <c r="L1095" s="95"/>
      <c r="M1095" s="6"/>
      <c r="N1095" s="6"/>
      <c r="O1095" s="6"/>
      <c r="P1095" s="6"/>
      <c r="Q1095" s="6"/>
    </row>
    <row r="1096">
      <c r="A1096" s="89"/>
      <c r="B1096" s="6"/>
      <c r="C1096" s="89"/>
      <c r="D1096" s="96"/>
      <c r="E1096" s="6"/>
      <c r="F1096" s="94"/>
      <c r="G1096" s="6"/>
      <c r="H1096" s="94"/>
      <c r="I1096" s="89"/>
      <c r="J1096" s="6"/>
      <c r="K1096" s="6"/>
      <c r="L1096" s="95"/>
      <c r="M1096" s="6"/>
      <c r="N1096" s="6"/>
      <c r="O1096" s="6"/>
      <c r="P1096" s="6"/>
      <c r="Q1096" s="6"/>
    </row>
    <row r="1097">
      <c r="A1097" s="89"/>
      <c r="B1097" s="6"/>
      <c r="C1097" s="89"/>
      <c r="D1097" s="96"/>
      <c r="E1097" s="6"/>
      <c r="F1097" s="94"/>
      <c r="G1097" s="6"/>
      <c r="H1097" s="94"/>
      <c r="I1097" s="89"/>
      <c r="J1097" s="6"/>
      <c r="K1097" s="6"/>
      <c r="L1097" s="95"/>
      <c r="M1097" s="6"/>
      <c r="N1097" s="6"/>
      <c r="O1097" s="6"/>
      <c r="P1097" s="6"/>
      <c r="Q1097" s="6"/>
    </row>
    <row r="1098">
      <c r="A1098" s="89"/>
      <c r="B1098" s="6"/>
      <c r="C1098" s="89"/>
      <c r="D1098" s="96"/>
      <c r="E1098" s="6"/>
      <c r="F1098" s="94"/>
      <c r="G1098" s="6"/>
      <c r="H1098" s="94"/>
      <c r="I1098" s="89"/>
      <c r="J1098" s="6"/>
      <c r="K1098" s="6"/>
      <c r="L1098" s="95"/>
      <c r="M1098" s="6"/>
      <c r="N1098" s="6"/>
      <c r="O1098" s="6"/>
      <c r="P1098" s="6"/>
      <c r="Q1098" s="6"/>
    </row>
    <row r="1099">
      <c r="A1099" s="89"/>
      <c r="B1099" s="6"/>
      <c r="C1099" s="89"/>
      <c r="D1099" s="96"/>
      <c r="E1099" s="6"/>
      <c r="F1099" s="94"/>
      <c r="G1099" s="6"/>
      <c r="H1099" s="94"/>
      <c r="I1099" s="89"/>
      <c r="J1099" s="6"/>
      <c r="K1099" s="6"/>
      <c r="L1099" s="95"/>
      <c r="M1099" s="6"/>
      <c r="N1099" s="6"/>
      <c r="O1099" s="6"/>
      <c r="P1099" s="6"/>
      <c r="Q1099" s="6"/>
    </row>
    <row r="1100">
      <c r="A1100" s="89"/>
      <c r="B1100" s="6"/>
      <c r="C1100" s="89"/>
      <c r="D1100" s="96"/>
      <c r="E1100" s="6"/>
      <c r="F1100" s="94"/>
      <c r="G1100" s="6"/>
      <c r="H1100" s="94"/>
      <c r="I1100" s="89"/>
      <c r="J1100" s="6"/>
      <c r="K1100" s="6"/>
      <c r="L1100" s="95"/>
      <c r="M1100" s="6"/>
      <c r="N1100" s="6"/>
      <c r="O1100" s="6"/>
      <c r="P1100" s="6"/>
      <c r="Q1100" s="6"/>
    </row>
    <row r="1101">
      <c r="A1101" s="89"/>
      <c r="B1101" s="6"/>
      <c r="C1101" s="89"/>
      <c r="D1101" s="96"/>
      <c r="E1101" s="6"/>
      <c r="F1101" s="94"/>
      <c r="G1101" s="6"/>
      <c r="H1101" s="94"/>
      <c r="I1101" s="89"/>
      <c r="J1101" s="6"/>
      <c r="K1101" s="6"/>
      <c r="L1101" s="95"/>
      <c r="M1101" s="6"/>
      <c r="N1101" s="6"/>
      <c r="O1101" s="6"/>
      <c r="P1101" s="6"/>
      <c r="Q1101" s="6"/>
    </row>
    <row r="1102">
      <c r="A1102" s="89"/>
      <c r="B1102" s="6"/>
      <c r="C1102" s="89"/>
      <c r="D1102" s="96"/>
      <c r="E1102" s="6"/>
      <c r="F1102" s="94"/>
      <c r="G1102" s="6"/>
      <c r="H1102" s="94"/>
      <c r="I1102" s="89"/>
      <c r="J1102" s="6"/>
      <c r="K1102" s="6"/>
      <c r="L1102" s="95"/>
      <c r="M1102" s="6"/>
      <c r="N1102" s="6"/>
      <c r="O1102" s="6"/>
      <c r="P1102" s="6"/>
      <c r="Q1102" s="6"/>
    </row>
    <row r="1103">
      <c r="A1103" s="89"/>
      <c r="B1103" s="6"/>
      <c r="C1103" s="89"/>
      <c r="D1103" s="96"/>
      <c r="E1103" s="6"/>
      <c r="F1103" s="94"/>
      <c r="G1103" s="6"/>
      <c r="H1103" s="94"/>
      <c r="I1103" s="89"/>
      <c r="J1103" s="6"/>
      <c r="K1103" s="6"/>
      <c r="L1103" s="95"/>
      <c r="M1103" s="6"/>
      <c r="N1103" s="6"/>
      <c r="O1103" s="6"/>
      <c r="P1103" s="6"/>
      <c r="Q1103" s="6"/>
    </row>
    <row r="1104">
      <c r="A1104" s="89"/>
      <c r="B1104" s="6"/>
      <c r="C1104" s="89"/>
      <c r="D1104" s="96"/>
      <c r="E1104" s="6"/>
      <c r="F1104" s="94"/>
      <c r="G1104" s="6"/>
      <c r="H1104" s="94"/>
      <c r="I1104" s="89"/>
      <c r="J1104" s="6"/>
      <c r="K1104" s="6"/>
      <c r="L1104" s="95"/>
      <c r="M1104" s="6"/>
      <c r="N1104" s="6"/>
      <c r="O1104" s="6"/>
      <c r="P1104" s="6"/>
      <c r="Q1104" s="6"/>
    </row>
    <row r="1105">
      <c r="A1105" s="89"/>
      <c r="B1105" s="6"/>
      <c r="C1105" s="89"/>
      <c r="D1105" s="96"/>
      <c r="E1105" s="6"/>
      <c r="F1105" s="94"/>
      <c r="G1105" s="6"/>
      <c r="H1105" s="94"/>
      <c r="I1105" s="89"/>
      <c r="J1105" s="6"/>
      <c r="K1105" s="6"/>
      <c r="L1105" s="95"/>
      <c r="M1105" s="6"/>
      <c r="N1105" s="6"/>
      <c r="O1105" s="6"/>
      <c r="P1105" s="6"/>
      <c r="Q1105" s="6"/>
    </row>
    <row r="1106">
      <c r="A1106" s="89"/>
      <c r="B1106" s="6"/>
      <c r="C1106" s="89"/>
      <c r="D1106" s="96"/>
      <c r="E1106" s="6"/>
      <c r="F1106" s="94"/>
      <c r="G1106" s="6"/>
      <c r="H1106" s="94"/>
      <c r="I1106" s="89"/>
      <c r="J1106" s="6"/>
      <c r="K1106" s="6"/>
      <c r="L1106" s="95"/>
      <c r="M1106" s="6"/>
      <c r="N1106" s="6"/>
      <c r="O1106" s="6"/>
      <c r="P1106" s="6"/>
      <c r="Q1106" s="6"/>
    </row>
    <row r="1107">
      <c r="A1107" s="89"/>
      <c r="B1107" s="6"/>
      <c r="C1107" s="89"/>
      <c r="D1107" s="96"/>
      <c r="E1107" s="6"/>
      <c r="F1107" s="94"/>
      <c r="G1107" s="6"/>
      <c r="H1107" s="94"/>
      <c r="I1107" s="89"/>
      <c r="J1107" s="6"/>
      <c r="K1107" s="6"/>
      <c r="L1107" s="95"/>
      <c r="M1107" s="6"/>
      <c r="N1107" s="6"/>
      <c r="O1107" s="6"/>
      <c r="P1107" s="6"/>
      <c r="Q1107" s="6"/>
    </row>
    <row r="1108">
      <c r="A1108" s="89"/>
      <c r="B1108" s="6"/>
      <c r="C1108" s="89"/>
      <c r="D1108" s="96"/>
      <c r="E1108" s="6"/>
      <c r="F1108" s="94"/>
      <c r="G1108" s="6"/>
      <c r="H1108" s="94"/>
      <c r="I1108" s="89"/>
      <c r="J1108" s="6"/>
      <c r="K1108" s="6"/>
      <c r="L1108" s="95"/>
      <c r="M1108" s="6"/>
      <c r="N1108" s="6"/>
      <c r="O1108" s="6"/>
      <c r="P1108" s="6"/>
      <c r="Q1108" s="6"/>
    </row>
    <row r="1109">
      <c r="A1109" s="89"/>
      <c r="B1109" s="6"/>
      <c r="C1109" s="89"/>
      <c r="D1109" s="96"/>
      <c r="E1109" s="6"/>
      <c r="F1109" s="94"/>
      <c r="G1109" s="6"/>
      <c r="H1109" s="94"/>
      <c r="I1109" s="89"/>
      <c r="J1109" s="6"/>
      <c r="K1109" s="6"/>
      <c r="L1109" s="95"/>
      <c r="M1109" s="6"/>
      <c r="N1109" s="6"/>
      <c r="O1109" s="6"/>
      <c r="P1109" s="6"/>
      <c r="Q1109" s="6"/>
    </row>
    <row r="1110">
      <c r="A1110" s="89"/>
      <c r="B1110" s="6"/>
      <c r="C1110" s="89"/>
      <c r="D1110" s="96"/>
      <c r="E1110" s="6"/>
      <c r="F1110" s="94"/>
      <c r="G1110" s="6"/>
      <c r="H1110" s="94"/>
      <c r="I1110" s="89"/>
      <c r="J1110" s="6"/>
      <c r="K1110" s="6"/>
      <c r="L1110" s="95"/>
      <c r="M1110" s="6"/>
      <c r="N1110" s="6"/>
      <c r="O1110" s="6"/>
      <c r="P1110" s="6"/>
      <c r="Q1110" s="6"/>
    </row>
    <row r="1111">
      <c r="A1111" s="89"/>
      <c r="B1111" s="6"/>
      <c r="C1111" s="89"/>
      <c r="D1111" s="96"/>
      <c r="E1111" s="6"/>
      <c r="F1111" s="94"/>
      <c r="G1111" s="6"/>
      <c r="H1111" s="94"/>
      <c r="I1111" s="89"/>
      <c r="J1111" s="6"/>
      <c r="K1111" s="6"/>
      <c r="L1111" s="95"/>
      <c r="M1111" s="6"/>
      <c r="N1111" s="6"/>
      <c r="O1111" s="6"/>
      <c r="P1111" s="6"/>
      <c r="Q1111" s="6"/>
    </row>
    <row r="1112">
      <c r="A1112" s="89"/>
      <c r="B1112" s="6"/>
      <c r="C1112" s="89"/>
      <c r="D1112" s="96"/>
      <c r="E1112" s="6"/>
      <c r="F1112" s="94"/>
      <c r="G1112" s="6"/>
      <c r="H1112" s="94"/>
      <c r="I1112" s="89"/>
      <c r="J1112" s="6"/>
      <c r="K1112" s="6"/>
      <c r="L1112" s="95"/>
      <c r="M1112" s="6"/>
      <c r="N1112" s="6"/>
      <c r="O1112" s="6"/>
      <c r="P1112" s="6"/>
      <c r="Q1112" s="6"/>
    </row>
    <row r="1113">
      <c r="A1113" s="89"/>
      <c r="B1113" s="6"/>
      <c r="C1113" s="89"/>
      <c r="D1113" s="96"/>
      <c r="E1113" s="6"/>
      <c r="F1113" s="94"/>
      <c r="G1113" s="6"/>
      <c r="H1113" s="94"/>
      <c r="I1113" s="89"/>
      <c r="J1113" s="6"/>
      <c r="K1113" s="6"/>
      <c r="L1113" s="95"/>
      <c r="M1113" s="6"/>
      <c r="N1113" s="6"/>
      <c r="O1113" s="6"/>
      <c r="P1113" s="6"/>
      <c r="Q1113" s="6"/>
    </row>
    <row r="1114">
      <c r="A1114" s="89"/>
      <c r="B1114" s="6"/>
      <c r="C1114" s="89"/>
      <c r="D1114" s="96"/>
      <c r="E1114" s="6"/>
      <c r="F1114" s="94"/>
      <c r="G1114" s="6"/>
      <c r="H1114" s="94"/>
      <c r="I1114" s="89"/>
      <c r="J1114" s="6"/>
      <c r="K1114" s="6"/>
      <c r="L1114" s="95"/>
      <c r="M1114" s="6"/>
      <c r="N1114" s="6"/>
      <c r="O1114" s="6"/>
      <c r="P1114" s="6"/>
      <c r="Q1114" s="6"/>
    </row>
    <row r="1115">
      <c r="A1115" s="89"/>
      <c r="B1115" s="6"/>
      <c r="C1115" s="89"/>
      <c r="D1115" s="96"/>
      <c r="E1115" s="6"/>
      <c r="F1115" s="94"/>
      <c r="G1115" s="6"/>
      <c r="H1115" s="94"/>
      <c r="I1115" s="89"/>
      <c r="J1115" s="6"/>
      <c r="K1115" s="6"/>
      <c r="L1115" s="95"/>
      <c r="M1115" s="6"/>
      <c r="N1115" s="6"/>
      <c r="O1115" s="6"/>
      <c r="P1115" s="6"/>
      <c r="Q1115" s="6"/>
    </row>
    <row r="1116">
      <c r="A1116" s="89"/>
      <c r="B1116" s="6"/>
      <c r="C1116" s="89"/>
      <c r="D1116" s="96"/>
      <c r="E1116" s="6"/>
      <c r="F1116" s="94"/>
      <c r="G1116" s="6"/>
      <c r="H1116" s="94"/>
      <c r="I1116" s="89"/>
      <c r="J1116" s="6"/>
      <c r="K1116" s="6"/>
      <c r="L1116" s="95"/>
      <c r="M1116" s="6"/>
      <c r="N1116" s="6"/>
      <c r="O1116" s="6"/>
      <c r="P1116" s="6"/>
      <c r="Q1116" s="6"/>
    </row>
    <row r="1117">
      <c r="A1117" s="89"/>
      <c r="B1117" s="6"/>
      <c r="C1117" s="89"/>
      <c r="D1117" s="96"/>
      <c r="E1117" s="6"/>
      <c r="F1117" s="94"/>
      <c r="G1117" s="6"/>
      <c r="H1117" s="94"/>
      <c r="I1117" s="89"/>
      <c r="J1117" s="6"/>
      <c r="K1117" s="6"/>
      <c r="L1117" s="95"/>
      <c r="M1117" s="6"/>
      <c r="N1117" s="6"/>
      <c r="O1117" s="6"/>
      <c r="P1117" s="6"/>
      <c r="Q1117" s="6"/>
    </row>
    <row r="1118">
      <c r="A1118" s="89"/>
      <c r="B1118" s="6"/>
      <c r="C1118" s="89"/>
      <c r="D1118" s="96"/>
      <c r="E1118" s="6"/>
      <c r="F1118" s="94"/>
      <c r="G1118" s="6"/>
      <c r="H1118" s="94"/>
      <c r="I1118" s="89"/>
      <c r="J1118" s="6"/>
      <c r="K1118" s="6"/>
      <c r="L1118" s="95"/>
      <c r="M1118" s="6"/>
      <c r="N1118" s="6"/>
      <c r="O1118" s="6"/>
      <c r="P1118" s="6"/>
      <c r="Q1118" s="6"/>
    </row>
    <row r="1119">
      <c r="A1119" s="89"/>
      <c r="B1119" s="6"/>
      <c r="C1119" s="89"/>
      <c r="D1119" s="96"/>
      <c r="E1119" s="6"/>
      <c r="F1119" s="94"/>
      <c r="G1119" s="6"/>
      <c r="H1119" s="94"/>
      <c r="I1119" s="89"/>
      <c r="J1119" s="6"/>
      <c r="K1119" s="6"/>
      <c r="L1119" s="95"/>
      <c r="M1119" s="6"/>
      <c r="N1119" s="6"/>
      <c r="O1119" s="6"/>
      <c r="P1119" s="6"/>
      <c r="Q1119" s="6"/>
    </row>
    <row r="1120">
      <c r="A1120" s="89"/>
      <c r="B1120" s="6"/>
      <c r="C1120" s="89"/>
      <c r="D1120" s="96"/>
      <c r="E1120" s="6"/>
      <c r="F1120" s="94"/>
      <c r="G1120" s="6"/>
      <c r="H1120" s="94"/>
      <c r="I1120" s="89"/>
      <c r="J1120" s="6"/>
      <c r="K1120" s="6"/>
      <c r="L1120" s="95"/>
      <c r="M1120" s="6"/>
      <c r="N1120" s="6"/>
      <c r="O1120" s="6"/>
      <c r="P1120" s="6"/>
      <c r="Q1120" s="6"/>
    </row>
    <row r="1121">
      <c r="A1121" s="89"/>
      <c r="B1121" s="6"/>
      <c r="C1121" s="89"/>
      <c r="D1121" s="96"/>
      <c r="E1121" s="6"/>
      <c r="F1121" s="94"/>
      <c r="G1121" s="6"/>
      <c r="H1121" s="94"/>
      <c r="I1121" s="89"/>
      <c r="J1121" s="6"/>
      <c r="K1121" s="6"/>
      <c r="L1121" s="95"/>
      <c r="M1121" s="6"/>
      <c r="N1121" s="6"/>
      <c r="O1121" s="6"/>
      <c r="P1121" s="6"/>
      <c r="Q1121" s="6"/>
    </row>
    <row r="1122">
      <c r="A1122" s="89"/>
      <c r="B1122" s="6"/>
      <c r="C1122" s="89"/>
      <c r="D1122" s="96"/>
      <c r="E1122" s="6"/>
      <c r="F1122" s="94"/>
      <c r="G1122" s="6"/>
      <c r="H1122" s="94"/>
      <c r="I1122" s="89"/>
      <c r="J1122" s="6"/>
      <c r="K1122" s="6"/>
      <c r="L1122" s="95"/>
      <c r="M1122" s="6"/>
      <c r="N1122" s="6"/>
      <c r="O1122" s="6"/>
      <c r="P1122" s="6"/>
      <c r="Q1122" s="6"/>
    </row>
    <row r="1123">
      <c r="A1123" s="89"/>
      <c r="B1123" s="6"/>
      <c r="C1123" s="89"/>
      <c r="D1123" s="96"/>
      <c r="E1123" s="6"/>
      <c r="F1123" s="94"/>
      <c r="G1123" s="6"/>
      <c r="H1123" s="94"/>
      <c r="I1123" s="89"/>
      <c r="J1123" s="6"/>
      <c r="K1123" s="6"/>
      <c r="L1123" s="95"/>
      <c r="M1123" s="6"/>
      <c r="N1123" s="6"/>
      <c r="O1123" s="6"/>
      <c r="P1123" s="6"/>
      <c r="Q1123" s="6"/>
    </row>
    <row r="1124">
      <c r="A1124" s="89"/>
      <c r="B1124" s="6"/>
      <c r="C1124" s="89"/>
      <c r="D1124" s="96"/>
      <c r="E1124" s="6"/>
      <c r="F1124" s="94"/>
      <c r="G1124" s="6"/>
      <c r="H1124" s="94"/>
      <c r="I1124" s="89"/>
      <c r="J1124" s="6"/>
      <c r="K1124" s="6"/>
      <c r="L1124" s="95"/>
      <c r="M1124" s="6"/>
      <c r="N1124" s="6"/>
      <c r="O1124" s="6"/>
      <c r="P1124" s="6"/>
      <c r="Q1124" s="6"/>
    </row>
    <row r="1125">
      <c r="A1125" s="89"/>
      <c r="B1125" s="6"/>
      <c r="C1125" s="89"/>
      <c r="D1125" s="96"/>
      <c r="E1125" s="6"/>
      <c r="F1125" s="94"/>
      <c r="G1125" s="6"/>
      <c r="H1125" s="94"/>
      <c r="I1125" s="89"/>
      <c r="J1125" s="6"/>
      <c r="K1125" s="6"/>
      <c r="L1125" s="95"/>
      <c r="M1125" s="6"/>
      <c r="N1125" s="6"/>
      <c r="O1125" s="6"/>
      <c r="P1125" s="6"/>
      <c r="Q1125" s="6"/>
    </row>
    <row r="1126">
      <c r="A1126" s="89"/>
      <c r="B1126" s="6"/>
      <c r="C1126" s="89"/>
      <c r="D1126" s="96"/>
      <c r="E1126" s="6"/>
      <c r="F1126" s="94"/>
      <c r="G1126" s="6"/>
      <c r="H1126" s="94"/>
      <c r="I1126" s="89"/>
      <c r="J1126" s="6"/>
      <c r="K1126" s="6"/>
      <c r="L1126" s="95"/>
      <c r="M1126" s="6"/>
      <c r="N1126" s="6"/>
      <c r="O1126" s="6"/>
      <c r="P1126" s="6"/>
      <c r="Q1126" s="6"/>
    </row>
    <row r="1127">
      <c r="A1127" s="89"/>
      <c r="B1127" s="6"/>
      <c r="C1127" s="89"/>
      <c r="D1127" s="96"/>
      <c r="E1127" s="6"/>
      <c r="F1127" s="94"/>
      <c r="G1127" s="6"/>
      <c r="H1127" s="94"/>
      <c r="I1127" s="89"/>
      <c r="J1127" s="6"/>
      <c r="K1127" s="6"/>
      <c r="L1127" s="95"/>
      <c r="M1127" s="6"/>
      <c r="N1127" s="6"/>
      <c r="O1127" s="6"/>
      <c r="P1127" s="6"/>
      <c r="Q1127" s="6"/>
    </row>
    <row r="1128">
      <c r="A1128" s="89"/>
      <c r="B1128" s="6"/>
      <c r="C1128" s="89"/>
      <c r="D1128" s="96"/>
      <c r="E1128" s="6"/>
      <c r="F1128" s="94"/>
      <c r="G1128" s="6"/>
      <c r="H1128" s="94"/>
      <c r="I1128" s="89"/>
      <c r="J1128" s="6"/>
      <c r="K1128" s="6"/>
      <c r="L1128" s="95"/>
      <c r="M1128" s="6"/>
      <c r="N1128" s="6"/>
      <c r="O1128" s="6"/>
      <c r="P1128" s="6"/>
      <c r="Q1128" s="6"/>
    </row>
    <row r="1129">
      <c r="A1129" s="89"/>
      <c r="B1129" s="6"/>
      <c r="C1129" s="89"/>
      <c r="D1129" s="96"/>
      <c r="E1129" s="6"/>
      <c r="F1129" s="94"/>
      <c r="G1129" s="6"/>
      <c r="H1129" s="94"/>
      <c r="I1129" s="89"/>
      <c r="J1129" s="6"/>
      <c r="K1129" s="6"/>
      <c r="L1129" s="95"/>
      <c r="M1129" s="6"/>
      <c r="N1129" s="6"/>
      <c r="O1129" s="6"/>
      <c r="P1129" s="6"/>
      <c r="Q1129" s="6"/>
    </row>
    <row r="1130">
      <c r="A1130" s="89"/>
      <c r="B1130" s="6"/>
      <c r="C1130" s="89"/>
      <c r="D1130" s="96"/>
      <c r="E1130" s="6"/>
      <c r="F1130" s="94"/>
      <c r="G1130" s="6"/>
      <c r="H1130" s="94"/>
      <c r="I1130" s="89"/>
      <c r="J1130" s="6"/>
      <c r="K1130" s="6"/>
      <c r="L1130" s="95"/>
      <c r="M1130" s="6"/>
      <c r="N1130" s="6"/>
      <c r="O1130" s="6"/>
      <c r="P1130" s="6"/>
      <c r="Q1130" s="6"/>
    </row>
    <row r="1131">
      <c r="A1131" s="89"/>
      <c r="B1131" s="6"/>
      <c r="C1131" s="89"/>
      <c r="D1131" s="96"/>
      <c r="E1131" s="6"/>
      <c r="F1131" s="94"/>
      <c r="G1131" s="6"/>
      <c r="H1131" s="94"/>
      <c r="I1131" s="89"/>
      <c r="J1131" s="6"/>
      <c r="K1131" s="6"/>
      <c r="L1131" s="95"/>
      <c r="M1131" s="6"/>
      <c r="N1131" s="6"/>
      <c r="O1131" s="6"/>
      <c r="P1131" s="6"/>
      <c r="Q1131" s="6"/>
    </row>
    <row r="1132">
      <c r="A1132" s="89"/>
      <c r="B1132" s="6"/>
      <c r="C1132" s="89"/>
      <c r="D1132" s="96"/>
      <c r="E1132" s="6"/>
      <c r="F1132" s="94"/>
      <c r="G1132" s="6"/>
      <c r="H1132" s="94"/>
      <c r="I1132" s="89"/>
      <c r="J1132" s="6"/>
      <c r="K1132" s="6"/>
      <c r="L1132" s="95"/>
      <c r="M1132" s="6"/>
      <c r="N1132" s="6"/>
      <c r="O1132" s="6"/>
      <c r="P1132" s="6"/>
      <c r="Q1132" s="6"/>
    </row>
    <row r="1133">
      <c r="A1133" s="89"/>
      <c r="B1133" s="6"/>
      <c r="C1133" s="89"/>
      <c r="D1133" s="96"/>
      <c r="E1133" s="6"/>
      <c r="F1133" s="94"/>
      <c r="G1133" s="6"/>
      <c r="H1133" s="94"/>
      <c r="I1133" s="89"/>
      <c r="J1133" s="6"/>
      <c r="K1133" s="6"/>
      <c r="L1133" s="95"/>
      <c r="M1133" s="6"/>
      <c r="N1133" s="6"/>
      <c r="O1133" s="6"/>
      <c r="P1133" s="6"/>
      <c r="Q1133" s="6"/>
    </row>
    <row r="1134">
      <c r="A1134" s="89"/>
      <c r="B1134" s="6"/>
      <c r="C1134" s="89"/>
      <c r="D1134" s="96"/>
      <c r="E1134" s="6"/>
      <c r="F1134" s="94"/>
      <c r="G1134" s="6"/>
      <c r="H1134" s="94"/>
      <c r="I1134" s="89"/>
      <c r="J1134" s="6"/>
      <c r="K1134" s="6"/>
      <c r="L1134" s="95"/>
      <c r="M1134" s="6"/>
      <c r="N1134" s="6"/>
      <c r="O1134" s="6"/>
      <c r="P1134" s="6"/>
      <c r="Q1134" s="6"/>
    </row>
    <row r="1135">
      <c r="A1135" s="89"/>
      <c r="B1135" s="6"/>
      <c r="C1135" s="89"/>
      <c r="D1135" s="96"/>
      <c r="E1135" s="6"/>
      <c r="F1135" s="94"/>
      <c r="G1135" s="6"/>
      <c r="H1135" s="94"/>
      <c r="I1135" s="89"/>
      <c r="J1135" s="6"/>
      <c r="K1135" s="6"/>
      <c r="L1135" s="95"/>
      <c r="M1135" s="6"/>
      <c r="N1135" s="6"/>
      <c r="O1135" s="6"/>
      <c r="P1135" s="6"/>
      <c r="Q1135" s="6"/>
    </row>
    <row r="1136">
      <c r="A1136" s="89"/>
      <c r="B1136" s="6"/>
      <c r="C1136" s="89"/>
      <c r="D1136" s="96"/>
      <c r="E1136" s="6"/>
      <c r="F1136" s="94"/>
      <c r="G1136" s="6"/>
      <c r="H1136" s="94"/>
      <c r="I1136" s="89"/>
      <c r="J1136" s="6"/>
      <c r="K1136" s="6"/>
      <c r="L1136" s="95"/>
      <c r="M1136" s="6"/>
      <c r="N1136" s="6"/>
      <c r="O1136" s="6"/>
      <c r="P1136" s="6"/>
      <c r="Q1136" s="6"/>
    </row>
    <row r="1137">
      <c r="A1137" s="89"/>
      <c r="B1137" s="6"/>
      <c r="C1137" s="89"/>
      <c r="D1137" s="96"/>
      <c r="E1137" s="6"/>
      <c r="F1137" s="94"/>
      <c r="G1137" s="6"/>
      <c r="H1137" s="94"/>
      <c r="I1137" s="89"/>
      <c r="J1137" s="6"/>
      <c r="K1137" s="6"/>
      <c r="L1137" s="95"/>
      <c r="M1137" s="6"/>
      <c r="N1137" s="6"/>
      <c r="O1137" s="6"/>
      <c r="P1137" s="6"/>
      <c r="Q1137" s="6"/>
    </row>
    <row r="1138">
      <c r="A1138" s="89"/>
      <c r="B1138" s="6"/>
      <c r="C1138" s="89"/>
      <c r="D1138" s="96"/>
      <c r="E1138" s="6"/>
      <c r="F1138" s="94"/>
      <c r="G1138" s="6"/>
      <c r="H1138" s="94"/>
      <c r="I1138" s="89"/>
      <c r="J1138" s="6"/>
      <c r="K1138" s="6"/>
      <c r="L1138" s="95"/>
      <c r="M1138" s="6"/>
      <c r="N1138" s="6"/>
      <c r="O1138" s="6"/>
      <c r="P1138" s="6"/>
      <c r="Q1138" s="6"/>
    </row>
    <row r="1139">
      <c r="A1139" s="89"/>
      <c r="B1139" s="6"/>
      <c r="C1139" s="89"/>
      <c r="D1139" s="96"/>
      <c r="E1139" s="6"/>
      <c r="F1139" s="94"/>
      <c r="G1139" s="6"/>
      <c r="H1139" s="94"/>
      <c r="I1139" s="89"/>
      <c r="J1139" s="6"/>
      <c r="K1139" s="6"/>
      <c r="L1139" s="95"/>
      <c r="M1139" s="6"/>
      <c r="N1139" s="6"/>
      <c r="O1139" s="6"/>
      <c r="P1139" s="6"/>
      <c r="Q1139" s="6"/>
    </row>
    <row r="1140">
      <c r="A1140" s="89"/>
      <c r="B1140" s="6"/>
      <c r="C1140" s="89"/>
      <c r="D1140" s="96"/>
      <c r="E1140" s="6"/>
      <c r="F1140" s="94"/>
      <c r="G1140" s="6"/>
      <c r="H1140" s="94"/>
      <c r="I1140" s="89"/>
      <c r="J1140" s="6"/>
      <c r="K1140" s="6"/>
      <c r="L1140" s="95"/>
      <c r="M1140" s="6"/>
      <c r="N1140" s="6"/>
      <c r="O1140" s="6"/>
      <c r="P1140" s="6"/>
      <c r="Q1140" s="6"/>
    </row>
    <row r="1141">
      <c r="A1141" s="89"/>
      <c r="B1141" s="6"/>
      <c r="C1141" s="89"/>
      <c r="D1141" s="96"/>
      <c r="E1141" s="6"/>
      <c r="F1141" s="94"/>
      <c r="G1141" s="6"/>
      <c r="H1141" s="94"/>
      <c r="I1141" s="89"/>
      <c r="J1141" s="6"/>
      <c r="K1141" s="6"/>
      <c r="L1141" s="95"/>
      <c r="M1141" s="6"/>
      <c r="N1141" s="6"/>
      <c r="O1141" s="6"/>
      <c r="P1141" s="6"/>
      <c r="Q1141" s="6"/>
    </row>
    <row r="1142">
      <c r="A1142" s="89"/>
      <c r="B1142" s="6"/>
      <c r="C1142" s="89"/>
      <c r="D1142" s="96"/>
      <c r="E1142" s="6"/>
      <c r="F1142" s="94"/>
      <c r="G1142" s="6"/>
      <c r="H1142" s="94"/>
      <c r="I1142" s="89"/>
      <c r="J1142" s="6"/>
      <c r="K1142" s="6"/>
      <c r="L1142" s="95"/>
      <c r="M1142" s="6"/>
      <c r="N1142" s="6"/>
      <c r="O1142" s="6"/>
      <c r="P1142" s="6"/>
      <c r="Q1142" s="6"/>
    </row>
    <row r="1143">
      <c r="A1143" s="89"/>
      <c r="B1143" s="6"/>
      <c r="C1143" s="89"/>
      <c r="D1143" s="96"/>
      <c r="E1143" s="6"/>
      <c r="F1143" s="94"/>
      <c r="G1143" s="6"/>
      <c r="H1143" s="94"/>
      <c r="I1143" s="89"/>
      <c r="J1143" s="6"/>
      <c r="K1143" s="6"/>
      <c r="L1143" s="95"/>
      <c r="M1143" s="6"/>
      <c r="N1143" s="6"/>
      <c r="O1143" s="6"/>
      <c r="P1143" s="6"/>
      <c r="Q1143" s="6"/>
    </row>
    <row r="1144">
      <c r="A1144" s="89"/>
      <c r="B1144" s="6"/>
      <c r="C1144" s="89"/>
      <c r="D1144" s="96"/>
      <c r="E1144" s="6"/>
      <c r="F1144" s="94"/>
      <c r="G1144" s="6"/>
      <c r="H1144" s="94"/>
      <c r="I1144" s="89"/>
      <c r="J1144" s="6"/>
      <c r="K1144" s="6"/>
      <c r="L1144" s="95"/>
      <c r="M1144" s="6"/>
      <c r="N1144" s="6"/>
      <c r="O1144" s="6"/>
      <c r="P1144" s="6"/>
      <c r="Q1144" s="6"/>
    </row>
    <row r="1145">
      <c r="A1145" s="89"/>
      <c r="B1145" s="6"/>
      <c r="C1145" s="89"/>
      <c r="D1145" s="96"/>
      <c r="E1145" s="6"/>
      <c r="F1145" s="94"/>
      <c r="G1145" s="6"/>
      <c r="H1145" s="94"/>
      <c r="I1145" s="89"/>
      <c r="J1145" s="6"/>
      <c r="K1145" s="6"/>
      <c r="L1145" s="95"/>
      <c r="M1145" s="6"/>
      <c r="N1145" s="6"/>
      <c r="O1145" s="6"/>
      <c r="P1145" s="6"/>
      <c r="Q1145" s="6"/>
    </row>
    <row r="1146">
      <c r="A1146" s="89"/>
      <c r="B1146" s="6"/>
      <c r="C1146" s="89"/>
      <c r="D1146" s="96"/>
      <c r="E1146" s="6"/>
      <c r="F1146" s="94"/>
      <c r="G1146" s="6"/>
      <c r="H1146" s="94"/>
      <c r="I1146" s="89"/>
      <c r="J1146" s="6"/>
      <c r="K1146" s="6"/>
      <c r="L1146" s="95"/>
      <c r="M1146" s="6"/>
      <c r="N1146" s="6"/>
      <c r="O1146" s="6"/>
      <c r="P1146" s="6"/>
      <c r="Q1146" s="6"/>
    </row>
    <row r="1147">
      <c r="A1147" s="89"/>
      <c r="B1147" s="6"/>
      <c r="C1147" s="89"/>
      <c r="D1147" s="96"/>
      <c r="E1147" s="6"/>
      <c r="F1147" s="94"/>
      <c r="G1147" s="6"/>
      <c r="H1147" s="94"/>
      <c r="I1147" s="89"/>
      <c r="J1147" s="6"/>
      <c r="K1147" s="6"/>
      <c r="L1147" s="95"/>
      <c r="M1147" s="6"/>
      <c r="N1147" s="6"/>
      <c r="O1147" s="6"/>
      <c r="P1147" s="6"/>
      <c r="Q1147" s="6"/>
    </row>
    <row r="1148">
      <c r="A1148" s="89"/>
      <c r="B1148" s="6"/>
      <c r="C1148" s="89"/>
      <c r="D1148" s="96"/>
      <c r="E1148" s="6"/>
      <c r="F1148" s="94"/>
      <c r="G1148" s="6"/>
      <c r="H1148" s="94"/>
      <c r="I1148" s="89"/>
      <c r="J1148" s="6"/>
      <c r="K1148" s="6"/>
      <c r="L1148" s="95"/>
      <c r="M1148" s="6"/>
      <c r="N1148" s="6"/>
      <c r="O1148" s="6"/>
      <c r="P1148" s="6"/>
      <c r="Q1148" s="6"/>
    </row>
    <row r="1149">
      <c r="A1149" s="89"/>
      <c r="B1149" s="6"/>
      <c r="C1149" s="89"/>
      <c r="D1149" s="96"/>
      <c r="E1149" s="6"/>
      <c r="F1149" s="94"/>
      <c r="G1149" s="6"/>
      <c r="H1149" s="94"/>
      <c r="I1149" s="89"/>
      <c r="J1149" s="6"/>
      <c r="K1149" s="6"/>
      <c r="L1149" s="95"/>
      <c r="M1149" s="6"/>
      <c r="N1149" s="6"/>
      <c r="O1149" s="6"/>
      <c r="P1149" s="6"/>
      <c r="Q1149" s="6"/>
    </row>
    <row r="1150">
      <c r="A1150" s="89"/>
      <c r="B1150" s="6"/>
      <c r="C1150" s="89"/>
      <c r="D1150" s="96"/>
      <c r="E1150" s="6"/>
      <c r="F1150" s="94"/>
      <c r="G1150" s="6"/>
      <c r="H1150" s="94"/>
      <c r="I1150" s="89"/>
      <c r="J1150" s="6"/>
      <c r="K1150" s="6"/>
      <c r="L1150" s="95"/>
      <c r="M1150" s="6"/>
      <c r="N1150" s="6"/>
      <c r="O1150" s="6"/>
      <c r="P1150" s="6"/>
      <c r="Q1150" s="6"/>
    </row>
    <row r="1151">
      <c r="A1151" s="89"/>
      <c r="B1151" s="6"/>
      <c r="C1151" s="89"/>
      <c r="D1151" s="96"/>
      <c r="E1151" s="6"/>
      <c r="F1151" s="94"/>
      <c r="G1151" s="6"/>
      <c r="H1151" s="94"/>
      <c r="I1151" s="89"/>
      <c r="J1151" s="6"/>
      <c r="K1151" s="6"/>
      <c r="L1151" s="95"/>
      <c r="M1151" s="6"/>
      <c r="N1151" s="6"/>
      <c r="O1151" s="6"/>
      <c r="P1151" s="6"/>
      <c r="Q1151" s="6"/>
    </row>
    <row r="1152">
      <c r="A1152" s="89"/>
      <c r="B1152" s="6"/>
      <c r="C1152" s="89"/>
      <c r="D1152" s="96"/>
      <c r="E1152" s="6"/>
      <c r="F1152" s="94"/>
      <c r="G1152" s="6"/>
      <c r="H1152" s="94"/>
      <c r="I1152" s="89"/>
      <c r="J1152" s="6"/>
      <c r="K1152" s="6"/>
      <c r="L1152" s="95"/>
      <c r="M1152" s="6"/>
      <c r="N1152" s="6"/>
      <c r="O1152" s="6"/>
      <c r="P1152" s="6"/>
      <c r="Q1152" s="6"/>
    </row>
    <row r="1153">
      <c r="A1153" s="89"/>
      <c r="B1153" s="6"/>
      <c r="C1153" s="89"/>
      <c r="D1153" s="96"/>
      <c r="E1153" s="6"/>
      <c r="F1153" s="94"/>
      <c r="G1153" s="6"/>
      <c r="H1153" s="94"/>
      <c r="I1153" s="89"/>
      <c r="J1153" s="6"/>
      <c r="K1153" s="6"/>
      <c r="L1153" s="95"/>
      <c r="M1153" s="6"/>
      <c r="N1153" s="6"/>
      <c r="O1153" s="6"/>
      <c r="P1153" s="6"/>
      <c r="Q1153" s="6"/>
    </row>
    <row r="1154">
      <c r="A1154" s="89"/>
      <c r="B1154" s="6"/>
      <c r="C1154" s="89"/>
      <c r="D1154" s="96"/>
      <c r="E1154" s="6"/>
      <c r="F1154" s="94"/>
      <c r="G1154" s="6"/>
      <c r="H1154" s="94"/>
      <c r="I1154" s="89"/>
      <c r="J1154" s="6"/>
      <c r="K1154" s="6"/>
      <c r="L1154" s="95"/>
      <c r="M1154" s="6"/>
      <c r="N1154" s="6"/>
      <c r="O1154" s="6"/>
      <c r="P1154" s="6"/>
      <c r="Q1154" s="6"/>
    </row>
    <row r="1155">
      <c r="A1155" s="89"/>
      <c r="B1155" s="6"/>
      <c r="C1155" s="89"/>
      <c r="D1155" s="96"/>
      <c r="E1155" s="6"/>
      <c r="F1155" s="94"/>
      <c r="G1155" s="6"/>
      <c r="H1155" s="94"/>
      <c r="I1155" s="89"/>
      <c r="J1155" s="6"/>
      <c r="K1155" s="6"/>
      <c r="L1155" s="95"/>
      <c r="M1155" s="6"/>
      <c r="N1155" s="6"/>
      <c r="O1155" s="6"/>
      <c r="P1155" s="6"/>
      <c r="Q1155" s="6"/>
    </row>
    <row r="1156">
      <c r="A1156" s="89"/>
      <c r="B1156" s="6"/>
      <c r="C1156" s="89"/>
      <c r="D1156" s="96"/>
      <c r="E1156" s="6"/>
      <c r="F1156" s="94"/>
      <c r="G1156" s="6"/>
      <c r="H1156" s="94"/>
      <c r="I1156" s="89"/>
      <c r="J1156" s="6"/>
      <c r="K1156" s="6"/>
      <c r="L1156" s="95"/>
      <c r="M1156" s="6"/>
      <c r="N1156" s="6"/>
      <c r="O1156" s="6"/>
      <c r="P1156" s="6"/>
      <c r="Q1156" s="6"/>
    </row>
    <row r="1157">
      <c r="A1157" s="89"/>
      <c r="B1157" s="6"/>
      <c r="C1157" s="89"/>
      <c r="D1157" s="96"/>
      <c r="E1157" s="6"/>
      <c r="F1157" s="94"/>
      <c r="G1157" s="6"/>
      <c r="H1157" s="94"/>
      <c r="I1157" s="89"/>
      <c r="J1157" s="6"/>
      <c r="K1157" s="6"/>
      <c r="L1157" s="95"/>
      <c r="M1157" s="6"/>
      <c r="N1157" s="6"/>
      <c r="O1157" s="6"/>
      <c r="P1157" s="6"/>
      <c r="Q1157" s="6"/>
    </row>
    <row r="1158">
      <c r="A1158" s="89"/>
      <c r="B1158" s="6"/>
      <c r="C1158" s="89"/>
      <c r="D1158" s="96"/>
      <c r="E1158" s="6"/>
      <c r="F1158" s="94"/>
      <c r="G1158" s="6"/>
      <c r="H1158" s="94"/>
      <c r="I1158" s="89"/>
      <c r="J1158" s="6"/>
      <c r="K1158" s="6"/>
      <c r="L1158" s="95"/>
      <c r="M1158" s="6"/>
      <c r="N1158" s="6"/>
      <c r="O1158" s="6"/>
      <c r="P1158" s="6"/>
      <c r="Q1158" s="6"/>
    </row>
    <row r="1159">
      <c r="A1159" s="89"/>
      <c r="B1159" s="6"/>
      <c r="C1159" s="89"/>
      <c r="D1159" s="96"/>
      <c r="E1159" s="6"/>
      <c r="F1159" s="94"/>
      <c r="G1159" s="6"/>
      <c r="H1159" s="94"/>
      <c r="I1159" s="89"/>
      <c r="J1159" s="6"/>
      <c r="K1159" s="6"/>
      <c r="L1159" s="95"/>
      <c r="M1159" s="6"/>
      <c r="N1159" s="6"/>
      <c r="O1159" s="6"/>
      <c r="P1159" s="6"/>
      <c r="Q1159" s="6"/>
    </row>
    <row r="1160">
      <c r="A1160" s="89"/>
      <c r="B1160" s="6"/>
      <c r="C1160" s="89"/>
      <c r="D1160" s="96"/>
      <c r="E1160" s="6"/>
      <c r="F1160" s="94"/>
      <c r="G1160" s="6"/>
      <c r="H1160" s="94"/>
      <c r="I1160" s="89"/>
      <c r="J1160" s="6"/>
      <c r="K1160" s="6"/>
      <c r="L1160" s="95"/>
      <c r="M1160" s="6"/>
      <c r="N1160" s="6"/>
      <c r="O1160" s="6"/>
      <c r="P1160" s="6"/>
      <c r="Q1160" s="6"/>
    </row>
    <row r="1161">
      <c r="A1161" s="89"/>
      <c r="B1161" s="6"/>
      <c r="C1161" s="89"/>
      <c r="D1161" s="96"/>
      <c r="E1161" s="6"/>
      <c r="F1161" s="94"/>
      <c r="G1161" s="6"/>
      <c r="H1161" s="94"/>
      <c r="I1161" s="89"/>
      <c r="J1161" s="6"/>
      <c r="K1161" s="6"/>
      <c r="L1161" s="95"/>
      <c r="M1161" s="6"/>
      <c r="N1161" s="6"/>
      <c r="O1161" s="6"/>
      <c r="P1161" s="6"/>
      <c r="Q1161" s="6"/>
    </row>
    <row r="1162">
      <c r="A1162" s="89"/>
      <c r="B1162" s="6"/>
      <c r="C1162" s="89"/>
      <c r="D1162" s="96"/>
      <c r="E1162" s="6"/>
      <c r="F1162" s="94"/>
      <c r="G1162" s="6"/>
      <c r="H1162" s="94"/>
      <c r="I1162" s="89"/>
      <c r="J1162" s="6"/>
      <c r="K1162" s="6"/>
      <c r="L1162" s="95"/>
      <c r="M1162" s="6"/>
      <c r="N1162" s="6"/>
      <c r="O1162" s="6"/>
      <c r="P1162" s="6"/>
      <c r="Q1162" s="6"/>
    </row>
    <row r="1163">
      <c r="A1163" s="89"/>
      <c r="B1163" s="6"/>
      <c r="C1163" s="89"/>
      <c r="D1163" s="96"/>
      <c r="E1163" s="6"/>
      <c r="F1163" s="94"/>
      <c r="G1163" s="6"/>
      <c r="H1163" s="94"/>
      <c r="I1163" s="89"/>
      <c r="J1163" s="6"/>
      <c r="K1163" s="6"/>
      <c r="L1163" s="95"/>
      <c r="M1163" s="6"/>
      <c r="N1163" s="6"/>
      <c r="O1163" s="6"/>
      <c r="P1163" s="6"/>
      <c r="Q1163" s="6"/>
    </row>
    <row r="1164">
      <c r="A1164" s="89"/>
      <c r="B1164" s="6"/>
      <c r="C1164" s="89"/>
      <c r="D1164" s="96"/>
      <c r="E1164" s="6"/>
      <c r="F1164" s="94"/>
      <c r="G1164" s="6"/>
      <c r="H1164" s="94"/>
      <c r="I1164" s="89"/>
      <c r="J1164" s="6"/>
      <c r="K1164" s="6"/>
      <c r="L1164" s="95"/>
      <c r="M1164" s="6"/>
      <c r="N1164" s="6"/>
      <c r="O1164" s="6"/>
      <c r="P1164" s="6"/>
      <c r="Q1164" s="6"/>
    </row>
    <row r="1165">
      <c r="A1165" s="89"/>
      <c r="B1165" s="6"/>
      <c r="C1165" s="89"/>
      <c r="D1165" s="96"/>
      <c r="E1165" s="6"/>
      <c r="F1165" s="94"/>
      <c r="G1165" s="6"/>
      <c r="H1165" s="94"/>
      <c r="I1165" s="89"/>
      <c r="J1165" s="6"/>
      <c r="K1165" s="6"/>
      <c r="L1165" s="95"/>
      <c r="M1165" s="6"/>
      <c r="N1165" s="6"/>
      <c r="O1165" s="6"/>
      <c r="P1165" s="6"/>
      <c r="Q1165" s="6"/>
    </row>
    <row r="1166">
      <c r="A1166" s="89"/>
      <c r="B1166" s="6"/>
      <c r="C1166" s="89"/>
      <c r="D1166" s="96"/>
      <c r="E1166" s="6"/>
      <c r="F1166" s="94"/>
      <c r="G1166" s="6"/>
      <c r="H1166" s="94"/>
      <c r="I1166" s="89"/>
      <c r="J1166" s="6"/>
      <c r="K1166" s="6"/>
      <c r="L1166" s="95"/>
      <c r="M1166" s="6"/>
      <c r="N1166" s="6"/>
      <c r="O1166" s="6"/>
      <c r="P1166" s="6"/>
      <c r="Q1166" s="6"/>
    </row>
    <row r="1167">
      <c r="A1167" s="89"/>
      <c r="B1167" s="6"/>
      <c r="C1167" s="89"/>
      <c r="D1167" s="96"/>
      <c r="E1167" s="6"/>
      <c r="F1167" s="94"/>
      <c r="G1167" s="6"/>
      <c r="H1167" s="94"/>
      <c r="I1167" s="89"/>
      <c r="J1167" s="6"/>
      <c r="K1167" s="6"/>
      <c r="L1167" s="95"/>
      <c r="M1167" s="6"/>
      <c r="N1167" s="6"/>
      <c r="O1167" s="6"/>
      <c r="P1167" s="6"/>
      <c r="Q1167" s="6"/>
    </row>
    <row r="1168">
      <c r="A1168" s="89"/>
      <c r="B1168" s="6"/>
      <c r="C1168" s="89"/>
      <c r="D1168" s="96"/>
      <c r="E1168" s="6"/>
      <c r="F1168" s="94"/>
      <c r="G1168" s="6"/>
      <c r="H1168" s="94"/>
      <c r="I1168" s="89"/>
      <c r="J1168" s="6"/>
      <c r="K1168" s="6"/>
      <c r="L1168" s="95"/>
      <c r="M1168" s="6"/>
      <c r="N1168" s="6"/>
      <c r="O1168" s="6"/>
      <c r="P1168" s="6"/>
      <c r="Q1168" s="6"/>
    </row>
    <row r="1169">
      <c r="A1169" s="89"/>
      <c r="B1169" s="6"/>
      <c r="C1169" s="89"/>
      <c r="D1169" s="96"/>
      <c r="E1169" s="6"/>
      <c r="F1169" s="94"/>
      <c r="G1169" s="6"/>
      <c r="H1169" s="94"/>
      <c r="I1169" s="89"/>
      <c r="J1169" s="6"/>
      <c r="K1169" s="6"/>
      <c r="L1169" s="95"/>
      <c r="M1169" s="6"/>
      <c r="N1169" s="6"/>
      <c r="O1169" s="6"/>
      <c r="P1169" s="6"/>
      <c r="Q1169" s="6"/>
    </row>
    <row r="1170">
      <c r="A1170" s="89"/>
      <c r="B1170" s="6"/>
      <c r="C1170" s="89"/>
      <c r="D1170" s="96"/>
      <c r="E1170" s="6"/>
      <c r="F1170" s="94"/>
      <c r="G1170" s="6"/>
      <c r="H1170" s="94"/>
      <c r="I1170" s="89"/>
      <c r="J1170" s="6"/>
      <c r="K1170" s="6"/>
      <c r="L1170" s="95"/>
      <c r="M1170" s="6"/>
      <c r="N1170" s="6"/>
      <c r="O1170" s="6"/>
      <c r="P1170" s="6"/>
      <c r="Q1170" s="6"/>
    </row>
    <row r="1171">
      <c r="A1171" s="89"/>
      <c r="B1171" s="6"/>
      <c r="C1171" s="89"/>
      <c r="D1171" s="96"/>
      <c r="E1171" s="6"/>
      <c r="F1171" s="94"/>
      <c r="G1171" s="6"/>
      <c r="H1171" s="94"/>
      <c r="I1171" s="89"/>
      <c r="J1171" s="6"/>
      <c r="K1171" s="6"/>
      <c r="L1171" s="95"/>
      <c r="M1171" s="6"/>
      <c r="N1171" s="6"/>
      <c r="O1171" s="6"/>
      <c r="P1171" s="6"/>
      <c r="Q1171" s="6"/>
    </row>
    <row r="1172">
      <c r="A1172" s="89"/>
      <c r="B1172" s="6"/>
      <c r="C1172" s="89"/>
      <c r="D1172" s="96"/>
      <c r="E1172" s="6"/>
      <c r="F1172" s="94"/>
      <c r="G1172" s="6"/>
      <c r="H1172" s="94"/>
      <c r="I1172" s="89"/>
      <c r="J1172" s="6"/>
      <c r="K1172" s="6"/>
      <c r="L1172" s="95"/>
      <c r="M1172" s="6"/>
      <c r="N1172" s="6"/>
      <c r="O1172" s="6"/>
      <c r="P1172" s="6"/>
      <c r="Q1172" s="6"/>
    </row>
    <row r="1173">
      <c r="A1173" s="89"/>
      <c r="B1173" s="6"/>
      <c r="C1173" s="89"/>
      <c r="D1173" s="96"/>
      <c r="E1173" s="6"/>
      <c r="F1173" s="94"/>
      <c r="G1173" s="6"/>
      <c r="H1173" s="94"/>
      <c r="I1173" s="89"/>
      <c r="J1173" s="6"/>
      <c r="K1173" s="6"/>
      <c r="L1173" s="95"/>
      <c r="M1173" s="6"/>
      <c r="N1173" s="6"/>
      <c r="O1173" s="6"/>
      <c r="P1173" s="6"/>
      <c r="Q1173" s="6"/>
    </row>
    <row r="1174">
      <c r="A1174" s="89"/>
      <c r="B1174" s="6"/>
      <c r="C1174" s="89"/>
      <c r="D1174" s="96"/>
      <c r="E1174" s="6"/>
      <c r="F1174" s="94"/>
      <c r="G1174" s="6"/>
      <c r="H1174" s="94"/>
      <c r="I1174" s="89"/>
      <c r="J1174" s="6"/>
      <c r="K1174" s="6"/>
      <c r="L1174" s="95"/>
      <c r="M1174" s="6"/>
      <c r="N1174" s="6"/>
      <c r="O1174" s="6"/>
      <c r="P1174" s="6"/>
      <c r="Q1174" s="6"/>
    </row>
    <row r="1175">
      <c r="A1175" s="89"/>
      <c r="B1175" s="6"/>
      <c r="C1175" s="89"/>
      <c r="D1175" s="96"/>
      <c r="E1175" s="6"/>
      <c r="F1175" s="94"/>
      <c r="G1175" s="6"/>
      <c r="H1175" s="94"/>
      <c r="I1175" s="89"/>
      <c r="J1175" s="6"/>
      <c r="K1175" s="6"/>
      <c r="L1175" s="95"/>
      <c r="M1175" s="6"/>
      <c r="N1175" s="6"/>
      <c r="O1175" s="6"/>
      <c r="P1175" s="6"/>
      <c r="Q1175" s="6"/>
    </row>
    <row r="1176">
      <c r="A1176" s="89"/>
      <c r="B1176" s="6"/>
      <c r="C1176" s="89"/>
      <c r="D1176" s="96"/>
      <c r="E1176" s="6"/>
      <c r="F1176" s="94"/>
      <c r="G1176" s="6"/>
      <c r="H1176" s="94"/>
      <c r="I1176" s="89"/>
      <c r="J1176" s="6"/>
      <c r="K1176" s="6"/>
      <c r="L1176" s="95"/>
      <c r="M1176" s="6"/>
      <c r="N1176" s="6"/>
      <c r="O1176" s="6"/>
      <c r="P1176" s="6"/>
      <c r="Q1176" s="6"/>
    </row>
    <row r="1177">
      <c r="A1177" s="89"/>
      <c r="B1177" s="6"/>
      <c r="C1177" s="89"/>
      <c r="D1177" s="96"/>
      <c r="E1177" s="6"/>
      <c r="F1177" s="94"/>
      <c r="G1177" s="6"/>
      <c r="H1177" s="94"/>
      <c r="I1177" s="89"/>
      <c r="J1177" s="6"/>
      <c r="K1177" s="6"/>
      <c r="L1177" s="95"/>
      <c r="M1177" s="6"/>
      <c r="N1177" s="6"/>
      <c r="O1177" s="6"/>
      <c r="P1177" s="6"/>
      <c r="Q1177" s="6"/>
    </row>
    <row r="1178">
      <c r="A1178" s="89"/>
      <c r="B1178" s="6"/>
      <c r="C1178" s="89"/>
      <c r="D1178" s="96"/>
      <c r="E1178" s="6"/>
      <c r="F1178" s="94"/>
      <c r="G1178" s="6"/>
      <c r="H1178" s="94"/>
      <c r="I1178" s="89"/>
      <c r="J1178" s="6"/>
      <c r="K1178" s="6"/>
      <c r="L1178" s="95"/>
      <c r="M1178" s="6"/>
      <c r="N1178" s="6"/>
      <c r="O1178" s="6"/>
      <c r="P1178" s="6"/>
      <c r="Q1178" s="6"/>
    </row>
    <row r="1179">
      <c r="A1179" s="89"/>
      <c r="B1179" s="6"/>
      <c r="C1179" s="89"/>
      <c r="D1179" s="96"/>
      <c r="E1179" s="6"/>
      <c r="F1179" s="94"/>
      <c r="G1179" s="6"/>
      <c r="H1179" s="94"/>
      <c r="I1179" s="89"/>
      <c r="J1179" s="6"/>
      <c r="K1179" s="6"/>
      <c r="L1179" s="95"/>
      <c r="M1179" s="6"/>
      <c r="N1179" s="6"/>
      <c r="O1179" s="6"/>
      <c r="P1179" s="6"/>
      <c r="Q1179" s="6"/>
    </row>
    <row r="1180">
      <c r="A1180" s="89"/>
      <c r="B1180" s="6"/>
      <c r="C1180" s="89"/>
      <c r="D1180" s="96"/>
      <c r="E1180" s="6"/>
      <c r="F1180" s="94"/>
      <c r="G1180" s="6"/>
      <c r="H1180" s="94"/>
      <c r="I1180" s="89"/>
      <c r="J1180" s="6"/>
      <c r="K1180" s="6"/>
      <c r="L1180" s="95"/>
      <c r="M1180" s="6"/>
      <c r="N1180" s="6"/>
      <c r="O1180" s="6"/>
      <c r="P1180" s="6"/>
      <c r="Q1180" s="6"/>
    </row>
    <row r="1181">
      <c r="A1181" s="89"/>
      <c r="B1181" s="6"/>
      <c r="C1181" s="89"/>
      <c r="D1181" s="96"/>
      <c r="E1181" s="6"/>
      <c r="F1181" s="94"/>
      <c r="G1181" s="6"/>
      <c r="H1181" s="94"/>
      <c r="I1181" s="89"/>
      <c r="J1181" s="6"/>
      <c r="K1181" s="6"/>
      <c r="L1181" s="95"/>
      <c r="M1181" s="6"/>
      <c r="N1181" s="6"/>
      <c r="O1181" s="6"/>
      <c r="P1181" s="6"/>
      <c r="Q1181" s="6"/>
    </row>
    <row r="1182">
      <c r="A1182" s="89"/>
      <c r="B1182" s="6"/>
      <c r="C1182" s="89"/>
      <c r="D1182" s="96"/>
      <c r="E1182" s="6"/>
      <c r="F1182" s="94"/>
      <c r="G1182" s="6"/>
      <c r="H1182" s="94"/>
      <c r="I1182" s="89"/>
      <c r="J1182" s="6"/>
      <c r="K1182" s="6"/>
      <c r="L1182" s="95"/>
      <c r="M1182" s="6"/>
      <c r="N1182" s="6"/>
      <c r="O1182" s="6"/>
      <c r="P1182" s="6"/>
      <c r="Q1182" s="6"/>
    </row>
    <row r="1183">
      <c r="A1183" s="89"/>
      <c r="B1183" s="6"/>
      <c r="C1183" s="89"/>
      <c r="D1183" s="96"/>
      <c r="E1183" s="6"/>
      <c r="F1183" s="94"/>
      <c r="G1183" s="6"/>
      <c r="H1183" s="94"/>
      <c r="I1183" s="89"/>
      <c r="J1183" s="6"/>
      <c r="K1183" s="6"/>
      <c r="L1183" s="95"/>
      <c r="M1183" s="6"/>
      <c r="N1183" s="6"/>
      <c r="O1183" s="6"/>
      <c r="P1183" s="6"/>
      <c r="Q1183" s="6"/>
    </row>
    <row r="1184">
      <c r="A1184" s="89"/>
      <c r="B1184" s="6"/>
      <c r="C1184" s="89"/>
      <c r="D1184" s="96"/>
      <c r="E1184" s="6"/>
      <c r="F1184" s="94"/>
      <c r="G1184" s="6"/>
      <c r="H1184" s="94"/>
      <c r="I1184" s="89"/>
      <c r="J1184" s="6"/>
      <c r="K1184" s="6"/>
      <c r="L1184" s="95"/>
      <c r="M1184" s="6"/>
      <c r="N1184" s="6"/>
      <c r="O1184" s="6"/>
      <c r="P1184" s="6"/>
      <c r="Q1184" s="6"/>
    </row>
    <row r="1185">
      <c r="A1185" s="89"/>
      <c r="B1185" s="6"/>
      <c r="C1185" s="89"/>
      <c r="D1185" s="96"/>
      <c r="E1185" s="6"/>
      <c r="F1185" s="94"/>
      <c r="G1185" s="6"/>
      <c r="H1185" s="94"/>
      <c r="I1185" s="89"/>
      <c r="J1185" s="6"/>
      <c r="K1185" s="6"/>
      <c r="L1185" s="95"/>
      <c r="M1185" s="6"/>
      <c r="N1185" s="6"/>
      <c r="O1185" s="6"/>
      <c r="P1185" s="6"/>
      <c r="Q1185" s="6"/>
    </row>
    <row r="1186">
      <c r="A1186" s="89"/>
      <c r="B1186" s="6"/>
      <c r="C1186" s="89"/>
      <c r="D1186" s="96"/>
      <c r="E1186" s="6"/>
      <c r="F1186" s="94"/>
      <c r="G1186" s="6"/>
      <c r="H1186" s="94"/>
      <c r="I1186" s="89"/>
      <c r="J1186" s="6"/>
      <c r="K1186" s="6"/>
      <c r="L1186" s="95"/>
      <c r="M1186" s="6"/>
      <c r="N1186" s="6"/>
      <c r="O1186" s="6"/>
      <c r="P1186" s="6"/>
      <c r="Q1186" s="6"/>
    </row>
    <row r="1187">
      <c r="A1187" s="89"/>
      <c r="B1187" s="6"/>
      <c r="C1187" s="89"/>
      <c r="D1187" s="96"/>
      <c r="E1187" s="6"/>
      <c r="F1187" s="94"/>
      <c r="G1187" s="6"/>
      <c r="H1187" s="94"/>
      <c r="I1187" s="89"/>
      <c r="J1187" s="6"/>
      <c r="K1187" s="6"/>
      <c r="L1187" s="95"/>
      <c r="M1187" s="6"/>
      <c r="N1187" s="6"/>
      <c r="O1187" s="6"/>
      <c r="P1187" s="6"/>
      <c r="Q1187" s="6"/>
    </row>
    <row r="1188">
      <c r="A1188" s="89"/>
      <c r="B1188" s="6"/>
      <c r="C1188" s="89"/>
      <c r="D1188" s="96"/>
      <c r="E1188" s="6"/>
      <c r="F1188" s="94"/>
      <c r="G1188" s="6"/>
      <c r="H1188" s="94"/>
      <c r="I1188" s="89"/>
      <c r="J1188" s="6"/>
      <c r="K1188" s="6"/>
      <c r="L1188" s="95"/>
      <c r="M1188" s="6"/>
      <c r="N1188" s="6"/>
      <c r="O1188" s="6"/>
      <c r="P1188" s="6"/>
      <c r="Q1188" s="6"/>
    </row>
    <row r="1189">
      <c r="A1189" s="89"/>
      <c r="B1189" s="6"/>
      <c r="C1189" s="89"/>
      <c r="D1189" s="96"/>
      <c r="E1189" s="6"/>
      <c r="F1189" s="94"/>
      <c r="G1189" s="6"/>
      <c r="H1189" s="94"/>
      <c r="I1189" s="89"/>
      <c r="J1189" s="6"/>
      <c r="K1189" s="6"/>
      <c r="L1189" s="95"/>
      <c r="M1189" s="6"/>
      <c r="N1189" s="6"/>
      <c r="O1189" s="6"/>
      <c r="P1189" s="6"/>
      <c r="Q1189" s="6"/>
    </row>
    <row r="1190">
      <c r="A1190" s="89"/>
      <c r="B1190" s="6"/>
      <c r="C1190" s="89"/>
      <c r="D1190" s="96"/>
      <c r="E1190" s="6"/>
      <c r="F1190" s="94"/>
      <c r="G1190" s="6"/>
      <c r="H1190" s="94"/>
      <c r="I1190" s="89"/>
      <c r="J1190" s="6"/>
      <c r="K1190" s="6"/>
      <c r="L1190" s="95"/>
      <c r="M1190" s="6"/>
      <c r="N1190" s="6"/>
      <c r="O1190" s="6"/>
      <c r="P1190" s="6"/>
      <c r="Q1190" s="6"/>
    </row>
    <row r="1191">
      <c r="A1191" s="89"/>
      <c r="B1191" s="6"/>
      <c r="C1191" s="89"/>
      <c r="D1191" s="96"/>
      <c r="E1191" s="6"/>
      <c r="F1191" s="94"/>
      <c r="G1191" s="6"/>
      <c r="H1191" s="94"/>
      <c r="I1191" s="89"/>
      <c r="J1191" s="6"/>
      <c r="K1191" s="6"/>
      <c r="L1191" s="95"/>
      <c r="M1191" s="6"/>
      <c r="N1191" s="6"/>
      <c r="O1191" s="6"/>
      <c r="P1191" s="6"/>
      <c r="Q1191" s="6"/>
    </row>
    <row r="1192">
      <c r="A1192" s="89"/>
      <c r="B1192" s="6"/>
      <c r="C1192" s="89"/>
      <c r="D1192" s="96"/>
      <c r="E1192" s="6"/>
      <c r="F1192" s="94"/>
      <c r="G1192" s="6"/>
      <c r="H1192" s="94"/>
      <c r="I1192" s="89"/>
      <c r="J1192" s="6"/>
      <c r="K1192" s="6"/>
      <c r="L1192" s="95"/>
      <c r="M1192" s="6"/>
      <c r="N1192" s="6"/>
      <c r="O1192" s="6"/>
      <c r="P1192" s="6"/>
      <c r="Q1192" s="6"/>
    </row>
    <row r="1193">
      <c r="A1193" s="89"/>
      <c r="B1193" s="6"/>
      <c r="C1193" s="89"/>
      <c r="D1193" s="96"/>
      <c r="E1193" s="6"/>
      <c r="F1193" s="94"/>
      <c r="G1193" s="6"/>
      <c r="H1193" s="94"/>
      <c r="I1193" s="89"/>
      <c r="J1193" s="6"/>
      <c r="K1193" s="6"/>
      <c r="L1193" s="95"/>
      <c r="M1193" s="6"/>
      <c r="N1193" s="6"/>
      <c r="O1193" s="6"/>
      <c r="P1193" s="6"/>
      <c r="Q1193" s="6"/>
    </row>
    <row r="1194">
      <c r="A1194" s="89"/>
      <c r="B1194" s="6"/>
      <c r="C1194" s="89"/>
      <c r="D1194" s="96"/>
      <c r="E1194" s="6"/>
      <c r="F1194" s="94"/>
      <c r="G1194" s="6"/>
      <c r="H1194" s="94"/>
      <c r="I1194" s="89"/>
      <c r="J1194" s="6"/>
      <c r="K1194" s="6"/>
      <c r="L1194" s="95"/>
      <c r="M1194" s="6"/>
      <c r="N1194" s="6"/>
      <c r="O1194" s="6"/>
      <c r="P1194" s="6"/>
      <c r="Q1194" s="6"/>
    </row>
    <row r="1195">
      <c r="A1195" s="89"/>
      <c r="B1195" s="6"/>
      <c r="C1195" s="89"/>
      <c r="D1195" s="96"/>
      <c r="E1195" s="6"/>
      <c r="F1195" s="94"/>
      <c r="G1195" s="6"/>
      <c r="H1195" s="94"/>
      <c r="I1195" s="89"/>
      <c r="J1195" s="6"/>
      <c r="K1195" s="6"/>
      <c r="L1195" s="95"/>
      <c r="M1195" s="6"/>
      <c r="N1195" s="6"/>
      <c r="O1195" s="6"/>
      <c r="P1195" s="6"/>
      <c r="Q1195" s="6"/>
    </row>
    <row r="1196">
      <c r="A1196" s="89"/>
      <c r="B1196" s="6"/>
      <c r="C1196" s="89"/>
      <c r="D1196" s="96"/>
      <c r="E1196" s="6"/>
      <c r="F1196" s="94"/>
      <c r="G1196" s="6"/>
      <c r="H1196" s="94"/>
      <c r="I1196" s="89"/>
      <c r="J1196" s="6"/>
      <c r="K1196" s="6"/>
      <c r="L1196" s="95"/>
      <c r="M1196" s="6"/>
      <c r="N1196" s="6"/>
      <c r="O1196" s="6"/>
      <c r="P1196" s="6"/>
      <c r="Q1196" s="6"/>
    </row>
    <row r="1197">
      <c r="A1197" s="89"/>
      <c r="B1197" s="6"/>
      <c r="C1197" s="89"/>
      <c r="D1197" s="96"/>
      <c r="E1197" s="6"/>
      <c r="F1197" s="94"/>
      <c r="G1197" s="6"/>
      <c r="H1197" s="94"/>
      <c r="I1197" s="89"/>
      <c r="J1197" s="6"/>
      <c r="K1197" s="6"/>
      <c r="L1197" s="95"/>
      <c r="M1197" s="6"/>
      <c r="N1197" s="6"/>
      <c r="O1197" s="6"/>
      <c r="P1197" s="6"/>
      <c r="Q1197" s="6"/>
    </row>
    <row r="1198">
      <c r="A1198" s="89"/>
      <c r="B1198" s="6"/>
      <c r="C1198" s="89"/>
      <c r="D1198" s="96"/>
      <c r="E1198" s="6"/>
      <c r="F1198" s="94"/>
      <c r="G1198" s="6"/>
      <c r="H1198" s="94"/>
      <c r="I1198" s="89"/>
      <c r="J1198" s="6"/>
      <c r="K1198" s="6"/>
      <c r="L1198" s="95"/>
      <c r="M1198" s="6"/>
      <c r="N1198" s="6"/>
      <c r="O1198" s="6"/>
      <c r="P1198" s="6"/>
      <c r="Q1198" s="6"/>
    </row>
    <row r="1199">
      <c r="A1199" s="89"/>
      <c r="B1199" s="6"/>
      <c r="C1199" s="89"/>
      <c r="D1199" s="96"/>
      <c r="E1199" s="6"/>
      <c r="F1199" s="94"/>
      <c r="G1199" s="6"/>
      <c r="H1199" s="94"/>
      <c r="I1199" s="89"/>
      <c r="J1199" s="6"/>
      <c r="K1199" s="6"/>
      <c r="L1199" s="95"/>
      <c r="M1199" s="6"/>
      <c r="N1199" s="6"/>
      <c r="O1199" s="6"/>
      <c r="P1199" s="6"/>
      <c r="Q1199" s="6"/>
    </row>
    <row r="1200">
      <c r="A1200" s="89"/>
      <c r="B1200" s="6"/>
      <c r="C1200" s="89"/>
      <c r="D1200" s="96"/>
      <c r="E1200" s="6"/>
      <c r="F1200" s="94"/>
      <c r="G1200" s="6"/>
      <c r="H1200" s="94"/>
      <c r="I1200" s="89"/>
      <c r="J1200" s="6"/>
      <c r="K1200" s="6"/>
      <c r="L1200" s="95"/>
      <c r="M1200" s="6"/>
      <c r="N1200" s="6"/>
      <c r="O1200" s="6"/>
      <c r="P1200" s="6"/>
      <c r="Q1200" s="6"/>
    </row>
    <row r="1201">
      <c r="A1201" s="89"/>
      <c r="B1201" s="6"/>
      <c r="C1201" s="89"/>
      <c r="D1201" s="96"/>
      <c r="E1201" s="6"/>
      <c r="F1201" s="94"/>
      <c r="G1201" s="6"/>
      <c r="H1201" s="94"/>
      <c r="I1201" s="89"/>
      <c r="J1201" s="6"/>
      <c r="K1201" s="6"/>
      <c r="L1201" s="95"/>
      <c r="M1201" s="6"/>
      <c r="N1201" s="6"/>
      <c r="O1201" s="6"/>
      <c r="P1201" s="6"/>
      <c r="Q1201" s="6"/>
    </row>
    <row r="1202">
      <c r="A1202" s="89"/>
      <c r="B1202" s="6"/>
      <c r="C1202" s="89"/>
      <c r="D1202" s="96"/>
      <c r="E1202" s="6"/>
      <c r="F1202" s="94"/>
      <c r="G1202" s="6"/>
      <c r="H1202" s="94"/>
      <c r="I1202" s="89"/>
      <c r="J1202" s="6"/>
      <c r="K1202" s="6"/>
      <c r="L1202" s="95"/>
      <c r="M1202" s="6"/>
      <c r="N1202" s="6"/>
      <c r="O1202" s="6"/>
      <c r="P1202" s="6"/>
      <c r="Q1202" s="6"/>
    </row>
    <row r="1203">
      <c r="A1203" s="89"/>
      <c r="B1203" s="6"/>
      <c r="C1203" s="89"/>
      <c r="D1203" s="96"/>
      <c r="E1203" s="6"/>
      <c r="F1203" s="94"/>
      <c r="G1203" s="6"/>
      <c r="H1203" s="94"/>
      <c r="I1203" s="89"/>
      <c r="J1203" s="6"/>
      <c r="K1203" s="6"/>
      <c r="L1203" s="95"/>
      <c r="M1203" s="6"/>
      <c r="N1203" s="6"/>
      <c r="O1203" s="6"/>
      <c r="P1203" s="6"/>
      <c r="Q1203" s="6"/>
    </row>
    <row r="1204">
      <c r="A1204" s="89"/>
      <c r="B1204" s="6"/>
      <c r="C1204" s="89"/>
      <c r="D1204" s="96"/>
      <c r="E1204" s="6"/>
      <c r="F1204" s="94"/>
      <c r="G1204" s="6"/>
      <c r="H1204" s="94"/>
      <c r="I1204" s="89"/>
      <c r="J1204" s="6"/>
      <c r="K1204" s="6"/>
      <c r="L1204" s="95"/>
      <c r="M1204" s="6"/>
      <c r="N1204" s="6"/>
      <c r="O1204" s="6"/>
      <c r="P1204" s="6"/>
      <c r="Q1204" s="6"/>
    </row>
    <row r="1205">
      <c r="A1205" s="89"/>
      <c r="B1205" s="6"/>
      <c r="C1205" s="89"/>
      <c r="D1205" s="96"/>
      <c r="E1205" s="6"/>
      <c r="F1205" s="94"/>
      <c r="G1205" s="6"/>
      <c r="H1205" s="94"/>
      <c r="I1205" s="89"/>
      <c r="J1205" s="6"/>
      <c r="K1205" s="6"/>
      <c r="L1205" s="95"/>
      <c r="M1205" s="6"/>
      <c r="N1205" s="6"/>
      <c r="O1205" s="6"/>
      <c r="P1205" s="6"/>
      <c r="Q1205" s="6"/>
    </row>
    <row r="1206">
      <c r="A1206" s="89"/>
      <c r="B1206" s="6"/>
      <c r="C1206" s="89"/>
      <c r="D1206" s="96"/>
      <c r="E1206" s="6"/>
      <c r="F1206" s="94"/>
      <c r="G1206" s="6"/>
      <c r="H1206" s="94"/>
      <c r="I1206" s="89"/>
      <c r="J1206" s="6"/>
      <c r="K1206" s="6"/>
      <c r="L1206" s="95"/>
      <c r="M1206" s="6"/>
      <c r="N1206" s="6"/>
      <c r="O1206" s="6"/>
      <c r="P1206" s="6"/>
      <c r="Q1206" s="6"/>
    </row>
    <row r="1207">
      <c r="A1207" s="89"/>
      <c r="B1207" s="6"/>
      <c r="C1207" s="89"/>
      <c r="D1207" s="96"/>
      <c r="E1207" s="6"/>
      <c r="F1207" s="94"/>
      <c r="G1207" s="6"/>
      <c r="H1207" s="94"/>
      <c r="I1207" s="89"/>
      <c r="J1207" s="6"/>
      <c r="K1207" s="6"/>
      <c r="L1207" s="95"/>
      <c r="M1207" s="6"/>
      <c r="N1207" s="6"/>
      <c r="O1207" s="6"/>
      <c r="P1207" s="6"/>
      <c r="Q1207" s="6"/>
    </row>
    <row r="1208">
      <c r="A1208" s="89"/>
      <c r="B1208" s="6"/>
      <c r="C1208" s="89"/>
      <c r="D1208" s="96"/>
      <c r="E1208" s="6"/>
      <c r="F1208" s="94"/>
      <c r="G1208" s="6"/>
      <c r="H1208" s="94"/>
      <c r="I1208" s="89"/>
      <c r="J1208" s="6"/>
      <c r="K1208" s="6"/>
      <c r="L1208" s="95"/>
      <c r="M1208" s="6"/>
      <c r="N1208" s="6"/>
      <c r="O1208" s="6"/>
      <c r="P1208" s="6"/>
      <c r="Q1208" s="6"/>
    </row>
    <row r="1209">
      <c r="A1209" s="89"/>
      <c r="B1209" s="6"/>
      <c r="C1209" s="89"/>
      <c r="D1209" s="96"/>
      <c r="E1209" s="6"/>
      <c r="F1209" s="94"/>
      <c r="G1209" s="6"/>
      <c r="H1209" s="94"/>
      <c r="I1209" s="89"/>
      <c r="J1209" s="6"/>
      <c r="K1209" s="6"/>
      <c r="L1209" s="95"/>
      <c r="M1209" s="6"/>
      <c r="N1209" s="6"/>
      <c r="O1209" s="6"/>
      <c r="P1209" s="6"/>
      <c r="Q1209" s="6"/>
    </row>
    <row r="1210">
      <c r="A1210" s="89"/>
      <c r="B1210" s="6"/>
      <c r="C1210" s="89"/>
      <c r="D1210" s="96"/>
      <c r="E1210" s="6"/>
      <c r="F1210" s="94"/>
      <c r="G1210" s="6"/>
      <c r="H1210" s="94"/>
      <c r="I1210" s="89"/>
      <c r="J1210" s="6"/>
      <c r="K1210" s="6"/>
      <c r="L1210" s="95"/>
      <c r="M1210" s="6"/>
      <c r="N1210" s="6"/>
      <c r="O1210" s="6"/>
      <c r="P1210" s="6"/>
      <c r="Q1210" s="6"/>
    </row>
    <row r="1211">
      <c r="A1211" s="89"/>
      <c r="B1211" s="6"/>
      <c r="C1211" s="89"/>
      <c r="D1211" s="96"/>
      <c r="E1211" s="6"/>
      <c r="F1211" s="94"/>
      <c r="G1211" s="6"/>
      <c r="H1211" s="94"/>
      <c r="I1211" s="89"/>
      <c r="J1211" s="6"/>
      <c r="K1211" s="6"/>
      <c r="L1211" s="95"/>
      <c r="M1211" s="6"/>
      <c r="N1211" s="6"/>
      <c r="O1211" s="6"/>
      <c r="P1211" s="6"/>
      <c r="Q1211" s="6"/>
    </row>
    <row r="1212">
      <c r="A1212" s="89"/>
      <c r="B1212" s="6"/>
      <c r="C1212" s="89"/>
      <c r="D1212" s="96"/>
      <c r="E1212" s="6"/>
      <c r="F1212" s="94"/>
      <c r="G1212" s="6"/>
      <c r="H1212" s="94"/>
      <c r="I1212" s="89"/>
      <c r="J1212" s="6"/>
      <c r="K1212" s="6"/>
      <c r="L1212" s="95"/>
      <c r="M1212" s="6"/>
      <c r="N1212" s="6"/>
      <c r="O1212" s="6"/>
      <c r="P1212" s="6"/>
      <c r="Q1212" s="6"/>
    </row>
    <row r="1213">
      <c r="A1213" s="89"/>
      <c r="B1213" s="6"/>
      <c r="C1213" s="89"/>
      <c r="D1213" s="96"/>
      <c r="E1213" s="6"/>
      <c r="F1213" s="94"/>
      <c r="G1213" s="6"/>
      <c r="H1213" s="94"/>
      <c r="I1213" s="89"/>
      <c r="J1213" s="6"/>
      <c r="K1213" s="6"/>
      <c r="L1213" s="95"/>
      <c r="M1213" s="6"/>
      <c r="N1213" s="6"/>
      <c r="O1213" s="6"/>
      <c r="P1213" s="6"/>
      <c r="Q1213" s="6"/>
    </row>
    <row r="1214">
      <c r="A1214" s="89"/>
      <c r="B1214" s="6"/>
      <c r="C1214" s="89"/>
      <c r="D1214" s="96"/>
      <c r="E1214" s="6"/>
      <c r="F1214" s="94"/>
      <c r="G1214" s="6"/>
      <c r="H1214" s="94"/>
      <c r="I1214" s="89"/>
      <c r="J1214" s="6"/>
      <c r="K1214" s="6"/>
      <c r="L1214" s="95"/>
      <c r="M1214" s="6"/>
      <c r="N1214" s="6"/>
      <c r="O1214" s="6"/>
      <c r="P1214" s="6"/>
      <c r="Q1214" s="6"/>
    </row>
    <row r="1215">
      <c r="A1215" s="89"/>
      <c r="B1215" s="6"/>
      <c r="C1215" s="89"/>
      <c r="D1215" s="96"/>
      <c r="E1215" s="6"/>
      <c r="F1215" s="94"/>
      <c r="G1215" s="6"/>
      <c r="H1215" s="94"/>
      <c r="I1215" s="89"/>
      <c r="J1215" s="6"/>
      <c r="K1215" s="6"/>
      <c r="L1215" s="95"/>
      <c r="M1215" s="6"/>
      <c r="N1215" s="6"/>
      <c r="O1215" s="6"/>
      <c r="P1215" s="6"/>
      <c r="Q1215" s="6"/>
    </row>
    <row r="1216">
      <c r="A1216" s="89"/>
      <c r="B1216" s="6"/>
      <c r="C1216" s="89"/>
      <c r="D1216" s="96"/>
      <c r="E1216" s="6"/>
      <c r="F1216" s="94"/>
      <c r="G1216" s="6"/>
      <c r="H1216" s="94"/>
      <c r="I1216" s="89"/>
      <c r="J1216" s="6"/>
      <c r="K1216" s="6"/>
      <c r="L1216" s="95"/>
      <c r="M1216" s="6"/>
      <c r="N1216" s="6"/>
      <c r="O1216" s="6"/>
      <c r="P1216" s="6"/>
      <c r="Q1216" s="6"/>
    </row>
    <row r="1217">
      <c r="A1217" s="89"/>
      <c r="B1217" s="6"/>
      <c r="C1217" s="89"/>
      <c r="D1217" s="96"/>
      <c r="E1217" s="6"/>
      <c r="F1217" s="94"/>
      <c r="G1217" s="6"/>
      <c r="H1217" s="94"/>
      <c r="I1217" s="89"/>
      <c r="J1217" s="6"/>
      <c r="K1217" s="6"/>
      <c r="L1217" s="95"/>
      <c r="M1217" s="6"/>
      <c r="N1217" s="6"/>
      <c r="O1217" s="6"/>
      <c r="P1217" s="6"/>
      <c r="Q1217" s="6"/>
    </row>
    <row r="1218">
      <c r="A1218" s="89"/>
      <c r="B1218" s="6"/>
      <c r="C1218" s="89"/>
      <c r="D1218" s="96"/>
      <c r="E1218" s="6"/>
      <c r="F1218" s="94"/>
      <c r="G1218" s="6"/>
      <c r="H1218" s="94"/>
      <c r="I1218" s="89"/>
      <c r="J1218" s="6"/>
      <c r="K1218" s="6"/>
      <c r="L1218" s="95"/>
      <c r="M1218" s="6"/>
      <c r="N1218" s="6"/>
      <c r="O1218" s="6"/>
      <c r="P1218" s="6"/>
      <c r="Q1218" s="6"/>
    </row>
    <row r="1219">
      <c r="A1219" s="89"/>
      <c r="B1219" s="6"/>
      <c r="C1219" s="89"/>
      <c r="D1219" s="96"/>
      <c r="E1219" s="6"/>
      <c r="F1219" s="94"/>
      <c r="G1219" s="6"/>
      <c r="H1219" s="94"/>
      <c r="I1219" s="89"/>
      <c r="J1219" s="6"/>
      <c r="K1219" s="6"/>
      <c r="L1219" s="95"/>
      <c r="M1219" s="6"/>
      <c r="N1219" s="6"/>
      <c r="O1219" s="6"/>
      <c r="P1219" s="6"/>
      <c r="Q1219" s="6"/>
    </row>
    <row r="1220">
      <c r="A1220" s="89"/>
      <c r="B1220" s="6"/>
      <c r="C1220" s="89"/>
      <c r="D1220" s="96"/>
      <c r="E1220" s="6"/>
      <c r="F1220" s="94"/>
      <c r="G1220" s="6"/>
      <c r="H1220" s="94"/>
      <c r="I1220" s="89"/>
      <c r="J1220" s="6"/>
      <c r="K1220" s="6"/>
      <c r="L1220" s="95"/>
      <c r="M1220" s="6"/>
      <c r="N1220" s="6"/>
      <c r="O1220" s="6"/>
      <c r="P1220" s="6"/>
      <c r="Q1220" s="6"/>
    </row>
    <row r="1221">
      <c r="A1221" s="89"/>
      <c r="B1221" s="6"/>
      <c r="C1221" s="89"/>
      <c r="D1221" s="96"/>
      <c r="E1221" s="6"/>
      <c r="F1221" s="94"/>
      <c r="G1221" s="6"/>
      <c r="H1221" s="94"/>
      <c r="I1221" s="89"/>
      <c r="J1221" s="6"/>
      <c r="K1221" s="6"/>
      <c r="L1221" s="95"/>
      <c r="M1221" s="6"/>
      <c r="N1221" s="6"/>
      <c r="O1221" s="6"/>
      <c r="P1221" s="6"/>
      <c r="Q1221" s="6"/>
    </row>
    <row r="1222">
      <c r="A1222" s="89"/>
      <c r="B1222" s="6"/>
      <c r="C1222" s="89"/>
      <c r="D1222" s="96"/>
      <c r="E1222" s="6"/>
      <c r="F1222" s="94"/>
      <c r="G1222" s="6"/>
      <c r="H1222" s="94"/>
      <c r="I1222" s="89"/>
      <c r="J1222" s="6"/>
      <c r="K1222" s="6"/>
      <c r="L1222" s="95"/>
      <c r="M1222" s="6"/>
      <c r="N1222" s="6"/>
      <c r="O1222" s="6"/>
      <c r="P1222" s="6"/>
      <c r="Q1222" s="6"/>
    </row>
    <row r="1223">
      <c r="A1223" s="89"/>
      <c r="B1223" s="6"/>
      <c r="C1223" s="89"/>
      <c r="D1223" s="96"/>
      <c r="E1223" s="6"/>
      <c r="F1223" s="94"/>
      <c r="G1223" s="6"/>
      <c r="H1223" s="94"/>
      <c r="I1223" s="89"/>
      <c r="J1223" s="6"/>
      <c r="K1223" s="6"/>
      <c r="L1223" s="95"/>
      <c r="M1223" s="6"/>
      <c r="N1223" s="6"/>
      <c r="O1223" s="6"/>
      <c r="P1223" s="6"/>
      <c r="Q1223" s="6"/>
    </row>
    <row r="1224">
      <c r="A1224" s="89"/>
      <c r="B1224" s="6"/>
      <c r="C1224" s="89"/>
      <c r="D1224" s="96"/>
      <c r="E1224" s="6"/>
      <c r="F1224" s="94"/>
      <c r="G1224" s="6"/>
      <c r="H1224" s="94"/>
      <c r="I1224" s="89"/>
      <c r="J1224" s="6"/>
      <c r="K1224" s="6"/>
      <c r="L1224" s="95"/>
      <c r="M1224" s="6"/>
      <c r="N1224" s="6"/>
      <c r="O1224" s="6"/>
      <c r="P1224" s="6"/>
      <c r="Q1224" s="6"/>
    </row>
    <row r="1225">
      <c r="A1225" s="89"/>
      <c r="B1225" s="6"/>
      <c r="C1225" s="89"/>
      <c r="D1225" s="96"/>
      <c r="E1225" s="6"/>
      <c r="F1225" s="94"/>
      <c r="G1225" s="6"/>
      <c r="H1225" s="94"/>
      <c r="I1225" s="89"/>
      <c r="J1225" s="6"/>
      <c r="K1225" s="6"/>
      <c r="L1225" s="95"/>
      <c r="M1225" s="6"/>
      <c r="N1225" s="6"/>
      <c r="O1225" s="6"/>
      <c r="P1225" s="6"/>
      <c r="Q1225" s="6"/>
    </row>
    <row r="1226">
      <c r="A1226" s="89"/>
      <c r="B1226" s="6"/>
      <c r="C1226" s="89"/>
      <c r="D1226" s="96"/>
      <c r="E1226" s="6"/>
      <c r="F1226" s="94"/>
      <c r="G1226" s="6"/>
      <c r="H1226" s="94"/>
      <c r="I1226" s="89"/>
      <c r="J1226" s="6"/>
      <c r="K1226" s="6"/>
      <c r="L1226" s="95"/>
      <c r="M1226" s="6"/>
      <c r="N1226" s="6"/>
      <c r="O1226" s="6"/>
      <c r="P1226" s="6"/>
      <c r="Q1226" s="6"/>
    </row>
    <row r="1227">
      <c r="A1227" s="89"/>
      <c r="B1227" s="6"/>
      <c r="C1227" s="89"/>
      <c r="D1227" s="96"/>
      <c r="E1227" s="6"/>
      <c r="F1227" s="94"/>
      <c r="G1227" s="6"/>
      <c r="H1227" s="94"/>
      <c r="I1227" s="89"/>
      <c r="J1227" s="6"/>
      <c r="K1227" s="6"/>
      <c r="L1227" s="95"/>
      <c r="M1227" s="6"/>
      <c r="N1227" s="6"/>
      <c r="O1227" s="6"/>
      <c r="P1227" s="6"/>
      <c r="Q1227" s="6"/>
    </row>
    <row r="1228">
      <c r="A1228" s="89"/>
      <c r="B1228" s="6"/>
      <c r="C1228" s="89"/>
      <c r="D1228" s="96"/>
      <c r="E1228" s="6"/>
      <c r="F1228" s="94"/>
      <c r="G1228" s="6"/>
      <c r="H1228" s="94"/>
      <c r="I1228" s="89"/>
      <c r="J1228" s="6"/>
      <c r="K1228" s="6"/>
      <c r="L1228" s="95"/>
      <c r="M1228" s="6"/>
      <c r="N1228" s="6"/>
      <c r="O1228" s="6"/>
      <c r="P1228" s="6"/>
      <c r="Q1228" s="6"/>
    </row>
    <row r="1229">
      <c r="A1229" s="89"/>
      <c r="B1229" s="6"/>
      <c r="C1229" s="89"/>
      <c r="D1229" s="96"/>
      <c r="E1229" s="6"/>
      <c r="F1229" s="94"/>
      <c r="G1229" s="6"/>
      <c r="H1229" s="94"/>
      <c r="I1229" s="89"/>
      <c r="J1229" s="6"/>
      <c r="K1229" s="6"/>
      <c r="L1229" s="95"/>
      <c r="M1229" s="6"/>
      <c r="N1229" s="6"/>
      <c r="O1229" s="6"/>
      <c r="P1229" s="6"/>
      <c r="Q1229" s="6"/>
    </row>
    <row r="1230">
      <c r="A1230" s="89"/>
      <c r="B1230" s="6"/>
      <c r="C1230" s="89"/>
      <c r="D1230" s="96"/>
      <c r="E1230" s="6"/>
      <c r="F1230" s="94"/>
      <c r="G1230" s="6"/>
      <c r="H1230" s="94"/>
      <c r="I1230" s="89"/>
      <c r="J1230" s="6"/>
      <c r="K1230" s="6"/>
      <c r="L1230" s="95"/>
      <c r="M1230" s="6"/>
      <c r="N1230" s="6"/>
      <c r="O1230" s="6"/>
      <c r="P1230" s="6"/>
      <c r="Q1230" s="6"/>
    </row>
    <row r="1231">
      <c r="A1231" s="89"/>
      <c r="B1231" s="6"/>
      <c r="C1231" s="89"/>
      <c r="D1231" s="96"/>
      <c r="E1231" s="6"/>
      <c r="F1231" s="94"/>
      <c r="G1231" s="6"/>
      <c r="H1231" s="94"/>
      <c r="I1231" s="89"/>
      <c r="J1231" s="6"/>
      <c r="K1231" s="6"/>
      <c r="L1231" s="95"/>
      <c r="M1231" s="6"/>
      <c r="N1231" s="6"/>
      <c r="O1231" s="6"/>
      <c r="P1231" s="6"/>
      <c r="Q1231" s="6"/>
    </row>
    <row r="1232">
      <c r="A1232" s="89"/>
      <c r="B1232" s="6"/>
      <c r="C1232" s="89"/>
      <c r="D1232" s="96"/>
      <c r="E1232" s="6"/>
      <c r="F1232" s="94"/>
      <c r="G1232" s="6"/>
      <c r="H1232" s="94"/>
      <c r="I1232" s="89"/>
      <c r="J1232" s="6"/>
      <c r="K1232" s="6"/>
      <c r="L1232" s="95"/>
      <c r="M1232" s="6"/>
      <c r="N1232" s="6"/>
      <c r="O1232" s="6"/>
      <c r="P1232" s="6"/>
      <c r="Q1232" s="6"/>
    </row>
    <row r="1233">
      <c r="A1233" s="89"/>
      <c r="B1233" s="6"/>
      <c r="C1233" s="89"/>
      <c r="D1233" s="96"/>
      <c r="E1233" s="6"/>
      <c r="F1233" s="94"/>
      <c r="G1233" s="6"/>
      <c r="H1233" s="94"/>
      <c r="I1233" s="89"/>
      <c r="J1233" s="6"/>
      <c r="K1233" s="6"/>
      <c r="L1233" s="95"/>
      <c r="M1233" s="6"/>
      <c r="N1233" s="6"/>
      <c r="O1233" s="6"/>
      <c r="P1233" s="6"/>
      <c r="Q1233" s="6"/>
    </row>
    <row r="1234">
      <c r="A1234" s="89"/>
      <c r="B1234" s="6"/>
      <c r="C1234" s="89"/>
      <c r="D1234" s="96"/>
      <c r="E1234" s="6"/>
      <c r="F1234" s="94"/>
      <c r="G1234" s="6"/>
      <c r="H1234" s="94"/>
      <c r="I1234" s="89"/>
      <c r="J1234" s="6"/>
      <c r="K1234" s="6"/>
      <c r="L1234" s="95"/>
      <c r="M1234" s="6"/>
      <c r="N1234" s="6"/>
      <c r="O1234" s="6"/>
      <c r="P1234" s="6"/>
      <c r="Q1234" s="6"/>
    </row>
    <row r="1235">
      <c r="A1235" s="89"/>
      <c r="B1235" s="6"/>
      <c r="C1235" s="89"/>
      <c r="D1235" s="96"/>
      <c r="E1235" s="6"/>
      <c r="F1235" s="94"/>
      <c r="G1235" s="6"/>
      <c r="H1235" s="94"/>
      <c r="I1235" s="89"/>
      <c r="J1235" s="6"/>
      <c r="K1235" s="6"/>
      <c r="L1235" s="95"/>
      <c r="M1235" s="6"/>
      <c r="N1235" s="6"/>
      <c r="O1235" s="6"/>
      <c r="P1235" s="6"/>
      <c r="Q1235" s="6"/>
    </row>
    <row r="1236">
      <c r="A1236" s="89"/>
      <c r="B1236" s="6"/>
      <c r="C1236" s="89"/>
      <c r="D1236" s="96"/>
      <c r="E1236" s="6"/>
      <c r="F1236" s="94"/>
      <c r="G1236" s="6"/>
      <c r="H1236" s="94"/>
      <c r="I1236" s="89"/>
      <c r="J1236" s="6"/>
      <c r="K1236" s="6"/>
      <c r="L1236" s="95"/>
      <c r="M1236" s="6"/>
      <c r="N1236" s="6"/>
      <c r="O1236" s="6"/>
      <c r="P1236" s="6"/>
      <c r="Q1236" s="6"/>
    </row>
    <row r="1237">
      <c r="A1237" s="89"/>
      <c r="B1237" s="6"/>
      <c r="C1237" s="89"/>
      <c r="D1237" s="96"/>
      <c r="E1237" s="6"/>
      <c r="F1237" s="94"/>
      <c r="G1237" s="6"/>
      <c r="H1237" s="94"/>
      <c r="I1237" s="89"/>
      <c r="J1237" s="6"/>
      <c r="K1237" s="6"/>
      <c r="L1237" s="95"/>
      <c r="M1237" s="6"/>
      <c r="N1237" s="6"/>
      <c r="O1237" s="6"/>
      <c r="P1237" s="6"/>
      <c r="Q1237" s="6"/>
    </row>
    <row r="1238">
      <c r="A1238" s="89"/>
      <c r="B1238" s="6"/>
      <c r="C1238" s="89"/>
      <c r="D1238" s="96"/>
      <c r="E1238" s="6"/>
      <c r="F1238" s="94"/>
      <c r="G1238" s="6"/>
      <c r="H1238" s="94"/>
      <c r="I1238" s="89"/>
      <c r="J1238" s="6"/>
      <c r="K1238" s="6"/>
      <c r="L1238" s="95"/>
      <c r="M1238" s="6"/>
      <c r="N1238" s="6"/>
      <c r="O1238" s="6"/>
      <c r="P1238" s="6"/>
      <c r="Q1238" s="6"/>
    </row>
    <row r="1239">
      <c r="A1239" s="89"/>
      <c r="B1239" s="6"/>
      <c r="C1239" s="89"/>
      <c r="D1239" s="96"/>
      <c r="E1239" s="6"/>
      <c r="F1239" s="94"/>
      <c r="G1239" s="6"/>
      <c r="H1239" s="94"/>
      <c r="I1239" s="89"/>
      <c r="J1239" s="6"/>
      <c r="K1239" s="6"/>
      <c r="L1239" s="95"/>
      <c r="M1239" s="6"/>
      <c r="N1239" s="6"/>
      <c r="O1239" s="6"/>
      <c r="P1239" s="6"/>
      <c r="Q1239" s="6"/>
    </row>
    <row r="1240">
      <c r="A1240" s="89"/>
      <c r="B1240" s="6"/>
      <c r="C1240" s="89"/>
      <c r="D1240" s="96"/>
      <c r="E1240" s="6"/>
      <c r="F1240" s="94"/>
      <c r="G1240" s="6"/>
      <c r="H1240" s="94"/>
      <c r="I1240" s="89"/>
      <c r="J1240" s="6"/>
      <c r="K1240" s="6"/>
      <c r="L1240" s="95"/>
      <c r="M1240" s="6"/>
      <c r="N1240" s="6"/>
      <c r="O1240" s="6"/>
      <c r="P1240" s="6"/>
      <c r="Q1240" s="6"/>
    </row>
    <row r="1241">
      <c r="A1241" s="89"/>
      <c r="B1241" s="6"/>
      <c r="C1241" s="89"/>
      <c r="D1241" s="96"/>
      <c r="E1241" s="6"/>
      <c r="F1241" s="94"/>
      <c r="G1241" s="6"/>
      <c r="H1241" s="94"/>
      <c r="I1241" s="89"/>
      <c r="J1241" s="6"/>
      <c r="K1241" s="6"/>
      <c r="L1241" s="95"/>
      <c r="M1241" s="6"/>
      <c r="N1241" s="6"/>
      <c r="O1241" s="6"/>
      <c r="P1241" s="6"/>
      <c r="Q1241" s="6"/>
    </row>
    <row r="1242">
      <c r="A1242" s="89"/>
      <c r="B1242" s="6"/>
      <c r="C1242" s="89"/>
      <c r="D1242" s="96"/>
      <c r="E1242" s="6"/>
      <c r="F1242" s="94"/>
      <c r="G1242" s="6"/>
      <c r="H1242" s="94"/>
      <c r="I1242" s="89"/>
      <c r="J1242" s="6"/>
      <c r="K1242" s="6"/>
      <c r="L1242" s="95"/>
      <c r="M1242" s="6"/>
      <c r="N1242" s="6"/>
      <c r="O1242" s="6"/>
      <c r="P1242" s="6"/>
      <c r="Q1242" s="6"/>
    </row>
    <row r="1243">
      <c r="A1243" s="89"/>
      <c r="B1243" s="6"/>
      <c r="C1243" s="89"/>
      <c r="D1243" s="96"/>
      <c r="E1243" s="6"/>
      <c r="F1243" s="94"/>
      <c r="G1243" s="6"/>
      <c r="H1243" s="94"/>
      <c r="I1243" s="89"/>
      <c r="J1243" s="6"/>
      <c r="K1243" s="6"/>
      <c r="L1243" s="95"/>
      <c r="M1243" s="6"/>
      <c r="N1243" s="6"/>
      <c r="O1243" s="6"/>
      <c r="P1243" s="6"/>
      <c r="Q1243" s="6"/>
    </row>
    <row r="1244">
      <c r="A1244" s="89"/>
      <c r="B1244" s="6"/>
      <c r="C1244" s="89"/>
      <c r="D1244" s="96"/>
      <c r="E1244" s="6"/>
      <c r="F1244" s="94"/>
      <c r="G1244" s="6"/>
      <c r="H1244" s="94"/>
      <c r="I1244" s="89"/>
      <c r="J1244" s="6"/>
      <c r="K1244" s="6"/>
      <c r="L1244" s="95"/>
      <c r="M1244" s="6"/>
      <c r="N1244" s="6"/>
      <c r="O1244" s="6"/>
      <c r="P1244" s="6"/>
      <c r="Q1244" s="6"/>
    </row>
    <row r="1245">
      <c r="A1245" s="89"/>
      <c r="B1245" s="6"/>
      <c r="C1245" s="89"/>
      <c r="D1245" s="96"/>
      <c r="E1245" s="6"/>
      <c r="F1245" s="94"/>
      <c r="G1245" s="6"/>
      <c r="H1245" s="94"/>
      <c r="I1245" s="89"/>
      <c r="J1245" s="6"/>
      <c r="K1245" s="6"/>
      <c r="L1245" s="95"/>
      <c r="M1245" s="6"/>
      <c r="N1245" s="6"/>
      <c r="O1245" s="6"/>
      <c r="P1245" s="6"/>
      <c r="Q1245" s="6"/>
    </row>
    <row r="1246">
      <c r="A1246" s="89"/>
      <c r="B1246" s="6"/>
      <c r="C1246" s="89"/>
      <c r="D1246" s="96"/>
      <c r="E1246" s="6"/>
      <c r="F1246" s="94"/>
      <c r="G1246" s="6"/>
      <c r="H1246" s="94"/>
      <c r="I1246" s="89"/>
      <c r="J1246" s="6"/>
      <c r="K1246" s="6"/>
      <c r="L1246" s="95"/>
      <c r="M1246" s="6"/>
      <c r="N1246" s="6"/>
      <c r="O1246" s="6"/>
      <c r="P1246" s="6"/>
      <c r="Q1246" s="6"/>
    </row>
    <row r="1247">
      <c r="A1247" s="89"/>
      <c r="B1247" s="6"/>
      <c r="C1247" s="89"/>
      <c r="D1247" s="96"/>
      <c r="E1247" s="6"/>
      <c r="F1247" s="94"/>
      <c r="G1247" s="6"/>
      <c r="H1247" s="94"/>
      <c r="I1247" s="89"/>
      <c r="J1247" s="6"/>
      <c r="K1247" s="6"/>
      <c r="L1247" s="95"/>
      <c r="M1247" s="6"/>
      <c r="N1247" s="6"/>
      <c r="O1247" s="6"/>
      <c r="P1247" s="6"/>
      <c r="Q1247" s="6"/>
    </row>
    <row r="1248">
      <c r="A1248" s="89"/>
      <c r="B1248" s="6"/>
      <c r="C1248" s="89"/>
      <c r="D1248" s="96"/>
      <c r="E1248" s="6"/>
      <c r="F1248" s="94"/>
      <c r="G1248" s="6"/>
      <c r="H1248" s="94"/>
      <c r="I1248" s="89"/>
      <c r="J1248" s="6"/>
      <c r="K1248" s="6"/>
      <c r="L1248" s="95"/>
      <c r="M1248" s="6"/>
      <c r="N1248" s="6"/>
      <c r="O1248" s="6"/>
      <c r="P1248" s="6"/>
      <c r="Q1248" s="6"/>
    </row>
    <row r="1249">
      <c r="A1249" s="89"/>
      <c r="B1249" s="6"/>
      <c r="C1249" s="89"/>
      <c r="D1249" s="96"/>
      <c r="E1249" s="6"/>
      <c r="F1249" s="94"/>
      <c r="G1249" s="6"/>
      <c r="H1249" s="94"/>
      <c r="I1249" s="89"/>
      <c r="J1249" s="6"/>
      <c r="K1249" s="6"/>
      <c r="L1249" s="95"/>
      <c r="M1249" s="6"/>
      <c r="N1249" s="6"/>
      <c r="O1249" s="6"/>
      <c r="P1249" s="6"/>
      <c r="Q1249" s="6"/>
    </row>
    <row r="1250">
      <c r="A1250" s="89"/>
      <c r="B1250" s="6"/>
      <c r="C1250" s="89"/>
      <c r="D1250" s="96"/>
      <c r="E1250" s="6"/>
      <c r="F1250" s="94"/>
      <c r="G1250" s="6"/>
      <c r="H1250" s="94"/>
      <c r="I1250" s="89"/>
      <c r="J1250" s="6"/>
      <c r="K1250" s="6"/>
      <c r="L1250" s="95"/>
      <c r="M1250" s="6"/>
      <c r="N1250" s="6"/>
      <c r="O1250" s="6"/>
      <c r="P1250" s="6"/>
      <c r="Q1250" s="6"/>
    </row>
    <row r="1251">
      <c r="A1251" s="89"/>
      <c r="B1251" s="6"/>
      <c r="C1251" s="89"/>
      <c r="D1251" s="96"/>
      <c r="E1251" s="6"/>
      <c r="F1251" s="94"/>
      <c r="G1251" s="6"/>
      <c r="H1251" s="94"/>
      <c r="I1251" s="89"/>
      <c r="J1251" s="6"/>
      <c r="K1251" s="6"/>
      <c r="L1251" s="95"/>
      <c r="M1251" s="6"/>
      <c r="N1251" s="6"/>
      <c r="O1251" s="6"/>
      <c r="P1251" s="6"/>
      <c r="Q1251" s="6"/>
    </row>
    <row r="1252">
      <c r="A1252" s="89"/>
      <c r="B1252" s="6"/>
      <c r="C1252" s="89"/>
      <c r="D1252" s="96"/>
      <c r="E1252" s="6"/>
      <c r="F1252" s="94"/>
      <c r="G1252" s="6"/>
      <c r="H1252" s="94"/>
      <c r="I1252" s="89"/>
      <c r="J1252" s="6"/>
      <c r="K1252" s="6"/>
      <c r="L1252" s="95"/>
      <c r="M1252" s="6"/>
      <c r="N1252" s="6"/>
      <c r="O1252" s="6"/>
      <c r="P1252" s="6"/>
      <c r="Q1252" s="6"/>
    </row>
    <row r="1253">
      <c r="A1253" s="89"/>
      <c r="B1253" s="6"/>
      <c r="C1253" s="89"/>
      <c r="D1253" s="96"/>
      <c r="E1253" s="6"/>
      <c r="F1253" s="94"/>
      <c r="G1253" s="6"/>
      <c r="H1253" s="94"/>
      <c r="I1253" s="89"/>
      <c r="J1253" s="6"/>
      <c r="K1253" s="6"/>
      <c r="L1253" s="95"/>
      <c r="M1253" s="6"/>
      <c r="N1253" s="6"/>
      <c r="O1253" s="6"/>
      <c r="P1253" s="6"/>
      <c r="Q1253" s="6"/>
    </row>
    <row r="1254">
      <c r="A1254" s="89"/>
      <c r="B1254" s="6"/>
      <c r="C1254" s="89"/>
      <c r="D1254" s="96"/>
      <c r="E1254" s="6"/>
      <c r="F1254" s="94"/>
      <c r="G1254" s="6"/>
      <c r="H1254" s="94"/>
      <c r="I1254" s="89"/>
      <c r="J1254" s="6"/>
      <c r="K1254" s="6"/>
      <c r="L1254" s="95"/>
      <c r="M1254" s="6"/>
      <c r="N1254" s="6"/>
      <c r="O1254" s="6"/>
      <c r="P1254" s="6"/>
      <c r="Q1254" s="6"/>
    </row>
    <row r="1255">
      <c r="A1255" s="89"/>
      <c r="B1255" s="6"/>
      <c r="C1255" s="89"/>
      <c r="D1255" s="96"/>
      <c r="E1255" s="6"/>
      <c r="F1255" s="94"/>
      <c r="G1255" s="6"/>
      <c r="H1255" s="94"/>
      <c r="I1255" s="89"/>
      <c r="J1255" s="6"/>
      <c r="K1255" s="6"/>
      <c r="L1255" s="95"/>
      <c r="M1255" s="6"/>
      <c r="N1255" s="6"/>
      <c r="O1255" s="6"/>
      <c r="P1255" s="6"/>
      <c r="Q1255" s="6"/>
    </row>
    <row r="1256">
      <c r="A1256" s="89"/>
      <c r="B1256" s="6"/>
      <c r="C1256" s="89"/>
      <c r="D1256" s="96"/>
      <c r="E1256" s="6"/>
      <c r="F1256" s="94"/>
      <c r="G1256" s="6"/>
      <c r="H1256" s="94"/>
      <c r="I1256" s="89"/>
      <c r="J1256" s="6"/>
      <c r="K1256" s="6"/>
      <c r="L1256" s="95"/>
      <c r="M1256" s="6"/>
      <c r="N1256" s="6"/>
      <c r="O1256" s="6"/>
      <c r="P1256" s="6"/>
      <c r="Q1256" s="6"/>
    </row>
    <row r="1257">
      <c r="A1257" s="89"/>
      <c r="B1257" s="6"/>
      <c r="C1257" s="89"/>
      <c r="D1257" s="96"/>
      <c r="E1257" s="6"/>
      <c r="F1257" s="94"/>
      <c r="G1257" s="6"/>
      <c r="H1257" s="94"/>
      <c r="I1257" s="89"/>
      <c r="J1257" s="6"/>
      <c r="K1257" s="6"/>
      <c r="L1257" s="95"/>
      <c r="M1257" s="6"/>
      <c r="N1257" s="6"/>
      <c r="O1257" s="6"/>
      <c r="P1257" s="6"/>
      <c r="Q1257" s="6"/>
    </row>
    <row r="1258">
      <c r="A1258" s="89"/>
      <c r="B1258" s="6"/>
      <c r="C1258" s="89"/>
      <c r="D1258" s="96"/>
      <c r="E1258" s="6"/>
      <c r="F1258" s="94"/>
      <c r="G1258" s="6"/>
      <c r="H1258" s="94"/>
      <c r="I1258" s="89"/>
      <c r="J1258" s="6"/>
      <c r="K1258" s="6"/>
      <c r="L1258" s="95"/>
      <c r="M1258" s="6"/>
      <c r="N1258" s="6"/>
      <c r="O1258" s="6"/>
      <c r="P1258" s="6"/>
      <c r="Q1258" s="6"/>
    </row>
    <row r="1259">
      <c r="A1259" s="89"/>
      <c r="B1259" s="6"/>
      <c r="C1259" s="89"/>
      <c r="D1259" s="96"/>
      <c r="E1259" s="6"/>
      <c r="F1259" s="94"/>
      <c r="G1259" s="6"/>
      <c r="H1259" s="94"/>
      <c r="I1259" s="89"/>
      <c r="J1259" s="6"/>
      <c r="K1259" s="6"/>
      <c r="L1259" s="95"/>
      <c r="M1259" s="6"/>
      <c r="N1259" s="6"/>
      <c r="O1259" s="6"/>
      <c r="P1259" s="6"/>
      <c r="Q1259" s="6"/>
    </row>
    <row r="1260">
      <c r="A1260" s="89"/>
      <c r="B1260" s="6"/>
      <c r="C1260" s="89"/>
      <c r="D1260" s="96"/>
      <c r="E1260" s="6"/>
      <c r="F1260" s="94"/>
      <c r="G1260" s="6"/>
      <c r="H1260" s="94"/>
      <c r="I1260" s="89"/>
      <c r="J1260" s="6"/>
      <c r="K1260" s="6"/>
      <c r="L1260" s="95"/>
      <c r="M1260" s="6"/>
      <c r="N1260" s="6"/>
      <c r="O1260" s="6"/>
      <c r="P1260" s="6"/>
      <c r="Q1260" s="6"/>
    </row>
    <row r="1261">
      <c r="A1261" s="89"/>
      <c r="B1261" s="6"/>
      <c r="C1261" s="89"/>
      <c r="D1261" s="96"/>
      <c r="E1261" s="6"/>
      <c r="F1261" s="94"/>
      <c r="G1261" s="6"/>
      <c r="H1261" s="94"/>
      <c r="I1261" s="89"/>
      <c r="J1261" s="6"/>
      <c r="K1261" s="6"/>
      <c r="L1261" s="95"/>
      <c r="M1261" s="6"/>
      <c r="N1261" s="6"/>
      <c r="O1261" s="6"/>
      <c r="P1261" s="6"/>
      <c r="Q1261" s="6"/>
    </row>
    <row r="1262">
      <c r="A1262" s="89"/>
      <c r="B1262" s="6"/>
      <c r="C1262" s="89"/>
      <c r="D1262" s="96"/>
      <c r="E1262" s="6"/>
      <c r="F1262" s="94"/>
      <c r="G1262" s="6"/>
      <c r="H1262" s="94"/>
      <c r="I1262" s="89"/>
      <c r="J1262" s="6"/>
      <c r="K1262" s="6"/>
      <c r="L1262" s="95"/>
      <c r="M1262" s="6"/>
      <c r="N1262" s="6"/>
      <c r="O1262" s="6"/>
      <c r="P1262" s="6"/>
      <c r="Q1262" s="6"/>
    </row>
    <row r="1263">
      <c r="A1263" s="89"/>
      <c r="B1263" s="6"/>
      <c r="C1263" s="89"/>
      <c r="D1263" s="96"/>
      <c r="E1263" s="6"/>
      <c r="F1263" s="94"/>
      <c r="G1263" s="6"/>
      <c r="H1263" s="94"/>
      <c r="I1263" s="89"/>
      <c r="J1263" s="6"/>
      <c r="K1263" s="6"/>
      <c r="L1263" s="95"/>
      <c r="M1263" s="6"/>
      <c r="N1263" s="6"/>
      <c r="O1263" s="6"/>
      <c r="P1263" s="6"/>
      <c r="Q1263" s="6"/>
    </row>
    <row r="1264">
      <c r="A1264" s="89"/>
      <c r="B1264" s="6"/>
      <c r="C1264" s="89"/>
      <c r="D1264" s="96"/>
      <c r="E1264" s="6"/>
      <c r="F1264" s="94"/>
      <c r="G1264" s="6"/>
      <c r="H1264" s="94"/>
      <c r="I1264" s="89"/>
      <c r="J1264" s="6"/>
      <c r="K1264" s="6"/>
      <c r="L1264" s="95"/>
      <c r="M1264" s="6"/>
      <c r="N1264" s="6"/>
      <c r="O1264" s="6"/>
      <c r="P1264" s="6"/>
      <c r="Q1264" s="6"/>
    </row>
    <row r="1265">
      <c r="A1265" s="89"/>
      <c r="B1265" s="6"/>
      <c r="C1265" s="89"/>
      <c r="D1265" s="96"/>
      <c r="E1265" s="6"/>
      <c r="F1265" s="94"/>
      <c r="G1265" s="6"/>
      <c r="H1265" s="94"/>
      <c r="I1265" s="89"/>
      <c r="J1265" s="6"/>
      <c r="K1265" s="6"/>
      <c r="L1265" s="95"/>
      <c r="M1265" s="6"/>
      <c r="N1265" s="6"/>
      <c r="O1265" s="6"/>
      <c r="P1265" s="6"/>
      <c r="Q1265" s="6"/>
    </row>
    <row r="1266">
      <c r="A1266" s="89"/>
      <c r="B1266" s="6"/>
      <c r="C1266" s="89"/>
      <c r="D1266" s="96"/>
      <c r="E1266" s="6"/>
      <c r="F1266" s="94"/>
      <c r="G1266" s="6"/>
      <c r="H1266" s="94"/>
      <c r="I1266" s="89"/>
      <c r="J1266" s="6"/>
      <c r="K1266" s="6"/>
      <c r="L1266" s="95"/>
      <c r="M1266" s="6"/>
      <c r="N1266" s="6"/>
      <c r="O1266" s="6"/>
      <c r="P1266" s="6"/>
      <c r="Q1266" s="6"/>
    </row>
    <row r="1267">
      <c r="A1267" s="89"/>
      <c r="B1267" s="6"/>
      <c r="C1267" s="89"/>
      <c r="D1267" s="96"/>
      <c r="E1267" s="6"/>
      <c r="F1267" s="94"/>
      <c r="G1267" s="6"/>
      <c r="H1267" s="94"/>
      <c r="I1267" s="89"/>
      <c r="J1267" s="6"/>
      <c r="K1267" s="6"/>
      <c r="L1267" s="95"/>
      <c r="M1267" s="6"/>
      <c r="N1267" s="6"/>
      <c r="O1267" s="6"/>
      <c r="P1267" s="6"/>
      <c r="Q1267" s="6"/>
    </row>
    <row r="1268">
      <c r="A1268" s="89"/>
      <c r="B1268" s="6"/>
      <c r="C1268" s="89"/>
      <c r="D1268" s="96"/>
      <c r="E1268" s="6"/>
      <c r="F1268" s="94"/>
      <c r="G1268" s="6"/>
      <c r="H1268" s="94"/>
      <c r="I1268" s="89"/>
      <c r="J1268" s="6"/>
      <c r="K1268" s="6"/>
      <c r="L1268" s="95"/>
      <c r="M1268" s="6"/>
      <c r="N1268" s="6"/>
      <c r="O1268" s="6"/>
      <c r="P1268" s="6"/>
      <c r="Q1268" s="6"/>
    </row>
    <row r="1269">
      <c r="A1269" s="89"/>
      <c r="B1269" s="6"/>
      <c r="C1269" s="89"/>
      <c r="D1269" s="96"/>
      <c r="E1269" s="6"/>
      <c r="F1269" s="94"/>
      <c r="G1269" s="6"/>
      <c r="H1269" s="94"/>
      <c r="I1269" s="89"/>
      <c r="J1269" s="6"/>
      <c r="K1269" s="6"/>
      <c r="L1269" s="95"/>
      <c r="M1269" s="6"/>
      <c r="N1269" s="6"/>
      <c r="O1269" s="6"/>
      <c r="P1269" s="6"/>
      <c r="Q1269" s="6"/>
    </row>
    <row r="1270">
      <c r="A1270" s="89"/>
      <c r="B1270" s="6"/>
      <c r="C1270" s="89"/>
      <c r="D1270" s="96"/>
      <c r="E1270" s="6"/>
      <c r="F1270" s="94"/>
      <c r="G1270" s="6"/>
      <c r="H1270" s="94"/>
      <c r="I1270" s="89"/>
      <c r="J1270" s="6"/>
      <c r="K1270" s="6"/>
      <c r="L1270" s="95"/>
      <c r="M1270" s="6"/>
      <c r="N1270" s="6"/>
      <c r="O1270" s="6"/>
      <c r="P1270" s="6"/>
      <c r="Q1270" s="6"/>
    </row>
    <row r="1271">
      <c r="A1271" s="89"/>
      <c r="B1271" s="6"/>
      <c r="C1271" s="89"/>
      <c r="D1271" s="96"/>
      <c r="E1271" s="6"/>
      <c r="F1271" s="94"/>
      <c r="G1271" s="6"/>
      <c r="H1271" s="94"/>
      <c r="I1271" s="89"/>
      <c r="J1271" s="6"/>
      <c r="K1271" s="6"/>
      <c r="L1271" s="95"/>
      <c r="M1271" s="6"/>
      <c r="N1271" s="6"/>
      <c r="O1271" s="6"/>
      <c r="P1271" s="6"/>
      <c r="Q1271" s="6"/>
    </row>
    <row r="1272">
      <c r="A1272" s="89"/>
      <c r="B1272" s="6"/>
      <c r="C1272" s="89"/>
      <c r="D1272" s="96"/>
      <c r="E1272" s="6"/>
      <c r="F1272" s="94"/>
      <c r="G1272" s="6"/>
      <c r="H1272" s="94"/>
      <c r="I1272" s="89"/>
      <c r="J1272" s="6"/>
      <c r="K1272" s="6"/>
      <c r="L1272" s="95"/>
      <c r="M1272" s="6"/>
      <c r="N1272" s="6"/>
      <c r="O1272" s="6"/>
      <c r="P1272" s="6"/>
      <c r="Q1272" s="6"/>
    </row>
    <row r="1273">
      <c r="A1273" s="89"/>
      <c r="B1273" s="6"/>
      <c r="C1273" s="89"/>
      <c r="D1273" s="96"/>
      <c r="E1273" s="6"/>
      <c r="F1273" s="94"/>
      <c r="G1273" s="6"/>
      <c r="H1273" s="94"/>
      <c r="I1273" s="89"/>
      <c r="J1273" s="6"/>
      <c r="K1273" s="6"/>
      <c r="L1273" s="95"/>
      <c r="M1273" s="6"/>
      <c r="N1273" s="6"/>
      <c r="O1273" s="6"/>
      <c r="P1273" s="6"/>
      <c r="Q1273" s="6"/>
    </row>
    <row r="1274">
      <c r="A1274" s="89"/>
      <c r="B1274" s="6"/>
      <c r="C1274" s="89"/>
      <c r="D1274" s="96"/>
      <c r="E1274" s="6"/>
      <c r="F1274" s="94"/>
      <c r="G1274" s="6"/>
      <c r="H1274" s="94"/>
      <c r="I1274" s="89"/>
      <c r="J1274" s="6"/>
      <c r="K1274" s="6"/>
      <c r="L1274" s="95"/>
      <c r="M1274" s="6"/>
      <c r="N1274" s="6"/>
      <c r="O1274" s="6"/>
      <c r="P1274" s="6"/>
      <c r="Q1274" s="6"/>
    </row>
    <row r="1275">
      <c r="A1275" s="89"/>
      <c r="B1275" s="6"/>
      <c r="C1275" s="89"/>
      <c r="D1275" s="96"/>
      <c r="E1275" s="6"/>
      <c r="F1275" s="94"/>
      <c r="G1275" s="6"/>
      <c r="H1275" s="94"/>
      <c r="I1275" s="89"/>
      <c r="J1275" s="6"/>
      <c r="K1275" s="6"/>
      <c r="L1275" s="95"/>
      <c r="M1275" s="6"/>
      <c r="N1275" s="6"/>
      <c r="O1275" s="6"/>
      <c r="P1275" s="6"/>
      <c r="Q1275" s="6"/>
    </row>
    <row r="1276">
      <c r="A1276" s="89"/>
      <c r="B1276" s="6"/>
      <c r="C1276" s="89"/>
      <c r="D1276" s="96"/>
      <c r="E1276" s="6"/>
      <c r="F1276" s="94"/>
      <c r="G1276" s="6"/>
      <c r="H1276" s="94"/>
      <c r="I1276" s="89"/>
      <c r="J1276" s="6"/>
      <c r="K1276" s="6"/>
      <c r="L1276" s="95"/>
      <c r="M1276" s="6"/>
      <c r="N1276" s="6"/>
      <c r="O1276" s="6"/>
      <c r="P1276" s="6"/>
      <c r="Q1276" s="6"/>
    </row>
    <row r="1277">
      <c r="A1277" s="89"/>
      <c r="B1277" s="6"/>
      <c r="C1277" s="89"/>
      <c r="D1277" s="96"/>
      <c r="E1277" s="6"/>
      <c r="F1277" s="94"/>
      <c r="G1277" s="6"/>
      <c r="H1277" s="94"/>
      <c r="I1277" s="89"/>
      <c r="J1277" s="6"/>
      <c r="K1277" s="6"/>
      <c r="L1277" s="95"/>
      <c r="M1277" s="6"/>
      <c r="N1277" s="6"/>
      <c r="O1277" s="6"/>
      <c r="P1277" s="6"/>
      <c r="Q1277" s="6"/>
    </row>
    <row r="1278">
      <c r="A1278" s="89"/>
      <c r="B1278" s="6"/>
      <c r="C1278" s="89"/>
      <c r="D1278" s="96"/>
      <c r="E1278" s="6"/>
      <c r="F1278" s="94"/>
      <c r="G1278" s="6"/>
      <c r="H1278" s="94"/>
      <c r="I1278" s="89"/>
      <c r="J1278" s="6"/>
      <c r="K1278" s="6"/>
      <c r="L1278" s="95"/>
      <c r="M1278" s="6"/>
      <c r="N1278" s="6"/>
      <c r="O1278" s="6"/>
      <c r="P1278" s="6"/>
      <c r="Q1278" s="6"/>
    </row>
    <row r="1279">
      <c r="A1279" s="89"/>
      <c r="B1279" s="6"/>
      <c r="C1279" s="89"/>
      <c r="D1279" s="96"/>
      <c r="E1279" s="6"/>
      <c r="F1279" s="94"/>
      <c r="G1279" s="6"/>
      <c r="H1279" s="94"/>
      <c r="I1279" s="89"/>
      <c r="J1279" s="6"/>
      <c r="K1279" s="6"/>
      <c r="L1279" s="95"/>
      <c r="M1279" s="6"/>
      <c r="N1279" s="6"/>
      <c r="O1279" s="6"/>
      <c r="P1279" s="6"/>
      <c r="Q1279" s="6"/>
    </row>
    <row r="1280">
      <c r="A1280" s="89"/>
      <c r="B1280" s="6"/>
      <c r="C1280" s="89"/>
      <c r="D1280" s="96"/>
      <c r="E1280" s="6"/>
      <c r="F1280" s="94"/>
      <c r="G1280" s="6"/>
      <c r="H1280" s="94"/>
      <c r="I1280" s="89"/>
      <c r="J1280" s="6"/>
      <c r="K1280" s="6"/>
      <c r="L1280" s="95"/>
      <c r="M1280" s="6"/>
      <c r="N1280" s="6"/>
      <c r="O1280" s="6"/>
      <c r="P1280" s="6"/>
      <c r="Q1280" s="6"/>
    </row>
    <row r="1281">
      <c r="A1281" s="89"/>
      <c r="B1281" s="6"/>
      <c r="C1281" s="89"/>
      <c r="D1281" s="96"/>
      <c r="E1281" s="6"/>
      <c r="F1281" s="94"/>
      <c r="G1281" s="6"/>
      <c r="H1281" s="94"/>
      <c r="I1281" s="89"/>
      <c r="J1281" s="6"/>
      <c r="K1281" s="6"/>
      <c r="L1281" s="95"/>
      <c r="M1281" s="6"/>
      <c r="N1281" s="6"/>
      <c r="O1281" s="6"/>
      <c r="P1281" s="6"/>
      <c r="Q1281" s="6"/>
    </row>
    <row r="1282">
      <c r="A1282" s="89"/>
      <c r="B1282" s="6"/>
      <c r="C1282" s="89"/>
      <c r="D1282" s="96"/>
      <c r="E1282" s="6"/>
      <c r="F1282" s="94"/>
      <c r="G1282" s="6"/>
      <c r="H1282" s="94"/>
      <c r="I1282" s="89"/>
      <c r="J1282" s="6"/>
      <c r="K1282" s="6"/>
      <c r="L1282" s="95"/>
      <c r="M1282" s="6"/>
      <c r="N1282" s="6"/>
      <c r="O1282" s="6"/>
      <c r="P1282" s="6"/>
      <c r="Q1282" s="6"/>
    </row>
    <row r="1283">
      <c r="A1283" s="89"/>
      <c r="B1283" s="6"/>
      <c r="C1283" s="89"/>
      <c r="D1283" s="96"/>
      <c r="E1283" s="6"/>
      <c r="F1283" s="94"/>
      <c r="G1283" s="6"/>
      <c r="H1283" s="94"/>
      <c r="I1283" s="89"/>
      <c r="J1283" s="6"/>
      <c r="K1283" s="6"/>
      <c r="L1283" s="95"/>
      <c r="M1283" s="6"/>
      <c r="N1283" s="6"/>
      <c r="O1283" s="6"/>
      <c r="P1283" s="6"/>
      <c r="Q1283" s="6"/>
    </row>
    <row r="1284">
      <c r="A1284" s="89"/>
      <c r="B1284" s="6"/>
      <c r="C1284" s="89"/>
      <c r="D1284" s="96"/>
      <c r="E1284" s="6"/>
      <c r="F1284" s="94"/>
      <c r="G1284" s="6"/>
      <c r="H1284" s="94"/>
      <c r="I1284" s="89"/>
      <c r="J1284" s="6"/>
      <c r="K1284" s="6"/>
      <c r="L1284" s="95"/>
      <c r="M1284" s="6"/>
      <c r="N1284" s="6"/>
      <c r="O1284" s="6"/>
      <c r="P1284" s="6"/>
      <c r="Q1284" s="6"/>
    </row>
    <row r="1285">
      <c r="A1285" s="89"/>
      <c r="B1285" s="6"/>
      <c r="C1285" s="89"/>
      <c r="D1285" s="96"/>
      <c r="E1285" s="6"/>
      <c r="F1285" s="94"/>
      <c r="G1285" s="6"/>
      <c r="H1285" s="94"/>
      <c r="I1285" s="89"/>
      <c r="J1285" s="6"/>
      <c r="K1285" s="6"/>
      <c r="L1285" s="95"/>
      <c r="M1285" s="6"/>
      <c r="N1285" s="6"/>
      <c r="O1285" s="6"/>
      <c r="P1285" s="6"/>
      <c r="Q1285" s="6"/>
    </row>
    <row r="1286">
      <c r="A1286" s="89"/>
      <c r="B1286" s="6"/>
      <c r="C1286" s="89"/>
      <c r="D1286" s="96"/>
      <c r="E1286" s="6"/>
      <c r="F1286" s="94"/>
      <c r="G1286" s="6"/>
      <c r="H1286" s="94"/>
      <c r="I1286" s="89"/>
      <c r="J1286" s="6"/>
      <c r="K1286" s="6"/>
      <c r="L1286" s="95"/>
      <c r="M1286" s="6"/>
      <c r="N1286" s="6"/>
      <c r="O1286" s="6"/>
      <c r="P1286" s="6"/>
      <c r="Q1286" s="6"/>
    </row>
    <row r="1287">
      <c r="A1287" s="89"/>
      <c r="B1287" s="6"/>
      <c r="C1287" s="89"/>
      <c r="D1287" s="96"/>
      <c r="E1287" s="6"/>
      <c r="F1287" s="94"/>
      <c r="G1287" s="6"/>
      <c r="H1287" s="94"/>
      <c r="I1287" s="89"/>
      <c r="J1287" s="6"/>
      <c r="K1287" s="6"/>
      <c r="L1287" s="95"/>
      <c r="M1287" s="6"/>
      <c r="N1287" s="6"/>
      <c r="O1287" s="6"/>
      <c r="P1287" s="6"/>
      <c r="Q1287" s="6"/>
    </row>
    <row r="1288">
      <c r="A1288" s="89"/>
      <c r="B1288" s="6"/>
      <c r="C1288" s="89"/>
      <c r="D1288" s="96"/>
      <c r="E1288" s="6"/>
      <c r="F1288" s="94"/>
      <c r="G1288" s="6"/>
      <c r="H1288" s="94"/>
      <c r="I1288" s="89"/>
      <c r="J1288" s="6"/>
      <c r="K1288" s="6"/>
      <c r="L1288" s="95"/>
      <c r="M1288" s="6"/>
      <c r="N1288" s="6"/>
      <c r="O1288" s="6"/>
      <c r="P1288" s="6"/>
      <c r="Q1288" s="6"/>
    </row>
    <row r="1289">
      <c r="A1289" s="89"/>
      <c r="B1289" s="6"/>
      <c r="C1289" s="89"/>
      <c r="D1289" s="96"/>
      <c r="E1289" s="6"/>
      <c r="F1289" s="94"/>
      <c r="G1289" s="6"/>
      <c r="H1289" s="94"/>
      <c r="I1289" s="89"/>
      <c r="J1289" s="6"/>
      <c r="K1289" s="6"/>
      <c r="L1289" s="95"/>
      <c r="M1289" s="6"/>
      <c r="N1289" s="6"/>
      <c r="O1289" s="6"/>
      <c r="P1289" s="6"/>
      <c r="Q1289" s="6"/>
    </row>
    <row r="1290">
      <c r="A1290" s="89"/>
      <c r="B1290" s="6"/>
      <c r="C1290" s="89"/>
      <c r="D1290" s="96"/>
      <c r="E1290" s="6"/>
      <c r="F1290" s="94"/>
      <c r="G1290" s="6"/>
      <c r="H1290" s="94"/>
      <c r="I1290" s="89"/>
      <c r="J1290" s="6"/>
      <c r="K1290" s="6"/>
      <c r="L1290" s="95"/>
      <c r="M1290" s="6"/>
      <c r="N1290" s="6"/>
      <c r="O1290" s="6"/>
      <c r="P1290" s="6"/>
      <c r="Q1290" s="6"/>
    </row>
    <row r="1291">
      <c r="A1291" s="89"/>
      <c r="B1291" s="6"/>
      <c r="C1291" s="89"/>
      <c r="D1291" s="96"/>
      <c r="E1291" s="6"/>
      <c r="F1291" s="94"/>
      <c r="G1291" s="6"/>
      <c r="H1291" s="94"/>
      <c r="I1291" s="89"/>
      <c r="J1291" s="6"/>
      <c r="K1291" s="6"/>
      <c r="L1291" s="95"/>
      <c r="M1291" s="6"/>
      <c r="N1291" s="6"/>
      <c r="O1291" s="6"/>
      <c r="P1291" s="6"/>
      <c r="Q1291" s="6"/>
    </row>
    <row r="1292">
      <c r="A1292" s="89"/>
      <c r="B1292" s="6"/>
      <c r="C1292" s="89"/>
      <c r="D1292" s="96"/>
      <c r="E1292" s="6"/>
      <c r="F1292" s="94"/>
      <c r="G1292" s="6"/>
      <c r="H1292" s="94"/>
      <c r="I1292" s="89"/>
      <c r="J1292" s="6"/>
      <c r="K1292" s="6"/>
      <c r="L1292" s="95"/>
      <c r="M1292" s="6"/>
      <c r="N1292" s="6"/>
      <c r="O1292" s="6"/>
      <c r="P1292" s="6"/>
      <c r="Q1292" s="6"/>
    </row>
    <row r="1293">
      <c r="A1293" s="89"/>
      <c r="B1293" s="6"/>
      <c r="C1293" s="89"/>
      <c r="D1293" s="96"/>
      <c r="E1293" s="6"/>
      <c r="F1293" s="94"/>
      <c r="G1293" s="6"/>
      <c r="H1293" s="94"/>
      <c r="I1293" s="89"/>
      <c r="J1293" s="6"/>
      <c r="K1293" s="6"/>
      <c r="L1293" s="95"/>
      <c r="M1293" s="6"/>
      <c r="N1293" s="6"/>
      <c r="O1293" s="6"/>
      <c r="P1293" s="6"/>
      <c r="Q1293" s="6"/>
    </row>
    <row r="1294">
      <c r="A1294" s="89"/>
      <c r="B1294" s="6"/>
      <c r="C1294" s="89"/>
      <c r="D1294" s="96"/>
      <c r="E1294" s="6"/>
      <c r="F1294" s="94"/>
      <c r="G1294" s="6"/>
      <c r="H1294" s="94"/>
      <c r="I1294" s="89"/>
      <c r="J1294" s="6"/>
      <c r="K1294" s="6"/>
      <c r="L1294" s="95"/>
      <c r="M1294" s="6"/>
      <c r="N1294" s="6"/>
      <c r="O1294" s="6"/>
      <c r="P1294" s="6"/>
      <c r="Q1294" s="6"/>
    </row>
    <row r="1295">
      <c r="A1295" s="89"/>
      <c r="B1295" s="6"/>
      <c r="C1295" s="89"/>
      <c r="D1295" s="96"/>
      <c r="E1295" s="6"/>
      <c r="F1295" s="94"/>
      <c r="G1295" s="6"/>
      <c r="H1295" s="94"/>
      <c r="I1295" s="89"/>
      <c r="J1295" s="6"/>
      <c r="K1295" s="6"/>
      <c r="L1295" s="95"/>
      <c r="M1295" s="6"/>
      <c r="N1295" s="6"/>
      <c r="O1295" s="6"/>
      <c r="P1295" s="6"/>
      <c r="Q1295" s="6"/>
    </row>
    <row r="1296">
      <c r="A1296" s="89"/>
      <c r="B1296" s="6"/>
      <c r="C1296" s="89"/>
      <c r="D1296" s="96"/>
      <c r="E1296" s="6"/>
      <c r="F1296" s="94"/>
      <c r="G1296" s="6"/>
      <c r="H1296" s="94"/>
      <c r="I1296" s="89"/>
      <c r="J1296" s="6"/>
      <c r="K1296" s="6"/>
      <c r="L1296" s="95"/>
      <c r="M1296" s="6"/>
      <c r="N1296" s="6"/>
      <c r="O1296" s="6"/>
      <c r="P1296" s="6"/>
      <c r="Q1296" s="6"/>
    </row>
    <row r="1297">
      <c r="A1297" s="89"/>
      <c r="B1297" s="6"/>
      <c r="C1297" s="89"/>
      <c r="D1297" s="96"/>
      <c r="E1297" s="6"/>
      <c r="F1297" s="94"/>
      <c r="G1297" s="6"/>
      <c r="H1297" s="94"/>
      <c r="I1297" s="89"/>
      <c r="J1297" s="6"/>
      <c r="K1297" s="6"/>
      <c r="L1297" s="95"/>
      <c r="M1297" s="6"/>
      <c r="N1297" s="6"/>
      <c r="O1297" s="6"/>
      <c r="P1297" s="6"/>
      <c r="Q1297" s="6"/>
    </row>
    <row r="1298">
      <c r="A1298" s="89"/>
      <c r="B1298" s="6"/>
      <c r="C1298" s="89"/>
      <c r="D1298" s="96"/>
      <c r="E1298" s="6"/>
      <c r="F1298" s="94"/>
      <c r="G1298" s="6"/>
      <c r="H1298" s="94"/>
      <c r="I1298" s="89"/>
      <c r="J1298" s="6"/>
      <c r="K1298" s="6"/>
      <c r="L1298" s="95"/>
      <c r="M1298" s="6"/>
      <c r="N1298" s="6"/>
      <c r="O1298" s="6"/>
      <c r="P1298" s="6"/>
      <c r="Q1298" s="6"/>
    </row>
    <row r="1299">
      <c r="A1299" s="89"/>
      <c r="B1299" s="6"/>
      <c r="C1299" s="89"/>
      <c r="D1299" s="96"/>
      <c r="E1299" s="6"/>
      <c r="F1299" s="94"/>
      <c r="G1299" s="6"/>
      <c r="H1299" s="94"/>
      <c r="I1299" s="89"/>
      <c r="J1299" s="6"/>
      <c r="K1299" s="6"/>
      <c r="L1299" s="95"/>
      <c r="M1299" s="6"/>
      <c r="N1299" s="6"/>
      <c r="O1299" s="6"/>
      <c r="P1299" s="6"/>
      <c r="Q1299" s="6"/>
    </row>
    <row r="1300">
      <c r="A1300" s="89"/>
      <c r="B1300" s="6"/>
      <c r="C1300" s="89"/>
      <c r="D1300" s="96"/>
      <c r="E1300" s="6"/>
      <c r="F1300" s="94"/>
      <c r="G1300" s="6"/>
      <c r="H1300" s="94"/>
      <c r="I1300" s="89"/>
      <c r="J1300" s="6"/>
      <c r="K1300" s="6"/>
      <c r="L1300" s="95"/>
      <c r="M1300" s="6"/>
      <c r="N1300" s="6"/>
      <c r="O1300" s="6"/>
      <c r="P1300" s="6"/>
      <c r="Q1300" s="6"/>
    </row>
    <row r="1301">
      <c r="A1301" s="89"/>
      <c r="B1301" s="6"/>
      <c r="C1301" s="89"/>
      <c r="D1301" s="96"/>
      <c r="E1301" s="6"/>
      <c r="F1301" s="94"/>
      <c r="G1301" s="6"/>
      <c r="H1301" s="94"/>
      <c r="I1301" s="89"/>
      <c r="J1301" s="6"/>
      <c r="K1301" s="6"/>
      <c r="L1301" s="95"/>
      <c r="M1301" s="6"/>
      <c r="N1301" s="6"/>
      <c r="O1301" s="6"/>
      <c r="P1301" s="6"/>
      <c r="Q1301" s="6"/>
    </row>
    <row r="1302">
      <c r="A1302" s="89"/>
      <c r="B1302" s="6"/>
      <c r="C1302" s="89"/>
      <c r="D1302" s="96"/>
      <c r="E1302" s="6"/>
      <c r="F1302" s="94"/>
      <c r="G1302" s="6"/>
      <c r="H1302" s="94"/>
      <c r="I1302" s="89"/>
      <c r="J1302" s="6"/>
      <c r="K1302" s="6"/>
      <c r="L1302" s="95"/>
      <c r="M1302" s="6"/>
      <c r="N1302" s="6"/>
      <c r="O1302" s="6"/>
      <c r="P1302" s="6"/>
      <c r="Q1302" s="6"/>
    </row>
    <row r="1303">
      <c r="A1303" s="89"/>
      <c r="B1303" s="6"/>
      <c r="C1303" s="89"/>
      <c r="D1303" s="96"/>
      <c r="E1303" s="6"/>
      <c r="F1303" s="94"/>
      <c r="G1303" s="6"/>
      <c r="H1303" s="94"/>
      <c r="I1303" s="89"/>
      <c r="J1303" s="6"/>
      <c r="K1303" s="6"/>
      <c r="L1303" s="95"/>
      <c r="M1303" s="6"/>
      <c r="N1303" s="6"/>
      <c r="O1303" s="6"/>
      <c r="P1303" s="6"/>
      <c r="Q1303" s="6"/>
    </row>
    <row r="1304">
      <c r="A1304" s="89"/>
      <c r="B1304" s="6"/>
      <c r="C1304" s="89"/>
      <c r="D1304" s="96"/>
      <c r="E1304" s="6"/>
      <c r="F1304" s="94"/>
      <c r="G1304" s="6"/>
      <c r="H1304" s="94"/>
      <c r="I1304" s="89"/>
      <c r="J1304" s="6"/>
      <c r="K1304" s="6"/>
      <c r="L1304" s="95"/>
      <c r="M1304" s="6"/>
      <c r="N1304" s="6"/>
      <c r="O1304" s="6"/>
      <c r="P1304" s="6"/>
      <c r="Q1304" s="6"/>
    </row>
    <row r="1305">
      <c r="A1305" s="89"/>
      <c r="B1305" s="6"/>
      <c r="C1305" s="89"/>
      <c r="D1305" s="96"/>
      <c r="E1305" s="6"/>
      <c r="F1305" s="94"/>
      <c r="G1305" s="6"/>
      <c r="H1305" s="94"/>
      <c r="I1305" s="89"/>
      <c r="J1305" s="6"/>
      <c r="K1305" s="6"/>
      <c r="L1305" s="95"/>
      <c r="M1305" s="6"/>
      <c r="N1305" s="6"/>
      <c r="O1305" s="6"/>
      <c r="P1305" s="6"/>
      <c r="Q1305" s="6"/>
    </row>
    <row r="1306">
      <c r="A1306" s="89"/>
      <c r="B1306" s="6"/>
      <c r="C1306" s="89"/>
      <c r="D1306" s="96"/>
      <c r="E1306" s="6"/>
      <c r="F1306" s="94"/>
      <c r="G1306" s="6"/>
      <c r="H1306" s="94"/>
      <c r="I1306" s="89"/>
      <c r="J1306" s="6"/>
      <c r="K1306" s="6"/>
      <c r="L1306" s="95"/>
      <c r="M1306" s="6"/>
      <c r="N1306" s="6"/>
      <c r="O1306" s="6"/>
      <c r="P1306" s="6"/>
      <c r="Q1306" s="6"/>
    </row>
    <row r="1307">
      <c r="A1307" s="89"/>
      <c r="B1307" s="6"/>
      <c r="C1307" s="89"/>
      <c r="D1307" s="96"/>
      <c r="E1307" s="6"/>
      <c r="F1307" s="94"/>
      <c r="G1307" s="6"/>
      <c r="H1307" s="94"/>
      <c r="I1307" s="89"/>
      <c r="J1307" s="6"/>
      <c r="K1307" s="6"/>
      <c r="L1307" s="95"/>
      <c r="M1307" s="6"/>
      <c r="N1307" s="6"/>
      <c r="O1307" s="6"/>
      <c r="P1307" s="6"/>
      <c r="Q1307" s="6"/>
    </row>
    <row r="1308">
      <c r="A1308" s="89"/>
      <c r="B1308" s="6"/>
      <c r="C1308" s="89"/>
      <c r="D1308" s="96"/>
      <c r="E1308" s="6"/>
      <c r="F1308" s="94"/>
      <c r="G1308" s="6"/>
      <c r="H1308" s="94"/>
      <c r="I1308" s="89"/>
      <c r="J1308" s="6"/>
      <c r="K1308" s="6"/>
      <c r="L1308" s="95"/>
      <c r="M1308" s="6"/>
      <c r="N1308" s="6"/>
      <c r="O1308" s="6"/>
      <c r="P1308" s="6"/>
      <c r="Q1308" s="6"/>
    </row>
    <row r="1309">
      <c r="A1309" s="89"/>
      <c r="B1309" s="6"/>
      <c r="C1309" s="89"/>
      <c r="D1309" s="96"/>
      <c r="E1309" s="6"/>
      <c r="F1309" s="94"/>
      <c r="G1309" s="6"/>
      <c r="H1309" s="94"/>
      <c r="I1309" s="89"/>
      <c r="J1309" s="6"/>
      <c r="K1309" s="6"/>
      <c r="L1309" s="95"/>
      <c r="M1309" s="6"/>
      <c r="N1309" s="6"/>
      <c r="O1309" s="6"/>
      <c r="P1309" s="6"/>
      <c r="Q1309" s="6"/>
    </row>
    <row r="1310">
      <c r="A1310" s="89"/>
      <c r="B1310" s="6"/>
      <c r="C1310" s="89"/>
      <c r="D1310" s="96"/>
      <c r="E1310" s="6"/>
      <c r="F1310" s="94"/>
      <c r="G1310" s="6"/>
      <c r="H1310" s="94"/>
      <c r="I1310" s="89"/>
      <c r="J1310" s="6"/>
      <c r="K1310" s="6"/>
      <c r="L1310" s="95"/>
      <c r="M1310" s="6"/>
      <c r="N1310" s="6"/>
      <c r="O1310" s="6"/>
      <c r="P1310" s="6"/>
      <c r="Q1310" s="6"/>
    </row>
    <row r="1311">
      <c r="A1311" s="89"/>
      <c r="B1311" s="6"/>
      <c r="C1311" s="89"/>
      <c r="D1311" s="96"/>
      <c r="E1311" s="6"/>
      <c r="F1311" s="94"/>
      <c r="G1311" s="6"/>
      <c r="H1311" s="94"/>
      <c r="I1311" s="89"/>
      <c r="J1311" s="6"/>
      <c r="K1311" s="6"/>
      <c r="L1311" s="95"/>
      <c r="M1311" s="6"/>
      <c r="N1311" s="6"/>
      <c r="O1311" s="6"/>
      <c r="P1311" s="6"/>
      <c r="Q1311" s="6"/>
    </row>
    <row r="1312">
      <c r="A1312" s="89"/>
      <c r="B1312" s="6"/>
      <c r="C1312" s="89"/>
      <c r="D1312" s="96"/>
      <c r="E1312" s="6"/>
      <c r="F1312" s="94"/>
      <c r="G1312" s="6"/>
      <c r="H1312" s="94"/>
      <c r="I1312" s="89"/>
      <c r="J1312" s="6"/>
      <c r="K1312" s="6"/>
      <c r="L1312" s="95"/>
      <c r="M1312" s="6"/>
      <c r="N1312" s="6"/>
      <c r="O1312" s="6"/>
      <c r="P1312" s="6"/>
      <c r="Q1312" s="6"/>
    </row>
    <row r="1313">
      <c r="A1313" s="89"/>
      <c r="B1313" s="6"/>
      <c r="C1313" s="89"/>
      <c r="D1313" s="96"/>
      <c r="E1313" s="6"/>
      <c r="F1313" s="94"/>
      <c r="G1313" s="6"/>
      <c r="H1313" s="94"/>
      <c r="I1313" s="89"/>
      <c r="J1313" s="6"/>
      <c r="K1313" s="6"/>
      <c r="L1313" s="95"/>
      <c r="M1313" s="6"/>
      <c r="N1313" s="6"/>
      <c r="O1313" s="6"/>
      <c r="P1313" s="6"/>
      <c r="Q1313" s="6"/>
    </row>
    <row r="1314">
      <c r="A1314" s="89"/>
      <c r="B1314" s="6"/>
      <c r="C1314" s="89"/>
      <c r="D1314" s="96"/>
      <c r="E1314" s="6"/>
      <c r="F1314" s="94"/>
      <c r="G1314" s="6"/>
      <c r="H1314" s="94"/>
      <c r="I1314" s="89"/>
      <c r="J1314" s="6"/>
      <c r="K1314" s="6"/>
      <c r="L1314" s="95"/>
      <c r="M1314" s="6"/>
      <c r="N1314" s="6"/>
      <c r="O1314" s="6"/>
      <c r="P1314" s="6"/>
      <c r="Q1314" s="6"/>
    </row>
    <row r="1315">
      <c r="A1315" s="89"/>
      <c r="B1315" s="6"/>
      <c r="C1315" s="89"/>
      <c r="D1315" s="96"/>
      <c r="E1315" s="6"/>
      <c r="F1315" s="94"/>
      <c r="G1315" s="6"/>
      <c r="H1315" s="94"/>
      <c r="I1315" s="89"/>
      <c r="J1315" s="6"/>
      <c r="K1315" s="6"/>
      <c r="L1315" s="95"/>
      <c r="M1315" s="6"/>
      <c r="N1315" s="6"/>
      <c r="O1315" s="6"/>
      <c r="P1315" s="6"/>
      <c r="Q1315" s="6"/>
    </row>
    <row r="1316">
      <c r="A1316" s="89"/>
      <c r="B1316" s="6"/>
      <c r="C1316" s="89"/>
      <c r="D1316" s="96"/>
      <c r="E1316" s="6"/>
      <c r="F1316" s="94"/>
      <c r="G1316" s="6"/>
      <c r="H1316" s="94"/>
      <c r="I1316" s="89"/>
      <c r="J1316" s="6"/>
      <c r="K1316" s="6"/>
      <c r="L1316" s="95"/>
      <c r="M1316" s="6"/>
      <c r="N1316" s="6"/>
      <c r="O1316" s="6"/>
      <c r="P1316" s="6"/>
      <c r="Q1316" s="6"/>
    </row>
    <row r="1317">
      <c r="A1317" s="89"/>
      <c r="B1317" s="6"/>
      <c r="C1317" s="89"/>
      <c r="D1317" s="96"/>
      <c r="E1317" s="6"/>
      <c r="F1317" s="94"/>
      <c r="G1317" s="6"/>
      <c r="H1317" s="94"/>
      <c r="I1317" s="89"/>
      <c r="J1317" s="6"/>
      <c r="K1317" s="6"/>
      <c r="L1317" s="95"/>
      <c r="M1317" s="6"/>
      <c r="N1317" s="6"/>
      <c r="O1317" s="6"/>
      <c r="P1317" s="6"/>
      <c r="Q1317" s="6"/>
    </row>
    <row r="1318">
      <c r="A1318" s="89"/>
      <c r="B1318" s="6"/>
      <c r="C1318" s="89"/>
      <c r="D1318" s="96"/>
      <c r="E1318" s="6"/>
      <c r="F1318" s="94"/>
      <c r="G1318" s="6"/>
      <c r="H1318" s="94"/>
      <c r="I1318" s="89"/>
      <c r="J1318" s="6"/>
      <c r="K1318" s="6"/>
      <c r="L1318" s="95"/>
      <c r="M1318" s="6"/>
      <c r="N1318" s="6"/>
      <c r="O1318" s="6"/>
      <c r="P1318" s="6"/>
      <c r="Q1318" s="6"/>
    </row>
    <row r="1319">
      <c r="A1319" s="89"/>
      <c r="B1319" s="6"/>
      <c r="C1319" s="89"/>
      <c r="D1319" s="96"/>
      <c r="E1319" s="6"/>
      <c r="F1319" s="94"/>
      <c r="G1319" s="6"/>
      <c r="H1319" s="94"/>
      <c r="I1319" s="89"/>
      <c r="J1319" s="6"/>
      <c r="K1319" s="6"/>
      <c r="L1319" s="95"/>
      <c r="M1319" s="6"/>
      <c r="N1319" s="6"/>
      <c r="O1319" s="6"/>
      <c r="P1319" s="6"/>
      <c r="Q1319" s="6"/>
    </row>
    <row r="1320">
      <c r="A1320" s="89"/>
      <c r="B1320" s="6"/>
      <c r="C1320" s="89"/>
      <c r="D1320" s="96"/>
      <c r="E1320" s="6"/>
      <c r="F1320" s="94"/>
      <c r="G1320" s="6"/>
      <c r="H1320" s="94"/>
      <c r="I1320" s="89"/>
      <c r="J1320" s="6"/>
      <c r="K1320" s="6"/>
      <c r="L1320" s="95"/>
      <c r="M1320" s="6"/>
      <c r="N1320" s="6"/>
      <c r="O1320" s="6"/>
      <c r="P1320" s="6"/>
      <c r="Q1320" s="6"/>
    </row>
    <row r="1321">
      <c r="A1321" s="89"/>
      <c r="B1321" s="6"/>
      <c r="C1321" s="89"/>
      <c r="D1321" s="96"/>
      <c r="E1321" s="6"/>
      <c r="F1321" s="94"/>
      <c r="G1321" s="6"/>
      <c r="H1321" s="94"/>
      <c r="I1321" s="89"/>
      <c r="J1321" s="6"/>
      <c r="K1321" s="6"/>
      <c r="L1321" s="95"/>
      <c r="M1321" s="6"/>
      <c r="N1321" s="6"/>
      <c r="O1321" s="6"/>
      <c r="P1321" s="6"/>
      <c r="Q1321" s="6"/>
    </row>
    <row r="1322">
      <c r="A1322" s="89"/>
      <c r="B1322" s="6"/>
      <c r="C1322" s="89"/>
      <c r="D1322" s="96"/>
      <c r="E1322" s="6"/>
      <c r="F1322" s="94"/>
      <c r="G1322" s="6"/>
      <c r="H1322" s="94"/>
      <c r="I1322" s="89"/>
      <c r="J1322" s="6"/>
      <c r="K1322" s="6"/>
      <c r="L1322" s="95"/>
      <c r="M1322" s="6"/>
      <c r="N1322" s="6"/>
      <c r="O1322" s="6"/>
      <c r="P1322" s="6"/>
      <c r="Q1322" s="6"/>
    </row>
    <row r="1323">
      <c r="A1323" s="89"/>
      <c r="B1323" s="6"/>
      <c r="C1323" s="89"/>
      <c r="D1323" s="96"/>
      <c r="E1323" s="6"/>
      <c r="F1323" s="94"/>
      <c r="G1323" s="6"/>
      <c r="H1323" s="94"/>
      <c r="I1323" s="89"/>
      <c r="J1323" s="6"/>
      <c r="K1323" s="6"/>
      <c r="L1323" s="95"/>
      <c r="M1323" s="6"/>
      <c r="N1323" s="6"/>
      <c r="O1323" s="6"/>
      <c r="P1323" s="6"/>
      <c r="Q1323" s="6"/>
    </row>
    <row r="1324">
      <c r="A1324" s="89"/>
      <c r="B1324" s="6"/>
      <c r="C1324" s="89"/>
      <c r="D1324" s="96"/>
      <c r="E1324" s="6"/>
      <c r="F1324" s="94"/>
      <c r="G1324" s="6"/>
      <c r="H1324" s="94"/>
      <c r="I1324" s="89"/>
      <c r="J1324" s="6"/>
      <c r="K1324" s="6"/>
      <c r="L1324" s="95"/>
      <c r="M1324" s="6"/>
      <c r="N1324" s="6"/>
      <c r="O1324" s="6"/>
      <c r="P1324" s="6"/>
      <c r="Q1324" s="6"/>
    </row>
    <row r="1325">
      <c r="A1325" s="89"/>
      <c r="B1325" s="6"/>
      <c r="C1325" s="89"/>
      <c r="D1325" s="96"/>
      <c r="E1325" s="6"/>
      <c r="F1325" s="94"/>
      <c r="G1325" s="6"/>
      <c r="H1325" s="94"/>
      <c r="I1325" s="89"/>
      <c r="J1325" s="6"/>
      <c r="K1325" s="6"/>
      <c r="L1325" s="95"/>
      <c r="M1325" s="6"/>
      <c r="N1325" s="6"/>
      <c r="O1325" s="6"/>
      <c r="P1325" s="6"/>
      <c r="Q1325" s="6"/>
    </row>
    <row r="1326">
      <c r="A1326" s="89"/>
      <c r="B1326" s="6"/>
      <c r="C1326" s="89"/>
      <c r="D1326" s="96"/>
      <c r="E1326" s="6"/>
      <c r="F1326" s="94"/>
      <c r="G1326" s="6"/>
      <c r="H1326" s="94"/>
      <c r="I1326" s="89"/>
      <c r="J1326" s="6"/>
      <c r="K1326" s="6"/>
      <c r="L1326" s="95"/>
      <c r="M1326" s="6"/>
      <c r="N1326" s="6"/>
      <c r="O1326" s="6"/>
      <c r="P1326" s="6"/>
      <c r="Q1326" s="6"/>
    </row>
    <row r="1327">
      <c r="A1327" s="89"/>
      <c r="B1327" s="6"/>
      <c r="C1327" s="89"/>
      <c r="D1327" s="96"/>
      <c r="E1327" s="6"/>
      <c r="F1327" s="94"/>
      <c r="G1327" s="6"/>
      <c r="H1327" s="94"/>
      <c r="I1327" s="89"/>
      <c r="J1327" s="6"/>
      <c r="K1327" s="6"/>
      <c r="L1327" s="95"/>
      <c r="M1327" s="6"/>
      <c r="N1327" s="6"/>
      <c r="O1327" s="6"/>
      <c r="P1327" s="6"/>
      <c r="Q1327" s="6"/>
    </row>
    <row r="1328">
      <c r="A1328" s="89"/>
      <c r="B1328" s="6"/>
      <c r="C1328" s="89"/>
      <c r="D1328" s="96"/>
      <c r="E1328" s="6"/>
      <c r="F1328" s="94"/>
      <c r="G1328" s="6"/>
      <c r="H1328" s="94"/>
      <c r="I1328" s="89"/>
      <c r="J1328" s="6"/>
      <c r="K1328" s="6"/>
      <c r="L1328" s="95"/>
      <c r="M1328" s="6"/>
      <c r="N1328" s="6"/>
      <c r="O1328" s="6"/>
      <c r="P1328" s="6"/>
      <c r="Q1328" s="6"/>
    </row>
    <row r="1329">
      <c r="A1329" s="89"/>
      <c r="B1329" s="6"/>
      <c r="C1329" s="89"/>
      <c r="D1329" s="96"/>
      <c r="E1329" s="6"/>
      <c r="F1329" s="94"/>
      <c r="G1329" s="6"/>
      <c r="H1329" s="94"/>
      <c r="I1329" s="89"/>
      <c r="J1329" s="6"/>
      <c r="K1329" s="6"/>
      <c r="L1329" s="95"/>
      <c r="M1329" s="6"/>
      <c r="N1329" s="6"/>
      <c r="O1329" s="6"/>
      <c r="P1329" s="6"/>
      <c r="Q1329" s="6"/>
    </row>
    <row r="1330">
      <c r="A1330" s="89"/>
      <c r="B1330" s="6"/>
      <c r="C1330" s="89"/>
      <c r="D1330" s="96"/>
      <c r="E1330" s="6"/>
      <c r="F1330" s="94"/>
      <c r="G1330" s="6"/>
      <c r="H1330" s="94"/>
      <c r="I1330" s="89"/>
      <c r="J1330" s="6"/>
      <c r="K1330" s="6"/>
      <c r="L1330" s="95"/>
      <c r="M1330" s="6"/>
      <c r="N1330" s="6"/>
      <c r="O1330" s="6"/>
      <c r="P1330" s="6"/>
      <c r="Q1330" s="6"/>
    </row>
    <row r="1331">
      <c r="A1331" s="89"/>
      <c r="B1331" s="6"/>
      <c r="C1331" s="89"/>
      <c r="D1331" s="96"/>
      <c r="E1331" s="6"/>
      <c r="F1331" s="94"/>
      <c r="G1331" s="6"/>
      <c r="H1331" s="94"/>
      <c r="I1331" s="89"/>
      <c r="J1331" s="6"/>
      <c r="K1331" s="6"/>
      <c r="L1331" s="95"/>
      <c r="M1331" s="6"/>
      <c r="N1331" s="6"/>
      <c r="O1331" s="6"/>
      <c r="P1331" s="6"/>
      <c r="Q1331" s="6"/>
    </row>
    <row r="1332">
      <c r="A1332" s="89"/>
      <c r="B1332" s="6"/>
      <c r="C1332" s="89"/>
      <c r="D1332" s="96"/>
      <c r="E1332" s="6"/>
      <c r="F1332" s="94"/>
      <c r="G1332" s="6"/>
      <c r="H1332" s="94"/>
      <c r="I1332" s="89"/>
      <c r="J1332" s="6"/>
      <c r="K1332" s="6"/>
      <c r="L1332" s="95"/>
      <c r="M1332" s="6"/>
      <c r="N1332" s="6"/>
      <c r="O1332" s="6"/>
      <c r="P1332" s="6"/>
      <c r="Q1332" s="6"/>
    </row>
    <row r="1333">
      <c r="A1333" s="89"/>
      <c r="B1333" s="6"/>
      <c r="C1333" s="89"/>
      <c r="D1333" s="96"/>
      <c r="E1333" s="6"/>
      <c r="F1333" s="94"/>
      <c r="G1333" s="6"/>
      <c r="H1333" s="94"/>
      <c r="I1333" s="89"/>
      <c r="J1333" s="6"/>
      <c r="K1333" s="6"/>
      <c r="L1333" s="95"/>
      <c r="M1333" s="6"/>
      <c r="N1333" s="6"/>
      <c r="O1333" s="6"/>
      <c r="P1333" s="6"/>
      <c r="Q1333" s="6"/>
    </row>
    <row r="1334">
      <c r="A1334" s="89"/>
      <c r="B1334" s="6"/>
      <c r="C1334" s="89"/>
      <c r="D1334" s="96"/>
      <c r="E1334" s="6"/>
      <c r="F1334" s="94"/>
      <c r="G1334" s="6"/>
      <c r="H1334" s="94"/>
      <c r="I1334" s="89"/>
      <c r="J1334" s="6"/>
      <c r="K1334" s="6"/>
      <c r="L1334" s="95"/>
      <c r="M1334" s="6"/>
      <c r="N1334" s="6"/>
      <c r="O1334" s="6"/>
      <c r="P1334" s="6"/>
      <c r="Q1334" s="6"/>
    </row>
    <row r="1335">
      <c r="A1335" s="89"/>
      <c r="B1335" s="6"/>
      <c r="C1335" s="89"/>
      <c r="D1335" s="96"/>
      <c r="E1335" s="6"/>
      <c r="F1335" s="94"/>
      <c r="G1335" s="6"/>
      <c r="H1335" s="94"/>
      <c r="I1335" s="89"/>
      <c r="J1335" s="6"/>
      <c r="K1335" s="6"/>
      <c r="L1335" s="95"/>
      <c r="M1335" s="6"/>
      <c r="N1335" s="6"/>
      <c r="O1335" s="6"/>
      <c r="P1335" s="6"/>
      <c r="Q1335" s="6"/>
    </row>
    <row r="1336">
      <c r="A1336" s="89"/>
      <c r="B1336" s="6"/>
      <c r="C1336" s="89"/>
      <c r="D1336" s="96"/>
      <c r="E1336" s="6"/>
      <c r="F1336" s="94"/>
      <c r="G1336" s="6"/>
      <c r="H1336" s="94"/>
      <c r="I1336" s="89"/>
      <c r="J1336" s="6"/>
      <c r="K1336" s="6"/>
      <c r="L1336" s="95"/>
      <c r="M1336" s="6"/>
      <c r="N1336" s="6"/>
      <c r="O1336" s="6"/>
      <c r="P1336" s="6"/>
      <c r="Q1336" s="6"/>
    </row>
    <row r="1337">
      <c r="A1337" s="89"/>
      <c r="B1337" s="6"/>
      <c r="C1337" s="89"/>
      <c r="D1337" s="96"/>
      <c r="E1337" s="6"/>
      <c r="F1337" s="94"/>
      <c r="G1337" s="6"/>
      <c r="H1337" s="94"/>
      <c r="I1337" s="89"/>
      <c r="J1337" s="6"/>
      <c r="K1337" s="6"/>
      <c r="L1337" s="95"/>
      <c r="M1337" s="6"/>
      <c r="N1337" s="6"/>
      <c r="O1337" s="6"/>
      <c r="P1337" s="6"/>
      <c r="Q1337" s="6"/>
    </row>
    <row r="1338">
      <c r="A1338" s="89"/>
      <c r="B1338" s="6"/>
      <c r="C1338" s="89"/>
      <c r="D1338" s="96"/>
      <c r="E1338" s="6"/>
      <c r="F1338" s="94"/>
      <c r="G1338" s="6"/>
      <c r="H1338" s="94"/>
      <c r="I1338" s="89"/>
      <c r="J1338" s="6"/>
      <c r="K1338" s="6"/>
      <c r="L1338" s="95"/>
      <c r="M1338" s="6"/>
      <c r="N1338" s="6"/>
      <c r="O1338" s="6"/>
      <c r="P1338" s="6"/>
      <c r="Q1338" s="6"/>
    </row>
    <row r="1339">
      <c r="A1339" s="89"/>
      <c r="B1339" s="6"/>
      <c r="C1339" s="89"/>
      <c r="D1339" s="96"/>
      <c r="E1339" s="6"/>
      <c r="F1339" s="94"/>
      <c r="G1339" s="6"/>
      <c r="H1339" s="94"/>
      <c r="I1339" s="89"/>
      <c r="J1339" s="6"/>
      <c r="K1339" s="6"/>
      <c r="L1339" s="95"/>
      <c r="M1339" s="6"/>
      <c r="N1339" s="6"/>
      <c r="O1339" s="6"/>
      <c r="P1339" s="6"/>
      <c r="Q1339" s="6"/>
    </row>
    <row r="1340">
      <c r="A1340" s="89"/>
      <c r="B1340" s="6"/>
      <c r="C1340" s="89"/>
      <c r="D1340" s="96"/>
      <c r="E1340" s="6"/>
      <c r="F1340" s="94"/>
      <c r="G1340" s="6"/>
      <c r="H1340" s="94"/>
      <c r="I1340" s="89"/>
      <c r="J1340" s="6"/>
      <c r="K1340" s="6"/>
      <c r="L1340" s="95"/>
      <c r="M1340" s="6"/>
      <c r="N1340" s="6"/>
      <c r="O1340" s="6"/>
      <c r="P1340" s="6"/>
      <c r="Q1340" s="6"/>
    </row>
    <row r="1341">
      <c r="A1341" s="89"/>
      <c r="B1341" s="6"/>
      <c r="C1341" s="89"/>
      <c r="D1341" s="96"/>
      <c r="E1341" s="6"/>
      <c r="F1341" s="94"/>
      <c r="G1341" s="6"/>
      <c r="H1341" s="94"/>
      <c r="I1341" s="89"/>
      <c r="J1341" s="6"/>
      <c r="K1341" s="6"/>
      <c r="L1341" s="95"/>
      <c r="M1341" s="6"/>
      <c r="N1341" s="6"/>
      <c r="O1341" s="6"/>
      <c r="P1341" s="6"/>
      <c r="Q1341" s="6"/>
    </row>
    <row r="1342">
      <c r="A1342" s="89"/>
      <c r="B1342" s="6"/>
      <c r="C1342" s="89"/>
      <c r="D1342" s="96"/>
      <c r="E1342" s="6"/>
      <c r="F1342" s="94"/>
      <c r="G1342" s="6"/>
      <c r="H1342" s="94"/>
      <c r="I1342" s="89"/>
      <c r="J1342" s="6"/>
      <c r="K1342" s="6"/>
      <c r="L1342" s="95"/>
      <c r="M1342" s="6"/>
      <c r="N1342" s="6"/>
      <c r="O1342" s="6"/>
      <c r="P1342" s="6"/>
      <c r="Q1342" s="6"/>
    </row>
    <row r="1343">
      <c r="A1343" s="89"/>
      <c r="B1343" s="6"/>
      <c r="C1343" s="89"/>
      <c r="D1343" s="96"/>
      <c r="E1343" s="6"/>
      <c r="F1343" s="94"/>
      <c r="G1343" s="6"/>
      <c r="H1343" s="94"/>
      <c r="I1343" s="89"/>
      <c r="J1343" s="6"/>
      <c r="K1343" s="6"/>
      <c r="L1343" s="95"/>
      <c r="M1343" s="6"/>
      <c r="N1343" s="6"/>
      <c r="O1343" s="6"/>
      <c r="P1343" s="6"/>
      <c r="Q1343" s="6"/>
    </row>
    <row r="1344">
      <c r="A1344" s="89"/>
      <c r="B1344" s="6"/>
      <c r="C1344" s="89"/>
      <c r="D1344" s="96"/>
      <c r="E1344" s="6"/>
      <c r="F1344" s="94"/>
      <c r="G1344" s="6"/>
      <c r="H1344" s="94"/>
      <c r="I1344" s="89"/>
      <c r="J1344" s="6"/>
      <c r="K1344" s="6"/>
      <c r="L1344" s="95"/>
      <c r="M1344" s="6"/>
      <c r="N1344" s="6"/>
      <c r="O1344" s="6"/>
      <c r="P1344" s="6"/>
      <c r="Q1344" s="6"/>
    </row>
    <row r="1345">
      <c r="A1345" s="89"/>
      <c r="B1345" s="6"/>
      <c r="C1345" s="89"/>
      <c r="D1345" s="96"/>
      <c r="E1345" s="6"/>
      <c r="F1345" s="94"/>
      <c r="G1345" s="6"/>
      <c r="H1345" s="94"/>
      <c r="I1345" s="89"/>
      <c r="J1345" s="6"/>
      <c r="K1345" s="6"/>
      <c r="L1345" s="95"/>
      <c r="M1345" s="6"/>
      <c r="N1345" s="6"/>
      <c r="O1345" s="6"/>
      <c r="P1345" s="6"/>
      <c r="Q1345" s="6"/>
    </row>
    <row r="1346">
      <c r="A1346" s="89"/>
      <c r="B1346" s="6"/>
      <c r="C1346" s="89"/>
      <c r="D1346" s="96"/>
      <c r="E1346" s="6"/>
      <c r="F1346" s="94"/>
      <c r="G1346" s="6"/>
      <c r="H1346" s="94"/>
      <c r="I1346" s="89"/>
      <c r="J1346" s="6"/>
      <c r="K1346" s="6"/>
      <c r="L1346" s="95"/>
      <c r="M1346" s="6"/>
      <c r="N1346" s="6"/>
      <c r="O1346" s="6"/>
      <c r="P1346" s="6"/>
      <c r="Q1346" s="6"/>
    </row>
    <row r="1347">
      <c r="A1347" s="89"/>
      <c r="B1347" s="6"/>
      <c r="C1347" s="89"/>
      <c r="D1347" s="96"/>
      <c r="E1347" s="6"/>
      <c r="F1347" s="94"/>
      <c r="G1347" s="6"/>
      <c r="H1347" s="94"/>
      <c r="I1347" s="89"/>
      <c r="J1347" s="6"/>
      <c r="K1347" s="6"/>
      <c r="L1347" s="95"/>
      <c r="M1347" s="6"/>
      <c r="N1347" s="6"/>
      <c r="O1347" s="6"/>
      <c r="P1347" s="6"/>
      <c r="Q1347" s="6"/>
    </row>
    <row r="1348">
      <c r="A1348" s="89"/>
      <c r="B1348" s="6"/>
      <c r="C1348" s="89"/>
      <c r="D1348" s="96"/>
      <c r="E1348" s="6"/>
      <c r="F1348" s="94"/>
      <c r="G1348" s="6"/>
      <c r="H1348" s="94"/>
      <c r="I1348" s="89"/>
      <c r="J1348" s="6"/>
      <c r="K1348" s="6"/>
      <c r="L1348" s="95"/>
      <c r="M1348" s="6"/>
      <c r="N1348" s="6"/>
      <c r="O1348" s="6"/>
      <c r="P1348" s="6"/>
      <c r="Q1348" s="6"/>
    </row>
    <row r="1349">
      <c r="A1349" s="89"/>
      <c r="B1349" s="6"/>
      <c r="C1349" s="89"/>
      <c r="D1349" s="96"/>
      <c r="E1349" s="6"/>
      <c r="F1349" s="94"/>
      <c r="G1349" s="6"/>
      <c r="H1349" s="94"/>
      <c r="I1349" s="89"/>
      <c r="J1349" s="6"/>
      <c r="K1349" s="6"/>
      <c r="L1349" s="95"/>
      <c r="M1349" s="6"/>
      <c r="N1349" s="6"/>
      <c r="O1349" s="6"/>
      <c r="P1349" s="6"/>
      <c r="Q1349" s="6"/>
    </row>
    <row r="1350">
      <c r="A1350" s="89"/>
      <c r="B1350" s="6"/>
      <c r="C1350" s="89"/>
      <c r="D1350" s="96"/>
      <c r="E1350" s="6"/>
      <c r="F1350" s="94"/>
      <c r="G1350" s="6"/>
      <c r="H1350" s="94"/>
      <c r="I1350" s="89"/>
      <c r="J1350" s="6"/>
      <c r="K1350" s="6"/>
      <c r="L1350" s="95"/>
      <c r="M1350" s="6"/>
      <c r="N1350" s="6"/>
      <c r="O1350" s="6"/>
      <c r="P1350" s="6"/>
      <c r="Q1350" s="6"/>
    </row>
    <row r="1351">
      <c r="A1351" s="89"/>
      <c r="B1351" s="6"/>
      <c r="C1351" s="89"/>
      <c r="D1351" s="96"/>
      <c r="E1351" s="6"/>
      <c r="F1351" s="94"/>
      <c r="G1351" s="6"/>
      <c r="H1351" s="94"/>
      <c r="I1351" s="89"/>
      <c r="J1351" s="6"/>
      <c r="K1351" s="6"/>
      <c r="L1351" s="95"/>
      <c r="M1351" s="6"/>
      <c r="N1351" s="6"/>
      <c r="O1351" s="6"/>
      <c r="P1351" s="6"/>
      <c r="Q1351" s="6"/>
    </row>
    <row r="1352">
      <c r="A1352" s="89"/>
      <c r="B1352" s="6"/>
      <c r="C1352" s="89"/>
      <c r="D1352" s="96"/>
      <c r="E1352" s="6"/>
      <c r="F1352" s="94"/>
      <c r="G1352" s="6"/>
      <c r="H1352" s="94"/>
      <c r="I1352" s="89"/>
      <c r="J1352" s="6"/>
      <c r="K1352" s="6"/>
      <c r="L1352" s="95"/>
      <c r="M1352" s="6"/>
      <c r="N1352" s="6"/>
      <c r="O1352" s="6"/>
      <c r="P1352" s="6"/>
      <c r="Q1352" s="6"/>
    </row>
    <row r="1353">
      <c r="A1353" s="89"/>
      <c r="B1353" s="6"/>
      <c r="C1353" s="89"/>
      <c r="D1353" s="96"/>
      <c r="E1353" s="6"/>
      <c r="F1353" s="94"/>
      <c r="G1353" s="6"/>
      <c r="H1353" s="94"/>
      <c r="I1353" s="89"/>
      <c r="J1353" s="6"/>
      <c r="K1353" s="6"/>
      <c r="L1353" s="95"/>
      <c r="M1353" s="6"/>
      <c r="N1353" s="6"/>
      <c r="O1353" s="6"/>
      <c r="P1353" s="6"/>
      <c r="Q1353" s="6"/>
    </row>
    <row r="1354">
      <c r="A1354" s="89"/>
      <c r="B1354" s="6"/>
      <c r="C1354" s="89"/>
      <c r="D1354" s="96"/>
      <c r="E1354" s="6"/>
      <c r="F1354" s="94"/>
      <c r="G1354" s="6"/>
      <c r="H1354" s="94"/>
      <c r="I1354" s="89"/>
      <c r="J1354" s="6"/>
      <c r="K1354" s="6"/>
      <c r="L1354" s="95"/>
      <c r="M1354" s="6"/>
      <c r="N1354" s="6"/>
      <c r="O1354" s="6"/>
      <c r="P1354" s="6"/>
      <c r="Q1354" s="6"/>
    </row>
    <row r="1355">
      <c r="A1355" s="89"/>
      <c r="B1355" s="6"/>
      <c r="C1355" s="89"/>
      <c r="D1355" s="96"/>
      <c r="E1355" s="6"/>
      <c r="F1355" s="94"/>
      <c r="G1355" s="6"/>
      <c r="H1355" s="94"/>
      <c r="I1355" s="89"/>
      <c r="J1355" s="6"/>
      <c r="K1355" s="6"/>
      <c r="L1355" s="95"/>
      <c r="M1355" s="6"/>
      <c r="N1355" s="6"/>
      <c r="O1355" s="6"/>
      <c r="P1355" s="6"/>
      <c r="Q1355" s="6"/>
    </row>
    <row r="1356">
      <c r="A1356" s="89"/>
      <c r="B1356" s="6"/>
      <c r="C1356" s="89"/>
      <c r="D1356" s="96"/>
      <c r="E1356" s="6"/>
      <c r="F1356" s="94"/>
      <c r="G1356" s="6"/>
      <c r="H1356" s="94"/>
      <c r="I1356" s="89"/>
      <c r="J1356" s="6"/>
      <c r="K1356" s="6"/>
      <c r="L1356" s="95"/>
      <c r="M1356" s="6"/>
      <c r="N1356" s="6"/>
      <c r="O1356" s="6"/>
      <c r="P1356" s="6"/>
      <c r="Q1356" s="6"/>
    </row>
    <row r="1357">
      <c r="A1357" s="89"/>
      <c r="B1357" s="6"/>
      <c r="C1357" s="89"/>
      <c r="D1357" s="96"/>
      <c r="E1357" s="6"/>
      <c r="F1357" s="94"/>
      <c r="G1357" s="6"/>
      <c r="H1357" s="94"/>
      <c r="I1357" s="89"/>
      <c r="J1357" s="6"/>
      <c r="K1357" s="6"/>
      <c r="L1357" s="95"/>
      <c r="M1357" s="6"/>
      <c r="N1357" s="6"/>
      <c r="O1357" s="6"/>
      <c r="P1357" s="6"/>
      <c r="Q1357" s="6"/>
    </row>
    <row r="1358">
      <c r="A1358" s="89"/>
      <c r="B1358" s="6"/>
      <c r="C1358" s="89"/>
      <c r="D1358" s="96"/>
      <c r="E1358" s="6"/>
      <c r="F1358" s="94"/>
      <c r="G1358" s="6"/>
      <c r="H1358" s="94"/>
      <c r="I1358" s="89"/>
      <c r="J1358" s="6"/>
      <c r="K1358" s="6"/>
      <c r="L1358" s="95"/>
      <c r="M1358" s="6"/>
      <c r="N1358" s="6"/>
      <c r="O1358" s="6"/>
      <c r="P1358" s="6"/>
      <c r="Q1358" s="6"/>
    </row>
    <row r="1359">
      <c r="A1359" s="89"/>
      <c r="B1359" s="6"/>
      <c r="C1359" s="89"/>
      <c r="D1359" s="96"/>
      <c r="E1359" s="6"/>
      <c r="F1359" s="94"/>
      <c r="G1359" s="6"/>
      <c r="H1359" s="94"/>
      <c r="I1359" s="89"/>
      <c r="J1359" s="6"/>
      <c r="K1359" s="6"/>
      <c r="L1359" s="95"/>
      <c r="M1359" s="6"/>
      <c r="N1359" s="6"/>
      <c r="O1359" s="6"/>
      <c r="P1359" s="6"/>
      <c r="Q1359" s="6"/>
    </row>
    <row r="1360">
      <c r="A1360" s="89"/>
      <c r="B1360" s="6"/>
      <c r="C1360" s="89"/>
      <c r="D1360" s="96"/>
      <c r="E1360" s="6"/>
      <c r="F1360" s="94"/>
      <c r="G1360" s="6"/>
      <c r="H1360" s="94"/>
      <c r="I1360" s="89"/>
      <c r="J1360" s="6"/>
      <c r="K1360" s="6"/>
      <c r="L1360" s="95"/>
      <c r="M1360" s="6"/>
      <c r="N1360" s="6"/>
      <c r="O1360" s="6"/>
      <c r="P1360" s="6"/>
      <c r="Q1360" s="6"/>
    </row>
    <row r="1361">
      <c r="A1361" s="89"/>
      <c r="B1361" s="6"/>
      <c r="C1361" s="89"/>
      <c r="D1361" s="96"/>
      <c r="E1361" s="6"/>
      <c r="F1361" s="94"/>
      <c r="G1361" s="6"/>
      <c r="H1361" s="94"/>
      <c r="I1361" s="89"/>
      <c r="J1361" s="6"/>
      <c r="K1361" s="6"/>
      <c r="L1361" s="95"/>
      <c r="M1361" s="6"/>
      <c r="N1361" s="6"/>
      <c r="O1361" s="6"/>
      <c r="P1361" s="6"/>
      <c r="Q1361" s="6"/>
    </row>
    <row r="1362">
      <c r="A1362" s="89"/>
      <c r="B1362" s="6"/>
      <c r="C1362" s="89"/>
      <c r="D1362" s="96"/>
      <c r="E1362" s="6"/>
      <c r="F1362" s="94"/>
      <c r="G1362" s="6"/>
      <c r="H1362" s="94"/>
      <c r="I1362" s="89"/>
      <c r="J1362" s="6"/>
      <c r="K1362" s="6"/>
      <c r="L1362" s="95"/>
      <c r="M1362" s="6"/>
      <c r="N1362" s="6"/>
      <c r="O1362" s="6"/>
      <c r="P1362" s="6"/>
      <c r="Q1362" s="6"/>
    </row>
    <row r="1363">
      <c r="A1363" s="89"/>
      <c r="B1363" s="6"/>
      <c r="C1363" s="89"/>
      <c r="D1363" s="96"/>
      <c r="E1363" s="6"/>
      <c r="F1363" s="94"/>
      <c r="G1363" s="6"/>
      <c r="H1363" s="94"/>
      <c r="I1363" s="89"/>
      <c r="J1363" s="6"/>
      <c r="K1363" s="6"/>
      <c r="L1363" s="95"/>
      <c r="M1363" s="6"/>
      <c r="N1363" s="6"/>
      <c r="O1363" s="6"/>
      <c r="P1363" s="6"/>
      <c r="Q1363" s="6"/>
    </row>
    <row r="1364">
      <c r="A1364" s="89"/>
      <c r="B1364" s="6"/>
      <c r="C1364" s="89"/>
      <c r="D1364" s="96"/>
      <c r="E1364" s="6"/>
      <c r="F1364" s="94"/>
      <c r="G1364" s="6"/>
      <c r="H1364" s="94"/>
      <c r="I1364" s="89"/>
      <c r="J1364" s="6"/>
      <c r="K1364" s="6"/>
      <c r="L1364" s="95"/>
      <c r="M1364" s="6"/>
      <c r="N1364" s="6"/>
      <c r="O1364" s="6"/>
      <c r="P1364" s="6"/>
      <c r="Q1364" s="6"/>
    </row>
    <row r="1365">
      <c r="A1365" s="89"/>
      <c r="B1365" s="6"/>
      <c r="C1365" s="89"/>
      <c r="D1365" s="96"/>
      <c r="E1365" s="6"/>
      <c r="F1365" s="94"/>
      <c r="G1365" s="6"/>
      <c r="H1365" s="94"/>
      <c r="I1365" s="89"/>
      <c r="J1365" s="6"/>
      <c r="K1365" s="6"/>
      <c r="L1365" s="95"/>
      <c r="M1365" s="6"/>
      <c r="N1365" s="6"/>
      <c r="O1365" s="6"/>
      <c r="P1365" s="6"/>
      <c r="Q1365" s="6"/>
    </row>
    <row r="1366">
      <c r="A1366" s="89"/>
      <c r="B1366" s="6"/>
      <c r="C1366" s="89"/>
      <c r="D1366" s="96"/>
      <c r="E1366" s="6"/>
      <c r="F1366" s="94"/>
      <c r="G1366" s="6"/>
      <c r="H1366" s="94"/>
      <c r="I1366" s="89"/>
      <c r="J1366" s="6"/>
      <c r="K1366" s="6"/>
      <c r="L1366" s="95"/>
      <c r="M1366" s="6"/>
      <c r="N1366" s="6"/>
      <c r="O1366" s="6"/>
      <c r="P1366" s="6"/>
      <c r="Q1366" s="6"/>
    </row>
    <row r="1367">
      <c r="A1367" s="89"/>
      <c r="B1367" s="6"/>
      <c r="C1367" s="89"/>
      <c r="D1367" s="96"/>
      <c r="E1367" s="6"/>
      <c r="F1367" s="94"/>
      <c r="G1367" s="6"/>
      <c r="H1367" s="94"/>
      <c r="I1367" s="89"/>
      <c r="J1367" s="6"/>
      <c r="K1367" s="6"/>
      <c r="L1367" s="95"/>
      <c r="M1367" s="6"/>
      <c r="N1367" s="6"/>
      <c r="O1367" s="6"/>
      <c r="P1367" s="6"/>
      <c r="Q1367" s="6"/>
    </row>
    <row r="1368">
      <c r="A1368" s="89"/>
      <c r="B1368" s="6"/>
      <c r="C1368" s="89"/>
      <c r="D1368" s="96"/>
      <c r="E1368" s="6"/>
      <c r="F1368" s="94"/>
      <c r="G1368" s="6"/>
      <c r="H1368" s="94"/>
      <c r="I1368" s="89"/>
      <c r="J1368" s="6"/>
      <c r="K1368" s="6"/>
      <c r="L1368" s="95"/>
      <c r="M1368" s="6"/>
      <c r="N1368" s="6"/>
      <c r="O1368" s="6"/>
      <c r="P1368" s="6"/>
      <c r="Q1368" s="6"/>
    </row>
    <row r="1369">
      <c r="A1369" s="89"/>
      <c r="B1369" s="6"/>
      <c r="C1369" s="89"/>
      <c r="D1369" s="96"/>
      <c r="E1369" s="6"/>
      <c r="F1369" s="94"/>
      <c r="G1369" s="6"/>
      <c r="H1369" s="94"/>
      <c r="I1369" s="89"/>
      <c r="J1369" s="6"/>
      <c r="K1369" s="6"/>
      <c r="L1369" s="95"/>
      <c r="M1369" s="6"/>
      <c r="N1369" s="6"/>
      <c r="O1369" s="6"/>
      <c r="P1369" s="6"/>
      <c r="Q1369" s="6"/>
    </row>
    <row r="1370">
      <c r="A1370" s="89"/>
      <c r="B1370" s="6"/>
      <c r="C1370" s="89"/>
      <c r="D1370" s="96"/>
      <c r="E1370" s="6"/>
      <c r="F1370" s="94"/>
      <c r="G1370" s="6"/>
      <c r="H1370" s="94"/>
      <c r="I1370" s="89"/>
      <c r="J1370" s="6"/>
      <c r="K1370" s="6"/>
      <c r="L1370" s="95"/>
      <c r="M1370" s="6"/>
      <c r="N1370" s="6"/>
      <c r="O1370" s="6"/>
      <c r="P1370" s="6"/>
      <c r="Q1370" s="6"/>
    </row>
    <row r="1371">
      <c r="A1371" s="89"/>
      <c r="B1371" s="6"/>
      <c r="C1371" s="89"/>
      <c r="D1371" s="96"/>
      <c r="E1371" s="6"/>
      <c r="F1371" s="94"/>
      <c r="G1371" s="6"/>
      <c r="H1371" s="94"/>
      <c r="I1371" s="89"/>
      <c r="J1371" s="6"/>
      <c r="K1371" s="6"/>
      <c r="L1371" s="95"/>
      <c r="M1371" s="6"/>
      <c r="N1371" s="6"/>
      <c r="O1371" s="6"/>
      <c r="P1371" s="6"/>
      <c r="Q1371" s="6"/>
    </row>
    <row r="1372">
      <c r="A1372" s="89"/>
      <c r="B1372" s="6"/>
      <c r="C1372" s="89"/>
      <c r="D1372" s="96"/>
      <c r="E1372" s="6"/>
      <c r="F1372" s="94"/>
      <c r="G1372" s="6"/>
      <c r="H1372" s="94"/>
      <c r="I1372" s="89"/>
      <c r="J1372" s="6"/>
      <c r="K1372" s="6"/>
      <c r="L1372" s="95"/>
      <c r="M1372" s="6"/>
      <c r="N1372" s="6"/>
      <c r="O1372" s="6"/>
      <c r="P1372" s="6"/>
      <c r="Q1372" s="6"/>
    </row>
    <row r="1373">
      <c r="A1373" s="89"/>
      <c r="B1373" s="6"/>
      <c r="C1373" s="89"/>
      <c r="D1373" s="96"/>
      <c r="E1373" s="6"/>
      <c r="F1373" s="94"/>
      <c r="G1373" s="6"/>
      <c r="H1373" s="94"/>
      <c r="I1373" s="89"/>
      <c r="J1373" s="6"/>
      <c r="K1373" s="6"/>
      <c r="L1373" s="95"/>
      <c r="M1373" s="6"/>
      <c r="N1373" s="6"/>
      <c r="O1373" s="6"/>
      <c r="P1373" s="6"/>
      <c r="Q1373" s="6"/>
    </row>
    <row r="1374">
      <c r="A1374" s="89"/>
      <c r="B1374" s="6"/>
      <c r="C1374" s="89"/>
      <c r="D1374" s="96"/>
      <c r="E1374" s="6"/>
      <c r="F1374" s="94"/>
      <c r="G1374" s="6"/>
      <c r="H1374" s="94"/>
      <c r="I1374" s="89"/>
      <c r="J1374" s="6"/>
      <c r="K1374" s="6"/>
      <c r="L1374" s="95"/>
      <c r="M1374" s="6"/>
      <c r="N1374" s="6"/>
      <c r="O1374" s="6"/>
      <c r="P1374" s="6"/>
      <c r="Q1374" s="6"/>
    </row>
    <row r="1375">
      <c r="A1375" s="89"/>
      <c r="B1375" s="6"/>
      <c r="C1375" s="89"/>
      <c r="D1375" s="96"/>
      <c r="E1375" s="6"/>
      <c r="F1375" s="94"/>
      <c r="G1375" s="6"/>
      <c r="H1375" s="94"/>
      <c r="I1375" s="89"/>
      <c r="J1375" s="6"/>
      <c r="K1375" s="6"/>
      <c r="L1375" s="95"/>
      <c r="M1375" s="6"/>
      <c r="N1375" s="6"/>
      <c r="O1375" s="6"/>
      <c r="P1375" s="6"/>
      <c r="Q1375" s="6"/>
    </row>
    <row r="1376">
      <c r="A1376" s="89"/>
      <c r="B1376" s="6"/>
      <c r="C1376" s="89"/>
      <c r="D1376" s="96"/>
      <c r="E1376" s="6"/>
      <c r="F1376" s="94"/>
      <c r="G1376" s="6"/>
      <c r="H1376" s="94"/>
      <c r="I1376" s="89"/>
      <c r="J1376" s="6"/>
      <c r="K1376" s="6"/>
      <c r="L1376" s="95"/>
      <c r="M1376" s="6"/>
      <c r="N1376" s="6"/>
      <c r="O1376" s="6"/>
      <c r="P1376" s="6"/>
      <c r="Q1376" s="6"/>
    </row>
    <row r="1377">
      <c r="A1377" s="89"/>
      <c r="B1377" s="6"/>
      <c r="C1377" s="89"/>
      <c r="D1377" s="96"/>
      <c r="E1377" s="6"/>
      <c r="F1377" s="94"/>
      <c r="G1377" s="6"/>
      <c r="H1377" s="94"/>
      <c r="I1377" s="89"/>
      <c r="J1377" s="6"/>
      <c r="K1377" s="6"/>
      <c r="L1377" s="95"/>
      <c r="M1377" s="6"/>
      <c r="N1377" s="6"/>
      <c r="O1377" s="6"/>
      <c r="P1377" s="6"/>
      <c r="Q1377" s="6"/>
    </row>
    <row r="1378">
      <c r="A1378" s="89"/>
      <c r="B1378" s="6"/>
      <c r="C1378" s="89"/>
      <c r="D1378" s="96"/>
      <c r="E1378" s="6"/>
      <c r="F1378" s="94"/>
      <c r="G1378" s="6"/>
      <c r="H1378" s="94"/>
      <c r="I1378" s="89"/>
      <c r="J1378" s="6"/>
      <c r="K1378" s="6"/>
      <c r="L1378" s="95"/>
      <c r="M1378" s="6"/>
      <c r="N1378" s="6"/>
      <c r="O1378" s="6"/>
      <c r="P1378" s="6"/>
      <c r="Q1378" s="6"/>
    </row>
    <row r="1379">
      <c r="A1379" s="89"/>
      <c r="B1379" s="6"/>
      <c r="C1379" s="89"/>
      <c r="D1379" s="96"/>
      <c r="E1379" s="6"/>
      <c r="F1379" s="94"/>
      <c r="G1379" s="6"/>
      <c r="H1379" s="94"/>
      <c r="I1379" s="89"/>
      <c r="J1379" s="6"/>
      <c r="K1379" s="6"/>
      <c r="L1379" s="95"/>
      <c r="M1379" s="6"/>
      <c r="N1379" s="6"/>
      <c r="O1379" s="6"/>
      <c r="P1379" s="6"/>
      <c r="Q1379" s="6"/>
    </row>
    <row r="1380">
      <c r="A1380" s="89"/>
      <c r="B1380" s="6"/>
      <c r="C1380" s="89"/>
      <c r="D1380" s="96"/>
      <c r="E1380" s="6"/>
      <c r="F1380" s="94"/>
      <c r="G1380" s="6"/>
      <c r="H1380" s="94"/>
      <c r="I1380" s="89"/>
      <c r="J1380" s="6"/>
      <c r="K1380" s="6"/>
      <c r="L1380" s="95"/>
      <c r="M1380" s="6"/>
      <c r="N1380" s="6"/>
      <c r="O1380" s="6"/>
      <c r="P1380" s="6"/>
      <c r="Q1380" s="6"/>
    </row>
    <row r="1381">
      <c r="A1381" s="89"/>
      <c r="B1381" s="6"/>
      <c r="C1381" s="89"/>
      <c r="D1381" s="96"/>
      <c r="E1381" s="6"/>
      <c r="F1381" s="94"/>
      <c r="G1381" s="6"/>
      <c r="H1381" s="94"/>
      <c r="I1381" s="89"/>
      <c r="J1381" s="6"/>
      <c r="K1381" s="6"/>
      <c r="L1381" s="95"/>
      <c r="M1381" s="6"/>
      <c r="N1381" s="6"/>
      <c r="O1381" s="6"/>
      <c r="P1381" s="6"/>
      <c r="Q1381" s="6"/>
    </row>
    <row r="1382">
      <c r="A1382" s="89"/>
      <c r="B1382" s="6"/>
      <c r="C1382" s="89"/>
      <c r="D1382" s="96"/>
      <c r="E1382" s="6"/>
      <c r="F1382" s="94"/>
      <c r="G1382" s="6"/>
      <c r="H1382" s="94"/>
      <c r="I1382" s="89"/>
      <c r="J1382" s="6"/>
      <c r="K1382" s="6"/>
      <c r="L1382" s="95"/>
      <c r="M1382" s="6"/>
      <c r="N1382" s="6"/>
      <c r="O1382" s="6"/>
      <c r="P1382" s="6"/>
      <c r="Q1382" s="6"/>
    </row>
    <row r="1383">
      <c r="A1383" s="89"/>
      <c r="B1383" s="6"/>
      <c r="C1383" s="89"/>
      <c r="D1383" s="96"/>
      <c r="E1383" s="6"/>
      <c r="F1383" s="94"/>
      <c r="G1383" s="6"/>
      <c r="H1383" s="94"/>
      <c r="I1383" s="89"/>
      <c r="J1383" s="6"/>
      <c r="K1383" s="6"/>
      <c r="L1383" s="95"/>
      <c r="M1383" s="6"/>
      <c r="N1383" s="6"/>
      <c r="O1383" s="6"/>
      <c r="P1383" s="6"/>
      <c r="Q1383" s="6"/>
    </row>
    <row r="1384">
      <c r="A1384" s="89"/>
      <c r="B1384" s="6"/>
      <c r="C1384" s="89"/>
      <c r="D1384" s="96"/>
      <c r="E1384" s="6"/>
      <c r="F1384" s="94"/>
      <c r="G1384" s="6"/>
      <c r="H1384" s="94"/>
      <c r="I1384" s="89"/>
      <c r="J1384" s="6"/>
      <c r="K1384" s="6"/>
      <c r="L1384" s="95"/>
      <c r="M1384" s="6"/>
      <c r="N1384" s="6"/>
      <c r="O1384" s="6"/>
      <c r="P1384" s="6"/>
      <c r="Q1384" s="6"/>
    </row>
    <row r="1385">
      <c r="A1385" s="89"/>
      <c r="B1385" s="6"/>
      <c r="C1385" s="89"/>
      <c r="D1385" s="96"/>
      <c r="E1385" s="6"/>
      <c r="F1385" s="94"/>
      <c r="G1385" s="6"/>
      <c r="H1385" s="94"/>
      <c r="I1385" s="89"/>
      <c r="J1385" s="6"/>
      <c r="K1385" s="6"/>
      <c r="L1385" s="95"/>
      <c r="M1385" s="6"/>
      <c r="N1385" s="6"/>
      <c r="O1385" s="6"/>
      <c r="P1385" s="6"/>
      <c r="Q1385" s="6"/>
    </row>
    <row r="1386">
      <c r="A1386" s="89"/>
      <c r="B1386" s="6"/>
      <c r="C1386" s="89"/>
      <c r="D1386" s="96"/>
      <c r="E1386" s="6"/>
      <c r="F1386" s="94"/>
      <c r="G1386" s="6"/>
      <c r="H1386" s="94"/>
      <c r="I1386" s="89"/>
      <c r="J1386" s="6"/>
      <c r="K1386" s="6"/>
      <c r="L1386" s="95"/>
      <c r="M1386" s="6"/>
      <c r="N1386" s="6"/>
      <c r="O1386" s="6"/>
      <c r="P1386" s="6"/>
      <c r="Q1386" s="6"/>
    </row>
    <row r="1387">
      <c r="A1387" s="89"/>
      <c r="B1387" s="6"/>
      <c r="C1387" s="89"/>
      <c r="D1387" s="96"/>
      <c r="E1387" s="6"/>
      <c r="F1387" s="94"/>
      <c r="G1387" s="6"/>
      <c r="H1387" s="94"/>
      <c r="I1387" s="89"/>
      <c r="J1387" s="6"/>
      <c r="K1387" s="6"/>
      <c r="L1387" s="95"/>
      <c r="M1387" s="6"/>
      <c r="N1387" s="6"/>
      <c r="O1387" s="6"/>
      <c r="P1387" s="6"/>
      <c r="Q1387" s="6"/>
    </row>
    <row r="1388">
      <c r="A1388" s="89"/>
      <c r="B1388" s="6"/>
      <c r="C1388" s="89"/>
      <c r="D1388" s="96"/>
      <c r="E1388" s="6"/>
      <c r="F1388" s="94"/>
      <c r="G1388" s="6"/>
      <c r="H1388" s="94"/>
      <c r="I1388" s="89"/>
      <c r="J1388" s="6"/>
      <c r="K1388" s="6"/>
      <c r="L1388" s="95"/>
      <c r="M1388" s="6"/>
      <c r="N1388" s="6"/>
      <c r="O1388" s="6"/>
      <c r="P1388" s="6"/>
      <c r="Q1388" s="6"/>
    </row>
    <row r="1389">
      <c r="A1389" s="89"/>
      <c r="B1389" s="6"/>
      <c r="C1389" s="89"/>
      <c r="D1389" s="96"/>
      <c r="E1389" s="6"/>
      <c r="F1389" s="94"/>
      <c r="G1389" s="6"/>
      <c r="H1389" s="94"/>
      <c r="I1389" s="89"/>
      <c r="J1389" s="6"/>
      <c r="K1389" s="6"/>
      <c r="L1389" s="95"/>
      <c r="M1389" s="6"/>
      <c r="N1389" s="6"/>
      <c r="O1389" s="6"/>
      <c r="P1389" s="6"/>
      <c r="Q1389" s="6"/>
    </row>
    <row r="1390">
      <c r="A1390" s="89"/>
      <c r="B1390" s="6"/>
      <c r="C1390" s="89"/>
      <c r="D1390" s="96"/>
      <c r="E1390" s="6"/>
      <c r="F1390" s="94"/>
      <c r="G1390" s="6"/>
      <c r="H1390" s="94"/>
      <c r="I1390" s="89"/>
      <c r="J1390" s="6"/>
      <c r="K1390" s="6"/>
      <c r="L1390" s="95"/>
      <c r="M1390" s="6"/>
      <c r="N1390" s="6"/>
      <c r="O1390" s="6"/>
      <c r="P1390" s="6"/>
      <c r="Q1390" s="6"/>
    </row>
    <row r="1391">
      <c r="A1391" s="89"/>
      <c r="B1391" s="6"/>
      <c r="C1391" s="89"/>
      <c r="D1391" s="96"/>
      <c r="E1391" s="6"/>
      <c r="F1391" s="94"/>
      <c r="G1391" s="6"/>
      <c r="H1391" s="94"/>
      <c r="I1391" s="89"/>
      <c r="J1391" s="6"/>
      <c r="K1391" s="6"/>
      <c r="L1391" s="95"/>
      <c r="M1391" s="6"/>
      <c r="N1391" s="6"/>
      <c r="O1391" s="6"/>
      <c r="P1391" s="6"/>
      <c r="Q1391" s="6"/>
    </row>
    <row r="1392">
      <c r="A1392" s="89"/>
      <c r="B1392" s="6"/>
      <c r="C1392" s="89"/>
      <c r="D1392" s="96"/>
      <c r="E1392" s="6"/>
      <c r="F1392" s="94"/>
      <c r="G1392" s="6"/>
      <c r="H1392" s="94"/>
      <c r="I1392" s="89"/>
      <c r="J1392" s="6"/>
      <c r="K1392" s="6"/>
      <c r="L1392" s="95"/>
      <c r="M1392" s="6"/>
      <c r="N1392" s="6"/>
      <c r="O1392" s="6"/>
      <c r="P1392" s="6"/>
      <c r="Q1392" s="6"/>
    </row>
    <row r="1393">
      <c r="A1393" s="89"/>
      <c r="B1393" s="6"/>
      <c r="C1393" s="89"/>
      <c r="D1393" s="96"/>
      <c r="E1393" s="6"/>
      <c r="F1393" s="94"/>
      <c r="G1393" s="6"/>
      <c r="H1393" s="94"/>
      <c r="I1393" s="89"/>
      <c r="J1393" s="6"/>
      <c r="K1393" s="6"/>
      <c r="L1393" s="95"/>
      <c r="M1393" s="6"/>
      <c r="N1393" s="6"/>
      <c r="O1393" s="6"/>
      <c r="P1393" s="6"/>
      <c r="Q1393" s="6"/>
    </row>
    <row r="1394">
      <c r="A1394" s="89"/>
      <c r="B1394" s="6"/>
      <c r="C1394" s="89"/>
      <c r="D1394" s="96"/>
      <c r="E1394" s="6"/>
      <c r="F1394" s="94"/>
      <c r="G1394" s="6"/>
      <c r="H1394" s="94"/>
      <c r="I1394" s="89"/>
      <c r="J1394" s="6"/>
      <c r="K1394" s="6"/>
      <c r="L1394" s="95"/>
      <c r="M1394" s="6"/>
      <c r="N1394" s="6"/>
      <c r="O1394" s="6"/>
      <c r="P1394" s="6"/>
      <c r="Q1394" s="6"/>
    </row>
    <row r="1395">
      <c r="A1395" s="89"/>
      <c r="B1395" s="6"/>
      <c r="C1395" s="89"/>
      <c r="D1395" s="96"/>
      <c r="E1395" s="6"/>
      <c r="F1395" s="94"/>
      <c r="G1395" s="6"/>
      <c r="H1395" s="94"/>
      <c r="I1395" s="89"/>
      <c r="J1395" s="6"/>
      <c r="K1395" s="6"/>
      <c r="L1395" s="95"/>
      <c r="M1395" s="6"/>
      <c r="N1395" s="6"/>
      <c r="O1395" s="6"/>
      <c r="P1395" s="6"/>
      <c r="Q1395" s="6"/>
    </row>
    <row r="1396">
      <c r="A1396" s="89"/>
      <c r="B1396" s="6"/>
      <c r="C1396" s="89"/>
      <c r="D1396" s="96"/>
      <c r="E1396" s="6"/>
      <c r="F1396" s="94"/>
      <c r="G1396" s="6"/>
      <c r="H1396" s="94"/>
      <c r="I1396" s="89"/>
      <c r="J1396" s="6"/>
      <c r="K1396" s="6"/>
      <c r="L1396" s="95"/>
      <c r="M1396" s="6"/>
      <c r="N1396" s="6"/>
      <c r="O1396" s="6"/>
      <c r="P1396" s="6"/>
      <c r="Q1396" s="6"/>
    </row>
    <row r="1397">
      <c r="A1397" s="89"/>
      <c r="B1397" s="6"/>
      <c r="C1397" s="89"/>
      <c r="D1397" s="96"/>
      <c r="E1397" s="6"/>
      <c r="F1397" s="94"/>
      <c r="G1397" s="6"/>
      <c r="H1397" s="94"/>
      <c r="I1397" s="89"/>
      <c r="J1397" s="6"/>
      <c r="K1397" s="6"/>
      <c r="L1397" s="95"/>
      <c r="M1397" s="6"/>
      <c r="N1397" s="6"/>
      <c r="O1397" s="6"/>
      <c r="P1397" s="6"/>
      <c r="Q1397" s="6"/>
    </row>
    <row r="1398">
      <c r="A1398" s="89"/>
      <c r="B1398" s="6"/>
      <c r="C1398" s="89"/>
      <c r="D1398" s="96"/>
      <c r="E1398" s="6"/>
      <c r="F1398" s="94"/>
      <c r="G1398" s="6"/>
      <c r="H1398" s="94"/>
      <c r="I1398" s="89"/>
      <c r="J1398" s="6"/>
      <c r="K1398" s="6"/>
      <c r="L1398" s="95"/>
      <c r="M1398" s="6"/>
      <c r="N1398" s="6"/>
      <c r="O1398" s="6"/>
      <c r="P1398" s="6"/>
      <c r="Q1398" s="6"/>
    </row>
    <row r="1399">
      <c r="A1399" s="89"/>
      <c r="B1399" s="6"/>
      <c r="C1399" s="89"/>
      <c r="D1399" s="96"/>
      <c r="E1399" s="6"/>
      <c r="F1399" s="94"/>
      <c r="G1399" s="6"/>
      <c r="H1399" s="94"/>
      <c r="I1399" s="89"/>
      <c r="J1399" s="6"/>
      <c r="K1399" s="6"/>
      <c r="L1399" s="95"/>
      <c r="M1399" s="6"/>
      <c r="N1399" s="6"/>
      <c r="O1399" s="6"/>
      <c r="P1399" s="6"/>
      <c r="Q1399" s="6"/>
    </row>
    <row r="1400">
      <c r="A1400" s="89"/>
      <c r="B1400" s="6"/>
      <c r="C1400" s="89"/>
      <c r="D1400" s="96"/>
      <c r="E1400" s="6"/>
      <c r="F1400" s="94"/>
      <c r="G1400" s="6"/>
      <c r="H1400" s="94"/>
      <c r="I1400" s="89"/>
      <c r="J1400" s="6"/>
      <c r="K1400" s="6"/>
      <c r="L1400" s="95"/>
      <c r="M1400" s="6"/>
      <c r="N1400" s="6"/>
      <c r="O1400" s="6"/>
      <c r="P1400" s="6"/>
      <c r="Q1400" s="6"/>
    </row>
    <row r="1401">
      <c r="A1401" s="89"/>
      <c r="B1401" s="6"/>
      <c r="C1401" s="89"/>
      <c r="D1401" s="96"/>
      <c r="E1401" s="6"/>
      <c r="F1401" s="94"/>
      <c r="G1401" s="6"/>
      <c r="H1401" s="94"/>
      <c r="I1401" s="89"/>
      <c r="J1401" s="6"/>
      <c r="K1401" s="6"/>
      <c r="L1401" s="95"/>
      <c r="M1401" s="6"/>
      <c r="N1401" s="6"/>
      <c r="O1401" s="6"/>
      <c r="P1401" s="6"/>
      <c r="Q1401" s="6"/>
    </row>
    <row r="1402">
      <c r="A1402" s="89"/>
      <c r="B1402" s="6"/>
      <c r="C1402" s="89"/>
      <c r="D1402" s="96"/>
      <c r="E1402" s="6"/>
      <c r="F1402" s="94"/>
      <c r="G1402" s="6"/>
      <c r="H1402" s="94"/>
      <c r="I1402" s="89"/>
      <c r="J1402" s="6"/>
      <c r="K1402" s="6"/>
      <c r="L1402" s="95"/>
      <c r="M1402" s="6"/>
      <c r="N1402" s="6"/>
      <c r="O1402" s="6"/>
      <c r="P1402" s="6"/>
      <c r="Q1402" s="6"/>
    </row>
    <row r="1403">
      <c r="A1403" s="89"/>
      <c r="B1403" s="6"/>
      <c r="C1403" s="89"/>
      <c r="D1403" s="96"/>
      <c r="E1403" s="6"/>
      <c r="F1403" s="94"/>
      <c r="G1403" s="6"/>
      <c r="H1403" s="94"/>
      <c r="I1403" s="89"/>
      <c r="J1403" s="6"/>
      <c r="K1403" s="6"/>
      <c r="L1403" s="95"/>
      <c r="M1403" s="6"/>
      <c r="N1403" s="6"/>
      <c r="O1403" s="6"/>
      <c r="P1403" s="6"/>
      <c r="Q1403" s="6"/>
    </row>
    <row r="1404">
      <c r="A1404" s="89"/>
      <c r="B1404" s="6"/>
      <c r="C1404" s="89"/>
      <c r="D1404" s="96"/>
      <c r="E1404" s="6"/>
      <c r="F1404" s="94"/>
      <c r="G1404" s="6"/>
      <c r="H1404" s="94"/>
      <c r="I1404" s="89"/>
      <c r="J1404" s="6"/>
      <c r="K1404" s="6"/>
      <c r="L1404" s="95"/>
      <c r="M1404" s="6"/>
      <c r="N1404" s="6"/>
      <c r="O1404" s="6"/>
      <c r="P1404" s="6"/>
      <c r="Q1404" s="6"/>
    </row>
    <row r="1405">
      <c r="A1405" s="89"/>
      <c r="B1405" s="6"/>
      <c r="C1405" s="89"/>
      <c r="D1405" s="96"/>
      <c r="E1405" s="6"/>
      <c r="F1405" s="94"/>
      <c r="G1405" s="6"/>
      <c r="H1405" s="94"/>
      <c r="I1405" s="89"/>
      <c r="J1405" s="6"/>
      <c r="K1405" s="6"/>
      <c r="L1405" s="95"/>
      <c r="M1405" s="6"/>
      <c r="N1405" s="6"/>
      <c r="O1405" s="6"/>
      <c r="P1405" s="6"/>
      <c r="Q1405" s="6"/>
    </row>
    <row r="1406">
      <c r="A1406" s="89"/>
      <c r="B1406" s="6"/>
      <c r="C1406" s="89"/>
      <c r="D1406" s="96"/>
      <c r="E1406" s="6"/>
      <c r="F1406" s="94"/>
      <c r="G1406" s="6"/>
      <c r="H1406" s="94"/>
      <c r="I1406" s="89"/>
      <c r="J1406" s="6"/>
      <c r="K1406" s="6"/>
      <c r="L1406" s="95"/>
      <c r="M1406" s="6"/>
      <c r="N1406" s="6"/>
      <c r="O1406" s="6"/>
      <c r="P1406" s="6"/>
      <c r="Q1406" s="6"/>
    </row>
    <row r="1407">
      <c r="A1407" s="89"/>
      <c r="B1407" s="6"/>
      <c r="C1407" s="89"/>
      <c r="D1407" s="96"/>
      <c r="E1407" s="6"/>
      <c r="F1407" s="94"/>
      <c r="G1407" s="6"/>
      <c r="H1407" s="94"/>
      <c r="I1407" s="89"/>
      <c r="J1407" s="6"/>
      <c r="K1407" s="6"/>
      <c r="L1407" s="95"/>
      <c r="M1407" s="6"/>
      <c r="N1407" s="6"/>
      <c r="O1407" s="6"/>
      <c r="P1407" s="6"/>
      <c r="Q1407" s="6"/>
    </row>
    <row r="1408">
      <c r="A1408" s="89"/>
      <c r="B1408" s="6"/>
      <c r="C1408" s="89"/>
      <c r="D1408" s="96"/>
      <c r="E1408" s="6"/>
      <c r="F1408" s="94"/>
      <c r="G1408" s="6"/>
      <c r="H1408" s="94"/>
      <c r="I1408" s="89"/>
      <c r="J1408" s="6"/>
      <c r="K1408" s="6"/>
      <c r="L1408" s="95"/>
      <c r="M1408" s="6"/>
      <c r="N1408" s="6"/>
      <c r="O1408" s="6"/>
      <c r="P1408" s="6"/>
      <c r="Q1408" s="6"/>
    </row>
    <row r="1409">
      <c r="A1409" s="89"/>
      <c r="B1409" s="6"/>
      <c r="C1409" s="89"/>
      <c r="D1409" s="96"/>
      <c r="E1409" s="6"/>
      <c r="F1409" s="94"/>
      <c r="G1409" s="6"/>
      <c r="H1409" s="94"/>
      <c r="I1409" s="89"/>
      <c r="J1409" s="6"/>
      <c r="K1409" s="6"/>
      <c r="L1409" s="95"/>
      <c r="M1409" s="6"/>
      <c r="N1409" s="6"/>
      <c r="O1409" s="6"/>
      <c r="P1409" s="6"/>
      <c r="Q1409" s="6"/>
    </row>
    <row r="1410">
      <c r="A1410" s="89"/>
      <c r="B1410" s="6"/>
      <c r="C1410" s="89"/>
      <c r="D1410" s="96"/>
      <c r="E1410" s="6"/>
      <c r="F1410" s="94"/>
      <c r="G1410" s="6"/>
      <c r="H1410" s="94"/>
      <c r="I1410" s="89"/>
      <c r="J1410" s="6"/>
      <c r="K1410" s="6"/>
      <c r="L1410" s="95"/>
      <c r="M1410" s="6"/>
      <c r="N1410" s="6"/>
      <c r="O1410" s="6"/>
      <c r="P1410" s="6"/>
      <c r="Q1410" s="6"/>
    </row>
    <row r="1411">
      <c r="A1411" s="89"/>
      <c r="B1411" s="6"/>
      <c r="C1411" s="89"/>
      <c r="D1411" s="96"/>
      <c r="E1411" s="6"/>
      <c r="F1411" s="94"/>
      <c r="G1411" s="6"/>
      <c r="H1411" s="94"/>
      <c r="I1411" s="89"/>
      <c r="J1411" s="6"/>
      <c r="K1411" s="6"/>
      <c r="L1411" s="95"/>
      <c r="M1411" s="6"/>
      <c r="N1411" s="6"/>
      <c r="O1411" s="6"/>
      <c r="P1411" s="6"/>
      <c r="Q1411" s="6"/>
    </row>
    <row r="1412">
      <c r="A1412" s="89"/>
      <c r="B1412" s="6"/>
      <c r="C1412" s="89"/>
      <c r="D1412" s="96"/>
      <c r="E1412" s="6"/>
      <c r="F1412" s="94"/>
      <c r="G1412" s="6"/>
      <c r="H1412" s="94"/>
      <c r="I1412" s="89"/>
      <c r="J1412" s="6"/>
      <c r="K1412" s="6"/>
      <c r="L1412" s="95"/>
      <c r="M1412" s="6"/>
      <c r="N1412" s="6"/>
      <c r="O1412" s="6"/>
      <c r="P1412" s="6"/>
      <c r="Q1412" s="6"/>
    </row>
    <row r="1413">
      <c r="A1413" s="89"/>
      <c r="B1413" s="6"/>
      <c r="C1413" s="89"/>
      <c r="D1413" s="96"/>
      <c r="E1413" s="6"/>
      <c r="F1413" s="94"/>
      <c r="G1413" s="6"/>
      <c r="H1413" s="94"/>
      <c r="I1413" s="89"/>
      <c r="J1413" s="6"/>
      <c r="K1413" s="6"/>
      <c r="L1413" s="95"/>
      <c r="M1413" s="6"/>
      <c r="N1413" s="6"/>
      <c r="O1413" s="6"/>
      <c r="P1413" s="6"/>
      <c r="Q1413" s="6"/>
    </row>
    <row r="1414">
      <c r="A1414" s="89"/>
      <c r="B1414" s="6"/>
      <c r="C1414" s="89"/>
      <c r="D1414" s="96"/>
      <c r="E1414" s="6"/>
      <c r="F1414" s="94"/>
      <c r="G1414" s="6"/>
      <c r="H1414" s="94"/>
      <c r="I1414" s="89"/>
      <c r="J1414" s="6"/>
      <c r="K1414" s="6"/>
      <c r="L1414" s="95"/>
      <c r="M1414" s="6"/>
      <c r="N1414" s="6"/>
      <c r="O1414" s="6"/>
      <c r="P1414" s="6"/>
      <c r="Q1414" s="6"/>
    </row>
    <row r="1415">
      <c r="A1415" s="89"/>
      <c r="B1415" s="6"/>
      <c r="C1415" s="89"/>
      <c r="D1415" s="96"/>
      <c r="E1415" s="6"/>
      <c r="F1415" s="94"/>
      <c r="G1415" s="6"/>
      <c r="H1415" s="94"/>
      <c r="I1415" s="89"/>
      <c r="J1415" s="6"/>
      <c r="K1415" s="6"/>
      <c r="L1415" s="95"/>
      <c r="M1415" s="6"/>
      <c r="N1415" s="6"/>
      <c r="O1415" s="6"/>
      <c r="P1415" s="6"/>
      <c r="Q1415" s="6"/>
    </row>
    <row r="1416">
      <c r="A1416" s="89"/>
      <c r="B1416" s="6"/>
      <c r="C1416" s="89"/>
      <c r="D1416" s="96"/>
      <c r="E1416" s="6"/>
      <c r="F1416" s="94"/>
      <c r="G1416" s="6"/>
      <c r="H1416" s="94"/>
      <c r="I1416" s="89"/>
      <c r="J1416" s="6"/>
      <c r="K1416" s="6"/>
      <c r="L1416" s="95"/>
      <c r="M1416" s="6"/>
      <c r="N1416" s="6"/>
      <c r="O1416" s="6"/>
      <c r="P1416" s="6"/>
      <c r="Q1416" s="6"/>
    </row>
    <row r="1417">
      <c r="A1417" s="89"/>
      <c r="B1417" s="6"/>
      <c r="C1417" s="89"/>
      <c r="D1417" s="96"/>
      <c r="E1417" s="6"/>
      <c r="F1417" s="94"/>
      <c r="G1417" s="6"/>
      <c r="H1417" s="94"/>
      <c r="I1417" s="89"/>
      <c r="J1417" s="6"/>
      <c r="K1417" s="6"/>
      <c r="L1417" s="95"/>
      <c r="M1417" s="6"/>
      <c r="N1417" s="6"/>
      <c r="O1417" s="6"/>
      <c r="P1417" s="6"/>
      <c r="Q1417" s="6"/>
    </row>
    <row r="1418">
      <c r="A1418" s="89"/>
      <c r="B1418" s="6"/>
      <c r="C1418" s="89"/>
      <c r="D1418" s="96"/>
      <c r="E1418" s="6"/>
      <c r="F1418" s="94"/>
      <c r="G1418" s="6"/>
      <c r="H1418" s="94"/>
      <c r="I1418" s="89"/>
      <c r="J1418" s="6"/>
      <c r="K1418" s="6"/>
      <c r="L1418" s="95"/>
      <c r="M1418" s="6"/>
      <c r="N1418" s="6"/>
      <c r="O1418" s="6"/>
      <c r="P1418" s="6"/>
      <c r="Q1418" s="6"/>
    </row>
    <row r="1419">
      <c r="A1419" s="89"/>
      <c r="B1419" s="6"/>
      <c r="C1419" s="89"/>
      <c r="D1419" s="96"/>
      <c r="E1419" s="6"/>
      <c r="F1419" s="94"/>
      <c r="G1419" s="6"/>
      <c r="H1419" s="94"/>
      <c r="I1419" s="89"/>
      <c r="J1419" s="6"/>
      <c r="K1419" s="6"/>
      <c r="L1419" s="95"/>
      <c r="M1419" s="6"/>
      <c r="N1419" s="6"/>
      <c r="O1419" s="6"/>
      <c r="P1419" s="6"/>
      <c r="Q1419" s="6"/>
    </row>
    <row r="1420">
      <c r="A1420" s="89"/>
      <c r="B1420" s="6"/>
      <c r="C1420" s="89"/>
      <c r="D1420" s="96"/>
      <c r="E1420" s="6"/>
      <c r="F1420" s="94"/>
      <c r="G1420" s="6"/>
      <c r="H1420" s="94"/>
      <c r="I1420" s="89"/>
      <c r="J1420" s="6"/>
      <c r="K1420" s="6"/>
      <c r="L1420" s="95"/>
      <c r="M1420" s="6"/>
      <c r="N1420" s="6"/>
      <c r="O1420" s="6"/>
      <c r="P1420" s="6"/>
      <c r="Q1420" s="6"/>
    </row>
    <row r="1421">
      <c r="A1421" s="89"/>
      <c r="B1421" s="6"/>
      <c r="C1421" s="89"/>
      <c r="D1421" s="96"/>
      <c r="E1421" s="6"/>
      <c r="F1421" s="94"/>
      <c r="G1421" s="6"/>
      <c r="H1421" s="94"/>
      <c r="I1421" s="89"/>
      <c r="J1421" s="6"/>
      <c r="K1421" s="6"/>
      <c r="L1421" s="95"/>
      <c r="M1421" s="6"/>
      <c r="N1421" s="6"/>
      <c r="O1421" s="6"/>
      <c r="P1421" s="6"/>
      <c r="Q1421" s="6"/>
    </row>
    <row r="1422">
      <c r="A1422" s="89"/>
      <c r="B1422" s="6"/>
      <c r="C1422" s="89"/>
      <c r="D1422" s="96"/>
      <c r="E1422" s="6"/>
      <c r="F1422" s="94"/>
      <c r="G1422" s="6"/>
      <c r="H1422" s="94"/>
      <c r="I1422" s="89"/>
      <c r="J1422" s="6"/>
      <c r="K1422" s="6"/>
      <c r="L1422" s="95"/>
      <c r="M1422" s="6"/>
      <c r="N1422" s="6"/>
      <c r="O1422" s="6"/>
      <c r="P1422" s="6"/>
      <c r="Q1422" s="6"/>
    </row>
    <row r="1423">
      <c r="A1423" s="89"/>
      <c r="B1423" s="6"/>
      <c r="C1423" s="89"/>
      <c r="D1423" s="96"/>
      <c r="E1423" s="6"/>
      <c r="F1423" s="94"/>
      <c r="G1423" s="6"/>
      <c r="H1423" s="94"/>
      <c r="I1423" s="89"/>
      <c r="J1423" s="6"/>
      <c r="K1423" s="6"/>
      <c r="L1423" s="95"/>
      <c r="M1423" s="6"/>
      <c r="N1423" s="6"/>
      <c r="O1423" s="6"/>
      <c r="P1423" s="6"/>
      <c r="Q1423" s="6"/>
    </row>
    <row r="1424">
      <c r="A1424" s="89"/>
      <c r="B1424" s="6"/>
      <c r="C1424" s="89"/>
      <c r="D1424" s="96"/>
      <c r="E1424" s="6"/>
      <c r="F1424" s="94"/>
      <c r="G1424" s="6"/>
      <c r="H1424" s="94"/>
      <c r="I1424" s="89"/>
      <c r="J1424" s="6"/>
      <c r="K1424" s="6"/>
      <c r="L1424" s="95"/>
      <c r="M1424" s="6"/>
      <c r="N1424" s="6"/>
      <c r="O1424" s="6"/>
      <c r="P1424" s="6"/>
      <c r="Q1424" s="6"/>
    </row>
    <row r="1425">
      <c r="A1425" s="89"/>
      <c r="B1425" s="6"/>
      <c r="C1425" s="89"/>
      <c r="D1425" s="96"/>
      <c r="E1425" s="6"/>
      <c r="F1425" s="94"/>
      <c r="G1425" s="6"/>
      <c r="H1425" s="94"/>
      <c r="I1425" s="89"/>
      <c r="J1425" s="6"/>
      <c r="K1425" s="6"/>
      <c r="L1425" s="95"/>
      <c r="M1425" s="6"/>
      <c r="N1425" s="6"/>
      <c r="O1425" s="6"/>
      <c r="P1425" s="6"/>
      <c r="Q1425" s="6"/>
    </row>
    <row r="1426">
      <c r="A1426" s="89"/>
      <c r="B1426" s="6"/>
      <c r="C1426" s="89"/>
      <c r="D1426" s="96"/>
      <c r="E1426" s="6"/>
      <c r="F1426" s="94"/>
      <c r="G1426" s="6"/>
      <c r="H1426" s="94"/>
      <c r="I1426" s="89"/>
      <c r="J1426" s="6"/>
      <c r="K1426" s="6"/>
      <c r="L1426" s="95"/>
      <c r="M1426" s="6"/>
      <c r="N1426" s="6"/>
      <c r="O1426" s="6"/>
      <c r="P1426" s="6"/>
      <c r="Q1426" s="6"/>
    </row>
    <row r="1427">
      <c r="A1427" s="89"/>
      <c r="B1427" s="6"/>
      <c r="C1427" s="89"/>
      <c r="D1427" s="96"/>
      <c r="E1427" s="6"/>
      <c r="F1427" s="94"/>
      <c r="G1427" s="6"/>
      <c r="H1427" s="94"/>
      <c r="I1427" s="89"/>
      <c r="J1427" s="6"/>
      <c r="K1427" s="6"/>
      <c r="L1427" s="95"/>
      <c r="M1427" s="6"/>
      <c r="N1427" s="6"/>
      <c r="O1427" s="6"/>
      <c r="P1427" s="6"/>
      <c r="Q1427" s="6"/>
    </row>
    <row r="1428">
      <c r="A1428" s="89"/>
      <c r="B1428" s="6"/>
      <c r="C1428" s="89"/>
      <c r="D1428" s="96"/>
      <c r="E1428" s="6"/>
      <c r="F1428" s="94"/>
      <c r="G1428" s="6"/>
      <c r="H1428" s="94"/>
      <c r="I1428" s="89"/>
      <c r="J1428" s="6"/>
      <c r="K1428" s="6"/>
      <c r="L1428" s="95"/>
      <c r="M1428" s="6"/>
      <c r="N1428" s="6"/>
      <c r="O1428" s="6"/>
      <c r="P1428" s="6"/>
      <c r="Q1428" s="6"/>
    </row>
    <row r="1429">
      <c r="A1429" s="89"/>
      <c r="B1429" s="6"/>
      <c r="C1429" s="89"/>
      <c r="D1429" s="96"/>
      <c r="E1429" s="6"/>
      <c r="F1429" s="94"/>
      <c r="G1429" s="6"/>
      <c r="H1429" s="94"/>
      <c r="I1429" s="89"/>
      <c r="J1429" s="6"/>
      <c r="K1429" s="6"/>
      <c r="L1429" s="95"/>
      <c r="M1429" s="6"/>
      <c r="N1429" s="6"/>
      <c r="O1429" s="6"/>
      <c r="P1429" s="6"/>
      <c r="Q1429" s="6"/>
    </row>
    <row r="1430">
      <c r="A1430" s="89"/>
      <c r="B1430" s="6"/>
      <c r="C1430" s="89"/>
      <c r="D1430" s="96"/>
      <c r="E1430" s="6"/>
      <c r="F1430" s="94"/>
      <c r="G1430" s="6"/>
      <c r="H1430" s="94"/>
      <c r="I1430" s="89"/>
      <c r="J1430" s="6"/>
      <c r="K1430" s="6"/>
      <c r="L1430" s="95"/>
      <c r="M1430" s="6"/>
      <c r="N1430" s="6"/>
      <c r="O1430" s="6"/>
      <c r="P1430" s="6"/>
      <c r="Q1430" s="6"/>
    </row>
    <row r="1431">
      <c r="A1431" s="89"/>
      <c r="B1431" s="6"/>
      <c r="C1431" s="89"/>
      <c r="D1431" s="96"/>
      <c r="E1431" s="6"/>
      <c r="F1431" s="94"/>
      <c r="G1431" s="6"/>
      <c r="H1431" s="94"/>
      <c r="I1431" s="89"/>
      <c r="J1431" s="6"/>
      <c r="K1431" s="6"/>
      <c r="L1431" s="95"/>
      <c r="M1431" s="6"/>
      <c r="N1431" s="6"/>
      <c r="O1431" s="6"/>
      <c r="P1431" s="6"/>
      <c r="Q1431" s="6"/>
    </row>
    <row r="1432">
      <c r="A1432" s="89"/>
      <c r="B1432" s="6"/>
      <c r="C1432" s="89"/>
      <c r="D1432" s="96"/>
      <c r="E1432" s="6"/>
      <c r="F1432" s="94"/>
      <c r="G1432" s="6"/>
      <c r="H1432" s="94"/>
      <c r="I1432" s="89"/>
      <c r="J1432" s="6"/>
      <c r="K1432" s="6"/>
      <c r="L1432" s="95"/>
      <c r="M1432" s="6"/>
      <c r="N1432" s="6"/>
      <c r="O1432" s="6"/>
      <c r="P1432" s="6"/>
      <c r="Q1432" s="6"/>
    </row>
    <row r="1433">
      <c r="A1433" s="89"/>
      <c r="B1433" s="6"/>
      <c r="C1433" s="89"/>
      <c r="D1433" s="96"/>
      <c r="E1433" s="6"/>
      <c r="F1433" s="94"/>
      <c r="G1433" s="6"/>
      <c r="H1433" s="94"/>
      <c r="I1433" s="89"/>
      <c r="J1433" s="6"/>
      <c r="K1433" s="6"/>
      <c r="L1433" s="95"/>
      <c r="M1433" s="6"/>
      <c r="N1433" s="6"/>
      <c r="O1433" s="6"/>
      <c r="P1433" s="6"/>
      <c r="Q1433" s="6"/>
    </row>
    <row r="1434">
      <c r="A1434" s="89"/>
      <c r="B1434" s="6"/>
      <c r="C1434" s="89"/>
      <c r="D1434" s="96"/>
      <c r="E1434" s="6"/>
      <c r="F1434" s="94"/>
      <c r="G1434" s="6"/>
      <c r="H1434" s="94"/>
      <c r="I1434" s="89"/>
      <c r="J1434" s="6"/>
      <c r="K1434" s="6"/>
      <c r="L1434" s="95"/>
      <c r="M1434" s="6"/>
      <c r="N1434" s="6"/>
      <c r="O1434" s="6"/>
      <c r="P1434" s="6"/>
      <c r="Q1434" s="6"/>
    </row>
    <row r="1435">
      <c r="A1435" s="89"/>
      <c r="B1435" s="6"/>
      <c r="C1435" s="89"/>
      <c r="D1435" s="96"/>
      <c r="E1435" s="6"/>
      <c r="F1435" s="94"/>
      <c r="G1435" s="6"/>
      <c r="H1435" s="94"/>
      <c r="I1435" s="89"/>
      <c r="J1435" s="6"/>
      <c r="K1435" s="6"/>
      <c r="L1435" s="95"/>
      <c r="M1435" s="6"/>
      <c r="N1435" s="6"/>
      <c r="O1435" s="6"/>
      <c r="P1435" s="6"/>
      <c r="Q1435" s="6"/>
    </row>
    <row r="1436">
      <c r="A1436" s="89"/>
      <c r="B1436" s="6"/>
      <c r="C1436" s="89"/>
      <c r="D1436" s="96"/>
      <c r="E1436" s="6"/>
      <c r="F1436" s="94"/>
      <c r="G1436" s="6"/>
      <c r="H1436" s="94"/>
      <c r="I1436" s="89"/>
      <c r="J1436" s="6"/>
      <c r="K1436" s="6"/>
      <c r="L1436" s="95"/>
      <c r="M1436" s="6"/>
      <c r="N1436" s="6"/>
      <c r="O1436" s="6"/>
      <c r="P1436" s="6"/>
      <c r="Q1436" s="6"/>
    </row>
    <row r="1437">
      <c r="A1437" s="89"/>
      <c r="B1437" s="6"/>
      <c r="C1437" s="89"/>
      <c r="D1437" s="96"/>
      <c r="E1437" s="6"/>
      <c r="F1437" s="94"/>
      <c r="G1437" s="6"/>
      <c r="H1437" s="94"/>
      <c r="I1437" s="89"/>
      <c r="J1437" s="6"/>
      <c r="K1437" s="6"/>
      <c r="L1437" s="95"/>
      <c r="M1437" s="6"/>
      <c r="N1437" s="6"/>
      <c r="O1437" s="6"/>
      <c r="P1437" s="6"/>
      <c r="Q1437" s="6"/>
    </row>
    <row r="1438">
      <c r="A1438" s="89"/>
      <c r="B1438" s="6"/>
      <c r="C1438" s="89"/>
      <c r="D1438" s="96"/>
      <c r="E1438" s="6"/>
      <c r="F1438" s="94"/>
      <c r="G1438" s="6"/>
      <c r="H1438" s="94"/>
      <c r="I1438" s="89"/>
      <c r="J1438" s="6"/>
      <c r="K1438" s="6"/>
      <c r="L1438" s="95"/>
      <c r="M1438" s="6"/>
      <c r="N1438" s="6"/>
      <c r="O1438" s="6"/>
      <c r="P1438" s="6"/>
      <c r="Q1438" s="6"/>
    </row>
    <row r="1439">
      <c r="A1439" s="89"/>
      <c r="B1439" s="6"/>
      <c r="C1439" s="89"/>
      <c r="D1439" s="96"/>
      <c r="E1439" s="6"/>
      <c r="F1439" s="94"/>
      <c r="G1439" s="6"/>
      <c r="H1439" s="94"/>
      <c r="I1439" s="89"/>
      <c r="J1439" s="6"/>
      <c r="K1439" s="6"/>
      <c r="L1439" s="95"/>
      <c r="M1439" s="6"/>
      <c r="N1439" s="6"/>
      <c r="O1439" s="6"/>
      <c r="P1439" s="6"/>
      <c r="Q1439" s="6"/>
    </row>
    <row r="1440">
      <c r="A1440" s="89"/>
      <c r="B1440" s="6"/>
      <c r="C1440" s="89"/>
      <c r="D1440" s="96"/>
      <c r="E1440" s="6"/>
      <c r="F1440" s="94"/>
      <c r="G1440" s="6"/>
      <c r="H1440" s="94"/>
      <c r="I1440" s="89"/>
      <c r="J1440" s="6"/>
      <c r="K1440" s="6"/>
      <c r="L1440" s="95"/>
      <c r="M1440" s="6"/>
      <c r="N1440" s="6"/>
      <c r="O1440" s="6"/>
      <c r="P1440" s="6"/>
      <c r="Q1440" s="6"/>
    </row>
    <row r="1441">
      <c r="A1441" s="89"/>
      <c r="B1441" s="6"/>
      <c r="C1441" s="89"/>
      <c r="D1441" s="96"/>
      <c r="E1441" s="6"/>
      <c r="F1441" s="94"/>
      <c r="G1441" s="6"/>
      <c r="H1441" s="94"/>
      <c r="I1441" s="89"/>
      <c r="J1441" s="6"/>
      <c r="K1441" s="6"/>
      <c r="L1441" s="95"/>
      <c r="M1441" s="6"/>
      <c r="N1441" s="6"/>
      <c r="O1441" s="6"/>
      <c r="P1441" s="6"/>
      <c r="Q1441" s="6"/>
    </row>
    <row r="1442">
      <c r="A1442" s="89"/>
      <c r="B1442" s="6"/>
      <c r="C1442" s="89"/>
      <c r="D1442" s="96"/>
      <c r="E1442" s="6"/>
      <c r="F1442" s="94"/>
      <c r="G1442" s="6"/>
      <c r="H1442" s="94"/>
      <c r="I1442" s="89"/>
      <c r="J1442" s="6"/>
      <c r="K1442" s="6"/>
      <c r="L1442" s="95"/>
      <c r="M1442" s="6"/>
      <c r="N1442" s="6"/>
      <c r="O1442" s="6"/>
      <c r="P1442" s="6"/>
      <c r="Q1442" s="6"/>
    </row>
    <row r="1443">
      <c r="A1443" s="89"/>
      <c r="B1443" s="6"/>
      <c r="C1443" s="89"/>
      <c r="D1443" s="96"/>
      <c r="E1443" s="6"/>
      <c r="F1443" s="94"/>
      <c r="G1443" s="6"/>
      <c r="H1443" s="94"/>
      <c r="I1443" s="89"/>
      <c r="J1443" s="6"/>
      <c r="K1443" s="6"/>
      <c r="L1443" s="95"/>
      <c r="M1443" s="6"/>
      <c r="N1443" s="6"/>
      <c r="O1443" s="6"/>
      <c r="P1443" s="6"/>
      <c r="Q1443" s="6"/>
    </row>
    <row r="1444">
      <c r="A1444" s="89"/>
      <c r="B1444" s="6"/>
      <c r="C1444" s="89"/>
      <c r="D1444" s="96"/>
      <c r="E1444" s="6"/>
      <c r="F1444" s="94"/>
      <c r="G1444" s="6"/>
      <c r="H1444" s="94"/>
      <c r="I1444" s="89"/>
      <c r="J1444" s="6"/>
      <c r="K1444" s="6"/>
      <c r="L1444" s="95"/>
      <c r="M1444" s="6"/>
      <c r="N1444" s="6"/>
      <c r="O1444" s="6"/>
      <c r="P1444" s="6"/>
      <c r="Q1444" s="6"/>
    </row>
    <row r="1445">
      <c r="A1445" s="89"/>
      <c r="B1445" s="6"/>
      <c r="C1445" s="89"/>
      <c r="D1445" s="96"/>
      <c r="E1445" s="6"/>
      <c r="F1445" s="94"/>
      <c r="G1445" s="6"/>
      <c r="H1445" s="94"/>
      <c r="I1445" s="89"/>
      <c r="J1445" s="6"/>
      <c r="K1445" s="6"/>
      <c r="L1445" s="95"/>
      <c r="M1445" s="6"/>
      <c r="N1445" s="6"/>
      <c r="O1445" s="6"/>
      <c r="P1445" s="6"/>
      <c r="Q1445" s="6"/>
    </row>
    <row r="1446">
      <c r="A1446" s="89"/>
      <c r="B1446" s="6"/>
      <c r="C1446" s="89"/>
      <c r="D1446" s="96"/>
      <c r="E1446" s="6"/>
      <c r="F1446" s="94"/>
      <c r="G1446" s="6"/>
      <c r="H1446" s="94"/>
      <c r="I1446" s="89"/>
      <c r="J1446" s="6"/>
      <c r="K1446" s="6"/>
      <c r="L1446" s="95"/>
      <c r="M1446" s="6"/>
      <c r="N1446" s="6"/>
      <c r="O1446" s="6"/>
      <c r="P1446" s="6"/>
      <c r="Q1446" s="6"/>
    </row>
    <row r="1447">
      <c r="A1447" s="89"/>
      <c r="B1447" s="6"/>
      <c r="C1447" s="89"/>
      <c r="D1447" s="96"/>
      <c r="E1447" s="6"/>
      <c r="F1447" s="94"/>
      <c r="G1447" s="6"/>
      <c r="H1447" s="94"/>
      <c r="I1447" s="89"/>
      <c r="J1447" s="6"/>
      <c r="K1447" s="6"/>
      <c r="L1447" s="95"/>
      <c r="M1447" s="6"/>
      <c r="N1447" s="6"/>
      <c r="O1447" s="6"/>
      <c r="P1447" s="6"/>
      <c r="Q1447" s="6"/>
    </row>
    <row r="1448">
      <c r="A1448" s="89"/>
      <c r="B1448" s="6"/>
      <c r="C1448" s="89"/>
      <c r="D1448" s="96"/>
      <c r="E1448" s="6"/>
      <c r="F1448" s="94"/>
      <c r="G1448" s="6"/>
      <c r="H1448" s="94"/>
      <c r="I1448" s="89"/>
      <c r="J1448" s="6"/>
      <c r="K1448" s="6"/>
      <c r="L1448" s="95"/>
      <c r="M1448" s="6"/>
      <c r="N1448" s="6"/>
      <c r="O1448" s="6"/>
      <c r="P1448" s="6"/>
      <c r="Q1448" s="6"/>
    </row>
    <row r="1449">
      <c r="A1449" s="89"/>
      <c r="B1449" s="6"/>
      <c r="C1449" s="89"/>
      <c r="D1449" s="96"/>
      <c r="E1449" s="6"/>
      <c r="F1449" s="94"/>
      <c r="G1449" s="6"/>
      <c r="H1449" s="94"/>
      <c r="I1449" s="89"/>
      <c r="J1449" s="6"/>
      <c r="K1449" s="6"/>
      <c r="L1449" s="95"/>
      <c r="M1449" s="6"/>
      <c r="N1449" s="6"/>
      <c r="O1449" s="6"/>
      <c r="P1449" s="6"/>
      <c r="Q1449" s="6"/>
    </row>
    <row r="1450">
      <c r="A1450" s="89"/>
      <c r="B1450" s="6"/>
      <c r="C1450" s="89"/>
      <c r="D1450" s="96"/>
      <c r="E1450" s="6"/>
      <c r="F1450" s="94"/>
      <c r="G1450" s="6"/>
      <c r="H1450" s="94"/>
      <c r="I1450" s="89"/>
      <c r="J1450" s="6"/>
      <c r="K1450" s="6"/>
      <c r="L1450" s="95"/>
      <c r="M1450" s="6"/>
      <c r="N1450" s="6"/>
      <c r="O1450" s="6"/>
      <c r="P1450" s="6"/>
      <c r="Q1450" s="6"/>
    </row>
    <row r="1451">
      <c r="A1451" s="89"/>
      <c r="B1451" s="6"/>
      <c r="C1451" s="89"/>
      <c r="D1451" s="96"/>
      <c r="E1451" s="6"/>
      <c r="F1451" s="94"/>
      <c r="G1451" s="6"/>
      <c r="H1451" s="94"/>
      <c r="I1451" s="89"/>
      <c r="J1451" s="6"/>
      <c r="K1451" s="6"/>
      <c r="L1451" s="95"/>
      <c r="M1451" s="6"/>
      <c r="N1451" s="6"/>
      <c r="O1451" s="6"/>
      <c r="P1451" s="6"/>
      <c r="Q1451" s="6"/>
    </row>
    <row r="1452">
      <c r="A1452" s="89"/>
      <c r="B1452" s="6"/>
      <c r="C1452" s="89"/>
      <c r="D1452" s="96"/>
      <c r="E1452" s="6"/>
      <c r="F1452" s="94"/>
      <c r="G1452" s="6"/>
      <c r="H1452" s="94"/>
      <c r="I1452" s="89"/>
      <c r="J1452" s="6"/>
      <c r="K1452" s="6"/>
      <c r="L1452" s="95"/>
      <c r="M1452" s="6"/>
      <c r="N1452" s="6"/>
      <c r="O1452" s="6"/>
      <c r="P1452" s="6"/>
      <c r="Q1452" s="6"/>
    </row>
    <row r="1453">
      <c r="A1453" s="89"/>
      <c r="B1453" s="6"/>
      <c r="C1453" s="89"/>
      <c r="D1453" s="96"/>
      <c r="E1453" s="6"/>
      <c r="F1453" s="94"/>
      <c r="G1453" s="6"/>
      <c r="H1453" s="94"/>
      <c r="I1453" s="89"/>
      <c r="J1453" s="6"/>
      <c r="K1453" s="6"/>
      <c r="L1453" s="95"/>
      <c r="M1453" s="6"/>
      <c r="N1453" s="6"/>
      <c r="O1453" s="6"/>
      <c r="P1453" s="6"/>
      <c r="Q1453" s="6"/>
    </row>
    <row r="1454">
      <c r="A1454" s="89"/>
      <c r="B1454" s="6"/>
      <c r="C1454" s="89"/>
      <c r="D1454" s="96"/>
      <c r="E1454" s="6"/>
      <c r="F1454" s="94"/>
      <c r="G1454" s="6"/>
      <c r="H1454" s="94"/>
      <c r="I1454" s="89"/>
      <c r="J1454" s="6"/>
      <c r="K1454" s="6"/>
      <c r="L1454" s="95"/>
      <c r="M1454" s="6"/>
      <c r="N1454" s="6"/>
      <c r="O1454" s="6"/>
      <c r="P1454" s="6"/>
      <c r="Q1454" s="6"/>
    </row>
    <row r="1455">
      <c r="A1455" s="89"/>
      <c r="B1455" s="6"/>
      <c r="C1455" s="89"/>
      <c r="D1455" s="96"/>
      <c r="E1455" s="6"/>
      <c r="F1455" s="94"/>
      <c r="G1455" s="6"/>
      <c r="H1455" s="94"/>
      <c r="I1455" s="89"/>
      <c r="J1455" s="6"/>
      <c r="K1455" s="6"/>
      <c r="L1455" s="95"/>
      <c r="M1455" s="6"/>
      <c r="N1455" s="6"/>
      <c r="O1455" s="6"/>
      <c r="P1455" s="6"/>
      <c r="Q1455" s="6"/>
    </row>
    <row r="1456">
      <c r="A1456" s="89"/>
      <c r="B1456" s="6"/>
      <c r="C1456" s="89"/>
      <c r="D1456" s="96"/>
      <c r="E1456" s="6"/>
      <c r="F1456" s="94"/>
      <c r="G1456" s="6"/>
      <c r="H1456" s="94"/>
      <c r="I1456" s="89"/>
      <c r="J1456" s="6"/>
      <c r="K1456" s="6"/>
      <c r="L1456" s="95"/>
      <c r="M1456" s="6"/>
      <c r="N1456" s="6"/>
      <c r="O1456" s="6"/>
      <c r="P1456" s="6"/>
      <c r="Q1456" s="6"/>
    </row>
    <row r="1457">
      <c r="A1457" s="89"/>
      <c r="B1457" s="6"/>
      <c r="C1457" s="89"/>
      <c r="D1457" s="96"/>
      <c r="E1457" s="6"/>
      <c r="F1457" s="94"/>
      <c r="G1457" s="6"/>
      <c r="H1457" s="94"/>
      <c r="I1457" s="89"/>
      <c r="J1457" s="6"/>
      <c r="K1457" s="6"/>
      <c r="L1457" s="95"/>
      <c r="M1457" s="6"/>
      <c r="N1457" s="6"/>
      <c r="O1457" s="6"/>
      <c r="P1457" s="6"/>
      <c r="Q1457" s="6"/>
    </row>
    <row r="1458">
      <c r="A1458" s="89"/>
      <c r="B1458" s="6"/>
      <c r="C1458" s="89"/>
      <c r="D1458" s="96"/>
      <c r="E1458" s="6"/>
      <c r="F1458" s="94"/>
      <c r="G1458" s="6"/>
      <c r="H1458" s="94"/>
      <c r="I1458" s="89"/>
      <c r="J1458" s="6"/>
      <c r="K1458" s="6"/>
      <c r="L1458" s="95"/>
      <c r="M1458" s="6"/>
      <c r="N1458" s="6"/>
      <c r="O1458" s="6"/>
      <c r="P1458" s="6"/>
      <c r="Q1458" s="6"/>
    </row>
    <row r="1459">
      <c r="A1459" s="89"/>
      <c r="B1459" s="6"/>
      <c r="C1459" s="89"/>
      <c r="D1459" s="96"/>
      <c r="E1459" s="6"/>
      <c r="F1459" s="94"/>
      <c r="G1459" s="6"/>
      <c r="H1459" s="94"/>
      <c r="I1459" s="89"/>
      <c r="J1459" s="6"/>
      <c r="K1459" s="6"/>
      <c r="L1459" s="95"/>
      <c r="M1459" s="6"/>
      <c r="N1459" s="6"/>
      <c r="O1459" s="6"/>
      <c r="P1459" s="6"/>
      <c r="Q1459" s="6"/>
    </row>
    <row r="1460">
      <c r="A1460" s="89"/>
      <c r="B1460" s="6"/>
      <c r="C1460" s="89"/>
      <c r="D1460" s="96"/>
      <c r="E1460" s="6"/>
      <c r="F1460" s="94"/>
      <c r="G1460" s="6"/>
      <c r="H1460" s="94"/>
      <c r="I1460" s="89"/>
      <c r="J1460" s="6"/>
      <c r="K1460" s="6"/>
      <c r="L1460" s="95"/>
      <c r="M1460" s="6"/>
      <c r="N1460" s="6"/>
      <c r="O1460" s="6"/>
      <c r="P1460" s="6"/>
      <c r="Q1460" s="6"/>
    </row>
    <row r="1461">
      <c r="A1461" s="89"/>
      <c r="B1461" s="6"/>
      <c r="C1461" s="89"/>
      <c r="D1461" s="96"/>
      <c r="E1461" s="6"/>
      <c r="F1461" s="94"/>
      <c r="G1461" s="6"/>
      <c r="H1461" s="94"/>
      <c r="I1461" s="89"/>
      <c r="J1461" s="6"/>
      <c r="K1461" s="6"/>
      <c r="L1461" s="95"/>
      <c r="M1461" s="6"/>
      <c r="N1461" s="6"/>
      <c r="O1461" s="6"/>
      <c r="P1461" s="6"/>
      <c r="Q1461" s="6"/>
    </row>
    <row r="1462">
      <c r="A1462" s="89"/>
      <c r="B1462" s="6"/>
      <c r="C1462" s="89"/>
      <c r="D1462" s="96"/>
      <c r="E1462" s="6"/>
      <c r="F1462" s="94"/>
      <c r="G1462" s="6"/>
      <c r="H1462" s="94"/>
      <c r="I1462" s="89"/>
      <c r="J1462" s="6"/>
      <c r="K1462" s="6"/>
      <c r="L1462" s="95"/>
      <c r="M1462" s="6"/>
      <c r="N1462" s="6"/>
      <c r="O1462" s="6"/>
      <c r="P1462" s="6"/>
      <c r="Q1462" s="6"/>
    </row>
    <row r="1463">
      <c r="A1463" s="89"/>
      <c r="B1463" s="6"/>
      <c r="C1463" s="89"/>
      <c r="D1463" s="96"/>
      <c r="E1463" s="6"/>
      <c r="F1463" s="94"/>
      <c r="G1463" s="6"/>
      <c r="H1463" s="94"/>
      <c r="I1463" s="89"/>
      <c r="J1463" s="6"/>
      <c r="K1463" s="6"/>
      <c r="L1463" s="95"/>
      <c r="M1463" s="6"/>
      <c r="N1463" s="6"/>
      <c r="O1463" s="6"/>
      <c r="P1463" s="6"/>
      <c r="Q1463" s="6"/>
    </row>
    <row r="1464">
      <c r="A1464" s="89"/>
      <c r="B1464" s="6"/>
      <c r="C1464" s="89"/>
      <c r="D1464" s="96"/>
      <c r="E1464" s="6"/>
      <c r="F1464" s="94"/>
      <c r="G1464" s="6"/>
      <c r="H1464" s="94"/>
      <c r="I1464" s="89"/>
      <c r="J1464" s="6"/>
      <c r="K1464" s="6"/>
      <c r="L1464" s="95"/>
      <c r="M1464" s="6"/>
      <c r="N1464" s="6"/>
      <c r="O1464" s="6"/>
      <c r="P1464" s="6"/>
      <c r="Q1464" s="6"/>
    </row>
    <row r="1465">
      <c r="A1465" s="89"/>
      <c r="B1465" s="6"/>
      <c r="C1465" s="89"/>
      <c r="D1465" s="96"/>
      <c r="E1465" s="6"/>
      <c r="F1465" s="94"/>
      <c r="G1465" s="6"/>
      <c r="H1465" s="94"/>
      <c r="I1465" s="89"/>
      <c r="J1465" s="6"/>
      <c r="K1465" s="6"/>
      <c r="L1465" s="95"/>
      <c r="M1465" s="6"/>
      <c r="N1465" s="6"/>
      <c r="O1465" s="6"/>
      <c r="P1465" s="6"/>
      <c r="Q1465" s="6"/>
    </row>
    <row r="1466">
      <c r="A1466" s="89"/>
      <c r="B1466" s="6"/>
      <c r="C1466" s="89"/>
      <c r="D1466" s="96"/>
      <c r="E1466" s="6"/>
      <c r="F1466" s="94"/>
      <c r="G1466" s="6"/>
      <c r="H1466" s="94"/>
      <c r="I1466" s="89"/>
      <c r="J1466" s="6"/>
      <c r="K1466" s="6"/>
      <c r="L1466" s="95"/>
      <c r="M1466" s="6"/>
      <c r="N1466" s="6"/>
      <c r="O1466" s="6"/>
      <c r="P1466" s="6"/>
      <c r="Q1466" s="6"/>
    </row>
    <row r="1467">
      <c r="A1467" s="89"/>
      <c r="B1467" s="6"/>
      <c r="C1467" s="89"/>
      <c r="D1467" s="96"/>
      <c r="E1467" s="6"/>
      <c r="F1467" s="94"/>
      <c r="G1467" s="6"/>
      <c r="H1467" s="94"/>
      <c r="I1467" s="89"/>
      <c r="J1467" s="6"/>
      <c r="K1467" s="6"/>
      <c r="L1467" s="95"/>
      <c r="M1467" s="6"/>
      <c r="N1467" s="6"/>
      <c r="O1467" s="6"/>
      <c r="P1467" s="6"/>
      <c r="Q1467" s="6"/>
    </row>
    <row r="1468">
      <c r="A1468" s="89"/>
      <c r="B1468" s="6"/>
      <c r="C1468" s="89"/>
      <c r="D1468" s="96"/>
      <c r="E1468" s="6"/>
      <c r="F1468" s="94"/>
      <c r="G1468" s="6"/>
      <c r="H1468" s="94"/>
      <c r="I1468" s="89"/>
      <c r="J1468" s="6"/>
      <c r="K1468" s="6"/>
      <c r="L1468" s="95"/>
      <c r="M1468" s="6"/>
      <c r="N1468" s="6"/>
      <c r="O1468" s="6"/>
      <c r="P1468" s="6"/>
      <c r="Q1468" s="6"/>
    </row>
    <row r="1469">
      <c r="A1469" s="89"/>
      <c r="B1469" s="6"/>
      <c r="C1469" s="89"/>
      <c r="D1469" s="96"/>
      <c r="E1469" s="6"/>
      <c r="F1469" s="94"/>
      <c r="G1469" s="6"/>
      <c r="H1469" s="94"/>
      <c r="I1469" s="89"/>
      <c r="J1469" s="6"/>
      <c r="K1469" s="6"/>
      <c r="L1469" s="95"/>
      <c r="M1469" s="6"/>
      <c r="N1469" s="6"/>
      <c r="O1469" s="6"/>
      <c r="P1469" s="6"/>
      <c r="Q1469" s="6"/>
    </row>
    <row r="1470">
      <c r="A1470" s="89"/>
      <c r="B1470" s="6"/>
      <c r="C1470" s="89"/>
      <c r="D1470" s="96"/>
      <c r="E1470" s="6"/>
      <c r="F1470" s="94"/>
      <c r="G1470" s="6"/>
      <c r="H1470" s="94"/>
      <c r="I1470" s="89"/>
      <c r="J1470" s="6"/>
      <c r="K1470" s="6"/>
      <c r="L1470" s="95"/>
      <c r="M1470" s="6"/>
      <c r="N1470" s="6"/>
      <c r="O1470" s="6"/>
      <c r="P1470" s="6"/>
      <c r="Q1470" s="6"/>
    </row>
    <row r="1471">
      <c r="A1471" s="89"/>
      <c r="B1471" s="6"/>
      <c r="C1471" s="89"/>
      <c r="D1471" s="96"/>
      <c r="E1471" s="6"/>
      <c r="F1471" s="94"/>
      <c r="G1471" s="6"/>
      <c r="H1471" s="94"/>
      <c r="I1471" s="89"/>
      <c r="J1471" s="6"/>
      <c r="K1471" s="6"/>
      <c r="L1471" s="95"/>
      <c r="M1471" s="6"/>
      <c r="N1471" s="6"/>
      <c r="O1471" s="6"/>
      <c r="P1471" s="6"/>
      <c r="Q1471" s="6"/>
    </row>
    <row r="1472">
      <c r="A1472" s="89"/>
      <c r="B1472" s="6"/>
      <c r="C1472" s="89"/>
      <c r="D1472" s="96"/>
      <c r="E1472" s="6"/>
      <c r="F1472" s="94"/>
      <c r="G1472" s="6"/>
      <c r="H1472" s="94"/>
      <c r="I1472" s="89"/>
      <c r="J1472" s="6"/>
      <c r="K1472" s="6"/>
      <c r="L1472" s="95"/>
      <c r="M1472" s="6"/>
      <c r="N1472" s="6"/>
      <c r="O1472" s="6"/>
      <c r="P1472" s="6"/>
      <c r="Q1472" s="6"/>
    </row>
    <row r="1473">
      <c r="A1473" s="89"/>
      <c r="B1473" s="6"/>
      <c r="C1473" s="89"/>
      <c r="D1473" s="96"/>
      <c r="E1473" s="6"/>
      <c r="F1473" s="94"/>
      <c r="G1473" s="6"/>
      <c r="H1473" s="94"/>
      <c r="I1473" s="89"/>
      <c r="J1473" s="6"/>
      <c r="K1473" s="6"/>
      <c r="L1473" s="95"/>
      <c r="M1473" s="6"/>
      <c r="N1473" s="6"/>
      <c r="O1473" s="6"/>
      <c r="P1473" s="6"/>
      <c r="Q1473" s="6"/>
    </row>
    <row r="1474">
      <c r="A1474" s="89"/>
      <c r="B1474" s="6"/>
      <c r="C1474" s="89"/>
      <c r="D1474" s="96"/>
      <c r="E1474" s="6"/>
      <c r="F1474" s="94"/>
      <c r="G1474" s="6"/>
      <c r="H1474" s="94"/>
      <c r="I1474" s="89"/>
      <c r="J1474" s="6"/>
      <c r="K1474" s="6"/>
      <c r="L1474" s="95"/>
      <c r="M1474" s="6"/>
      <c r="N1474" s="6"/>
      <c r="O1474" s="6"/>
      <c r="P1474" s="6"/>
      <c r="Q1474" s="6"/>
    </row>
    <row r="1475">
      <c r="A1475" s="89"/>
      <c r="B1475" s="6"/>
      <c r="C1475" s="89"/>
      <c r="D1475" s="96"/>
      <c r="E1475" s="6"/>
      <c r="F1475" s="94"/>
      <c r="G1475" s="6"/>
      <c r="H1475" s="94"/>
      <c r="I1475" s="89"/>
      <c r="J1475" s="6"/>
      <c r="K1475" s="6"/>
      <c r="L1475" s="95"/>
      <c r="M1475" s="6"/>
      <c r="N1475" s="6"/>
      <c r="O1475" s="6"/>
      <c r="P1475" s="6"/>
      <c r="Q1475" s="6"/>
    </row>
    <row r="1476">
      <c r="A1476" s="89"/>
      <c r="B1476" s="6"/>
      <c r="C1476" s="89"/>
      <c r="D1476" s="96"/>
      <c r="E1476" s="6"/>
      <c r="F1476" s="94"/>
      <c r="G1476" s="6"/>
      <c r="H1476" s="94"/>
      <c r="I1476" s="89"/>
      <c r="J1476" s="6"/>
      <c r="K1476" s="6"/>
      <c r="L1476" s="95"/>
      <c r="M1476" s="6"/>
      <c r="N1476" s="6"/>
      <c r="O1476" s="6"/>
      <c r="P1476" s="6"/>
      <c r="Q1476" s="6"/>
    </row>
    <row r="1477">
      <c r="A1477" s="89"/>
      <c r="B1477" s="6"/>
      <c r="C1477" s="89"/>
      <c r="D1477" s="96"/>
      <c r="E1477" s="6"/>
      <c r="F1477" s="94"/>
      <c r="G1477" s="6"/>
      <c r="H1477" s="94"/>
      <c r="I1477" s="89"/>
      <c r="J1477" s="6"/>
      <c r="K1477" s="6"/>
      <c r="L1477" s="95"/>
      <c r="M1477" s="6"/>
      <c r="N1477" s="6"/>
      <c r="O1477" s="6"/>
      <c r="P1477" s="6"/>
      <c r="Q1477" s="6"/>
    </row>
    <row r="1478">
      <c r="A1478" s="89"/>
      <c r="B1478" s="6"/>
      <c r="C1478" s="89"/>
      <c r="D1478" s="96"/>
      <c r="E1478" s="6"/>
      <c r="F1478" s="94"/>
      <c r="G1478" s="6"/>
      <c r="H1478" s="94"/>
      <c r="I1478" s="89"/>
      <c r="J1478" s="6"/>
      <c r="K1478" s="6"/>
      <c r="L1478" s="95"/>
      <c r="M1478" s="6"/>
      <c r="N1478" s="6"/>
      <c r="O1478" s="6"/>
      <c r="P1478" s="6"/>
      <c r="Q1478" s="6"/>
    </row>
    <row r="1479">
      <c r="A1479" s="89"/>
      <c r="B1479" s="6"/>
      <c r="C1479" s="89"/>
      <c r="D1479" s="96"/>
      <c r="E1479" s="6"/>
      <c r="F1479" s="94"/>
      <c r="G1479" s="6"/>
      <c r="H1479" s="94"/>
      <c r="I1479" s="89"/>
      <c r="J1479" s="6"/>
      <c r="K1479" s="6"/>
      <c r="L1479" s="95"/>
      <c r="M1479" s="6"/>
      <c r="N1479" s="6"/>
      <c r="O1479" s="6"/>
      <c r="P1479" s="6"/>
      <c r="Q1479" s="6"/>
    </row>
    <row r="1480">
      <c r="A1480" s="89"/>
      <c r="B1480" s="6"/>
      <c r="C1480" s="89"/>
      <c r="D1480" s="96"/>
      <c r="E1480" s="6"/>
      <c r="F1480" s="94"/>
      <c r="G1480" s="6"/>
      <c r="H1480" s="94"/>
      <c r="I1480" s="89"/>
      <c r="J1480" s="6"/>
      <c r="K1480" s="6"/>
      <c r="L1480" s="95"/>
      <c r="M1480" s="6"/>
      <c r="N1480" s="6"/>
      <c r="O1480" s="6"/>
      <c r="P1480" s="6"/>
      <c r="Q1480" s="6"/>
    </row>
    <row r="1481">
      <c r="A1481" s="89"/>
      <c r="B1481" s="6"/>
      <c r="C1481" s="89"/>
      <c r="D1481" s="96"/>
      <c r="E1481" s="6"/>
      <c r="F1481" s="94"/>
      <c r="G1481" s="6"/>
      <c r="H1481" s="94"/>
      <c r="I1481" s="89"/>
      <c r="J1481" s="6"/>
      <c r="K1481" s="6"/>
      <c r="L1481" s="95"/>
      <c r="M1481" s="6"/>
      <c r="N1481" s="6"/>
      <c r="O1481" s="6"/>
      <c r="P1481" s="6"/>
      <c r="Q1481" s="6"/>
    </row>
    <row r="1482">
      <c r="A1482" s="89"/>
      <c r="B1482" s="6"/>
      <c r="C1482" s="89"/>
      <c r="D1482" s="96"/>
      <c r="E1482" s="6"/>
      <c r="F1482" s="94"/>
      <c r="G1482" s="6"/>
      <c r="H1482" s="94"/>
      <c r="I1482" s="89"/>
      <c r="J1482" s="6"/>
      <c r="K1482" s="6"/>
      <c r="L1482" s="95"/>
      <c r="M1482" s="6"/>
      <c r="N1482" s="6"/>
      <c r="O1482" s="6"/>
      <c r="P1482" s="6"/>
      <c r="Q1482" s="6"/>
    </row>
    <row r="1483">
      <c r="A1483" s="89"/>
      <c r="B1483" s="6"/>
      <c r="C1483" s="89"/>
      <c r="D1483" s="96"/>
      <c r="E1483" s="6"/>
      <c r="F1483" s="94"/>
      <c r="G1483" s="6"/>
      <c r="H1483" s="94"/>
      <c r="I1483" s="89"/>
      <c r="J1483" s="6"/>
      <c r="K1483" s="6"/>
      <c r="L1483" s="95"/>
      <c r="M1483" s="6"/>
      <c r="N1483" s="6"/>
      <c r="O1483" s="6"/>
      <c r="P1483" s="6"/>
      <c r="Q1483" s="6"/>
    </row>
    <row r="1484">
      <c r="A1484" s="89"/>
      <c r="B1484" s="6"/>
      <c r="C1484" s="89"/>
      <c r="D1484" s="96"/>
      <c r="E1484" s="6"/>
      <c r="F1484" s="94"/>
      <c r="G1484" s="6"/>
      <c r="H1484" s="94"/>
      <c r="I1484" s="89"/>
      <c r="J1484" s="6"/>
      <c r="K1484" s="6"/>
      <c r="L1484" s="95"/>
      <c r="M1484" s="6"/>
      <c r="N1484" s="6"/>
      <c r="O1484" s="6"/>
      <c r="P1484" s="6"/>
      <c r="Q1484" s="6"/>
    </row>
    <row r="1485">
      <c r="A1485" s="89"/>
      <c r="B1485" s="6"/>
      <c r="C1485" s="89"/>
      <c r="D1485" s="96"/>
      <c r="E1485" s="6"/>
      <c r="F1485" s="94"/>
      <c r="G1485" s="6"/>
      <c r="H1485" s="94"/>
      <c r="I1485" s="89"/>
      <c r="J1485" s="6"/>
      <c r="K1485" s="6"/>
      <c r="L1485" s="95"/>
      <c r="M1485" s="6"/>
      <c r="N1485" s="6"/>
      <c r="O1485" s="6"/>
      <c r="P1485" s="6"/>
      <c r="Q1485" s="6"/>
    </row>
    <row r="1486">
      <c r="A1486" s="89"/>
      <c r="B1486" s="6"/>
      <c r="C1486" s="89"/>
      <c r="D1486" s="96"/>
      <c r="E1486" s="6"/>
      <c r="F1486" s="94"/>
      <c r="G1486" s="6"/>
      <c r="H1486" s="94"/>
      <c r="I1486" s="89"/>
      <c r="J1486" s="6"/>
      <c r="K1486" s="6"/>
      <c r="L1486" s="95"/>
      <c r="M1486" s="6"/>
      <c r="N1486" s="6"/>
      <c r="O1486" s="6"/>
      <c r="P1486" s="6"/>
      <c r="Q1486" s="6"/>
    </row>
    <row r="1487">
      <c r="A1487" s="89"/>
      <c r="B1487" s="6"/>
      <c r="C1487" s="89"/>
      <c r="D1487" s="96"/>
      <c r="E1487" s="6"/>
      <c r="F1487" s="94"/>
      <c r="G1487" s="6"/>
      <c r="H1487" s="94"/>
      <c r="I1487" s="89"/>
      <c r="J1487" s="6"/>
      <c r="K1487" s="6"/>
      <c r="L1487" s="95"/>
      <c r="M1487" s="6"/>
      <c r="N1487" s="6"/>
      <c r="O1487" s="6"/>
      <c r="P1487" s="6"/>
      <c r="Q1487" s="6"/>
    </row>
    <row r="1488">
      <c r="A1488" s="89"/>
      <c r="B1488" s="6"/>
      <c r="C1488" s="89"/>
      <c r="D1488" s="96"/>
      <c r="E1488" s="6"/>
      <c r="F1488" s="94"/>
      <c r="G1488" s="6"/>
      <c r="H1488" s="94"/>
      <c r="I1488" s="89"/>
      <c r="J1488" s="6"/>
      <c r="K1488" s="6"/>
      <c r="L1488" s="95"/>
      <c r="M1488" s="6"/>
      <c r="N1488" s="6"/>
      <c r="O1488" s="6"/>
      <c r="P1488" s="6"/>
      <c r="Q1488" s="6"/>
    </row>
    <row r="1489">
      <c r="A1489" s="89"/>
      <c r="B1489" s="6"/>
      <c r="C1489" s="89"/>
      <c r="D1489" s="96"/>
      <c r="E1489" s="6"/>
      <c r="F1489" s="94"/>
      <c r="G1489" s="6"/>
      <c r="H1489" s="94"/>
      <c r="I1489" s="89"/>
      <c r="J1489" s="6"/>
      <c r="K1489" s="6"/>
      <c r="L1489" s="95"/>
      <c r="M1489" s="6"/>
      <c r="N1489" s="6"/>
      <c r="O1489" s="6"/>
      <c r="P1489" s="6"/>
      <c r="Q1489" s="6"/>
    </row>
    <row r="1490">
      <c r="A1490" s="89"/>
      <c r="B1490" s="6"/>
      <c r="C1490" s="89"/>
      <c r="D1490" s="96"/>
      <c r="E1490" s="6"/>
      <c r="F1490" s="94"/>
      <c r="G1490" s="6"/>
      <c r="H1490" s="94"/>
      <c r="I1490" s="89"/>
      <c r="J1490" s="6"/>
      <c r="K1490" s="6"/>
      <c r="L1490" s="95"/>
      <c r="M1490" s="6"/>
      <c r="N1490" s="6"/>
      <c r="O1490" s="6"/>
      <c r="P1490" s="6"/>
      <c r="Q1490" s="6"/>
    </row>
    <row r="1491">
      <c r="A1491" s="89"/>
      <c r="B1491" s="6"/>
      <c r="C1491" s="89"/>
      <c r="D1491" s="96"/>
      <c r="E1491" s="6"/>
      <c r="F1491" s="94"/>
      <c r="G1491" s="6"/>
      <c r="H1491" s="94"/>
      <c r="I1491" s="89"/>
      <c r="J1491" s="6"/>
      <c r="K1491" s="6"/>
      <c r="L1491" s="95"/>
      <c r="M1491" s="6"/>
      <c r="N1491" s="6"/>
      <c r="O1491" s="6"/>
      <c r="P1491" s="6"/>
      <c r="Q1491" s="6"/>
    </row>
    <row r="1492">
      <c r="A1492" s="89"/>
      <c r="B1492" s="6"/>
      <c r="C1492" s="89"/>
      <c r="D1492" s="96"/>
      <c r="E1492" s="6"/>
      <c r="F1492" s="94"/>
      <c r="G1492" s="6"/>
      <c r="H1492" s="94"/>
      <c r="I1492" s="89"/>
      <c r="J1492" s="6"/>
      <c r="K1492" s="6"/>
      <c r="L1492" s="95"/>
      <c r="M1492" s="6"/>
      <c r="N1492" s="6"/>
      <c r="O1492" s="6"/>
      <c r="P1492" s="6"/>
      <c r="Q1492" s="6"/>
    </row>
    <row r="1493">
      <c r="A1493" s="89"/>
      <c r="B1493" s="6"/>
      <c r="C1493" s="89"/>
      <c r="D1493" s="96"/>
      <c r="E1493" s="6"/>
      <c r="F1493" s="94"/>
      <c r="G1493" s="6"/>
      <c r="H1493" s="94"/>
      <c r="I1493" s="89"/>
      <c r="J1493" s="6"/>
      <c r="K1493" s="6"/>
      <c r="L1493" s="95"/>
      <c r="M1493" s="6"/>
      <c r="N1493" s="6"/>
      <c r="O1493" s="6"/>
      <c r="P1493" s="6"/>
      <c r="Q1493" s="6"/>
    </row>
    <row r="1494">
      <c r="A1494" s="89"/>
      <c r="B1494" s="6"/>
      <c r="C1494" s="89"/>
      <c r="D1494" s="96"/>
      <c r="E1494" s="6"/>
      <c r="F1494" s="94"/>
      <c r="G1494" s="6"/>
      <c r="H1494" s="94"/>
      <c r="I1494" s="89"/>
      <c r="J1494" s="6"/>
      <c r="K1494" s="6"/>
      <c r="L1494" s="95"/>
      <c r="M1494" s="6"/>
      <c r="N1494" s="6"/>
      <c r="O1494" s="6"/>
      <c r="P1494" s="6"/>
      <c r="Q1494" s="6"/>
    </row>
    <row r="1495">
      <c r="A1495" s="89"/>
      <c r="B1495" s="6"/>
      <c r="C1495" s="89"/>
      <c r="D1495" s="96"/>
      <c r="E1495" s="6"/>
      <c r="F1495" s="94"/>
      <c r="G1495" s="6"/>
      <c r="H1495" s="94"/>
      <c r="I1495" s="89"/>
      <c r="J1495" s="6"/>
      <c r="K1495" s="6"/>
      <c r="L1495" s="95"/>
      <c r="M1495" s="6"/>
      <c r="N1495" s="6"/>
      <c r="O1495" s="6"/>
      <c r="P1495" s="6"/>
      <c r="Q1495" s="6"/>
    </row>
    <row r="1496">
      <c r="A1496" s="89"/>
      <c r="B1496" s="6"/>
      <c r="C1496" s="89"/>
      <c r="D1496" s="96"/>
      <c r="E1496" s="6"/>
      <c r="F1496" s="94"/>
      <c r="G1496" s="6"/>
      <c r="H1496" s="94"/>
      <c r="I1496" s="89"/>
      <c r="J1496" s="6"/>
      <c r="K1496" s="6"/>
      <c r="L1496" s="95"/>
      <c r="M1496" s="6"/>
      <c r="N1496" s="6"/>
      <c r="O1496" s="6"/>
      <c r="P1496" s="6"/>
      <c r="Q1496" s="6"/>
    </row>
    <row r="1497">
      <c r="A1497" s="89"/>
      <c r="B1497" s="6"/>
      <c r="C1497" s="89"/>
      <c r="D1497" s="96"/>
      <c r="E1497" s="6"/>
      <c r="F1497" s="94"/>
      <c r="G1497" s="6"/>
      <c r="H1497" s="94"/>
      <c r="I1497" s="89"/>
      <c r="J1497" s="6"/>
      <c r="K1497" s="6"/>
      <c r="L1497" s="95"/>
      <c r="M1497" s="6"/>
      <c r="N1497" s="6"/>
      <c r="O1497" s="6"/>
      <c r="P1497" s="6"/>
      <c r="Q1497" s="6"/>
    </row>
    <row r="1498">
      <c r="A1498" s="89"/>
      <c r="B1498" s="6"/>
      <c r="C1498" s="89"/>
      <c r="D1498" s="96"/>
      <c r="E1498" s="6"/>
      <c r="F1498" s="94"/>
      <c r="G1498" s="6"/>
      <c r="H1498" s="94"/>
      <c r="I1498" s="89"/>
      <c r="J1498" s="6"/>
      <c r="K1498" s="6"/>
      <c r="L1498" s="95"/>
      <c r="M1498" s="6"/>
      <c r="N1498" s="6"/>
      <c r="O1498" s="6"/>
      <c r="P1498" s="6"/>
      <c r="Q1498" s="6"/>
    </row>
    <row r="1499">
      <c r="A1499" s="89"/>
      <c r="B1499" s="6"/>
      <c r="C1499" s="89"/>
      <c r="D1499" s="96"/>
      <c r="E1499" s="6"/>
      <c r="F1499" s="94"/>
      <c r="G1499" s="6"/>
      <c r="H1499" s="94"/>
      <c r="I1499" s="89"/>
      <c r="J1499" s="6"/>
      <c r="K1499" s="6"/>
      <c r="L1499" s="95"/>
      <c r="M1499" s="6"/>
      <c r="N1499" s="6"/>
      <c r="O1499" s="6"/>
      <c r="P1499" s="6"/>
      <c r="Q1499" s="6"/>
    </row>
    <row r="1500">
      <c r="A1500" s="89"/>
      <c r="B1500" s="6"/>
      <c r="C1500" s="89"/>
      <c r="D1500" s="96"/>
      <c r="E1500" s="6"/>
      <c r="F1500" s="94"/>
      <c r="G1500" s="6"/>
      <c r="H1500" s="94"/>
      <c r="I1500" s="89"/>
      <c r="J1500" s="6"/>
      <c r="K1500" s="6"/>
      <c r="L1500" s="95"/>
      <c r="M1500" s="6"/>
      <c r="N1500" s="6"/>
      <c r="O1500" s="6"/>
      <c r="P1500" s="6"/>
      <c r="Q1500" s="6"/>
    </row>
    <row r="1501">
      <c r="A1501" s="89"/>
      <c r="B1501" s="6"/>
      <c r="C1501" s="89"/>
      <c r="D1501" s="96"/>
      <c r="E1501" s="6"/>
      <c r="F1501" s="94"/>
      <c r="G1501" s="6"/>
      <c r="H1501" s="94"/>
      <c r="I1501" s="89"/>
      <c r="J1501" s="6"/>
      <c r="K1501" s="6"/>
      <c r="L1501" s="95"/>
      <c r="M1501" s="6"/>
      <c r="N1501" s="6"/>
      <c r="O1501" s="6"/>
      <c r="P1501" s="6"/>
      <c r="Q1501" s="6"/>
    </row>
    <row r="1502">
      <c r="A1502" s="89"/>
      <c r="B1502" s="6"/>
      <c r="C1502" s="89"/>
      <c r="D1502" s="96"/>
      <c r="E1502" s="6"/>
      <c r="F1502" s="94"/>
      <c r="G1502" s="6"/>
      <c r="H1502" s="94"/>
      <c r="I1502" s="89"/>
      <c r="J1502" s="6"/>
      <c r="K1502" s="6"/>
      <c r="L1502" s="95"/>
      <c r="M1502" s="6"/>
      <c r="N1502" s="6"/>
      <c r="O1502" s="6"/>
      <c r="P1502" s="6"/>
      <c r="Q1502" s="6"/>
    </row>
    <row r="1503">
      <c r="A1503" s="89"/>
      <c r="B1503" s="6"/>
      <c r="C1503" s="89"/>
      <c r="D1503" s="96"/>
      <c r="E1503" s="6"/>
      <c r="F1503" s="94"/>
      <c r="G1503" s="6"/>
      <c r="H1503" s="94"/>
      <c r="I1503" s="89"/>
      <c r="J1503" s="6"/>
      <c r="K1503" s="6"/>
      <c r="L1503" s="95"/>
      <c r="M1503" s="6"/>
      <c r="N1503" s="6"/>
      <c r="O1503" s="6"/>
      <c r="P1503" s="6"/>
      <c r="Q1503" s="6"/>
    </row>
    <row r="1504">
      <c r="A1504" s="89"/>
      <c r="B1504" s="6"/>
      <c r="C1504" s="89"/>
      <c r="D1504" s="96"/>
      <c r="E1504" s="6"/>
      <c r="F1504" s="94"/>
      <c r="G1504" s="6"/>
      <c r="H1504" s="94"/>
      <c r="I1504" s="89"/>
      <c r="J1504" s="6"/>
      <c r="K1504" s="6"/>
      <c r="L1504" s="95"/>
      <c r="M1504" s="6"/>
      <c r="N1504" s="6"/>
      <c r="O1504" s="6"/>
      <c r="P1504" s="6"/>
      <c r="Q1504" s="6"/>
    </row>
    <row r="1505">
      <c r="A1505" s="89"/>
      <c r="B1505" s="6"/>
      <c r="C1505" s="89"/>
      <c r="D1505" s="96"/>
      <c r="E1505" s="6"/>
      <c r="F1505" s="94"/>
      <c r="G1505" s="6"/>
      <c r="H1505" s="94"/>
      <c r="I1505" s="89"/>
      <c r="J1505" s="6"/>
      <c r="K1505" s="6"/>
      <c r="L1505" s="95"/>
      <c r="M1505" s="6"/>
      <c r="N1505" s="6"/>
      <c r="O1505" s="6"/>
      <c r="P1505" s="6"/>
      <c r="Q1505" s="6"/>
    </row>
    <row r="1506">
      <c r="A1506" s="89"/>
      <c r="B1506" s="6"/>
      <c r="C1506" s="89"/>
      <c r="D1506" s="96"/>
      <c r="E1506" s="6"/>
      <c r="F1506" s="94"/>
      <c r="G1506" s="6"/>
      <c r="H1506" s="94"/>
      <c r="I1506" s="89"/>
      <c r="J1506" s="6"/>
      <c r="K1506" s="6"/>
      <c r="L1506" s="95"/>
      <c r="M1506" s="6"/>
      <c r="N1506" s="6"/>
      <c r="O1506" s="6"/>
      <c r="P1506" s="6"/>
      <c r="Q1506" s="6"/>
    </row>
    <row r="1507">
      <c r="A1507" s="89"/>
      <c r="B1507" s="6"/>
      <c r="C1507" s="89"/>
      <c r="D1507" s="96"/>
      <c r="E1507" s="6"/>
      <c r="F1507" s="94"/>
      <c r="G1507" s="6"/>
      <c r="H1507" s="94"/>
      <c r="I1507" s="89"/>
      <c r="J1507" s="6"/>
      <c r="K1507" s="6"/>
      <c r="L1507" s="95"/>
      <c r="M1507" s="6"/>
      <c r="N1507" s="6"/>
      <c r="O1507" s="6"/>
      <c r="P1507" s="6"/>
      <c r="Q1507" s="6"/>
    </row>
    <row r="1508">
      <c r="A1508" s="89"/>
      <c r="B1508" s="6"/>
      <c r="C1508" s="89"/>
      <c r="D1508" s="96"/>
      <c r="E1508" s="6"/>
      <c r="F1508" s="94"/>
      <c r="G1508" s="6"/>
      <c r="H1508" s="94"/>
      <c r="I1508" s="89"/>
      <c r="J1508" s="6"/>
      <c r="K1508" s="6"/>
      <c r="L1508" s="95"/>
      <c r="M1508" s="6"/>
      <c r="N1508" s="6"/>
      <c r="O1508" s="6"/>
      <c r="P1508" s="6"/>
      <c r="Q1508" s="6"/>
    </row>
    <row r="1509">
      <c r="A1509" s="89"/>
      <c r="B1509" s="6"/>
      <c r="C1509" s="89"/>
      <c r="D1509" s="96"/>
      <c r="E1509" s="6"/>
      <c r="F1509" s="94"/>
      <c r="G1509" s="6"/>
      <c r="H1509" s="94"/>
      <c r="I1509" s="89"/>
      <c r="J1509" s="6"/>
      <c r="K1509" s="6"/>
      <c r="L1509" s="95"/>
      <c r="M1509" s="6"/>
      <c r="N1509" s="6"/>
      <c r="O1509" s="6"/>
      <c r="P1509" s="6"/>
      <c r="Q1509" s="6"/>
    </row>
    <row r="1510">
      <c r="A1510" s="89"/>
      <c r="B1510" s="6"/>
      <c r="C1510" s="89"/>
      <c r="D1510" s="96"/>
      <c r="E1510" s="6"/>
      <c r="F1510" s="94"/>
      <c r="G1510" s="6"/>
      <c r="H1510" s="94"/>
      <c r="I1510" s="89"/>
      <c r="J1510" s="6"/>
      <c r="K1510" s="6"/>
      <c r="L1510" s="95"/>
      <c r="M1510" s="6"/>
      <c r="N1510" s="6"/>
      <c r="O1510" s="6"/>
      <c r="P1510" s="6"/>
      <c r="Q1510" s="6"/>
    </row>
    <row r="1511">
      <c r="A1511" s="89"/>
      <c r="B1511" s="6"/>
      <c r="C1511" s="89"/>
      <c r="D1511" s="96"/>
      <c r="E1511" s="6"/>
      <c r="F1511" s="94"/>
      <c r="G1511" s="6"/>
      <c r="H1511" s="94"/>
      <c r="I1511" s="89"/>
      <c r="J1511" s="6"/>
      <c r="K1511" s="6"/>
      <c r="L1511" s="95"/>
      <c r="M1511" s="6"/>
      <c r="N1511" s="6"/>
      <c r="O1511" s="6"/>
      <c r="P1511" s="6"/>
      <c r="Q1511" s="6"/>
    </row>
    <row r="1512">
      <c r="A1512" s="89"/>
      <c r="B1512" s="6"/>
      <c r="C1512" s="89"/>
      <c r="D1512" s="96"/>
      <c r="E1512" s="6"/>
      <c r="F1512" s="94"/>
      <c r="G1512" s="6"/>
      <c r="H1512" s="94"/>
      <c r="I1512" s="89"/>
      <c r="J1512" s="6"/>
      <c r="K1512" s="6"/>
      <c r="L1512" s="95"/>
      <c r="M1512" s="6"/>
      <c r="N1512" s="6"/>
      <c r="O1512" s="6"/>
      <c r="P1512" s="6"/>
      <c r="Q1512" s="6"/>
    </row>
    <row r="1513">
      <c r="A1513" s="89"/>
      <c r="B1513" s="6"/>
      <c r="C1513" s="89"/>
      <c r="D1513" s="96"/>
      <c r="E1513" s="6"/>
      <c r="F1513" s="94"/>
      <c r="G1513" s="6"/>
      <c r="H1513" s="94"/>
      <c r="I1513" s="89"/>
      <c r="J1513" s="6"/>
      <c r="K1513" s="6"/>
      <c r="L1513" s="95"/>
      <c r="M1513" s="6"/>
      <c r="N1513" s="6"/>
      <c r="O1513" s="6"/>
      <c r="P1513" s="6"/>
      <c r="Q1513" s="6"/>
    </row>
    <row r="1514">
      <c r="A1514" s="89"/>
      <c r="B1514" s="6"/>
      <c r="C1514" s="89"/>
      <c r="D1514" s="96"/>
      <c r="E1514" s="6"/>
      <c r="F1514" s="94"/>
      <c r="G1514" s="6"/>
      <c r="H1514" s="94"/>
      <c r="I1514" s="89"/>
      <c r="J1514" s="6"/>
      <c r="K1514" s="6"/>
      <c r="L1514" s="95"/>
      <c r="M1514" s="6"/>
      <c r="N1514" s="6"/>
      <c r="O1514" s="6"/>
      <c r="P1514" s="6"/>
      <c r="Q1514" s="6"/>
    </row>
    <row r="1515">
      <c r="A1515" s="89"/>
      <c r="B1515" s="6"/>
      <c r="C1515" s="89"/>
      <c r="D1515" s="96"/>
      <c r="E1515" s="6"/>
      <c r="F1515" s="94"/>
      <c r="G1515" s="6"/>
      <c r="H1515" s="94"/>
      <c r="I1515" s="89"/>
      <c r="J1515" s="6"/>
      <c r="K1515" s="6"/>
      <c r="L1515" s="95"/>
      <c r="M1515" s="6"/>
      <c r="N1515" s="6"/>
      <c r="O1515" s="6"/>
      <c r="P1515" s="6"/>
      <c r="Q1515" s="6"/>
    </row>
    <row r="1516">
      <c r="A1516" s="89"/>
      <c r="B1516" s="6"/>
      <c r="C1516" s="89"/>
      <c r="D1516" s="96"/>
      <c r="E1516" s="6"/>
      <c r="F1516" s="94"/>
      <c r="G1516" s="6"/>
      <c r="H1516" s="94"/>
      <c r="I1516" s="89"/>
      <c r="J1516" s="6"/>
      <c r="K1516" s="6"/>
      <c r="L1516" s="95"/>
      <c r="M1516" s="6"/>
      <c r="N1516" s="6"/>
      <c r="O1516" s="6"/>
      <c r="P1516" s="6"/>
      <c r="Q1516" s="6"/>
    </row>
    <row r="1517">
      <c r="A1517" s="89"/>
      <c r="B1517" s="6"/>
      <c r="C1517" s="89"/>
      <c r="D1517" s="96"/>
      <c r="E1517" s="6"/>
      <c r="F1517" s="94"/>
      <c r="G1517" s="6"/>
      <c r="H1517" s="94"/>
      <c r="I1517" s="89"/>
      <c r="J1517" s="6"/>
      <c r="K1517" s="6"/>
      <c r="L1517" s="95"/>
      <c r="M1517" s="6"/>
      <c r="N1517" s="6"/>
      <c r="O1517" s="6"/>
      <c r="P1517" s="6"/>
      <c r="Q1517" s="6"/>
    </row>
    <row r="1518">
      <c r="A1518" s="89"/>
      <c r="B1518" s="6"/>
      <c r="C1518" s="89"/>
      <c r="D1518" s="96"/>
      <c r="E1518" s="6"/>
      <c r="F1518" s="94"/>
      <c r="G1518" s="6"/>
      <c r="H1518" s="94"/>
      <c r="I1518" s="89"/>
      <c r="J1518" s="6"/>
      <c r="K1518" s="6"/>
      <c r="L1518" s="95"/>
      <c r="M1518" s="6"/>
      <c r="N1518" s="6"/>
      <c r="O1518" s="6"/>
      <c r="P1518" s="6"/>
      <c r="Q1518" s="6"/>
    </row>
    <row r="1519">
      <c r="A1519" s="89"/>
      <c r="B1519" s="6"/>
      <c r="C1519" s="89"/>
      <c r="D1519" s="96"/>
      <c r="E1519" s="6"/>
      <c r="F1519" s="94"/>
      <c r="G1519" s="6"/>
      <c r="H1519" s="94"/>
      <c r="I1519" s="89"/>
      <c r="J1519" s="6"/>
      <c r="K1519" s="6"/>
      <c r="L1519" s="95"/>
      <c r="M1519" s="6"/>
      <c r="N1519" s="6"/>
      <c r="O1519" s="6"/>
      <c r="P1519" s="6"/>
      <c r="Q1519" s="6"/>
    </row>
    <row r="1520">
      <c r="A1520" s="89"/>
      <c r="B1520" s="6"/>
      <c r="C1520" s="89"/>
      <c r="D1520" s="96"/>
      <c r="E1520" s="6"/>
      <c r="F1520" s="94"/>
      <c r="G1520" s="6"/>
      <c r="H1520" s="94"/>
      <c r="I1520" s="89"/>
      <c r="J1520" s="6"/>
      <c r="K1520" s="6"/>
      <c r="L1520" s="95"/>
      <c r="M1520" s="6"/>
      <c r="N1520" s="6"/>
      <c r="O1520" s="6"/>
      <c r="P1520" s="6"/>
      <c r="Q1520" s="6"/>
    </row>
    <row r="1521">
      <c r="A1521" s="89"/>
      <c r="B1521" s="6"/>
      <c r="C1521" s="89"/>
      <c r="D1521" s="96"/>
      <c r="E1521" s="6"/>
      <c r="F1521" s="94"/>
      <c r="G1521" s="6"/>
      <c r="H1521" s="94"/>
      <c r="I1521" s="89"/>
      <c r="J1521" s="6"/>
      <c r="K1521" s="6"/>
      <c r="L1521" s="95"/>
      <c r="M1521" s="6"/>
      <c r="N1521" s="6"/>
      <c r="O1521" s="6"/>
      <c r="P1521" s="6"/>
      <c r="Q1521" s="6"/>
    </row>
    <row r="1522">
      <c r="A1522" s="89"/>
      <c r="B1522" s="6"/>
      <c r="C1522" s="89"/>
      <c r="D1522" s="96"/>
      <c r="E1522" s="6"/>
      <c r="F1522" s="94"/>
      <c r="G1522" s="6"/>
      <c r="H1522" s="94"/>
      <c r="I1522" s="89"/>
      <c r="J1522" s="6"/>
      <c r="K1522" s="6"/>
      <c r="L1522" s="95"/>
      <c r="M1522" s="6"/>
      <c r="N1522" s="6"/>
      <c r="O1522" s="6"/>
      <c r="P1522" s="6"/>
      <c r="Q1522" s="6"/>
    </row>
    <row r="1523">
      <c r="A1523" s="89"/>
      <c r="B1523" s="6"/>
      <c r="C1523" s="89"/>
      <c r="D1523" s="96"/>
      <c r="E1523" s="6"/>
      <c r="F1523" s="94"/>
      <c r="G1523" s="6"/>
      <c r="H1523" s="94"/>
      <c r="I1523" s="89"/>
      <c r="J1523" s="6"/>
      <c r="K1523" s="6"/>
      <c r="L1523" s="95"/>
      <c r="M1523" s="6"/>
      <c r="N1523" s="6"/>
      <c r="O1523" s="6"/>
      <c r="P1523" s="6"/>
      <c r="Q1523" s="6"/>
    </row>
    <row r="1524">
      <c r="A1524" s="89"/>
      <c r="B1524" s="6"/>
      <c r="C1524" s="89"/>
      <c r="D1524" s="96"/>
      <c r="E1524" s="6"/>
      <c r="F1524" s="94"/>
      <c r="G1524" s="6"/>
      <c r="H1524" s="94"/>
      <c r="I1524" s="89"/>
      <c r="J1524" s="6"/>
      <c r="K1524" s="6"/>
      <c r="L1524" s="95"/>
      <c r="M1524" s="6"/>
      <c r="N1524" s="6"/>
      <c r="O1524" s="6"/>
      <c r="P1524" s="6"/>
      <c r="Q1524" s="6"/>
    </row>
    <row r="1525">
      <c r="A1525" s="89"/>
      <c r="B1525" s="6"/>
      <c r="C1525" s="89"/>
      <c r="D1525" s="96"/>
      <c r="E1525" s="6"/>
      <c r="F1525" s="94"/>
      <c r="G1525" s="6"/>
      <c r="H1525" s="94"/>
      <c r="I1525" s="89"/>
      <c r="J1525" s="6"/>
      <c r="K1525" s="6"/>
      <c r="L1525" s="95"/>
      <c r="M1525" s="6"/>
      <c r="N1525" s="6"/>
      <c r="O1525" s="6"/>
      <c r="P1525" s="6"/>
      <c r="Q1525" s="6"/>
    </row>
    <row r="1526">
      <c r="A1526" s="89"/>
      <c r="B1526" s="6"/>
      <c r="C1526" s="89"/>
      <c r="D1526" s="96"/>
      <c r="E1526" s="6"/>
      <c r="F1526" s="94"/>
      <c r="G1526" s="6"/>
      <c r="H1526" s="94"/>
      <c r="I1526" s="89"/>
      <c r="J1526" s="6"/>
      <c r="K1526" s="6"/>
      <c r="L1526" s="95"/>
      <c r="M1526" s="6"/>
      <c r="N1526" s="6"/>
      <c r="O1526" s="6"/>
      <c r="P1526" s="6"/>
      <c r="Q1526" s="6"/>
    </row>
    <row r="1527">
      <c r="A1527" s="89"/>
      <c r="B1527" s="6"/>
      <c r="C1527" s="89"/>
      <c r="D1527" s="96"/>
      <c r="E1527" s="6"/>
      <c r="F1527" s="94"/>
      <c r="G1527" s="6"/>
      <c r="H1527" s="94"/>
      <c r="I1527" s="89"/>
      <c r="J1527" s="6"/>
      <c r="K1527" s="6"/>
      <c r="L1527" s="95"/>
      <c r="M1527" s="6"/>
      <c r="N1527" s="6"/>
      <c r="O1527" s="6"/>
      <c r="P1527" s="6"/>
      <c r="Q1527" s="6"/>
    </row>
    <row r="1528">
      <c r="A1528" s="89"/>
      <c r="B1528" s="6"/>
      <c r="C1528" s="89"/>
      <c r="D1528" s="96"/>
      <c r="E1528" s="6"/>
      <c r="F1528" s="94"/>
      <c r="G1528" s="6"/>
      <c r="H1528" s="94"/>
      <c r="I1528" s="89"/>
      <c r="J1528" s="6"/>
      <c r="K1528" s="6"/>
      <c r="L1528" s="95"/>
      <c r="M1528" s="6"/>
      <c r="N1528" s="6"/>
      <c r="O1528" s="6"/>
      <c r="P1528" s="6"/>
      <c r="Q1528" s="6"/>
    </row>
    <row r="1529">
      <c r="A1529" s="89"/>
      <c r="B1529" s="6"/>
      <c r="C1529" s="89"/>
      <c r="D1529" s="96"/>
      <c r="E1529" s="6"/>
      <c r="F1529" s="94"/>
      <c r="G1529" s="6"/>
      <c r="H1529" s="94"/>
      <c r="I1529" s="89"/>
      <c r="J1529" s="6"/>
      <c r="K1529" s="6"/>
      <c r="L1529" s="95"/>
      <c r="M1529" s="6"/>
      <c r="N1529" s="6"/>
      <c r="O1529" s="6"/>
      <c r="P1529" s="6"/>
      <c r="Q1529" s="6"/>
    </row>
    <row r="1530">
      <c r="A1530" s="89"/>
      <c r="B1530" s="6"/>
      <c r="C1530" s="89"/>
      <c r="D1530" s="96"/>
      <c r="E1530" s="6"/>
      <c r="F1530" s="94"/>
      <c r="G1530" s="6"/>
      <c r="H1530" s="94"/>
      <c r="I1530" s="89"/>
      <c r="J1530" s="6"/>
      <c r="K1530" s="6"/>
      <c r="L1530" s="95"/>
      <c r="M1530" s="6"/>
      <c r="N1530" s="6"/>
      <c r="O1530" s="6"/>
      <c r="P1530" s="6"/>
      <c r="Q1530" s="6"/>
    </row>
    <row r="1531">
      <c r="A1531" s="89"/>
      <c r="B1531" s="6"/>
      <c r="C1531" s="89"/>
      <c r="D1531" s="96"/>
      <c r="E1531" s="6"/>
      <c r="F1531" s="94"/>
      <c r="G1531" s="6"/>
      <c r="H1531" s="94"/>
      <c r="I1531" s="89"/>
      <c r="J1531" s="6"/>
      <c r="K1531" s="6"/>
      <c r="L1531" s="95"/>
      <c r="M1531" s="6"/>
      <c r="N1531" s="6"/>
      <c r="O1531" s="6"/>
      <c r="P1531" s="6"/>
      <c r="Q1531" s="6"/>
    </row>
    <row r="1532">
      <c r="A1532" s="89"/>
      <c r="B1532" s="6"/>
      <c r="C1532" s="89"/>
      <c r="D1532" s="96"/>
      <c r="E1532" s="6"/>
      <c r="F1532" s="94"/>
      <c r="G1532" s="6"/>
      <c r="H1532" s="94"/>
      <c r="I1532" s="89"/>
      <c r="J1532" s="6"/>
      <c r="K1532" s="6"/>
      <c r="L1532" s="95"/>
      <c r="M1532" s="6"/>
      <c r="N1532" s="6"/>
      <c r="O1532" s="6"/>
      <c r="P1532" s="6"/>
      <c r="Q1532" s="6"/>
    </row>
    <row r="1533">
      <c r="A1533" s="89"/>
      <c r="B1533" s="6"/>
      <c r="C1533" s="89"/>
      <c r="D1533" s="96"/>
      <c r="E1533" s="6"/>
      <c r="F1533" s="94"/>
      <c r="G1533" s="6"/>
      <c r="H1533" s="94"/>
      <c r="I1533" s="89"/>
      <c r="J1533" s="6"/>
      <c r="K1533" s="6"/>
      <c r="L1533" s="95"/>
      <c r="M1533" s="6"/>
      <c r="N1533" s="6"/>
      <c r="O1533" s="6"/>
      <c r="P1533" s="6"/>
      <c r="Q1533" s="6"/>
    </row>
    <row r="1534">
      <c r="A1534" s="89"/>
      <c r="B1534" s="6"/>
      <c r="C1534" s="89"/>
      <c r="D1534" s="96"/>
      <c r="E1534" s="6"/>
      <c r="F1534" s="94"/>
      <c r="G1534" s="6"/>
      <c r="H1534" s="94"/>
      <c r="I1534" s="89"/>
      <c r="J1534" s="6"/>
      <c r="K1534" s="6"/>
      <c r="L1534" s="95"/>
      <c r="M1534" s="6"/>
      <c r="N1534" s="6"/>
      <c r="O1534" s="6"/>
      <c r="P1534" s="6"/>
      <c r="Q1534" s="6"/>
    </row>
    <row r="1535">
      <c r="A1535" s="89"/>
      <c r="B1535" s="6"/>
      <c r="C1535" s="89"/>
      <c r="D1535" s="96"/>
      <c r="E1535" s="6"/>
      <c r="F1535" s="94"/>
      <c r="G1535" s="6"/>
      <c r="H1535" s="94"/>
      <c r="I1535" s="89"/>
      <c r="J1535" s="6"/>
      <c r="K1535" s="6"/>
      <c r="L1535" s="95"/>
      <c r="M1535" s="6"/>
      <c r="N1535" s="6"/>
      <c r="O1535" s="6"/>
      <c r="P1535" s="6"/>
      <c r="Q1535" s="6"/>
    </row>
    <row r="1536">
      <c r="A1536" s="89"/>
      <c r="B1536" s="6"/>
      <c r="C1536" s="89"/>
      <c r="D1536" s="96"/>
      <c r="E1536" s="6"/>
      <c r="F1536" s="94"/>
      <c r="G1536" s="6"/>
      <c r="H1536" s="94"/>
      <c r="I1536" s="89"/>
      <c r="J1536" s="6"/>
      <c r="K1536" s="6"/>
      <c r="L1536" s="95"/>
      <c r="M1536" s="6"/>
      <c r="N1536" s="6"/>
      <c r="O1536" s="6"/>
      <c r="P1536" s="6"/>
      <c r="Q1536" s="6"/>
    </row>
    <row r="1537">
      <c r="A1537" s="89"/>
      <c r="B1537" s="6"/>
      <c r="C1537" s="89"/>
      <c r="D1537" s="96"/>
      <c r="E1537" s="6"/>
      <c r="F1537" s="94"/>
      <c r="G1537" s="6"/>
      <c r="H1537" s="94"/>
      <c r="I1537" s="89"/>
      <c r="J1537" s="6"/>
      <c r="K1537" s="6"/>
      <c r="L1537" s="95"/>
      <c r="M1537" s="6"/>
      <c r="N1537" s="6"/>
      <c r="O1537" s="6"/>
      <c r="P1537" s="6"/>
      <c r="Q1537" s="6"/>
    </row>
    <row r="1538">
      <c r="A1538" s="89"/>
      <c r="B1538" s="6"/>
      <c r="C1538" s="89"/>
      <c r="D1538" s="96"/>
      <c r="E1538" s="6"/>
      <c r="F1538" s="94"/>
      <c r="G1538" s="6"/>
      <c r="H1538" s="94"/>
      <c r="I1538" s="89"/>
      <c r="J1538" s="6"/>
      <c r="K1538" s="6"/>
      <c r="L1538" s="95"/>
      <c r="M1538" s="6"/>
      <c r="N1538" s="6"/>
      <c r="O1538" s="6"/>
      <c r="P1538" s="6"/>
      <c r="Q1538" s="6"/>
    </row>
    <row r="1539">
      <c r="A1539" s="89"/>
      <c r="B1539" s="6"/>
      <c r="C1539" s="89"/>
      <c r="D1539" s="96"/>
      <c r="E1539" s="6"/>
      <c r="F1539" s="94"/>
      <c r="G1539" s="6"/>
      <c r="H1539" s="94"/>
      <c r="I1539" s="89"/>
      <c r="J1539" s="6"/>
      <c r="K1539" s="6"/>
      <c r="L1539" s="95"/>
      <c r="M1539" s="6"/>
      <c r="N1539" s="6"/>
      <c r="O1539" s="6"/>
      <c r="P1539" s="6"/>
      <c r="Q1539" s="6"/>
    </row>
    <row r="1540">
      <c r="A1540" s="89"/>
      <c r="B1540" s="6"/>
      <c r="C1540" s="89"/>
      <c r="D1540" s="96"/>
      <c r="E1540" s="6"/>
      <c r="F1540" s="94"/>
      <c r="G1540" s="6"/>
      <c r="H1540" s="94"/>
      <c r="I1540" s="89"/>
      <c r="J1540" s="6"/>
      <c r="K1540" s="6"/>
      <c r="L1540" s="95"/>
      <c r="M1540" s="6"/>
      <c r="N1540" s="6"/>
      <c r="O1540" s="6"/>
      <c r="P1540" s="6"/>
      <c r="Q1540" s="6"/>
    </row>
    <row r="1541">
      <c r="A1541" s="89"/>
      <c r="B1541" s="6"/>
      <c r="C1541" s="89"/>
      <c r="D1541" s="96"/>
      <c r="E1541" s="6"/>
      <c r="F1541" s="94"/>
      <c r="G1541" s="6"/>
      <c r="H1541" s="94"/>
      <c r="I1541" s="89"/>
      <c r="J1541" s="6"/>
      <c r="K1541" s="6"/>
      <c r="L1541" s="95"/>
      <c r="M1541" s="6"/>
      <c r="N1541" s="6"/>
      <c r="O1541" s="6"/>
      <c r="P1541" s="6"/>
      <c r="Q1541" s="6"/>
    </row>
    <row r="1542">
      <c r="A1542" s="89"/>
      <c r="B1542" s="6"/>
      <c r="C1542" s="89"/>
      <c r="D1542" s="96"/>
      <c r="E1542" s="6"/>
      <c r="F1542" s="94"/>
      <c r="G1542" s="6"/>
      <c r="H1542" s="94"/>
      <c r="I1542" s="89"/>
      <c r="J1542" s="6"/>
      <c r="K1542" s="6"/>
      <c r="L1542" s="95"/>
      <c r="M1542" s="6"/>
      <c r="N1542" s="6"/>
      <c r="O1542" s="6"/>
      <c r="P1542" s="6"/>
      <c r="Q1542" s="6"/>
    </row>
    <row r="1543">
      <c r="A1543" s="89"/>
      <c r="B1543" s="6"/>
      <c r="C1543" s="89"/>
      <c r="D1543" s="96"/>
      <c r="E1543" s="6"/>
      <c r="F1543" s="94"/>
      <c r="G1543" s="6"/>
      <c r="H1543" s="94"/>
      <c r="I1543" s="89"/>
      <c r="J1543" s="6"/>
      <c r="K1543" s="6"/>
      <c r="L1543" s="95"/>
      <c r="M1543" s="6"/>
      <c r="N1543" s="6"/>
      <c r="O1543" s="6"/>
      <c r="P1543" s="6"/>
      <c r="Q1543" s="6"/>
    </row>
    <row r="1544">
      <c r="A1544" s="89"/>
      <c r="B1544" s="6"/>
      <c r="C1544" s="89"/>
      <c r="D1544" s="96"/>
      <c r="E1544" s="6"/>
      <c r="F1544" s="94"/>
      <c r="G1544" s="6"/>
      <c r="H1544" s="94"/>
      <c r="I1544" s="89"/>
      <c r="J1544" s="6"/>
      <c r="K1544" s="6"/>
      <c r="L1544" s="95"/>
      <c r="M1544" s="6"/>
      <c r="N1544" s="6"/>
      <c r="O1544" s="6"/>
      <c r="P1544" s="6"/>
      <c r="Q1544" s="6"/>
    </row>
    <row r="1545">
      <c r="A1545" s="89"/>
      <c r="B1545" s="6"/>
      <c r="C1545" s="89"/>
      <c r="D1545" s="96"/>
      <c r="E1545" s="6"/>
      <c r="F1545" s="94"/>
      <c r="G1545" s="6"/>
      <c r="H1545" s="94"/>
      <c r="I1545" s="89"/>
      <c r="J1545" s="6"/>
      <c r="K1545" s="6"/>
      <c r="L1545" s="95"/>
      <c r="M1545" s="6"/>
      <c r="N1545" s="6"/>
      <c r="O1545" s="6"/>
      <c r="P1545" s="6"/>
      <c r="Q1545" s="6"/>
    </row>
    <row r="1546">
      <c r="A1546" s="89"/>
      <c r="B1546" s="6"/>
      <c r="C1546" s="89"/>
      <c r="D1546" s="96"/>
      <c r="E1546" s="6"/>
      <c r="F1546" s="94"/>
      <c r="G1546" s="6"/>
      <c r="H1546" s="94"/>
      <c r="I1546" s="89"/>
      <c r="J1546" s="6"/>
      <c r="K1546" s="6"/>
      <c r="L1546" s="95"/>
      <c r="M1546" s="6"/>
      <c r="N1546" s="6"/>
      <c r="O1546" s="6"/>
      <c r="P1546" s="6"/>
      <c r="Q1546" s="6"/>
    </row>
    <row r="1547">
      <c r="A1547" s="89"/>
      <c r="B1547" s="6"/>
      <c r="C1547" s="89"/>
      <c r="D1547" s="96"/>
      <c r="E1547" s="6"/>
      <c r="F1547" s="94"/>
      <c r="G1547" s="6"/>
      <c r="H1547" s="94"/>
      <c r="I1547" s="89"/>
      <c r="J1547" s="6"/>
      <c r="K1547" s="6"/>
      <c r="L1547" s="95"/>
      <c r="M1547" s="6"/>
      <c r="N1547" s="6"/>
      <c r="O1547" s="6"/>
      <c r="P1547" s="6"/>
      <c r="Q1547" s="6"/>
    </row>
    <row r="1548">
      <c r="A1548" s="89"/>
      <c r="B1548" s="6"/>
      <c r="C1548" s="89"/>
      <c r="D1548" s="96"/>
      <c r="E1548" s="6"/>
      <c r="F1548" s="94"/>
      <c r="G1548" s="6"/>
      <c r="H1548" s="94"/>
      <c r="I1548" s="89"/>
      <c r="J1548" s="6"/>
      <c r="K1548" s="6"/>
      <c r="L1548" s="95"/>
      <c r="M1548" s="6"/>
      <c r="N1548" s="6"/>
      <c r="O1548" s="6"/>
      <c r="P1548" s="6"/>
      <c r="Q1548" s="6"/>
    </row>
    <row r="1549">
      <c r="A1549" s="89"/>
      <c r="B1549" s="6"/>
      <c r="C1549" s="89"/>
      <c r="D1549" s="96"/>
      <c r="E1549" s="6"/>
      <c r="F1549" s="94"/>
      <c r="G1549" s="6"/>
      <c r="H1549" s="94"/>
      <c r="I1549" s="89"/>
      <c r="J1549" s="6"/>
      <c r="K1549" s="6"/>
      <c r="L1549" s="95"/>
      <c r="M1549" s="6"/>
      <c r="N1549" s="6"/>
      <c r="O1549" s="6"/>
      <c r="P1549" s="6"/>
      <c r="Q1549" s="6"/>
    </row>
    <row r="1550">
      <c r="A1550" s="89"/>
      <c r="B1550" s="6"/>
      <c r="C1550" s="89"/>
      <c r="D1550" s="96"/>
      <c r="E1550" s="6"/>
      <c r="F1550" s="94"/>
      <c r="G1550" s="6"/>
      <c r="H1550" s="94"/>
      <c r="I1550" s="89"/>
      <c r="J1550" s="6"/>
      <c r="K1550" s="6"/>
      <c r="L1550" s="95"/>
      <c r="M1550" s="6"/>
      <c r="N1550" s="6"/>
      <c r="O1550" s="6"/>
      <c r="P1550" s="6"/>
      <c r="Q1550" s="6"/>
    </row>
    <row r="1551">
      <c r="A1551" s="89"/>
      <c r="B1551" s="6"/>
      <c r="C1551" s="89"/>
      <c r="D1551" s="96"/>
      <c r="E1551" s="6"/>
      <c r="F1551" s="94"/>
      <c r="G1551" s="6"/>
      <c r="H1551" s="94"/>
      <c r="I1551" s="89"/>
      <c r="J1551" s="6"/>
      <c r="K1551" s="6"/>
      <c r="L1551" s="95"/>
      <c r="M1551" s="6"/>
      <c r="N1551" s="6"/>
      <c r="O1551" s="6"/>
      <c r="P1551" s="6"/>
      <c r="Q1551" s="6"/>
    </row>
    <row r="1552">
      <c r="A1552" s="89"/>
      <c r="B1552" s="6"/>
      <c r="C1552" s="89"/>
      <c r="D1552" s="96"/>
      <c r="E1552" s="6"/>
      <c r="F1552" s="94"/>
      <c r="G1552" s="6"/>
      <c r="H1552" s="94"/>
      <c r="I1552" s="89"/>
      <c r="J1552" s="6"/>
      <c r="K1552" s="6"/>
      <c r="L1552" s="95"/>
      <c r="M1552" s="6"/>
      <c r="N1552" s="6"/>
      <c r="O1552" s="6"/>
      <c r="P1552" s="6"/>
      <c r="Q1552" s="6"/>
    </row>
    <row r="1553">
      <c r="A1553" s="89"/>
      <c r="B1553" s="6"/>
      <c r="C1553" s="89"/>
      <c r="D1553" s="96"/>
      <c r="E1553" s="6"/>
      <c r="F1553" s="94"/>
      <c r="G1553" s="6"/>
      <c r="H1553" s="94"/>
      <c r="I1553" s="89"/>
      <c r="J1553" s="6"/>
      <c r="K1553" s="6"/>
      <c r="L1553" s="95"/>
      <c r="M1553" s="6"/>
      <c r="N1553" s="6"/>
      <c r="O1553" s="6"/>
      <c r="P1553" s="6"/>
      <c r="Q1553" s="6"/>
    </row>
    <row r="1554">
      <c r="A1554" s="89"/>
      <c r="B1554" s="6"/>
      <c r="C1554" s="89"/>
      <c r="D1554" s="96"/>
      <c r="E1554" s="6"/>
      <c r="F1554" s="94"/>
      <c r="G1554" s="6"/>
      <c r="H1554" s="94"/>
      <c r="I1554" s="89"/>
      <c r="J1554" s="6"/>
      <c r="K1554" s="6"/>
      <c r="L1554" s="95"/>
      <c r="M1554" s="6"/>
      <c r="N1554" s="6"/>
      <c r="O1554" s="6"/>
      <c r="P1554" s="6"/>
      <c r="Q1554" s="6"/>
    </row>
    <row r="1555">
      <c r="A1555" s="89"/>
      <c r="B1555" s="6"/>
      <c r="C1555" s="89"/>
      <c r="D1555" s="96"/>
      <c r="E1555" s="6"/>
      <c r="F1555" s="94"/>
      <c r="G1555" s="6"/>
      <c r="H1555" s="94"/>
      <c r="I1555" s="89"/>
      <c r="J1555" s="6"/>
      <c r="K1555" s="6"/>
      <c r="L1555" s="95"/>
      <c r="M1555" s="6"/>
      <c r="N1555" s="6"/>
      <c r="O1555" s="6"/>
      <c r="P1555" s="6"/>
      <c r="Q1555" s="6"/>
    </row>
    <row r="1556">
      <c r="A1556" s="89"/>
      <c r="B1556" s="6"/>
      <c r="C1556" s="89"/>
      <c r="D1556" s="96"/>
      <c r="E1556" s="6"/>
      <c r="F1556" s="94"/>
      <c r="G1556" s="6"/>
      <c r="H1556" s="94"/>
      <c r="I1556" s="89"/>
      <c r="J1556" s="6"/>
      <c r="K1556" s="6"/>
      <c r="L1556" s="95"/>
      <c r="M1556" s="6"/>
      <c r="N1556" s="6"/>
      <c r="O1556" s="6"/>
      <c r="P1556" s="6"/>
      <c r="Q1556" s="6"/>
    </row>
    <row r="1557">
      <c r="A1557" s="89"/>
      <c r="B1557" s="6"/>
      <c r="C1557" s="89"/>
      <c r="D1557" s="96"/>
      <c r="E1557" s="6"/>
      <c r="F1557" s="94"/>
      <c r="G1557" s="6"/>
      <c r="H1557" s="94"/>
      <c r="I1557" s="89"/>
      <c r="J1557" s="6"/>
      <c r="K1557" s="6"/>
      <c r="L1557" s="95"/>
      <c r="M1557" s="6"/>
      <c r="N1557" s="6"/>
      <c r="O1557" s="6"/>
      <c r="P1557" s="6"/>
      <c r="Q1557" s="6"/>
    </row>
    <row r="1558">
      <c r="A1558" s="89"/>
      <c r="B1558" s="6"/>
      <c r="C1558" s="89"/>
      <c r="D1558" s="96"/>
      <c r="E1558" s="6"/>
      <c r="F1558" s="94"/>
      <c r="G1558" s="6"/>
      <c r="H1558" s="94"/>
      <c r="I1558" s="89"/>
      <c r="J1558" s="6"/>
      <c r="K1558" s="6"/>
      <c r="L1558" s="95"/>
      <c r="M1558" s="6"/>
      <c r="N1558" s="6"/>
      <c r="O1558" s="6"/>
      <c r="P1558" s="6"/>
      <c r="Q1558" s="6"/>
    </row>
    <row r="1559">
      <c r="A1559" s="89"/>
      <c r="B1559" s="6"/>
      <c r="C1559" s="89"/>
      <c r="D1559" s="96"/>
      <c r="E1559" s="6"/>
      <c r="F1559" s="94"/>
      <c r="G1559" s="6"/>
      <c r="H1559" s="94"/>
      <c r="I1559" s="89"/>
      <c r="J1559" s="6"/>
      <c r="K1559" s="6"/>
      <c r="L1559" s="95"/>
      <c r="M1559" s="6"/>
      <c r="N1559" s="6"/>
      <c r="O1559" s="6"/>
      <c r="P1559" s="6"/>
      <c r="Q1559" s="6"/>
    </row>
    <row r="1560">
      <c r="A1560" s="89"/>
      <c r="B1560" s="6"/>
      <c r="C1560" s="89"/>
      <c r="D1560" s="96"/>
      <c r="E1560" s="6"/>
      <c r="F1560" s="94"/>
      <c r="G1560" s="6"/>
      <c r="H1560" s="94"/>
      <c r="I1560" s="89"/>
      <c r="J1560" s="6"/>
      <c r="K1560" s="6"/>
      <c r="L1560" s="95"/>
      <c r="M1560" s="6"/>
      <c r="N1560" s="6"/>
      <c r="O1560" s="6"/>
      <c r="P1560" s="6"/>
      <c r="Q1560" s="6"/>
    </row>
    <row r="1561">
      <c r="A1561" s="89"/>
      <c r="B1561" s="6"/>
      <c r="C1561" s="89"/>
      <c r="D1561" s="96"/>
      <c r="E1561" s="6"/>
      <c r="F1561" s="94"/>
      <c r="G1561" s="6"/>
      <c r="H1561" s="94"/>
      <c r="I1561" s="89"/>
      <c r="J1561" s="6"/>
      <c r="K1561" s="6"/>
      <c r="L1561" s="95"/>
      <c r="M1561" s="6"/>
      <c r="N1561" s="6"/>
      <c r="O1561" s="6"/>
      <c r="P1561" s="6"/>
      <c r="Q1561" s="6"/>
    </row>
    <row r="1562">
      <c r="A1562" s="89"/>
      <c r="B1562" s="6"/>
      <c r="C1562" s="89"/>
      <c r="D1562" s="96"/>
      <c r="E1562" s="6"/>
      <c r="F1562" s="94"/>
      <c r="G1562" s="6"/>
      <c r="H1562" s="94"/>
      <c r="I1562" s="89"/>
      <c r="J1562" s="6"/>
      <c r="K1562" s="6"/>
      <c r="L1562" s="95"/>
      <c r="M1562" s="6"/>
      <c r="N1562" s="6"/>
      <c r="O1562" s="6"/>
      <c r="P1562" s="6"/>
      <c r="Q1562" s="6"/>
    </row>
    <row r="1563">
      <c r="A1563" s="89"/>
      <c r="B1563" s="6"/>
      <c r="C1563" s="89"/>
      <c r="D1563" s="96"/>
      <c r="E1563" s="6"/>
      <c r="F1563" s="94"/>
      <c r="G1563" s="6"/>
      <c r="H1563" s="94"/>
      <c r="I1563" s="89"/>
      <c r="J1563" s="6"/>
      <c r="K1563" s="6"/>
      <c r="L1563" s="95"/>
      <c r="M1563" s="6"/>
      <c r="N1563" s="6"/>
      <c r="O1563" s="6"/>
      <c r="P1563" s="6"/>
      <c r="Q1563" s="6"/>
    </row>
    <row r="1564">
      <c r="A1564" s="89"/>
      <c r="B1564" s="6"/>
      <c r="C1564" s="89"/>
      <c r="D1564" s="96"/>
      <c r="E1564" s="6"/>
      <c r="F1564" s="94"/>
      <c r="G1564" s="6"/>
      <c r="H1564" s="94"/>
      <c r="I1564" s="89"/>
      <c r="J1564" s="6"/>
      <c r="K1564" s="6"/>
      <c r="L1564" s="95"/>
      <c r="M1564" s="6"/>
      <c r="N1564" s="6"/>
      <c r="O1564" s="6"/>
      <c r="P1564" s="6"/>
      <c r="Q1564" s="6"/>
    </row>
    <row r="1565">
      <c r="A1565" s="89"/>
      <c r="B1565" s="6"/>
      <c r="C1565" s="89"/>
      <c r="D1565" s="96"/>
      <c r="E1565" s="6"/>
      <c r="F1565" s="94"/>
      <c r="G1565" s="6"/>
      <c r="H1565" s="94"/>
      <c r="I1565" s="89"/>
      <c r="J1565" s="6"/>
      <c r="K1565" s="6"/>
      <c r="L1565" s="95"/>
      <c r="M1565" s="6"/>
      <c r="N1565" s="6"/>
      <c r="O1565" s="6"/>
      <c r="P1565" s="6"/>
      <c r="Q1565" s="6"/>
    </row>
    <row r="1566">
      <c r="A1566" s="89"/>
      <c r="B1566" s="6"/>
      <c r="C1566" s="89"/>
      <c r="D1566" s="96"/>
      <c r="E1566" s="6"/>
      <c r="F1566" s="94"/>
      <c r="G1566" s="6"/>
      <c r="H1566" s="94"/>
      <c r="I1566" s="89"/>
      <c r="J1566" s="6"/>
      <c r="K1566" s="6"/>
      <c r="L1566" s="95"/>
      <c r="M1566" s="6"/>
      <c r="N1566" s="6"/>
      <c r="O1566" s="6"/>
      <c r="P1566" s="6"/>
      <c r="Q1566" s="6"/>
    </row>
    <row r="1567">
      <c r="A1567" s="89"/>
      <c r="B1567" s="6"/>
      <c r="C1567" s="89"/>
      <c r="D1567" s="96"/>
      <c r="E1567" s="6"/>
      <c r="F1567" s="94"/>
      <c r="G1567" s="6"/>
      <c r="H1567" s="94"/>
      <c r="I1567" s="89"/>
      <c r="J1567" s="6"/>
      <c r="K1567" s="6"/>
      <c r="L1567" s="95"/>
      <c r="M1567" s="6"/>
      <c r="N1567" s="6"/>
      <c r="O1567" s="6"/>
      <c r="P1567" s="6"/>
      <c r="Q1567" s="6"/>
    </row>
    <row r="1568">
      <c r="A1568" s="89"/>
      <c r="B1568" s="6"/>
      <c r="C1568" s="89"/>
      <c r="D1568" s="96"/>
      <c r="E1568" s="6"/>
      <c r="F1568" s="94"/>
      <c r="G1568" s="6"/>
      <c r="H1568" s="94"/>
      <c r="I1568" s="89"/>
      <c r="J1568" s="6"/>
      <c r="K1568" s="6"/>
      <c r="L1568" s="95"/>
      <c r="M1568" s="6"/>
      <c r="N1568" s="6"/>
      <c r="O1568" s="6"/>
      <c r="P1568" s="6"/>
      <c r="Q1568" s="6"/>
    </row>
    <row r="1569">
      <c r="A1569" s="89"/>
      <c r="B1569" s="6"/>
      <c r="C1569" s="89"/>
      <c r="D1569" s="96"/>
      <c r="E1569" s="6"/>
      <c r="F1569" s="94"/>
      <c r="G1569" s="6"/>
      <c r="H1569" s="94"/>
      <c r="I1569" s="89"/>
      <c r="J1569" s="6"/>
      <c r="K1569" s="6"/>
      <c r="L1569" s="95"/>
      <c r="M1569" s="6"/>
      <c r="N1569" s="6"/>
      <c r="O1569" s="6"/>
      <c r="P1569" s="6"/>
      <c r="Q1569" s="6"/>
    </row>
    <row r="1570">
      <c r="A1570" s="89"/>
      <c r="B1570" s="6"/>
      <c r="C1570" s="89"/>
      <c r="D1570" s="96"/>
      <c r="E1570" s="6"/>
      <c r="F1570" s="94"/>
      <c r="G1570" s="6"/>
      <c r="H1570" s="94"/>
      <c r="I1570" s="89"/>
      <c r="J1570" s="6"/>
      <c r="K1570" s="6"/>
      <c r="L1570" s="95"/>
      <c r="M1570" s="6"/>
      <c r="N1570" s="6"/>
      <c r="O1570" s="6"/>
      <c r="P1570" s="6"/>
      <c r="Q1570" s="6"/>
    </row>
    <row r="1571">
      <c r="A1571" s="89"/>
      <c r="B1571" s="6"/>
      <c r="C1571" s="89"/>
      <c r="D1571" s="96"/>
      <c r="E1571" s="6"/>
      <c r="F1571" s="94"/>
      <c r="G1571" s="6"/>
      <c r="H1571" s="94"/>
      <c r="I1571" s="89"/>
      <c r="J1571" s="6"/>
      <c r="K1571" s="6"/>
      <c r="L1571" s="95"/>
      <c r="M1571" s="6"/>
      <c r="N1571" s="6"/>
      <c r="O1571" s="6"/>
      <c r="P1571" s="6"/>
      <c r="Q1571" s="6"/>
    </row>
    <row r="1572">
      <c r="A1572" s="89"/>
      <c r="B1572" s="6"/>
      <c r="C1572" s="89"/>
      <c r="D1572" s="96"/>
      <c r="E1572" s="6"/>
      <c r="F1572" s="94"/>
      <c r="G1572" s="6"/>
      <c r="H1572" s="94"/>
      <c r="I1572" s="89"/>
      <c r="J1572" s="6"/>
      <c r="K1572" s="6"/>
      <c r="L1572" s="95"/>
      <c r="M1572" s="6"/>
      <c r="N1572" s="6"/>
      <c r="O1572" s="6"/>
      <c r="P1572" s="6"/>
      <c r="Q1572" s="6"/>
    </row>
    <row r="1573">
      <c r="A1573" s="89"/>
      <c r="B1573" s="6"/>
      <c r="C1573" s="89"/>
      <c r="D1573" s="96"/>
      <c r="E1573" s="6"/>
      <c r="F1573" s="94"/>
      <c r="G1573" s="6"/>
      <c r="H1573" s="94"/>
      <c r="I1573" s="89"/>
      <c r="J1573" s="6"/>
      <c r="K1573" s="6"/>
      <c r="L1573" s="95"/>
      <c r="M1573" s="6"/>
      <c r="N1573" s="6"/>
      <c r="O1573" s="6"/>
      <c r="P1573" s="6"/>
      <c r="Q1573" s="6"/>
    </row>
    <row r="1574">
      <c r="A1574" s="89"/>
      <c r="B1574" s="6"/>
      <c r="C1574" s="89"/>
      <c r="D1574" s="96"/>
      <c r="E1574" s="6"/>
      <c r="F1574" s="94"/>
      <c r="G1574" s="6"/>
      <c r="H1574" s="94"/>
      <c r="I1574" s="89"/>
      <c r="J1574" s="6"/>
      <c r="K1574" s="6"/>
      <c r="L1574" s="95"/>
      <c r="M1574" s="6"/>
      <c r="N1574" s="6"/>
      <c r="O1574" s="6"/>
      <c r="P1574" s="6"/>
      <c r="Q1574" s="6"/>
    </row>
    <row r="1575">
      <c r="A1575" s="89"/>
      <c r="B1575" s="6"/>
      <c r="C1575" s="89"/>
      <c r="D1575" s="96"/>
      <c r="E1575" s="6"/>
      <c r="F1575" s="94"/>
      <c r="G1575" s="6"/>
      <c r="H1575" s="94"/>
      <c r="I1575" s="89"/>
      <c r="J1575" s="6"/>
      <c r="K1575" s="6"/>
      <c r="L1575" s="95"/>
      <c r="M1575" s="6"/>
      <c r="N1575" s="6"/>
      <c r="O1575" s="6"/>
      <c r="P1575" s="6"/>
      <c r="Q1575" s="6"/>
    </row>
    <row r="1576">
      <c r="A1576" s="89"/>
      <c r="B1576" s="6"/>
      <c r="C1576" s="89"/>
      <c r="D1576" s="96"/>
      <c r="E1576" s="6"/>
      <c r="F1576" s="94"/>
      <c r="G1576" s="6"/>
      <c r="H1576" s="94"/>
      <c r="I1576" s="89"/>
      <c r="J1576" s="6"/>
      <c r="K1576" s="6"/>
      <c r="L1576" s="95"/>
      <c r="M1576" s="6"/>
      <c r="N1576" s="6"/>
      <c r="O1576" s="6"/>
      <c r="P1576" s="6"/>
      <c r="Q1576" s="6"/>
    </row>
    <row r="1577">
      <c r="A1577" s="89"/>
      <c r="B1577" s="6"/>
      <c r="C1577" s="89"/>
      <c r="D1577" s="96"/>
      <c r="E1577" s="6"/>
      <c r="F1577" s="94"/>
      <c r="G1577" s="6"/>
      <c r="H1577" s="94"/>
      <c r="I1577" s="89"/>
      <c r="J1577" s="6"/>
      <c r="K1577" s="6"/>
      <c r="L1577" s="95"/>
      <c r="M1577" s="6"/>
      <c r="N1577" s="6"/>
      <c r="O1577" s="6"/>
      <c r="P1577" s="6"/>
      <c r="Q1577" s="6"/>
    </row>
    <row r="1578">
      <c r="A1578" s="89"/>
      <c r="B1578" s="6"/>
      <c r="C1578" s="89"/>
      <c r="D1578" s="96"/>
      <c r="E1578" s="6"/>
      <c r="F1578" s="94"/>
      <c r="G1578" s="6"/>
      <c r="H1578" s="94"/>
      <c r="I1578" s="89"/>
      <c r="J1578" s="6"/>
      <c r="K1578" s="6"/>
      <c r="L1578" s="95"/>
      <c r="M1578" s="6"/>
      <c r="N1578" s="6"/>
      <c r="O1578" s="6"/>
      <c r="P1578" s="6"/>
      <c r="Q1578" s="6"/>
    </row>
    <row r="1579">
      <c r="A1579" s="89"/>
      <c r="B1579" s="6"/>
      <c r="C1579" s="89"/>
      <c r="D1579" s="96"/>
      <c r="E1579" s="6"/>
      <c r="F1579" s="94"/>
      <c r="G1579" s="6"/>
      <c r="H1579" s="94"/>
      <c r="I1579" s="89"/>
      <c r="J1579" s="6"/>
      <c r="K1579" s="6"/>
      <c r="L1579" s="95"/>
      <c r="M1579" s="6"/>
      <c r="N1579" s="6"/>
      <c r="O1579" s="6"/>
      <c r="P1579" s="6"/>
      <c r="Q1579" s="6"/>
    </row>
    <row r="1580">
      <c r="A1580" s="89"/>
      <c r="B1580" s="6"/>
      <c r="C1580" s="89"/>
      <c r="D1580" s="96"/>
      <c r="E1580" s="6"/>
      <c r="F1580" s="94"/>
      <c r="G1580" s="6"/>
      <c r="H1580" s="94"/>
      <c r="I1580" s="89"/>
      <c r="J1580" s="6"/>
      <c r="K1580" s="6"/>
      <c r="L1580" s="95"/>
      <c r="M1580" s="6"/>
      <c r="N1580" s="6"/>
      <c r="O1580" s="6"/>
      <c r="P1580" s="6"/>
      <c r="Q1580" s="6"/>
    </row>
    <row r="1581">
      <c r="A1581" s="89"/>
      <c r="B1581" s="6"/>
      <c r="C1581" s="89"/>
      <c r="D1581" s="96"/>
      <c r="E1581" s="6"/>
      <c r="F1581" s="94"/>
      <c r="G1581" s="6"/>
      <c r="H1581" s="94"/>
      <c r="I1581" s="89"/>
      <c r="J1581" s="6"/>
      <c r="K1581" s="6"/>
      <c r="L1581" s="95"/>
      <c r="M1581" s="6"/>
      <c r="N1581" s="6"/>
      <c r="O1581" s="6"/>
      <c r="P1581" s="6"/>
      <c r="Q1581" s="6"/>
    </row>
    <row r="1582">
      <c r="A1582" s="89"/>
      <c r="B1582" s="6"/>
      <c r="C1582" s="89"/>
      <c r="D1582" s="96"/>
      <c r="E1582" s="6"/>
      <c r="F1582" s="94"/>
      <c r="G1582" s="6"/>
      <c r="H1582" s="94"/>
      <c r="I1582" s="89"/>
      <c r="J1582" s="6"/>
      <c r="K1582" s="6"/>
      <c r="L1582" s="95"/>
      <c r="M1582" s="6"/>
      <c r="N1582" s="6"/>
      <c r="O1582" s="6"/>
      <c r="P1582" s="6"/>
      <c r="Q1582" s="6"/>
    </row>
    <row r="1583">
      <c r="A1583" s="89"/>
      <c r="B1583" s="6"/>
      <c r="C1583" s="89"/>
      <c r="D1583" s="96"/>
      <c r="E1583" s="6"/>
      <c r="F1583" s="94"/>
      <c r="G1583" s="6"/>
      <c r="H1583" s="94"/>
      <c r="I1583" s="89"/>
      <c r="J1583" s="6"/>
      <c r="K1583" s="6"/>
      <c r="L1583" s="95"/>
      <c r="M1583" s="6"/>
      <c r="N1583" s="6"/>
      <c r="O1583" s="6"/>
      <c r="P1583" s="6"/>
      <c r="Q1583" s="6"/>
    </row>
    <row r="1584">
      <c r="A1584" s="89"/>
      <c r="B1584" s="6"/>
      <c r="C1584" s="89"/>
      <c r="D1584" s="96"/>
      <c r="E1584" s="6"/>
      <c r="F1584" s="94"/>
      <c r="G1584" s="6"/>
      <c r="H1584" s="94"/>
      <c r="I1584" s="89"/>
      <c r="J1584" s="6"/>
      <c r="K1584" s="6"/>
      <c r="L1584" s="95"/>
      <c r="M1584" s="6"/>
      <c r="N1584" s="6"/>
      <c r="O1584" s="6"/>
      <c r="P1584" s="6"/>
      <c r="Q1584" s="6"/>
    </row>
    <row r="1585">
      <c r="A1585" s="89"/>
      <c r="B1585" s="6"/>
      <c r="C1585" s="89"/>
      <c r="D1585" s="96"/>
      <c r="E1585" s="6"/>
      <c r="F1585" s="94"/>
      <c r="G1585" s="6"/>
      <c r="H1585" s="94"/>
      <c r="I1585" s="89"/>
      <c r="J1585" s="6"/>
      <c r="K1585" s="6"/>
      <c r="L1585" s="95"/>
      <c r="M1585" s="6"/>
      <c r="N1585" s="6"/>
      <c r="O1585" s="6"/>
      <c r="P1585" s="6"/>
      <c r="Q1585" s="6"/>
    </row>
    <row r="1586">
      <c r="A1586" s="89"/>
      <c r="B1586" s="6"/>
      <c r="C1586" s="89"/>
      <c r="D1586" s="96"/>
      <c r="E1586" s="6"/>
      <c r="F1586" s="94"/>
      <c r="G1586" s="6"/>
      <c r="H1586" s="94"/>
      <c r="I1586" s="89"/>
      <c r="J1586" s="6"/>
      <c r="K1586" s="6"/>
      <c r="L1586" s="95"/>
      <c r="M1586" s="6"/>
      <c r="N1586" s="6"/>
      <c r="O1586" s="6"/>
      <c r="P1586" s="6"/>
      <c r="Q1586" s="6"/>
    </row>
    <row r="1587">
      <c r="A1587" s="89"/>
      <c r="B1587" s="6"/>
      <c r="C1587" s="89"/>
      <c r="D1587" s="96"/>
      <c r="E1587" s="6"/>
      <c r="F1587" s="94"/>
      <c r="G1587" s="6"/>
      <c r="H1587" s="94"/>
      <c r="I1587" s="89"/>
      <c r="J1587" s="6"/>
      <c r="K1587" s="6"/>
      <c r="L1587" s="95"/>
      <c r="M1587" s="6"/>
      <c r="N1587" s="6"/>
      <c r="O1587" s="6"/>
      <c r="P1587" s="6"/>
      <c r="Q1587" s="6"/>
    </row>
    <row r="1588">
      <c r="A1588" s="89"/>
      <c r="B1588" s="6"/>
      <c r="C1588" s="89"/>
      <c r="D1588" s="96"/>
      <c r="E1588" s="6"/>
      <c r="F1588" s="94"/>
      <c r="G1588" s="6"/>
      <c r="H1588" s="94"/>
      <c r="I1588" s="89"/>
      <c r="J1588" s="6"/>
      <c r="K1588" s="6"/>
      <c r="L1588" s="95"/>
      <c r="M1588" s="6"/>
      <c r="N1588" s="6"/>
      <c r="O1588" s="6"/>
      <c r="P1588" s="6"/>
      <c r="Q1588" s="6"/>
    </row>
    <row r="1589">
      <c r="A1589" s="89"/>
      <c r="B1589" s="6"/>
      <c r="C1589" s="89"/>
      <c r="D1589" s="96"/>
      <c r="E1589" s="6"/>
      <c r="F1589" s="94"/>
      <c r="G1589" s="6"/>
      <c r="H1589" s="94"/>
      <c r="I1589" s="89"/>
      <c r="J1589" s="6"/>
      <c r="K1589" s="6"/>
      <c r="L1589" s="95"/>
      <c r="M1589" s="6"/>
      <c r="N1589" s="6"/>
      <c r="O1589" s="6"/>
      <c r="P1589" s="6"/>
      <c r="Q1589" s="6"/>
    </row>
    <row r="1590">
      <c r="A1590" s="89"/>
      <c r="B1590" s="6"/>
      <c r="C1590" s="89"/>
      <c r="D1590" s="96"/>
      <c r="E1590" s="6"/>
      <c r="F1590" s="94"/>
      <c r="G1590" s="6"/>
      <c r="H1590" s="94"/>
      <c r="I1590" s="89"/>
      <c r="J1590" s="6"/>
      <c r="K1590" s="6"/>
      <c r="L1590" s="95"/>
      <c r="M1590" s="6"/>
      <c r="N1590" s="6"/>
      <c r="O1590" s="6"/>
      <c r="P1590" s="6"/>
      <c r="Q1590" s="6"/>
    </row>
    <row r="1591">
      <c r="A1591" s="89"/>
      <c r="B1591" s="6"/>
      <c r="C1591" s="89"/>
      <c r="D1591" s="96"/>
      <c r="E1591" s="6"/>
      <c r="F1591" s="94"/>
      <c r="G1591" s="6"/>
      <c r="H1591" s="94"/>
      <c r="I1591" s="89"/>
      <c r="J1591" s="6"/>
      <c r="K1591" s="6"/>
      <c r="L1591" s="95"/>
      <c r="M1591" s="6"/>
      <c r="N1591" s="6"/>
      <c r="O1591" s="6"/>
      <c r="P1591" s="6"/>
      <c r="Q1591" s="6"/>
    </row>
    <row r="1592">
      <c r="A1592" s="89"/>
      <c r="B1592" s="6"/>
      <c r="C1592" s="89"/>
      <c r="D1592" s="96"/>
      <c r="E1592" s="6"/>
      <c r="F1592" s="94"/>
      <c r="G1592" s="6"/>
      <c r="H1592" s="94"/>
      <c r="I1592" s="89"/>
      <c r="J1592" s="6"/>
      <c r="K1592" s="6"/>
      <c r="L1592" s="95"/>
      <c r="M1592" s="6"/>
      <c r="N1592" s="6"/>
      <c r="O1592" s="6"/>
      <c r="P1592" s="6"/>
      <c r="Q1592" s="6"/>
    </row>
    <row r="1593">
      <c r="A1593" s="89"/>
      <c r="B1593" s="6"/>
      <c r="C1593" s="89"/>
      <c r="D1593" s="96"/>
      <c r="E1593" s="6"/>
      <c r="F1593" s="94"/>
      <c r="G1593" s="6"/>
      <c r="H1593" s="94"/>
      <c r="I1593" s="89"/>
      <c r="J1593" s="6"/>
      <c r="K1593" s="6"/>
      <c r="L1593" s="95"/>
      <c r="M1593" s="6"/>
      <c r="N1593" s="6"/>
      <c r="O1593" s="6"/>
      <c r="P1593" s="6"/>
      <c r="Q1593" s="6"/>
    </row>
    <row r="1594">
      <c r="A1594" s="89"/>
      <c r="B1594" s="6"/>
      <c r="C1594" s="89"/>
      <c r="D1594" s="96"/>
      <c r="E1594" s="6"/>
      <c r="F1594" s="94"/>
      <c r="G1594" s="6"/>
      <c r="H1594" s="94"/>
      <c r="I1594" s="89"/>
      <c r="J1594" s="6"/>
      <c r="K1594" s="6"/>
      <c r="L1594" s="95"/>
      <c r="M1594" s="6"/>
      <c r="N1594" s="6"/>
      <c r="O1594" s="6"/>
      <c r="P1594" s="6"/>
      <c r="Q1594" s="6"/>
    </row>
    <row r="1595">
      <c r="A1595" s="89"/>
      <c r="B1595" s="6"/>
      <c r="C1595" s="89"/>
      <c r="D1595" s="96"/>
      <c r="E1595" s="6"/>
      <c r="F1595" s="94"/>
      <c r="G1595" s="6"/>
      <c r="H1595" s="94"/>
      <c r="I1595" s="89"/>
      <c r="J1595" s="6"/>
      <c r="K1595" s="6"/>
      <c r="L1595" s="95"/>
      <c r="M1595" s="6"/>
      <c r="N1595" s="6"/>
      <c r="O1595" s="6"/>
      <c r="P1595" s="6"/>
      <c r="Q1595" s="6"/>
    </row>
    <row r="1596">
      <c r="A1596" s="89"/>
      <c r="B1596" s="6"/>
      <c r="C1596" s="89"/>
      <c r="D1596" s="96"/>
      <c r="E1596" s="6"/>
      <c r="F1596" s="94"/>
      <c r="G1596" s="6"/>
      <c r="H1596" s="94"/>
      <c r="I1596" s="89"/>
      <c r="J1596" s="6"/>
      <c r="K1596" s="6"/>
      <c r="L1596" s="95"/>
      <c r="M1596" s="6"/>
      <c r="N1596" s="6"/>
      <c r="O1596" s="6"/>
      <c r="P1596" s="6"/>
      <c r="Q1596" s="6"/>
    </row>
    <row r="1597">
      <c r="A1597" s="89"/>
      <c r="B1597" s="6"/>
      <c r="C1597" s="89"/>
      <c r="D1597" s="96"/>
      <c r="E1597" s="6"/>
      <c r="F1597" s="94"/>
      <c r="G1597" s="6"/>
      <c r="H1597" s="94"/>
      <c r="I1597" s="89"/>
      <c r="J1597" s="6"/>
      <c r="K1597" s="6"/>
      <c r="L1597" s="95"/>
      <c r="M1597" s="6"/>
      <c r="N1597" s="6"/>
      <c r="O1597" s="6"/>
      <c r="P1597" s="6"/>
      <c r="Q1597" s="6"/>
    </row>
    <row r="1598">
      <c r="A1598" s="89"/>
      <c r="B1598" s="6"/>
      <c r="C1598" s="89"/>
      <c r="D1598" s="96"/>
      <c r="E1598" s="6"/>
      <c r="F1598" s="94"/>
      <c r="G1598" s="6"/>
      <c r="H1598" s="94"/>
      <c r="I1598" s="89"/>
      <c r="J1598" s="6"/>
      <c r="K1598" s="6"/>
      <c r="L1598" s="95"/>
      <c r="M1598" s="6"/>
      <c r="N1598" s="6"/>
      <c r="O1598" s="6"/>
      <c r="P1598" s="6"/>
      <c r="Q1598" s="6"/>
    </row>
    <row r="1599">
      <c r="A1599" s="89"/>
      <c r="B1599" s="6"/>
      <c r="C1599" s="89"/>
      <c r="D1599" s="96"/>
      <c r="E1599" s="6"/>
      <c r="F1599" s="94"/>
      <c r="G1599" s="6"/>
      <c r="H1599" s="94"/>
      <c r="I1599" s="89"/>
      <c r="J1599" s="6"/>
      <c r="K1599" s="6"/>
      <c r="L1599" s="95"/>
      <c r="M1599" s="6"/>
      <c r="N1599" s="6"/>
      <c r="O1599" s="6"/>
      <c r="P1599" s="6"/>
      <c r="Q1599" s="6"/>
    </row>
    <row r="1600">
      <c r="A1600" s="89"/>
      <c r="B1600" s="6"/>
      <c r="C1600" s="89"/>
      <c r="D1600" s="96"/>
      <c r="E1600" s="6"/>
      <c r="F1600" s="94"/>
      <c r="G1600" s="6"/>
      <c r="H1600" s="94"/>
      <c r="I1600" s="89"/>
      <c r="J1600" s="6"/>
      <c r="K1600" s="6"/>
      <c r="L1600" s="95"/>
      <c r="M1600" s="6"/>
      <c r="N1600" s="6"/>
      <c r="O1600" s="6"/>
      <c r="P1600" s="6"/>
      <c r="Q1600" s="6"/>
    </row>
    <row r="1601">
      <c r="A1601" s="89"/>
      <c r="B1601" s="6"/>
      <c r="C1601" s="89"/>
      <c r="D1601" s="96"/>
      <c r="E1601" s="6"/>
      <c r="F1601" s="94"/>
      <c r="G1601" s="6"/>
      <c r="H1601" s="94"/>
      <c r="I1601" s="89"/>
      <c r="J1601" s="6"/>
      <c r="K1601" s="6"/>
      <c r="L1601" s="95"/>
      <c r="M1601" s="6"/>
      <c r="N1601" s="6"/>
      <c r="O1601" s="6"/>
      <c r="P1601" s="6"/>
      <c r="Q1601" s="6"/>
    </row>
    <row r="1602">
      <c r="A1602" s="89"/>
      <c r="B1602" s="6"/>
      <c r="C1602" s="89"/>
      <c r="D1602" s="96"/>
      <c r="E1602" s="6"/>
      <c r="F1602" s="94"/>
      <c r="G1602" s="6"/>
      <c r="H1602" s="94"/>
      <c r="I1602" s="89"/>
      <c r="J1602" s="6"/>
      <c r="K1602" s="6"/>
      <c r="L1602" s="95"/>
      <c r="M1602" s="6"/>
      <c r="N1602" s="6"/>
      <c r="O1602" s="6"/>
      <c r="P1602" s="6"/>
      <c r="Q1602" s="6"/>
    </row>
    <row r="1603">
      <c r="A1603" s="89"/>
      <c r="B1603" s="6"/>
      <c r="C1603" s="89"/>
      <c r="D1603" s="96"/>
      <c r="E1603" s="6"/>
      <c r="F1603" s="94"/>
      <c r="G1603" s="6"/>
      <c r="H1603" s="94"/>
      <c r="I1603" s="89"/>
      <c r="J1603" s="6"/>
      <c r="K1603" s="6"/>
      <c r="L1603" s="95"/>
      <c r="M1603" s="6"/>
      <c r="N1603" s="6"/>
      <c r="O1603" s="6"/>
      <c r="P1603" s="6"/>
      <c r="Q1603" s="6"/>
    </row>
    <row r="1604">
      <c r="A1604" s="89"/>
      <c r="B1604" s="6"/>
      <c r="C1604" s="89"/>
      <c r="D1604" s="96"/>
      <c r="E1604" s="6"/>
      <c r="F1604" s="94"/>
      <c r="G1604" s="6"/>
      <c r="H1604" s="94"/>
      <c r="I1604" s="89"/>
      <c r="J1604" s="6"/>
      <c r="K1604" s="6"/>
      <c r="L1604" s="95"/>
      <c r="M1604" s="6"/>
      <c r="N1604" s="6"/>
      <c r="O1604" s="6"/>
      <c r="P1604" s="6"/>
      <c r="Q1604" s="6"/>
    </row>
    <row r="1605">
      <c r="A1605" s="89"/>
      <c r="B1605" s="6"/>
      <c r="C1605" s="89"/>
      <c r="D1605" s="96"/>
      <c r="E1605" s="6"/>
      <c r="F1605" s="94"/>
      <c r="G1605" s="6"/>
      <c r="H1605" s="94"/>
      <c r="I1605" s="89"/>
      <c r="J1605" s="6"/>
      <c r="K1605" s="6"/>
      <c r="L1605" s="95"/>
      <c r="M1605" s="6"/>
      <c r="N1605" s="6"/>
      <c r="O1605" s="6"/>
      <c r="P1605" s="6"/>
      <c r="Q1605" s="6"/>
    </row>
    <row r="1606">
      <c r="A1606" s="89"/>
      <c r="B1606" s="6"/>
      <c r="C1606" s="89"/>
      <c r="D1606" s="96"/>
      <c r="E1606" s="6"/>
      <c r="F1606" s="94"/>
      <c r="G1606" s="6"/>
      <c r="H1606" s="94"/>
      <c r="I1606" s="89"/>
      <c r="J1606" s="6"/>
      <c r="K1606" s="6"/>
      <c r="L1606" s="95"/>
      <c r="M1606" s="6"/>
      <c r="N1606" s="6"/>
      <c r="O1606" s="6"/>
      <c r="P1606" s="6"/>
      <c r="Q1606" s="6"/>
    </row>
    <row r="1607">
      <c r="A1607" s="89"/>
      <c r="B1607" s="6"/>
      <c r="C1607" s="89"/>
      <c r="D1607" s="96"/>
      <c r="E1607" s="6"/>
      <c r="F1607" s="94"/>
      <c r="G1607" s="6"/>
      <c r="H1607" s="94"/>
      <c r="I1607" s="89"/>
      <c r="J1607" s="6"/>
      <c r="K1607" s="6"/>
      <c r="L1607" s="95"/>
      <c r="M1607" s="6"/>
      <c r="N1607" s="6"/>
      <c r="O1607" s="6"/>
      <c r="P1607" s="6"/>
      <c r="Q1607" s="6"/>
    </row>
    <row r="1608">
      <c r="A1608" s="89"/>
      <c r="B1608" s="6"/>
      <c r="C1608" s="89"/>
      <c r="D1608" s="96"/>
      <c r="E1608" s="6"/>
      <c r="F1608" s="94"/>
      <c r="G1608" s="6"/>
      <c r="H1608" s="94"/>
      <c r="I1608" s="89"/>
      <c r="J1608" s="6"/>
      <c r="K1608" s="6"/>
      <c r="L1608" s="95"/>
      <c r="M1608" s="6"/>
      <c r="N1608" s="6"/>
      <c r="O1608" s="6"/>
      <c r="P1608" s="6"/>
      <c r="Q1608" s="6"/>
    </row>
    <row r="1609">
      <c r="A1609" s="89"/>
      <c r="B1609" s="6"/>
      <c r="C1609" s="89"/>
      <c r="D1609" s="96"/>
      <c r="E1609" s="6"/>
      <c r="F1609" s="94"/>
      <c r="G1609" s="6"/>
      <c r="H1609" s="94"/>
      <c r="I1609" s="89"/>
      <c r="J1609" s="6"/>
      <c r="K1609" s="6"/>
      <c r="L1609" s="95"/>
      <c r="M1609" s="6"/>
      <c r="N1609" s="6"/>
      <c r="O1609" s="6"/>
      <c r="P1609" s="6"/>
      <c r="Q1609" s="6"/>
    </row>
    <row r="1610">
      <c r="A1610" s="89"/>
      <c r="B1610" s="6"/>
      <c r="C1610" s="89"/>
      <c r="D1610" s="96"/>
      <c r="E1610" s="6"/>
      <c r="F1610" s="94"/>
      <c r="G1610" s="6"/>
      <c r="H1610" s="94"/>
      <c r="I1610" s="89"/>
      <c r="J1610" s="6"/>
      <c r="K1610" s="6"/>
      <c r="L1610" s="95"/>
      <c r="M1610" s="6"/>
      <c r="N1610" s="6"/>
      <c r="O1610" s="6"/>
      <c r="P1610" s="6"/>
      <c r="Q1610" s="6"/>
    </row>
    <row r="1611">
      <c r="A1611" s="89"/>
      <c r="B1611" s="6"/>
      <c r="C1611" s="89"/>
      <c r="D1611" s="96"/>
      <c r="E1611" s="6"/>
      <c r="F1611" s="94"/>
      <c r="G1611" s="6"/>
      <c r="H1611" s="94"/>
      <c r="I1611" s="89"/>
      <c r="J1611" s="6"/>
      <c r="K1611" s="6"/>
      <c r="L1611" s="95"/>
      <c r="M1611" s="6"/>
      <c r="N1611" s="6"/>
      <c r="O1611" s="6"/>
      <c r="P1611" s="6"/>
      <c r="Q1611" s="6"/>
    </row>
    <row r="1612">
      <c r="A1612" s="89"/>
      <c r="B1612" s="6"/>
      <c r="C1612" s="89"/>
      <c r="D1612" s="96"/>
      <c r="E1612" s="6"/>
      <c r="F1612" s="94"/>
      <c r="G1612" s="6"/>
      <c r="H1612" s="94"/>
      <c r="I1612" s="89"/>
      <c r="J1612" s="6"/>
      <c r="K1612" s="6"/>
      <c r="L1612" s="95"/>
      <c r="M1612" s="6"/>
      <c r="N1612" s="6"/>
      <c r="O1612" s="6"/>
      <c r="P1612" s="6"/>
      <c r="Q1612" s="6"/>
    </row>
    <row r="1613">
      <c r="A1613" s="89"/>
      <c r="B1613" s="6"/>
      <c r="C1613" s="89"/>
      <c r="D1613" s="96"/>
      <c r="E1613" s="6"/>
      <c r="F1613" s="94"/>
      <c r="G1613" s="6"/>
      <c r="H1613" s="94"/>
      <c r="I1613" s="89"/>
      <c r="J1613" s="6"/>
      <c r="K1613" s="6"/>
      <c r="L1613" s="95"/>
      <c r="M1613" s="6"/>
      <c r="N1613" s="6"/>
      <c r="O1613" s="6"/>
      <c r="P1613" s="6"/>
      <c r="Q1613" s="6"/>
    </row>
    <row r="1614">
      <c r="A1614" s="89"/>
      <c r="B1614" s="6"/>
      <c r="C1614" s="89"/>
      <c r="D1614" s="96"/>
      <c r="E1614" s="6"/>
      <c r="F1614" s="94"/>
      <c r="G1614" s="6"/>
      <c r="H1614" s="94"/>
      <c r="I1614" s="89"/>
      <c r="J1614" s="6"/>
      <c r="K1614" s="6"/>
      <c r="L1614" s="95"/>
      <c r="M1614" s="6"/>
      <c r="N1614" s="6"/>
      <c r="O1614" s="6"/>
      <c r="P1614" s="6"/>
      <c r="Q1614" s="6"/>
    </row>
    <row r="1615">
      <c r="A1615" s="89"/>
      <c r="B1615" s="6"/>
      <c r="C1615" s="89"/>
      <c r="D1615" s="96"/>
      <c r="E1615" s="6"/>
      <c r="F1615" s="94"/>
      <c r="G1615" s="6"/>
      <c r="H1615" s="94"/>
      <c r="I1615" s="89"/>
      <c r="J1615" s="6"/>
      <c r="K1615" s="6"/>
      <c r="L1615" s="95"/>
      <c r="M1615" s="6"/>
      <c r="N1615" s="6"/>
      <c r="O1615" s="6"/>
      <c r="P1615" s="6"/>
      <c r="Q1615" s="6"/>
    </row>
    <row r="1616">
      <c r="A1616" s="89"/>
      <c r="B1616" s="6"/>
      <c r="C1616" s="89"/>
      <c r="D1616" s="96"/>
      <c r="E1616" s="6"/>
      <c r="F1616" s="94"/>
      <c r="G1616" s="6"/>
      <c r="H1616" s="94"/>
      <c r="I1616" s="89"/>
      <c r="J1616" s="6"/>
      <c r="K1616" s="6"/>
      <c r="L1616" s="95"/>
      <c r="M1616" s="6"/>
      <c r="N1616" s="6"/>
      <c r="O1616" s="6"/>
      <c r="P1616" s="6"/>
      <c r="Q1616" s="6"/>
    </row>
    <row r="1617">
      <c r="A1617" s="89"/>
      <c r="B1617" s="6"/>
      <c r="C1617" s="89"/>
      <c r="D1617" s="96"/>
      <c r="E1617" s="6"/>
      <c r="F1617" s="94"/>
      <c r="G1617" s="6"/>
      <c r="H1617" s="94"/>
      <c r="I1617" s="89"/>
      <c r="J1617" s="6"/>
      <c r="K1617" s="6"/>
      <c r="L1617" s="95"/>
      <c r="M1617" s="6"/>
      <c r="N1617" s="6"/>
      <c r="O1617" s="6"/>
      <c r="P1617" s="6"/>
      <c r="Q1617" s="6"/>
    </row>
    <row r="1618">
      <c r="A1618" s="89"/>
      <c r="B1618" s="6"/>
      <c r="C1618" s="89"/>
      <c r="D1618" s="96"/>
      <c r="E1618" s="6"/>
      <c r="F1618" s="94"/>
      <c r="G1618" s="6"/>
      <c r="H1618" s="94"/>
      <c r="I1618" s="89"/>
      <c r="J1618" s="6"/>
      <c r="K1618" s="6"/>
      <c r="L1618" s="95"/>
      <c r="M1618" s="6"/>
      <c r="N1618" s="6"/>
      <c r="O1618" s="6"/>
      <c r="P1618" s="6"/>
      <c r="Q1618" s="6"/>
    </row>
    <row r="1619">
      <c r="A1619" s="89"/>
      <c r="B1619" s="6"/>
      <c r="C1619" s="89"/>
      <c r="D1619" s="96"/>
      <c r="E1619" s="6"/>
      <c r="F1619" s="94"/>
      <c r="G1619" s="6"/>
      <c r="H1619" s="94"/>
      <c r="I1619" s="89"/>
      <c r="J1619" s="6"/>
      <c r="K1619" s="6"/>
      <c r="L1619" s="95"/>
      <c r="M1619" s="6"/>
      <c r="N1619" s="6"/>
      <c r="O1619" s="6"/>
      <c r="P1619" s="6"/>
      <c r="Q1619" s="6"/>
    </row>
    <row r="1620">
      <c r="A1620" s="89"/>
      <c r="B1620" s="6"/>
      <c r="C1620" s="89"/>
      <c r="D1620" s="96"/>
      <c r="E1620" s="6"/>
      <c r="F1620" s="94"/>
      <c r="G1620" s="6"/>
      <c r="H1620" s="94"/>
      <c r="I1620" s="89"/>
      <c r="J1620" s="6"/>
      <c r="K1620" s="6"/>
      <c r="L1620" s="95"/>
      <c r="M1620" s="6"/>
      <c r="N1620" s="6"/>
      <c r="O1620" s="6"/>
      <c r="P1620" s="6"/>
      <c r="Q1620" s="6"/>
    </row>
    <row r="1621">
      <c r="A1621" s="89"/>
      <c r="B1621" s="6"/>
      <c r="C1621" s="89"/>
      <c r="D1621" s="96"/>
      <c r="E1621" s="6"/>
      <c r="F1621" s="94"/>
      <c r="G1621" s="6"/>
      <c r="H1621" s="94"/>
      <c r="I1621" s="89"/>
      <c r="J1621" s="6"/>
      <c r="K1621" s="6"/>
      <c r="L1621" s="95"/>
      <c r="M1621" s="6"/>
      <c r="N1621" s="6"/>
      <c r="O1621" s="6"/>
      <c r="P1621" s="6"/>
      <c r="Q1621" s="6"/>
    </row>
    <row r="1622">
      <c r="A1622" s="89"/>
      <c r="B1622" s="6"/>
      <c r="C1622" s="89"/>
      <c r="D1622" s="96"/>
      <c r="E1622" s="6"/>
      <c r="F1622" s="94"/>
      <c r="G1622" s="6"/>
      <c r="H1622" s="94"/>
      <c r="I1622" s="89"/>
      <c r="J1622" s="6"/>
      <c r="K1622" s="6"/>
      <c r="L1622" s="95"/>
      <c r="M1622" s="6"/>
      <c r="N1622" s="6"/>
      <c r="O1622" s="6"/>
      <c r="P1622" s="6"/>
      <c r="Q1622" s="6"/>
    </row>
    <row r="1623">
      <c r="A1623" s="89"/>
      <c r="B1623" s="6"/>
      <c r="C1623" s="89"/>
      <c r="D1623" s="96"/>
      <c r="E1623" s="6"/>
      <c r="F1623" s="94"/>
      <c r="G1623" s="6"/>
      <c r="H1623" s="94"/>
      <c r="I1623" s="89"/>
      <c r="J1623" s="6"/>
      <c r="K1623" s="6"/>
      <c r="L1623" s="95"/>
      <c r="M1623" s="6"/>
      <c r="N1623" s="6"/>
      <c r="O1623" s="6"/>
      <c r="P1623" s="6"/>
      <c r="Q1623" s="6"/>
    </row>
    <row r="1624">
      <c r="A1624" s="89"/>
      <c r="B1624" s="6"/>
      <c r="C1624" s="89"/>
      <c r="D1624" s="96"/>
      <c r="E1624" s="6"/>
      <c r="F1624" s="94"/>
      <c r="G1624" s="6"/>
      <c r="H1624" s="94"/>
      <c r="I1624" s="89"/>
      <c r="J1624" s="6"/>
      <c r="K1624" s="6"/>
      <c r="L1624" s="95"/>
      <c r="M1624" s="6"/>
      <c r="N1624" s="6"/>
      <c r="O1624" s="6"/>
      <c r="P1624" s="6"/>
      <c r="Q1624" s="6"/>
    </row>
    <row r="1625">
      <c r="A1625" s="89"/>
      <c r="B1625" s="6"/>
      <c r="C1625" s="89"/>
      <c r="D1625" s="96"/>
      <c r="E1625" s="6"/>
      <c r="F1625" s="94"/>
      <c r="G1625" s="6"/>
      <c r="H1625" s="94"/>
      <c r="I1625" s="89"/>
      <c r="J1625" s="6"/>
      <c r="K1625" s="6"/>
      <c r="L1625" s="95"/>
      <c r="M1625" s="6"/>
      <c r="N1625" s="6"/>
      <c r="O1625" s="6"/>
      <c r="P1625" s="6"/>
      <c r="Q1625" s="6"/>
    </row>
    <row r="1626">
      <c r="A1626" s="89"/>
      <c r="B1626" s="6"/>
      <c r="C1626" s="89"/>
      <c r="D1626" s="96"/>
      <c r="E1626" s="6"/>
      <c r="F1626" s="94"/>
      <c r="G1626" s="6"/>
      <c r="H1626" s="94"/>
      <c r="I1626" s="89"/>
      <c r="J1626" s="6"/>
      <c r="K1626" s="6"/>
      <c r="L1626" s="95"/>
      <c r="M1626" s="6"/>
      <c r="N1626" s="6"/>
      <c r="O1626" s="6"/>
      <c r="P1626" s="6"/>
      <c r="Q1626" s="6"/>
    </row>
    <row r="1627">
      <c r="A1627" s="89"/>
      <c r="B1627" s="6"/>
      <c r="C1627" s="89"/>
      <c r="D1627" s="96"/>
      <c r="E1627" s="6"/>
      <c r="F1627" s="94"/>
      <c r="G1627" s="6"/>
      <c r="H1627" s="94"/>
      <c r="I1627" s="89"/>
      <c r="J1627" s="6"/>
      <c r="K1627" s="6"/>
      <c r="L1627" s="95"/>
      <c r="M1627" s="6"/>
      <c r="N1627" s="6"/>
      <c r="O1627" s="6"/>
      <c r="P1627" s="6"/>
      <c r="Q1627" s="6"/>
    </row>
    <row r="1628">
      <c r="A1628" s="89"/>
      <c r="B1628" s="6"/>
      <c r="C1628" s="89"/>
      <c r="D1628" s="96"/>
      <c r="E1628" s="6"/>
      <c r="F1628" s="94"/>
      <c r="G1628" s="6"/>
      <c r="H1628" s="94"/>
      <c r="I1628" s="89"/>
      <c r="J1628" s="6"/>
      <c r="K1628" s="6"/>
      <c r="L1628" s="95"/>
      <c r="M1628" s="6"/>
      <c r="N1628" s="6"/>
      <c r="O1628" s="6"/>
      <c r="P1628" s="6"/>
      <c r="Q1628" s="6"/>
    </row>
    <row r="1629">
      <c r="A1629" s="89"/>
      <c r="B1629" s="6"/>
      <c r="C1629" s="89"/>
      <c r="D1629" s="96"/>
      <c r="E1629" s="6"/>
      <c r="F1629" s="94"/>
      <c r="G1629" s="6"/>
      <c r="H1629" s="94"/>
      <c r="I1629" s="89"/>
      <c r="J1629" s="6"/>
      <c r="K1629" s="6"/>
      <c r="L1629" s="95"/>
      <c r="M1629" s="6"/>
      <c r="N1629" s="6"/>
      <c r="O1629" s="6"/>
      <c r="P1629" s="6"/>
      <c r="Q1629" s="6"/>
    </row>
    <row r="1630">
      <c r="A1630" s="89"/>
      <c r="B1630" s="6"/>
      <c r="C1630" s="89"/>
      <c r="D1630" s="96"/>
      <c r="E1630" s="6"/>
      <c r="F1630" s="94"/>
      <c r="G1630" s="6"/>
      <c r="H1630" s="94"/>
      <c r="I1630" s="89"/>
      <c r="J1630" s="6"/>
      <c r="K1630" s="6"/>
      <c r="L1630" s="95"/>
      <c r="M1630" s="6"/>
      <c r="N1630" s="6"/>
      <c r="O1630" s="6"/>
      <c r="P1630" s="6"/>
      <c r="Q1630" s="6"/>
    </row>
    <row r="1631">
      <c r="A1631" s="89"/>
      <c r="B1631" s="6"/>
      <c r="C1631" s="89"/>
      <c r="D1631" s="96"/>
      <c r="E1631" s="6"/>
      <c r="F1631" s="94"/>
      <c r="G1631" s="6"/>
      <c r="H1631" s="94"/>
      <c r="I1631" s="89"/>
      <c r="J1631" s="6"/>
      <c r="K1631" s="6"/>
      <c r="L1631" s="95"/>
      <c r="M1631" s="6"/>
      <c r="N1631" s="6"/>
      <c r="O1631" s="6"/>
      <c r="P1631" s="6"/>
      <c r="Q1631" s="6"/>
    </row>
    <row r="1632">
      <c r="A1632" s="89"/>
      <c r="B1632" s="6"/>
      <c r="C1632" s="89"/>
      <c r="D1632" s="96"/>
      <c r="E1632" s="6"/>
      <c r="F1632" s="94"/>
      <c r="G1632" s="6"/>
      <c r="H1632" s="94"/>
      <c r="I1632" s="89"/>
      <c r="J1632" s="6"/>
      <c r="K1632" s="6"/>
      <c r="L1632" s="95"/>
      <c r="M1632" s="6"/>
      <c r="N1632" s="6"/>
      <c r="O1632" s="6"/>
      <c r="P1632" s="6"/>
      <c r="Q1632" s="6"/>
    </row>
    <row r="1633">
      <c r="A1633" s="89"/>
      <c r="B1633" s="6"/>
      <c r="C1633" s="89"/>
      <c r="D1633" s="96"/>
      <c r="E1633" s="6"/>
      <c r="F1633" s="94"/>
      <c r="G1633" s="6"/>
      <c r="H1633" s="94"/>
      <c r="I1633" s="89"/>
      <c r="J1633" s="6"/>
      <c r="K1633" s="6"/>
      <c r="L1633" s="95"/>
      <c r="M1633" s="6"/>
      <c r="N1633" s="6"/>
      <c r="O1633" s="6"/>
      <c r="P1633" s="6"/>
      <c r="Q1633" s="6"/>
    </row>
    <row r="1634">
      <c r="A1634" s="89"/>
      <c r="B1634" s="6"/>
      <c r="C1634" s="89"/>
      <c r="D1634" s="96"/>
      <c r="E1634" s="6"/>
      <c r="F1634" s="94"/>
      <c r="G1634" s="6"/>
      <c r="H1634" s="94"/>
      <c r="I1634" s="89"/>
      <c r="J1634" s="6"/>
      <c r="K1634" s="6"/>
      <c r="L1634" s="95"/>
      <c r="M1634" s="6"/>
      <c r="N1634" s="6"/>
      <c r="O1634" s="6"/>
      <c r="P1634" s="6"/>
      <c r="Q1634" s="6"/>
    </row>
    <row r="1635">
      <c r="A1635" s="89"/>
      <c r="B1635" s="6"/>
      <c r="C1635" s="89"/>
      <c r="D1635" s="96"/>
      <c r="E1635" s="6"/>
      <c r="F1635" s="94"/>
      <c r="G1635" s="6"/>
      <c r="H1635" s="94"/>
      <c r="I1635" s="89"/>
      <c r="J1635" s="6"/>
      <c r="K1635" s="6"/>
      <c r="L1635" s="95"/>
      <c r="M1635" s="6"/>
      <c r="N1635" s="6"/>
      <c r="O1635" s="6"/>
      <c r="P1635" s="6"/>
      <c r="Q1635" s="6"/>
    </row>
    <row r="1636">
      <c r="A1636" s="89"/>
      <c r="B1636" s="6"/>
      <c r="C1636" s="89"/>
      <c r="D1636" s="96"/>
      <c r="E1636" s="6"/>
      <c r="F1636" s="94"/>
      <c r="G1636" s="6"/>
      <c r="H1636" s="94"/>
      <c r="I1636" s="89"/>
      <c r="J1636" s="6"/>
      <c r="K1636" s="6"/>
      <c r="L1636" s="95"/>
      <c r="M1636" s="6"/>
      <c r="N1636" s="6"/>
      <c r="O1636" s="6"/>
      <c r="P1636" s="6"/>
      <c r="Q1636" s="6"/>
    </row>
    <row r="1637">
      <c r="A1637" s="89"/>
      <c r="B1637" s="6"/>
      <c r="C1637" s="89"/>
      <c r="D1637" s="96"/>
      <c r="E1637" s="6"/>
      <c r="F1637" s="94"/>
      <c r="G1637" s="6"/>
      <c r="H1637" s="94"/>
      <c r="I1637" s="89"/>
      <c r="J1637" s="6"/>
      <c r="K1637" s="6"/>
      <c r="L1637" s="95"/>
      <c r="M1637" s="6"/>
      <c r="N1637" s="6"/>
      <c r="O1637" s="6"/>
      <c r="P1637" s="6"/>
      <c r="Q1637" s="6"/>
    </row>
    <row r="1638">
      <c r="A1638" s="89"/>
      <c r="B1638" s="6"/>
      <c r="C1638" s="89"/>
      <c r="D1638" s="96"/>
      <c r="E1638" s="6"/>
      <c r="F1638" s="94"/>
      <c r="G1638" s="6"/>
      <c r="H1638" s="94"/>
      <c r="I1638" s="89"/>
      <c r="J1638" s="6"/>
      <c r="K1638" s="6"/>
      <c r="L1638" s="95"/>
      <c r="M1638" s="6"/>
      <c r="N1638" s="6"/>
      <c r="O1638" s="6"/>
      <c r="P1638" s="6"/>
      <c r="Q1638" s="6"/>
    </row>
    <row r="1639">
      <c r="A1639" s="89"/>
      <c r="B1639" s="6"/>
      <c r="C1639" s="89"/>
      <c r="D1639" s="96"/>
      <c r="E1639" s="6"/>
      <c r="F1639" s="94"/>
      <c r="G1639" s="6"/>
      <c r="H1639" s="94"/>
      <c r="I1639" s="89"/>
      <c r="J1639" s="6"/>
      <c r="K1639" s="6"/>
      <c r="L1639" s="95"/>
      <c r="M1639" s="6"/>
      <c r="N1639" s="6"/>
      <c r="O1639" s="6"/>
      <c r="P1639" s="6"/>
      <c r="Q1639" s="6"/>
    </row>
    <row r="1640">
      <c r="A1640" s="89"/>
      <c r="B1640" s="6"/>
      <c r="C1640" s="89"/>
      <c r="D1640" s="96"/>
      <c r="E1640" s="6"/>
      <c r="F1640" s="94"/>
      <c r="G1640" s="6"/>
      <c r="H1640" s="94"/>
      <c r="I1640" s="89"/>
      <c r="J1640" s="6"/>
      <c r="K1640" s="6"/>
      <c r="L1640" s="95"/>
      <c r="M1640" s="6"/>
      <c r="N1640" s="6"/>
      <c r="O1640" s="6"/>
      <c r="P1640" s="6"/>
      <c r="Q1640" s="6"/>
    </row>
    <row r="1641">
      <c r="A1641" s="89"/>
      <c r="B1641" s="6"/>
      <c r="C1641" s="89"/>
      <c r="D1641" s="96"/>
      <c r="E1641" s="6"/>
      <c r="F1641" s="94"/>
      <c r="G1641" s="6"/>
      <c r="H1641" s="94"/>
      <c r="I1641" s="89"/>
      <c r="J1641" s="6"/>
      <c r="K1641" s="6"/>
      <c r="L1641" s="95"/>
      <c r="M1641" s="6"/>
      <c r="N1641" s="6"/>
      <c r="O1641" s="6"/>
      <c r="P1641" s="6"/>
      <c r="Q1641" s="6"/>
    </row>
    <row r="1642">
      <c r="A1642" s="89"/>
      <c r="B1642" s="6"/>
      <c r="C1642" s="89"/>
      <c r="D1642" s="96"/>
      <c r="E1642" s="6"/>
      <c r="F1642" s="94"/>
      <c r="G1642" s="6"/>
      <c r="H1642" s="94"/>
      <c r="I1642" s="89"/>
      <c r="J1642" s="6"/>
      <c r="K1642" s="6"/>
      <c r="L1642" s="95"/>
      <c r="M1642" s="6"/>
      <c r="N1642" s="6"/>
      <c r="O1642" s="6"/>
      <c r="P1642" s="6"/>
      <c r="Q1642" s="6"/>
    </row>
    <row r="1643">
      <c r="A1643" s="89"/>
      <c r="B1643" s="6"/>
      <c r="C1643" s="89"/>
      <c r="D1643" s="96"/>
      <c r="E1643" s="6"/>
      <c r="F1643" s="94"/>
      <c r="G1643" s="6"/>
      <c r="H1643" s="94"/>
      <c r="I1643" s="89"/>
      <c r="J1643" s="6"/>
      <c r="K1643" s="6"/>
      <c r="L1643" s="95"/>
      <c r="M1643" s="6"/>
      <c r="N1643" s="6"/>
      <c r="O1643" s="6"/>
      <c r="P1643" s="6"/>
      <c r="Q1643" s="6"/>
    </row>
    <row r="1644">
      <c r="A1644" s="89"/>
      <c r="B1644" s="6"/>
      <c r="C1644" s="89"/>
      <c r="D1644" s="96"/>
      <c r="E1644" s="6"/>
      <c r="F1644" s="94"/>
      <c r="G1644" s="6"/>
      <c r="H1644" s="94"/>
      <c r="I1644" s="89"/>
      <c r="J1644" s="6"/>
      <c r="K1644" s="6"/>
      <c r="L1644" s="95"/>
      <c r="M1644" s="6"/>
      <c r="N1644" s="6"/>
      <c r="O1644" s="6"/>
      <c r="P1644" s="6"/>
      <c r="Q1644" s="6"/>
    </row>
    <row r="1645">
      <c r="A1645" s="89"/>
      <c r="B1645" s="6"/>
      <c r="C1645" s="89"/>
      <c r="D1645" s="96"/>
      <c r="E1645" s="6"/>
      <c r="F1645" s="94"/>
      <c r="G1645" s="6"/>
      <c r="H1645" s="94"/>
      <c r="I1645" s="89"/>
      <c r="J1645" s="6"/>
      <c r="K1645" s="6"/>
      <c r="L1645" s="95"/>
      <c r="M1645" s="6"/>
      <c r="N1645" s="6"/>
      <c r="O1645" s="6"/>
      <c r="P1645" s="6"/>
      <c r="Q1645" s="6"/>
    </row>
    <row r="1646">
      <c r="A1646" s="89"/>
      <c r="B1646" s="6"/>
      <c r="C1646" s="89"/>
      <c r="D1646" s="96"/>
      <c r="E1646" s="6"/>
      <c r="F1646" s="94"/>
      <c r="G1646" s="6"/>
      <c r="H1646" s="94"/>
      <c r="I1646" s="89"/>
      <c r="J1646" s="6"/>
      <c r="K1646" s="6"/>
      <c r="L1646" s="95"/>
      <c r="M1646" s="6"/>
      <c r="N1646" s="6"/>
      <c r="O1646" s="6"/>
      <c r="P1646" s="6"/>
      <c r="Q1646" s="6"/>
    </row>
    <row r="1647">
      <c r="A1647" s="89"/>
      <c r="B1647" s="6"/>
      <c r="C1647" s="89"/>
      <c r="D1647" s="96"/>
      <c r="E1647" s="6"/>
      <c r="F1647" s="94"/>
      <c r="G1647" s="6"/>
      <c r="H1647" s="94"/>
      <c r="I1647" s="89"/>
      <c r="J1647" s="6"/>
      <c r="K1647" s="6"/>
      <c r="L1647" s="95"/>
      <c r="M1647" s="6"/>
      <c r="N1647" s="6"/>
      <c r="O1647" s="6"/>
      <c r="P1647" s="6"/>
      <c r="Q1647" s="6"/>
    </row>
    <row r="1648">
      <c r="A1648" s="89"/>
      <c r="B1648" s="6"/>
      <c r="C1648" s="89"/>
      <c r="D1648" s="96"/>
      <c r="E1648" s="6"/>
      <c r="F1648" s="94"/>
      <c r="G1648" s="6"/>
      <c r="H1648" s="94"/>
      <c r="I1648" s="89"/>
      <c r="J1648" s="6"/>
      <c r="K1648" s="6"/>
      <c r="L1648" s="95"/>
      <c r="M1648" s="6"/>
      <c r="N1648" s="6"/>
      <c r="O1648" s="6"/>
      <c r="P1648" s="6"/>
      <c r="Q1648" s="6"/>
    </row>
    <row r="1649">
      <c r="A1649" s="89"/>
      <c r="B1649" s="6"/>
      <c r="C1649" s="89"/>
      <c r="D1649" s="96"/>
      <c r="E1649" s="6"/>
      <c r="F1649" s="94"/>
      <c r="G1649" s="6"/>
      <c r="H1649" s="94"/>
      <c r="I1649" s="89"/>
      <c r="J1649" s="6"/>
      <c r="K1649" s="6"/>
      <c r="L1649" s="95"/>
      <c r="M1649" s="6"/>
      <c r="N1649" s="6"/>
      <c r="O1649" s="6"/>
      <c r="P1649" s="6"/>
      <c r="Q1649" s="6"/>
    </row>
    <row r="1650">
      <c r="A1650" s="89"/>
      <c r="B1650" s="6"/>
      <c r="C1650" s="89"/>
      <c r="D1650" s="96"/>
      <c r="E1650" s="6"/>
      <c r="F1650" s="94"/>
      <c r="G1650" s="6"/>
      <c r="H1650" s="94"/>
      <c r="I1650" s="89"/>
      <c r="J1650" s="6"/>
      <c r="K1650" s="6"/>
      <c r="L1650" s="95"/>
      <c r="M1650" s="6"/>
      <c r="N1650" s="6"/>
      <c r="O1650" s="6"/>
      <c r="P1650" s="6"/>
      <c r="Q1650" s="6"/>
    </row>
    <row r="1651">
      <c r="A1651" s="89"/>
      <c r="B1651" s="6"/>
      <c r="C1651" s="89"/>
      <c r="D1651" s="96"/>
      <c r="E1651" s="6"/>
      <c r="F1651" s="94"/>
      <c r="G1651" s="6"/>
      <c r="H1651" s="94"/>
      <c r="I1651" s="89"/>
      <c r="J1651" s="6"/>
      <c r="K1651" s="6"/>
      <c r="L1651" s="95"/>
      <c r="M1651" s="6"/>
      <c r="N1651" s="6"/>
      <c r="O1651" s="6"/>
      <c r="P1651" s="6"/>
      <c r="Q1651" s="6"/>
    </row>
    <row r="1652">
      <c r="A1652" s="89"/>
      <c r="B1652" s="6"/>
      <c r="C1652" s="89"/>
      <c r="D1652" s="96"/>
      <c r="E1652" s="6"/>
      <c r="F1652" s="94"/>
      <c r="G1652" s="6"/>
      <c r="H1652" s="94"/>
      <c r="I1652" s="89"/>
      <c r="J1652" s="6"/>
      <c r="K1652" s="6"/>
      <c r="L1652" s="95"/>
      <c r="M1652" s="6"/>
      <c r="N1652" s="6"/>
      <c r="O1652" s="6"/>
      <c r="P1652" s="6"/>
      <c r="Q1652" s="6"/>
    </row>
    <row r="1653">
      <c r="A1653" s="89"/>
      <c r="B1653" s="6"/>
      <c r="C1653" s="89"/>
      <c r="D1653" s="96"/>
      <c r="E1653" s="6"/>
      <c r="F1653" s="94"/>
      <c r="G1653" s="6"/>
      <c r="H1653" s="94"/>
      <c r="I1653" s="89"/>
      <c r="J1653" s="6"/>
      <c r="K1653" s="6"/>
      <c r="L1653" s="95"/>
      <c r="M1653" s="6"/>
      <c r="N1653" s="6"/>
      <c r="O1653" s="6"/>
      <c r="P1653" s="6"/>
      <c r="Q1653" s="6"/>
    </row>
    <row r="1654">
      <c r="A1654" s="89"/>
      <c r="B1654" s="6"/>
      <c r="C1654" s="89"/>
      <c r="D1654" s="96"/>
      <c r="E1654" s="6"/>
      <c r="F1654" s="94"/>
      <c r="G1654" s="6"/>
      <c r="H1654" s="94"/>
      <c r="I1654" s="89"/>
      <c r="J1654" s="6"/>
      <c r="K1654" s="6"/>
      <c r="L1654" s="95"/>
      <c r="M1654" s="6"/>
      <c r="N1654" s="6"/>
      <c r="O1654" s="6"/>
      <c r="P1654" s="6"/>
      <c r="Q1654" s="6"/>
    </row>
    <row r="1655">
      <c r="A1655" s="89"/>
      <c r="B1655" s="6"/>
      <c r="C1655" s="89"/>
      <c r="D1655" s="96"/>
      <c r="E1655" s="6"/>
      <c r="F1655" s="94"/>
      <c r="G1655" s="6"/>
      <c r="H1655" s="94"/>
      <c r="I1655" s="89"/>
      <c r="J1655" s="6"/>
      <c r="K1655" s="6"/>
      <c r="L1655" s="95"/>
      <c r="M1655" s="6"/>
      <c r="N1655" s="6"/>
      <c r="O1655" s="6"/>
      <c r="P1655" s="6"/>
      <c r="Q1655" s="6"/>
    </row>
    <row r="1656">
      <c r="A1656" s="89"/>
      <c r="B1656" s="6"/>
      <c r="C1656" s="89"/>
      <c r="D1656" s="96"/>
      <c r="E1656" s="6"/>
      <c r="F1656" s="94"/>
      <c r="G1656" s="6"/>
      <c r="H1656" s="94"/>
      <c r="I1656" s="89"/>
      <c r="J1656" s="6"/>
      <c r="K1656" s="6"/>
      <c r="L1656" s="95"/>
      <c r="M1656" s="6"/>
      <c r="N1656" s="6"/>
      <c r="O1656" s="6"/>
      <c r="P1656" s="6"/>
      <c r="Q1656" s="6"/>
    </row>
    <row r="1657">
      <c r="A1657" s="89"/>
      <c r="B1657" s="6"/>
      <c r="C1657" s="89"/>
      <c r="D1657" s="96"/>
      <c r="E1657" s="6"/>
      <c r="F1657" s="94"/>
      <c r="G1657" s="6"/>
      <c r="H1657" s="94"/>
      <c r="I1657" s="89"/>
      <c r="J1657" s="6"/>
      <c r="K1657" s="6"/>
      <c r="L1657" s="95"/>
      <c r="M1657" s="6"/>
      <c r="N1657" s="6"/>
      <c r="O1657" s="6"/>
      <c r="P1657" s="6"/>
      <c r="Q1657" s="6"/>
    </row>
    <row r="1658">
      <c r="A1658" s="89"/>
      <c r="B1658" s="6"/>
      <c r="C1658" s="89"/>
      <c r="D1658" s="96"/>
      <c r="E1658" s="6"/>
      <c r="F1658" s="94"/>
      <c r="G1658" s="6"/>
      <c r="H1658" s="94"/>
      <c r="I1658" s="89"/>
      <c r="J1658" s="6"/>
      <c r="K1658" s="6"/>
      <c r="L1658" s="95"/>
      <c r="M1658" s="6"/>
      <c r="N1658" s="6"/>
      <c r="O1658" s="6"/>
      <c r="P1658" s="6"/>
      <c r="Q1658" s="6"/>
    </row>
    <row r="1659">
      <c r="A1659" s="89"/>
      <c r="B1659" s="6"/>
      <c r="C1659" s="89"/>
      <c r="D1659" s="96"/>
      <c r="E1659" s="6"/>
      <c r="F1659" s="94"/>
      <c r="G1659" s="6"/>
      <c r="H1659" s="94"/>
      <c r="I1659" s="89"/>
      <c r="J1659" s="6"/>
      <c r="K1659" s="6"/>
      <c r="L1659" s="95"/>
      <c r="M1659" s="6"/>
      <c r="N1659" s="6"/>
      <c r="O1659" s="6"/>
      <c r="P1659" s="6"/>
      <c r="Q1659" s="6"/>
    </row>
    <row r="1660">
      <c r="A1660" s="89"/>
      <c r="B1660" s="6"/>
      <c r="C1660" s="89"/>
      <c r="D1660" s="96"/>
      <c r="E1660" s="6"/>
      <c r="F1660" s="94"/>
      <c r="G1660" s="6"/>
      <c r="H1660" s="94"/>
      <c r="I1660" s="89"/>
      <c r="J1660" s="6"/>
      <c r="K1660" s="6"/>
      <c r="L1660" s="95"/>
      <c r="M1660" s="6"/>
      <c r="N1660" s="6"/>
      <c r="O1660" s="6"/>
      <c r="P1660" s="6"/>
      <c r="Q1660" s="6"/>
    </row>
    <row r="1661">
      <c r="A1661" s="89"/>
      <c r="B1661" s="6"/>
      <c r="C1661" s="89"/>
      <c r="D1661" s="96"/>
      <c r="E1661" s="6"/>
      <c r="F1661" s="94"/>
      <c r="G1661" s="6"/>
      <c r="H1661" s="94"/>
      <c r="I1661" s="89"/>
      <c r="J1661" s="6"/>
      <c r="K1661" s="6"/>
      <c r="L1661" s="95"/>
      <c r="M1661" s="6"/>
      <c r="N1661" s="6"/>
      <c r="O1661" s="6"/>
      <c r="P1661" s="6"/>
      <c r="Q1661" s="6"/>
    </row>
    <row r="1662">
      <c r="A1662" s="89"/>
      <c r="B1662" s="6"/>
      <c r="C1662" s="89"/>
      <c r="D1662" s="96"/>
      <c r="E1662" s="6"/>
      <c r="F1662" s="94"/>
      <c r="G1662" s="6"/>
      <c r="H1662" s="94"/>
      <c r="I1662" s="89"/>
      <c r="J1662" s="6"/>
      <c r="K1662" s="6"/>
      <c r="L1662" s="95"/>
      <c r="M1662" s="6"/>
      <c r="N1662" s="6"/>
      <c r="O1662" s="6"/>
      <c r="P1662" s="6"/>
      <c r="Q1662" s="6"/>
    </row>
    <row r="1663">
      <c r="A1663" s="89"/>
      <c r="B1663" s="6"/>
      <c r="C1663" s="89"/>
      <c r="D1663" s="96"/>
      <c r="E1663" s="6"/>
      <c r="F1663" s="94"/>
      <c r="G1663" s="6"/>
      <c r="H1663" s="94"/>
      <c r="I1663" s="89"/>
      <c r="J1663" s="6"/>
      <c r="K1663" s="6"/>
      <c r="L1663" s="95"/>
      <c r="M1663" s="6"/>
      <c r="N1663" s="6"/>
      <c r="O1663" s="6"/>
      <c r="P1663" s="6"/>
      <c r="Q1663" s="6"/>
    </row>
    <row r="1664">
      <c r="A1664" s="89"/>
      <c r="B1664" s="6"/>
      <c r="C1664" s="89"/>
      <c r="D1664" s="96"/>
      <c r="E1664" s="6"/>
      <c r="F1664" s="94"/>
      <c r="G1664" s="6"/>
      <c r="H1664" s="94"/>
      <c r="I1664" s="89"/>
      <c r="J1664" s="6"/>
      <c r="K1664" s="6"/>
      <c r="L1664" s="95"/>
      <c r="M1664" s="6"/>
      <c r="N1664" s="6"/>
      <c r="O1664" s="6"/>
      <c r="P1664" s="6"/>
      <c r="Q1664" s="6"/>
    </row>
    <row r="1665">
      <c r="A1665" s="89"/>
      <c r="B1665" s="6"/>
      <c r="C1665" s="89"/>
      <c r="D1665" s="96"/>
      <c r="E1665" s="6"/>
      <c r="F1665" s="94"/>
      <c r="G1665" s="6"/>
      <c r="H1665" s="94"/>
      <c r="I1665" s="89"/>
      <c r="J1665" s="6"/>
      <c r="K1665" s="6"/>
      <c r="L1665" s="95"/>
      <c r="M1665" s="6"/>
      <c r="N1665" s="6"/>
      <c r="O1665" s="6"/>
      <c r="P1665" s="6"/>
      <c r="Q1665" s="6"/>
    </row>
    <row r="1666">
      <c r="A1666" s="89"/>
      <c r="B1666" s="6"/>
      <c r="C1666" s="89"/>
      <c r="D1666" s="96"/>
      <c r="E1666" s="6"/>
      <c r="F1666" s="94"/>
      <c r="G1666" s="6"/>
      <c r="H1666" s="94"/>
      <c r="I1666" s="89"/>
      <c r="J1666" s="6"/>
      <c r="K1666" s="6"/>
      <c r="L1666" s="95"/>
      <c r="M1666" s="6"/>
      <c r="N1666" s="6"/>
      <c r="O1666" s="6"/>
      <c r="P1666" s="6"/>
      <c r="Q1666" s="6"/>
    </row>
    <row r="1667">
      <c r="A1667" s="89"/>
      <c r="B1667" s="6"/>
      <c r="C1667" s="89"/>
      <c r="D1667" s="96"/>
      <c r="E1667" s="6"/>
      <c r="F1667" s="94"/>
      <c r="G1667" s="6"/>
      <c r="H1667" s="94"/>
      <c r="I1667" s="89"/>
      <c r="J1667" s="6"/>
      <c r="K1667" s="6"/>
      <c r="L1667" s="95"/>
      <c r="M1667" s="6"/>
      <c r="N1667" s="6"/>
      <c r="O1667" s="6"/>
      <c r="P1667" s="6"/>
      <c r="Q1667" s="6"/>
    </row>
    <row r="1668">
      <c r="A1668" s="89"/>
      <c r="B1668" s="6"/>
      <c r="C1668" s="89"/>
      <c r="D1668" s="96"/>
      <c r="E1668" s="6"/>
      <c r="F1668" s="94"/>
      <c r="G1668" s="6"/>
      <c r="H1668" s="94"/>
      <c r="I1668" s="89"/>
      <c r="J1668" s="6"/>
      <c r="K1668" s="6"/>
      <c r="L1668" s="95"/>
      <c r="M1668" s="6"/>
      <c r="N1668" s="6"/>
      <c r="O1668" s="6"/>
      <c r="P1668" s="6"/>
      <c r="Q1668" s="6"/>
    </row>
    <row r="1669">
      <c r="A1669" s="89"/>
      <c r="B1669" s="6"/>
      <c r="C1669" s="89"/>
      <c r="D1669" s="96"/>
      <c r="E1669" s="6"/>
      <c r="F1669" s="94"/>
      <c r="G1669" s="6"/>
      <c r="H1669" s="94"/>
      <c r="I1669" s="89"/>
      <c r="J1669" s="6"/>
      <c r="K1669" s="6"/>
      <c r="L1669" s="95"/>
      <c r="M1669" s="6"/>
      <c r="N1669" s="6"/>
      <c r="O1669" s="6"/>
      <c r="P1669" s="6"/>
      <c r="Q1669" s="6"/>
    </row>
    <row r="1670">
      <c r="A1670" s="89"/>
      <c r="B1670" s="6"/>
      <c r="C1670" s="89"/>
      <c r="D1670" s="96"/>
      <c r="E1670" s="6"/>
      <c r="F1670" s="94"/>
      <c r="G1670" s="6"/>
      <c r="H1670" s="94"/>
      <c r="I1670" s="89"/>
      <c r="J1670" s="6"/>
      <c r="K1670" s="6"/>
      <c r="L1670" s="95"/>
      <c r="M1670" s="6"/>
      <c r="N1670" s="6"/>
      <c r="O1670" s="6"/>
      <c r="P1670" s="6"/>
      <c r="Q1670" s="6"/>
    </row>
    <row r="1671">
      <c r="A1671" s="89"/>
      <c r="B1671" s="6"/>
      <c r="C1671" s="89"/>
      <c r="D1671" s="96"/>
      <c r="E1671" s="6"/>
      <c r="F1671" s="94"/>
      <c r="G1671" s="6"/>
      <c r="H1671" s="94"/>
      <c r="I1671" s="89"/>
      <c r="J1671" s="6"/>
      <c r="K1671" s="6"/>
      <c r="L1671" s="95"/>
      <c r="M1671" s="6"/>
      <c r="N1671" s="6"/>
      <c r="O1671" s="6"/>
      <c r="P1671" s="6"/>
      <c r="Q1671" s="6"/>
    </row>
    <row r="1672">
      <c r="A1672" s="89"/>
      <c r="B1672" s="6"/>
      <c r="C1672" s="89"/>
      <c r="D1672" s="96"/>
      <c r="E1672" s="6"/>
      <c r="F1672" s="94"/>
      <c r="G1672" s="6"/>
      <c r="H1672" s="94"/>
      <c r="I1672" s="89"/>
      <c r="J1672" s="6"/>
      <c r="K1672" s="6"/>
      <c r="L1672" s="95"/>
      <c r="M1672" s="6"/>
      <c r="N1672" s="6"/>
      <c r="O1672" s="6"/>
      <c r="P1672" s="6"/>
      <c r="Q1672" s="6"/>
    </row>
    <row r="1673">
      <c r="A1673" s="89"/>
      <c r="B1673" s="6"/>
      <c r="C1673" s="89"/>
      <c r="D1673" s="96"/>
      <c r="E1673" s="6"/>
      <c r="F1673" s="94"/>
      <c r="G1673" s="6"/>
      <c r="H1673" s="94"/>
      <c r="I1673" s="89"/>
      <c r="J1673" s="6"/>
      <c r="K1673" s="6"/>
      <c r="L1673" s="95"/>
      <c r="M1673" s="6"/>
      <c r="N1673" s="6"/>
      <c r="O1673" s="6"/>
      <c r="P1673" s="6"/>
      <c r="Q1673" s="6"/>
    </row>
    <row r="1674">
      <c r="A1674" s="89"/>
      <c r="B1674" s="6"/>
      <c r="C1674" s="89"/>
      <c r="D1674" s="96"/>
      <c r="E1674" s="6"/>
      <c r="F1674" s="94"/>
      <c r="G1674" s="6"/>
      <c r="H1674" s="94"/>
      <c r="I1674" s="89"/>
      <c r="J1674" s="6"/>
      <c r="K1674" s="6"/>
      <c r="L1674" s="95"/>
      <c r="M1674" s="6"/>
      <c r="N1674" s="6"/>
      <c r="O1674" s="6"/>
      <c r="P1674" s="6"/>
      <c r="Q1674" s="6"/>
    </row>
    <row r="1675">
      <c r="A1675" s="89"/>
      <c r="B1675" s="6"/>
      <c r="C1675" s="89"/>
      <c r="D1675" s="96"/>
      <c r="E1675" s="6"/>
      <c r="F1675" s="94"/>
      <c r="G1675" s="6"/>
      <c r="H1675" s="94"/>
      <c r="I1675" s="89"/>
      <c r="J1675" s="6"/>
      <c r="K1675" s="6"/>
      <c r="L1675" s="95"/>
      <c r="M1675" s="6"/>
      <c r="N1675" s="6"/>
      <c r="O1675" s="6"/>
      <c r="P1675" s="6"/>
      <c r="Q1675" s="6"/>
    </row>
    <row r="1676">
      <c r="A1676" s="89"/>
      <c r="B1676" s="6"/>
      <c r="C1676" s="89"/>
      <c r="D1676" s="96"/>
      <c r="E1676" s="6"/>
      <c r="F1676" s="94"/>
      <c r="G1676" s="6"/>
      <c r="H1676" s="94"/>
      <c r="I1676" s="89"/>
      <c r="J1676" s="6"/>
      <c r="K1676" s="6"/>
      <c r="L1676" s="95"/>
      <c r="M1676" s="6"/>
      <c r="N1676" s="6"/>
      <c r="O1676" s="6"/>
      <c r="P1676" s="6"/>
      <c r="Q1676" s="6"/>
    </row>
    <row r="1677">
      <c r="A1677" s="89"/>
      <c r="B1677" s="6"/>
      <c r="C1677" s="89"/>
      <c r="D1677" s="96"/>
      <c r="E1677" s="6"/>
      <c r="F1677" s="94"/>
      <c r="G1677" s="6"/>
      <c r="H1677" s="94"/>
      <c r="I1677" s="89"/>
      <c r="J1677" s="6"/>
      <c r="K1677" s="6"/>
      <c r="L1677" s="95"/>
      <c r="M1677" s="6"/>
      <c r="N1677" s="6"/>
      <c r="O1677" s="6"/>
      <c r="P1677" s="6"/>
      <c r="Q1677" s="6"/>
    </row>
    <row r="1678">
      <c r="A1678" s="89"/>
      <c r="B1678" s="6"/>
      <c r="C1678" s="89"/>
      <c r="D1678" s="96"/>
      <c r="E1678" s="6"/>
      <c r="F1678" s="94"/>
      <c r="G1678" s="6"/>
      <c r="H1678" s="94"/>
      <c r="I1678" s="89"/>
      <c r="J1678" s="6"/>
      <c r="K1678" s="6"/>
      <c r="L1678" s="95"/>
      <c r="M1678" s="6"/>
      <c r="N1678" s="6"/>
      <c r="O1678" s="6"/>
      <c r="P1678" s="6"/>
      <c r="Q1678" s="6"/>
    </row>
    <row r="1679">
      <c r="A1679" s="89"/>
      <c r="B1679" s="6"/>
      <c r="C1679" s="89"/>
      <c r="D1679" s="96"/>
      <c r="E1679" s="6"/>
      <c r="F1679" s="94"/>
      <c r="G1679" s="6"/>
      <c r="H1679" s="94"/>
      <c r="I1679" s="89"/>
      <c r="J1679" s="6"/>
      <c r="K1679" s="6"/>
      <c r="L1679" s="95"/>
      <c r="M1679" s="6"/>
      <c r="N1679" s="6"/>
      <c r="O1679" s="6"/>
      <c r="P1679" s="6"/>
      <c r="Q1679" s="6"/>
    </row>
    <row r="1680">
      <c r="A1680" s="89"/>
      <c r="B1680" s="6"/>
      <c r="C1680" s="89"/>
      <c r="D1680" s="96"/>
      <c r="E1680" s="6"/>
      <c r="F1680" s="94"/>
      <c r="G1680" s="6"/>
      <c r="H1680" s="94"/>
      <c r="I1680" s="89"/>
      <c r="J1680" s="6"/>
      <c r="K1680" s="6"/>
      <c r="L1680" s="95"/>
      <c r="M1680" s="6"/>
      <c r="N1680" s="6"/>
      <c r="O1680" s="6"/>
      <c r="P1680" s="6"/>
      <c r="Q1680" s="6"/>
    </row>
    <row r="1681">
      <c r="A1681" s="89"/>
      <c r="B1681" s="6"/>
      <c r="C1681" s="89"/>
      <c r="D1681" s="96"/>
      <c r="E1681" s="6"/>
      <c r="F1681" s="94"/>
      <c r="G1681" s="6"/>
      <c r="H1681" s="94"/>
      <c r="I1681" s="89"/>
      <c r="J1681" s="6"/>
      <c r="K1681" s="6"/>
      <c r="L1681" s="95"/>
      <c r="M1681" s="6"/>
      <c r="N1681" s="6"/>
      <c r="O1681" s="6"/>
      <c r="P1681" s="6"/>
      <c r="Q1681" s="6"/>
    </row>
    <row r="1682">
      <c r="A1682" s="89"/>
      <c r="B1682" s="6"/>
      <c r="C1682" s="89"/>
      <c r="D1682" s="96"/>
      <c r="E1682" s="6"/>
      <c r="F1682" s="94"/>
      <c r="G1682" s="6"/>
      <c r="H1682" s="94"/>
      <c r="I1682" s="89"/>
      <c r="J1682" s="6"/>
      <c r="K1682" s="6"/>
      <c r="L1682" s="95"/>
      <c r="M1682" s="6"/>
      <c r="N1682" s="6"/>
      <c r="O1682" s="6"/>
      <c r="P1682" s="6"/>
      <c r="Q1682" s="6"/>
    </row>
    <row r="1683">
      <c r="A1683" s="89"/>
      <c r="B1683" s="6"/>
      <c r="C1683" s="89"/>
      <c r="D1683" s="96"/>
      <c r="E1683" s="6"/>
      <c r="F1683" s="94"/>
      <c r="G1683" s="6"/>
      <c r="H1683" s="94"/>
      <c r="I1683" s="89"/>
      <c r="J1683" s="6"/>
      <c r="K1683" s="6"/>
      <c r="L1683" s="95"/>
      <c r="M1683" s="6"/>
      <c r="N1683" s="6"/>
      <c r="O1683" s="6"/>
      <c r="P1683" s="6"/>
      <c r="Q1683" s="6"/>
    </row>
    <row r="1684">
      <c r="A1684" s="89"/>
      <c r="B1684" s="6"/>
      <c r="C1684" s="89"/>
      <c r="D1684" s="96"/>
      <c r="E1684" s="6"/>
      <c r="F1684" s="94"/>
      <c r="G1684" s="6"/>
      <c r="H1684" s="94"/>
      <c r="I1684" s="89"/>
      <c r="J1684" s="6"/>
      <c r="K1684" s="6"/>
      <c r="L1684" s="95"/>
      <c r="M1684" s="6"/>
      <c r="N1684" s="6"/>
      <c r="O1684" s="6"/>
      <c r="P1684" s="6"/>
      <c r="Q1684" s="6"/>
    </row>
    <row r="1685">
      <c r="A1685" s="89"/>
      <c r="B1685" s="6"/>
      <c r="C1685" s="89"/>
      <c r="D1685" s="96"/>
      <c r="E1685" s="6"/>
      <c r="F1685" s="94"/>
      <c r="G1685" s="6"/>
      <c r="H1685" s="94"/>
      <c r="I1685" s="89"/>
      <c r="J1685" s="6"/>
      <c r="K1685" s="6"/>
      <c r="L1685" s="95"/>
      <c r="M1685" s="6"/>
      <c r="N1685" s="6"/>
      <c r="O1685" s="6"/>
      <c r="P1685" s="6"/>
      <c r="Q1685" s="6"/>
    </row>
    <row r="1686">
      <c r="A1686" s="89"/>
      <c r="B1686" s="6"/>
      <c r="C1686" s="89"/>
      <c r="D1686" s="96"/>
      <c r="E1686" s="6"/>
      <c r="F1686" s="94"/>
      <c r="G1686" s="6"/>
      <c r="H1686" s="94"/>
      <c r="I1686" s="89"/>
      <c r="J1686" s="6"/>
      <c r="K1686" s="6"/>
      <c r="L1686" s="95"/>
      <c r="M1686" s="6"/>
      <c r="N1686" s="6"/>
      <c r="O1686" s="6"/>
      <c r="P1686" s="6"/>
      <c r="Q1686" s="6"/>
    </row>
    <row r="1687">
      <c r="A1687" s="89"/>
      <c r="B1687" s="6"/>
      <c r="C1687" s="89"/>
      <c r="D1687" s="96"/>
      <c r="E1687" s="6"/>
      <c r="F1687" s="94"/>
      <c r="G1687" s="6"/>
      <c r="H1687" s="94"/>
      <c r="I1687" s="89"/>
      <c r="J1687" s="6"/>
      <c r="K1687" s="6"/>
      <c r="L1687" s="95"/>
      <c r="M1687" s="6"/>
      <c r="N1687" s="6"/>
      <c r="O1687" s="6"/>
      <c r="P1687" s="6"/>
      <c r="Q1687" s="6"/>
    </row>
    <row r="1688">
      <c r="A1688" s="89"/>
      <c r="B1688" s="6"/>
      <c r="C1688" s="89"/>
      <c r="D1688" s="96"/>
      <c r="E1688" s="6"/>
      <c r="F1688" s="94"/>
      <c r="G1688" s="6"/>
      <c r="H1688" s="94"/>
      <c r="I1688" s="89"/>
      <c r="J1688" s="6"/>
      <c r="K1688" s="6"/>
      <c r="L1688" s="95"/>
      <c r="M1688" s="6"/>
      <c r="N1688" s="6"/>
      <c r="O1688" s="6"/>
      <c r="P1688" s="6"/>
      <c r="Q1688" s="6"/>
    </row>
    <row r="1689">
      <c r="A1689" s="89"/>
      <c r="B1689" s="6"/>
      <c r="C1689" s="89"/>
      <c r="D1689" s="96"/>
      <c r="E1689" s="6"/>
      <c r="F1689" s="94"/>
      <c r="G1689" s="6"/>
      <c r="H1689" s="94"/>
      <c r="I1689" s="89"/>
      <c r="J1689" s="6"/>
      <c r="K1689" s="6"/>
      <c r="L1689" s="95"/>
      <c r="M1689" s="6"/>
      <c r="N1689" s="6"/>
      <c r="O1689" s="6"/>
      <c r="P1689" s="6"/>
      <c r="Q1689" s="6"/>
    </row>
    <row r="1690">
      <c r="A1690" s="89"/>
      <c r="B1690" s="6"/>
      <c r="C1690" s="89"/>
      <c r="D1690" s="96"/>
      <c r="E1690" s="6"/>
      <c r="F1690" s="94"/>
      <c r="G1690" s="6"/>
      <c r="H1690" s="94"/>
      <c r="I1690" s="89"/>
      <c r="J1690" s="6"/>
      <c r="K1690" s="6"/>
      <c r="L1690" s="95"/>
      <c r="M1690" s="6"/>
      <c r="N1690" s="6"/>
      <c r="O1690" s="6"/>
      <c r="P1690" s="6"/>
      <c r="Q1690" s="6"/>
    </row>
    <row r="1691">
      <c r="A1691" s="89"/>
      <c r="B1691" s="6"/>
      <c r="C1691" s="89"/>
      <c r="D1691" s="96"/>
      <c r="E1691" s="6"/>
      <c r="F1691" s="94"/>
      <c r="G1691" s="6"/>
      <c r="H1691" s="94"/>
      <c r="I1691" s="89"/>
      <c r="J1691" s="6"/>
      <c r="K1691" s="6"/>
      <c r="L1691" s="95"/>
      <c r="M1691" s="6"/>
      <c r="N1691" s="6"/>
      <c r="O1691" s="6"/>
      <c r="P1691" s="6"/>
      <c r="Q1691" s="6"/>
    </row>
    <row r="1692">
      <c r="A1692" s="89"/>
      <c r="B1692" s="6"/>
      <c r="C1692" s="89"/>
      <c r="D1692" s="96"/>
      <c r="E1692" s="6"/>
      <c r="F1692" s="94"/>
      <c r="G1692" s="6"/>
      <c r="H1692" s="94"/>
      <c r="I1692" s="89"/>
      <c r="J1692" s="6"/>
      <c r="K1692" s="6"/>
      <c r="L1692" s="95"/>
      <c r="M1692" s="6"/>
      <c r="N1692" s="6"/>
      <c r="O1692" s="6"/>
      <c r="P1692" s="6"/>
      <c r="Q1692" s="6"/>
    </row>
    <row r="1693">
      <c r="A1693" s="89"/>
      <c r="B1693" s="6"/>
      <c r="C1693" s="89"/>
      <c r="D1693" s="96"/>
      <c r="E1693" s="6"/>
      <c r="F1693" s="94"/>
      <c r="G1693" s="6"/>
      <c r="H1693" s="94"/>
      <c r="I1693" s="89"/>
      <c r="J1693" s="6"/>
      <c r="K1693" s="6"/>
      <c r="L1693" s="95"/>
      <c r="M1693" s="6"/>
      <c r="N1693" s="6"/>
      <c r="O1693" s="6"/>
      <c r="P1693" s="6"/>
      <c r="Q1693" s="6"/>
    </row>
    <row r="1694">
      <c r="A1694" s="89"/>
      <c r="B1694" s="6"/>
      <c r="C1694" s="89"/>
      <c r="D1694" s="96"/>
      <c r="E1694" s="6"/>
      <c r="F1694" s="94"/>
      <c r="G1694" s="6"/>
      <c r="H1694" s="94"/>
      <c r="I1694" s="89"/>
      <c r="J1694" s="6"/>
      <c r="K1694" s="6"/>
      <c r="L1694" s="95"/>
      <c r="M1694" s="6"/>
      <c r="N1694" s="6"/>
      <c r="O1694" s="6"/>
      <c r="P1694" s="6"/>
      <c r="Q1694" s="6"/>
    </row>
    <row r="1695">
      <c r="A1695" s="89"/>
      <c r="B1695" s="6"/>
      <c r="C1695" s="89"/>
      <c r="D1695" s="96"/>
      <c r="E1695" s="6"/>
      <c r="F1695" s="94"/>
      <c r="G1695" s="6"/>
      <c r="H1695" s="94"/>
      <c r="I1695" s="89"/>
      <c r="J1695" s="6"/>
      <c r="K1695" s="6"/>
      <c r="L1695" s="95"/>
      <c r="M1695" s="6"/>
      <c r="N1695" s="6"/>
      <c r="O1695" s="6"/>
      <c r="P1695" s="6"/>
      <c r="Q1695" s="6"/>
    </row>
    <row r="1696">
      <c r="A1696" s="89"/>
      <c r="B1696" s="6"/>
      <c r="C1696" s="89"/>
      <c r="D1696" s="96"/>
      <c r="E1696" s="6"/>
      <c r="F1696" s="94"/>
      <c r="G1696" s="6"/>
      <c r="H1696" s="94"/>
      <c r="I1696" s="89"/>
      <c r="J1696" s="6"/>
      <c r="K1696" s="6"/>
      <c r="L1696" s="95"/>
      <c r="M1696" s="6"/>
      <c r="N1696" s="6"/>
      <c r="O1696" s="6"/>
      <c r="P1696" s="6"/>
      <c r="Q1696" s="6"/>
    </row>
    <row r="1697">
      <c r="A1697" s="89"/>
      <c r="B1697" s="6"/>
      <c r="C1697" s="89"/>
      <c r="D1697" s="96"/>
      <c r="E1697" s="6"/>
      <c r="F1697" s="94"/>
      <c r="G1697" s="6"/>
      <c r="H1697" s="94"/>
      <c r="I1697" s="89"/>
      <c r="J1697" s="6"/>
      <c r="K1697" s="6"/>
      <c r="L1697" s="95"/>
      <c r="M1697" s="6"/>
      <c r="N1697" s="6"/>
      <c r="O1697" s="6"/>
      <c r="P1697" s="6"/>
      <c r="Q1697" s="6"/>
    </row>
    <row r="1698">
      <c r="A1698" s="89"/>
      <c r="B1698" s="6"/>
      <c r="C1698" s="89"/>
      <c r="D1698" s="96"/>
      <c r="E1698" s="6"/>
      <c r="F1698" s="94"/>
      <c r="G1698" s="6"/>
      <c r="H1698" s="94"/>
      <c r="I1698" s="89"/>
      <c r="J1698" s="6"/>
      <c r="K1698" s="6"/>
      <c r="L1698" s="95"/>
      <c r="M1698" s="6"/>
      <c r="N1698" s="6"/>
      <c r="O1698" s="6"/>
      <c r="P1698" s="6"/>
      <c r="Q1698" s="6"/>
    </row>
    <row r="1699">
      <c r="A1699" s="89"/>
      <c r="B1699" s="6"/>
      <c r="C1699" s="89"/>
      <c r="D1699" s="96"/>
      <c r="E1699" s="6"/>
      <c r="F1699" s="94"/>
      <c r="G1699" s="6"/>
      <c r="H1699" s="94"/>
      <c r="I1699" s="89"/>
      <c r="J1699" s="6"/>
      <c r="K1699" s="6"/>
      <c r="L1699" s="95"/>
      <c r="M1699" s="6"/>
      <c r="N1699" s="6"/>
      <c r="O1699" s="6"/>
      <c r="P1699" s="6"/>
      <c r="Q1699" s="6"/>
    </row>
    <row r="1700">
      <c r="A1700" s="89"/>
      <c r="B1700" s="6"/>
      <c r="C1700" s="89"/>
      <c r="D1700" s="96"/>
      <c r="E1700" s="6"/>
      <c r="F1700" s="94"/>
      <c r="G1700" s="6"/>
      <c r="H1700" s="94"/>
      <c r="I1700" s="89"/>
      <c r="J1700" s="6"/>
      <c r="K1700" s="6"/>
      <c r="L1700" s="95"/>
      <c r="M1700" s="6"/>
      <c r="N1700" s="6"/>
      <c r="O1700" s="6"/>
      <c r="P1700" s="6"/>
      <c r="Q1700" s="6"/>
    </row>
    <row r="1701">
      <c r="A1701" s="89"/>
      <c r="B1701" s="6"/>
      <c r="C1701" s="89"/>
      <c r="D1701" s="96"/>
      <c r="E1701" s="6"/>
      <c r="F1701" s="94"/>
      <c r="G1701" s="6"/>
      <c r="H1701" s="94"/>
      <c r="I1701" s="89"/>
      <c r="J1701" s="6"/>
      <c r="K1701" s="6"/>
      <c r="L1701" s="95"/>
      <c r="M1701" s="6"/>
      <c r="N1701" s="6"/>
      <c r="O1701" s="6"/>
      <c r="P1701" s="6"/>
      <c r="Q1701" s="6"/>
    </row>
    <row r="1702">
      <c r="A1702" s="89"/>
      <c r="B1702" s="6"/>
      <c r="C1702" s="89"/>
      <c r="D1702" s="96"/>
      <c r="E1702" s="6"/>
      <c r="F1702" s="94"/>
      <c r="G1702" s="6"/>
      <c r="H1702" s="94"/>
      <c r="I1702" s="89"/>
      <c r="J1702" s="6"/>
      <c r="K1702" s="6"/>
      <c r="L1702" s="95"/>
      <c r="M1702" s="6"/>
      <c r="N1702" s="6"/>
      <c r="O1702" s="6"/>
      <c r="P1702" s="6"/>
      <c r="Q1702" s="6"/>
    </row>
    <row r="1703">
      <c r="A1703" s="89"/>
      <c r="B1703" s="6"/>
      <c r="C1703" s="89"/>
      <c r="D1703" s="96"/>
      <c r="E1703" s="6"/>
      <c r="F1703" s="94"/>
      <c r="G1703" s="6"/>
      <c r="H1703" s="94"/>
      <c r="I1703" s="89"/>
      <c r="J1703" s="6"/>
      <c r="K1703" s="6"/>
      <c r="L1703" s="95"/>
      <c r="M1703" s="6"/>
      <c r="N1703" s="6"/>
      <c r="O1703" s="6"/>
      <c r="P1703" s="6"/>
      <c r="Q1703" s="6"/>
    </row>
    <row r="1704">
      <c r="A1704" s="89"/>
      <c r="B1704" s="6"/>
      <c r="C1704" s="89"/>
      <c r="D1704" s="96"/>
      <c r="E1704" s="6"/>
      <c r="F1704" s="94"/>
      <c r="G1704" s="6"/>
      <c r="H1704" s="94"/>
      <c r="I1704" s="89"/>
      <c r="J1704" s="6"/>
      <c r="K1704" s="6"/>
      <c r="L1704" s="95"/>
      <c r="M1704" s="6"/>
      <c r="N1704" s="6"/>
      <c r="O1704" s="6"/>
      <c r="P1704" s="6"/>
      <c r="Q1704" s="6"/>
    </row>
    <row r="1705">
      <c r="A1705" s="89"/>
      <c r="B1705" s="6"/>
      <c r="C1705" s="89"/>
      <c r="D1705" s="96"/>
      <c r="E1705" s="6"/>
      <c r="F1705" s="94"/>
      <c r="G1705" s="6"/>
      <c r="H1705" s="94"/>
      <c r="I1705" s="89"/>
      <c r="J1705" s="6"/>
      <c r="K1705" s="6"/>
      <c r="L1705" s="95"/>
      <c r="M1705" s="6"/>
      <c r="N1705" s="6"/>
      <c r="O1705" s="6"/>
      <c r="P1705" s="6"/>
      <c r="Q1705" s="6"/>
    </row>
    <row r="1706">
      <c r="A1706" s="89"/>
      <c r="B1706" s="6"/>
      <c r="C1706" s="89"/>
      <c r="D1706" s="96"/>
      <c r="E1706" s="6"/>
      <c r="F1706" s="94"/>
      <c r="G1706" s="6"/>
      <c r="H1706" s="94"/>
      <c r="I1706" s="89"/>
      <c r="J1706" s="6"/>
      <c r="K1706" s="6"/>
      <c r="L1706" s="95"/>
      <c r="M1706" s="6"/>
      <c r="N1706" s="6"/>
      <c r="O1706" s="6"/>
      <c r="P1706" s="6"/>
      <c r="Q1706" s="6"/>
    </row>
    <row r="1707">
      <c r="A1707" s="89"/>
      <c r="B1707" s="6"/>
      <c r="C1707" s="89"/>
      <c r="D1707" s="96"/>
      <c r="E1707" s="6"/>
      <c r="F1707" s="94"/>
      <c r="G1707" s="6"/>
      <c r="H1707" s="94"/>
      <c r="I1707" s="89"/>
      <c r="J1707" s="6"/>
      <c r="K1707" s="6"/>
      <c r="L1707" s="95"/>
      <c r="M1707" s="6"/>
      <c r="N1707" s="6"/>
      <c r="O1707" s="6"/>
      <c r="P1707" s="6"/>
      <c r="Q1707" s="6"/>
    </row>
    <row r="1708">
      <c r="A1708" s="89"/>
      <c r="B1708" s="6"/>
      <c r="C1708" s="89"/>
      <c r="D1708" s="96"/>
      <c r="E1708" s="6"/>
      <c r="F1708" s="94"/>
      <c r="G1708" s="6"/>
      <c r="H1708" s="94"/>
      <c r="I1708" s="89"/>
      <c r="J1708" s="6"/>
      <c r="K1708" s="6"/>
      <c r="L1708" s="95"/>
      <c r="M1708" s="6"/>
      <c r="N1708" s="6"/>
      <c r="O1708" s="6"/>
      <c r="P1708" s="6"/>
      <c r="Q1708" s="6"/>
    </row>
    <row r="1709">
      <c r="A1709" s="89"/>
      <c r="B1709" s="6"/>
      <c r="C1709" s="89"/>
      <c r="D1709" s="96"/>
      <c r="E1709" s="6"/>
      <c r="F1709" s="94"/>
      <c r="G1709" s="6"/>
      <c r="H1709" s="94"/>
      <c r="I1709" s="89"/>
      <c r="J1709" s="6"/>
      <c r="K1709" s="6"/>
      <c r="L1709" s="95"/>
      <c r="M1709" s="6"/>
      <c r="N1709" s="6"/>
      <c r="O1709" s="6"/>
      <c r="P1709" s="6"/>
      <c r="Q1709" s="6"/>
    </row>
    <row r="1710">
      <c r="A1710" s="89"/>
      <c r="B1710" s="6"/>
      <c r="C1710" s="89"/>
      <c r="D1710" s="96"/>
      <c r="E1710" s="6"/>
      <c r="F1710" s="94"/>
      <c r="G1710" s="6"/>
      <c r="H1710" s="94"/>
      <c r="I1710" s="89"/>
      <c r="J1710" s="6"/>
      <c r="K1710" s="6"/>
      <c r="L1710" s="95"/>
      <c r="M1710" s="6"/>
      <c r="N1710" s="6"/>
      <c r="O1710" s="6"/>
      <c r="P1710" s="6"/>
      <c r="Q1710" s="6"/>
    </row>
    <row r="1711">
      <c r="A1711" s="89"/>
      <c r="B1711" s="6"/>
      <c r="C1711" s="89"/>
      <c r="D1711" s="96"/>
      <c r="E1711" s="6"/>
      <c r="F1711" s="94"/>
      <c r="G1711" s="6"/>
      <c r="H1711" s="94"/>
      <c r="I1711" s="89"/>
      <c r="J1711" s="6"/>
      <c r="K1711" s="6"/>
      <c r="L1711" s="95"/>
      <c r="M1711" s="6"/>
      <c r="N1711" s="6"/>
      <c r="O1711" s="6"/>
      <c r="P1711" s="6"/>
      <c r="Q1711" s="6"/>
    </row>
    <row r="1712">
      <c r="A1712" s="89"/>
      <c r="B1712" s="6"/>
      <c r="C1712" s="89"/>
      <c r="D1712" s="96"/>
      <c r="E1712" s="6"/>
      <c r="F1712" s="94"/>
      <c r="G1712" s="6"/>
      <c r="H1712" s="94"/>
      <c r="I1712" s="89"/>
      <c r="J1712" s="6"/>
      <c r="K1712" s="6"/>
      <c r="L1712" s="95"/>
      <c r="M1712" s="6"/>
      <c r="N1712" s="6"/>
      <c r="O1712" s="6"/>
      <c r="P1712" s="6"/>
      <c r="Q1712" s="6"/>
    </row>
    <row r="1713">
      <c r="A1713" s="89"/>
      <c r="B1713" s="6"/>
      <c r="C1713" s="89"/>
      <c r="D1713" s="96"/>
      <c r="E1713" s="6"/>
      <c r="F1713" s="94"/>
      <c r="G1713" s="6"/>
      <c r="H1713" s="94"/>
      <c r="I1713" s="89"/>
      <c r="J1713" s="6"/>
      <c r="K1713" s="6"/>
      <c r="L1713" s="95"/>
      <c r="M1713" s="6"/>
      <c r="N1713" s="6"/>
      <c r="O1713" s="6"/>
      <c r="P1713" s="6"/>
      <c r="Q1713" s="6"/>
    </row>
    <row r="1714">
      <c r="A1714" s="89"/>
      <c r="B1714" s="6"/>
      <c r="C1714" s="89"/>
      <c r="D1714" s="96"/>
      <c r="E1714" s="6"/>
      <c r="F1714" s="94"/>
      <c r="G1714" s="6"/>
      <c r="H1714" s="94"/>
      <c r="I1714" s="89"/>
      <c r="J1714" s="6"/>
      <c r="K1714" s="6"/>
      <c r="L1714" s="95"/>
      <c r="M1714" s="6"/>
      <c r="N1714" s="6"/>
      <c r="O1714" s="6"/>
      <c r="P1714" s="6"/>
      <c r="Q1714" s="6"/>
    </row>
    <row r="1715">
      <c r="A1715" s="89"/>
      <c r="B1715" s="6"/>
      <c r="C1715" s="89"/>
      <c r="D1715" s="96"/>
      <c r="E1715" s="6"/>
      <c r="F1715" s="94"/>
      <c r="G1715" s="6"/>
      <c r="H1715" s="94"/>
      <c r="I1715" s="89"/>
      <c r="J1715" s="6"/>
      <c r="K1715" s="6"/>
      <c r="L1715" s="95"/>
      <c r="M1715" s="6"/>
      <c r="N1715" s="6"/>
      <c r="O1715" s="6"/>
      <c r="P1715" s="6"/>
      <c r="Q1715" s="6"/>
    </row>
    <row r="1716">
      <c r="A1716" s="89"/>
      <c r="B1716" s="6"/>
      <c r="C1716" s="89"/>
      <c r="D1716" s="96"/>
      <c r="E1716" s="6"/>
      <c r="F1716" s="94"/>
      <c r="G1716" s="6"/>
      <c r="H1716" s="94"/>
      <c r="I1716" s="89"/>
      <c r="J1716" s="6"/>
      <c r="K1716" s="6"/>
      <c r="L1716" s="95"/>
      <c r="M1716" s="6"/>
      <c r="N1716" s="6"/>
      <c r="O1716" s="6"/>
      <c r="P1716" s="6"/>
      <c r="Q1716" s="6"/>
    </row>
    <row r="1717">
      <c r="A1717" s="89"/>
      <c r="B1717" s="6"/>
      <c r="C1717" s="89"/>
      <c r="D1717" s="96"/>
      <c r="E1717" s="6"/>
      <c r="F1717" s="94"/>
      <c r="G1717" s="6"/>
      <c r="H1717" s="94"/>
      <c r="I1717" s="89"/>
      <c r="J1717" s="6"/>
      <c r="K1717" s="6"/>
      <c r="L1717" s="95"/>
      <c r="M1717" s="6"/>
      <c r="N1717" s="6"/>
      <c r="O1717" s="6"/>
      <c r="P1717" s="6"/>
      <c r="Q1717" s="6"/>
    </row>
    <row r="1718">
      <c r="A1718" s="89"/>
      <c r="B1718" s="6"/>
      <c r="C1718" s="89"/>
      <c r="D1718" s="96"/>
      <c r="E1718" s="6"/>
      <c r="F1718" s="94"/>
      <c r="G1718" s="6"/>
      <c r="H1718" s="94"/>
      <c r="I1718" s="89"/>
      <c r="J1718" s="6"/>
      <c r="K1718" s="6"/>
      <c r="L1718" s="95"/>
      <c r="M1718" s="6"/>
      <c r="N1718" s="6"/>
      <c r="O1718" s="6"/>
      <c r="P1718" s="6"/>
      <c r="Q1718" s="6"/>
    </row>
    <row r="1719">
      <c r="A1719" s="89"/>
      <c r="B1719" s="6"/>
      <c r="C1719" s="89"/>
      <c r="D1719" s="96"/>
      <c r="E1719" s="6"/>
      <c r="F1719" s="94"/>
      <c r="G1719" s="6"/>
      <c r="H1719" s="94"/>
      <c r="I1719" s="89"/>
      <c r="J1719" s="6"/>
      <c r="K1719" s="6"/>
      <c r="L1719" s="95"/>
      <c r="M1719" s="6"/>
      <c r="N1719" s="6"/>
      <c r="O1719" s="6"/>
      <c r="P1719" s="6"/>
      <c r="Q1719" s="6"/>
    </row>
    <row r="1720">
      <c r="A1720" s="89"/>
      <c r="B1720" s="6"/>
      <c r="C1720" s="89"/>
      <c r="D1720" s="96"/>
      <c r="E1720" s="6"/>
      <c r="F1720" s="94"/>
      <c r="G1720" s="6"/>
      <c r="H1720" s="94"/>
      <c r="I1720" s="89"/>
      <c r="J1720" s="6"/>
      <c r="K1720" s="6"/>
      <c r="L1720" s="95"/>
      <c r="M1720" s="6"/>
      <c r="N1720" s="6"/>
      <c r="O1720" s="6"/>
      <c r="P1720" s="6"/>
      <c r="Q1720" s="6"/>
    </row>
    <row r="1721">
      <c r="A1721" s="89"/>
      <c r="B1721" s="6"/>
      <c r="C1721" s="89"/>
      <c r="D1721" s="96"/>
      <c r="E1721" s="6"/>
      <c r="F1721" s="94"/>
      <c r="G1721" s="6"/>
      <c r="H1721" s="94"/>
      <c r="I1721" s="89"/>
      <c r="J1721" s="6"/>
      <c r="K1721" s="6"/>
      <c r="L1721" s="95"/>
      <c r="M1721" s="6"/>
      <c r="N1721" s="6"/>
      <c r="O1721" s="6"/>
      <c r="P1721" s="6"/>
      <c r="Q1721" s="6"/>
    </row>
    <row r="1722">
      <c r="A1722" s="89"/>
      <c r="B1722" s="6"/>
      <c r="C1722" s="89"/>
      <c r="D1722" s="96"/>
      <c r="E1722" s="6"/>
      <c r="F1722" s="94"/>
      <c r="G1722" s="6"/>
      <c r="H1722" s="94"/>
      <c r="I1722" s="89"/>
      <c r="J1722" s="6"/>
      <c r="K1722" s="6"/>
      <c r="L1722" s="95"/>
      <c r="M1722" s="6"/>
      <c r="N1722" s="6"/>
      <c r="O1722" s="6"/>
      <c r="P1722" s="6"/>
      <c r="Q1722" s="6"/>
    </row>
    <row r="1723">
      <c r="A1723" s="89"/>
      <c r="B1723" s="6"/>
      <c r="C1723" s="89"/>
      <c r="D1723" s="96"/>
      <c r="E1723" s="6"/>
      <c r="F1723" s="94"/>
      <c r="G1723" s="6"/>
      <c r="H1723" s="94"/>
      <c r="I1723" s="89"/>
      <c r="J1723" s="6"/>
      <c r="K1723" s="6"/>
      <c r="L1723" s="95"/>
      <c r="M1723" s="6"/>
      <c r="N1723" s="6"/>
      <c r="O1723" s="6"/>
      <c r="P1723" s="6"/>
      <c r="Q1723" s="6"/>
    </row>
    <row r="1724">
      <c r="A1724" s="89"/>
      <c r="B1724" s="6"/>
      <c r="C1724" s="89"/>
      <c r="D1724" s="96"/>
      <c r="E1724" s="6"/>
      <c r="F1724" s="94"/>
      <c r="G1724" s="6"/>
      <c r="H1724" s="94"/>
      <c r="I1724" s="89"/>
      <c r="J1724" s="6"/>
      <c r="K1724" s="6"/>
      <c r="L1724" s="95"/>
      <c r="M1724" s="6"/>
      <c r="N1724" s="6"/>
      <c r="O1724" s="6"/>
      <c r="P1724" s="6"/>
      <c r="Q1724" s="6"/>
    </row>
    <row r="1725">
      <c r="A1725" s="89"/>
      <c r="B1725" s="6"/>
      <c r="C1725" s="89"/>
      <c r="D1725" s="96"/>
      <c r="E1725" s="6"/>
      <c r="F1725" s="94"/>
      <c r="G1725" s="6"/>
      <c r="H1725" s="94"/>
      <c r="I1725" s="89"/>
      <c r="J1725" s="6"/>
      <c r="K1725" s="6"/>
      <c r="L1725" s="95"/>
      <c r="M1725" s="6"/>
      <c r="N1725" s="6"/>
      <c r="O1725" s="6"/>
      <c r="P1725" s="6"/>
      <c r="Q1725" s="6"/>
    </row>
    <row r="1726">
      <c r="A1726" s="89"/>
      <c r="B1726" s="6"/>
      <c r="C1726" s="89"/>
      <c r="D1726" s="96"/>
      <c r="E1726" s="6"/>
      <c r="F1726" s="94"/>
      <c r="G1726" s="6"/>
      <c r="H1726" s="94"/>
      <c r="I1726" s="89"/>
      <c r="J1726" s="6"/>
      <c r="K1726" s="6"/>
      <c r="L1726" s="95"/>
      <c r="M1726" s="6"/>
      <c r="N1726" s="6"/>
      <c r="O1726" s="6"/>
      <c r="P1726" s="6"/>
      <c r="Q1726" s="6"/>
    </row>
    <row r="1727">
      <c r="A1727" s="89"/>
      <c r="B1727" s="6"/>
      <c r="C1727" s="89"/>
      <c r="D1727" s="96"/>
      <c r="E1727" s="6"/>
      <c r="F1727" s="94"/>
      <c r="G1727" s="6"/>
      <c r="H1727" s="94"/>
      <c r="I1727" s="89"/>
      <c r="J1727" s="6"/>
      <c r="K1727" s="6"/>
      <c r="L1727" s="95"/>
      <c r="M1727" s="6"/>
      <c r="N1727" s="6"/>
      <c r="O1727" s="6"/>
      <c r="P1727" s="6"/>
      <c r="Q1727" s="6"/>
    </row>
    <row r="1728">
      <c r="A1728" s="89"/>
      <c r="B1728" s="6"/>
      <c r="C1728" s="89"/>
      <c r="D1728" s="96"/>
      <c r="E1728" s="6"/>
      <c r="F1728" s="94"/>
      <c r="G1728" s="6"/>
      <c r="H1728" s="94"/>
      <c r="I1728" s="89"/>
      <c r="J1728" s="6"/>
      <c r="K1728" s="6"/>
      <c r="L1728" s="95"/>
      <c r="M1728" s="6"/>
      <c r="N1728" s="6"/>
      <c r="O1728" s="6"/>
      <c r="P1728" s="6"/>
      <c r="Q1728" s="6"/>
    </row>
    <row r="1729">
      <c r="A1729" s="89"/>
      <c r="B1729" s="6"/>
      <c r="C1729" s="89"/>
      <c r="D1729" s="96"/>
      <c r="E1729" s="6"/>
      <c r="F1729" s="94"/>
      <c r="G1729" s="6"/>
      <c r="H1729" s="94"/>
      <c r="I1729" s="89"/>
      <c r="J1729" s="6"/>
      <c r="K1729" s="6"/>
      <c r="L1729" s="95"/>
      <c r="M1729" s="6"/>
      <c r="N1729" s="6"/>
      <c r="O1729" s="6"/>
      <c r="P1729" s="6"/>
      <c r="Q1729" s="6"/>
    </row>
    <row r="1730">
      <c r="A1730" s="89"/>
      <c r="B1730" s="6"/>
      <c r="C1730" s="89"/>
      <c r="D1730" s="96"/>
      <c r="E1730" s="6"/>
      <c r="F1730" s="94"/>
      <c r="G1730" s="6"/>
      <c r="H1730" s="94"/>
      <c r="I1730" s="89"/>
      <c r="J1730" s="6"/>
      <c r="K1730" s="6"/>
      <c r="L1730" s="95"/>
      <c r="M1730" s="6"/>
      <c r="N1730" s="6"/>
      <c r="O1730" s="6"/>
      <c r="P1730" s="6"/>
      <c r="Q1730" s="6"/>
    </row>
    <row r="1731">
      <c r="A1731" s="89"/>
      <c r="B1731" s="6"/>
      <c r="C1731" s="89"/>
      <c r="D1731" s="96"/>
      <c r="E1731" s="6"/>
      <c r="F1731" s="94"/>
      <c r="G1731" s="6"/>
      <c r="H1731" s="94"/>
      <c r="I1731" s="89"/>
      <c r="J1731" s="6"/>
      <c r="K1731" s="6"/>
      <c r="L1731" s="95"/>
      <c r="M1731" s="6"/>
      <c r="N1731" s="6"/>
      <c r="O1731" s="6"/>
      <c r="P1731" s="6"/>
      <c r="Q1731" s="6"/>
    </row>
    <row r="1732">
      <c r="A1732" s="89"/>
      <c r="B1732" s="6"/>
      <c r="C1732" s="89"/>
      <c r="D1732" s="96"/>
      <c r="E1732" s="6"/>
      <c r="F1732" s="94"/>
      <c r="G1732" s="6"/>
      <c r="H1732" s="94"/>
      <c r="I1732" s="89"/>
      <c r="J1732" s="6"/>
      <c r="K1732" s="6"/>
      <c r="L1732" s="95"/>
      <c r="M1732" s="6"/>
      <c r="N1732" s="6"/>
      <c r="O1732" s="6"/>
      <c r="P1732" s="6"/>
      <c r="Q1732" s="6"/>
    </row>
    <row r="1733">
      <c r="A1733" s="89"/>
      <c r="B1733" s="6"/>
      <c r="C1733" s="89"/>
      <c r="D1733" s="96"/>
      <c r="E1733" s="6"/>
      <c r="F1733" s="94"/>
      <c r="G1733" s="6"/>
      <c r="H1733" s="94"/>
      <c r="I1733" s="89"/>
      <c r="J1733" s="6"/>
      <c r="K1733" s="6"/>
      <c r="L1733" s="95"/>
      <c r="M1733" s="6"/>
      <c r="N1733" s="6"/>
      <c r="O1733" s="6"/>
      <c r="P1733" s="6"/>
      <c r="Q1733" s="6"/>
    </row>
    <row r="1734">
      <c r="A1734" s="89"/>
      <c r="B1734" s="6"/>
      <c r="C1734" s="89"/>
      <c r="D1734" s="96"/>
      <c r="E1734" s="6"/>
      <c r="F1734" s="94"/>
      <c r="G1734" s="6"/>
      <c r="H1734" s="94"/>
      <c r="I1734" s="89"/>
      <c r="J1734" s="6"/>
      <c r="K1734" s="6"/>
      <c r="L1734" s="95"/>
      <c r="M1734" s="6"/>
      <c r="N1734" s="6"/>
      <c r="O1734" s="6"/>
      <c r="P1734" s="6"/>
      <c r="Q1734" s="6"/>
    </row>
    <row r="1735">
      <c r="A1735" s="89"/>
      <c r="B1735" s="6"/>
      <c r="C1735" s="89"/>
      <c r="D1735" s="96"/>
      <c r="E1735" s="6"/>
      <c r="F1735" s="94"/>
      <c r="G1735" s="6"/>
      <c r="H1735" s="94"/>
      <c r="I1735" s="89"/>
      <c r="J1735" s="6"/>
      <c r="K1735" s="6"/>
      <c r="L1735" s="95"/>
      <c r="M1735" s="6"/>
      <c r="N1735" s="6"/>
      <c r="O1735" s="6"/>
      <c r="P1735" s="6"/>
      <c r="Q1735" s="6"/>
    </row>
    <row r="1736">
      <c r="A1736" s="89"/>
      <c r="B1736" s="6"/>
      <c r="C1736" s="89"/>
      <c r="D1736" s="96"/>
      <c r="E1736" s="6"/>
      <c r="F1736" s="94"/>
      <c r="G1736" s="6"/>
      <c r="H1736" s="94"/>
      <c r="I1736" s="89"/>
      <c r="J1736" s="6"/>
      <c r="K1736" s="6"/>
      <c r="L1736" s="95"/>
      <c r="M1736" s="6"/>
      <c r="N1736" s="6"/>
      <c r="O1736" s="6"/>
      <c r="P1736" s="6"/>
      <c r="Q1736" s="6"/>
    </row>
    <row r="1737">
      <c r="A1737" s="89"/>
      <c r="B1737" s="6"/>
      <c r="C1737" s="89"/>
      <c r="D1737" s="96"/>
      <c r="E1737" s="6"/>
      <c r="F1737" s="94"/>
      <c r="G1737" s="6"/>
      <c r="H1737" s="94"/>
      <c r="I1737" s="89"/>
      <c r="J1737" s="6"/>
      <c r="K1737" s="6"/>
      <c r="L1737" s="95"/>
      <c r="M1737" s="6"/>
      <c r="N1737" s="6"/>
      <c r="O1737" s="6"/>
      <c r="P1737" s="6"/>
      <c r="Q1737" s="6"/>
    </row>
    <row r="1738">
      <c r="A1738" s="89"/>
      <c r="B1738" s="6"/>
      <c r="C1738" s="89"/>
      <c r="D1738" s="96"/>
      <c r="E1738" s="6"/>
      <c r="F1738" s="94"/>
      <c r="G1738" s="6"/>
      <c r="H1738" s="94"/>
      <c r="I1738" s="89"/>
      <c r="J1738" s="6"/>
      <c r="K1738" s="6"/>
      <c r="L1738" s="95"/>
      <c r="M1738" s="6"/>
      <c r="N1738" s="6"/>
      <c r="O1738" s="6"/>
      <c r="P1738" s="6"/>
      <c r="Q1738" s="6"/>
    </row>
    <row r="1739">
      <c r="A1739" s="89"/>
      <c r="B1739" s="6"/>
      <c r="C1739" s="89"/>
      <c r="D1739" s="96"/>
      <c r="E1739" s="6"/>
      <c r="F1739" s="94"/>
      <c r="G1739" s="6"/>
      <c r="H1739" s="94"/>
      <c r="I1739" s="89"/>
      <c r="J1739" s="6"/>
      <c r="K1739" s="6"/>
      <c r="L1739" s="95"/>
      <c r="M1739" s="6"/>
      <c r="N1739" s="6"/>
      <c r="O1739" s="6"/>
      <c r="P1739" s="6"/>
      <c r="Q1739" s="6"/>
    </row>
    <row r="1740">
      <c r="A1740" s="89"/>
      <c r="B1740" s="6"/>
      <c r="C1740" s="89"/>
      <c r="D1740" s="96"/>
      <c r="E1740" s="6"/>
      <c r="F1740" s="94"/>
      <c r="G1740" s="6"/>
      <c r="H1740" s="94"/>
      <c r="I1740" s="89"/>
      <c r="J1740" s="6"/>
      <c r="K1740" s="6"/>
      <c r="L1740" s="95"/>
      <c r="M1740" s="6"/>
      <c r="N1740" s="6"/>
      <c r="O1740" s="6"/>
      <c r="P1740" s="6"/>
      <c r="Q1740" s="6"/>
    </row>
    <row r="1741">
      <c r="A1741" s="89"/>
      <c r="B1741" s="6"/>
      <c r="C1741" s="89"/>
      <c r="D1741" s="96"/>
      <c r="E1741" s="6"/>
      <c r="F1741" s="94"/>
      <c r="G1741" s="6"/>
      <c r="H1741" s="94"/>
      <c r="I1741" s="89"/>
      <c r="J1741" s="6"/>
      <c r="K1741" s="6"/>
      <c r="L1741" s="95"/>
      <c r="M1741" s="6"/>
      <c r="N1741" s="6"/>
      <c r="O1741" s="6"/>
      <c r="P1741" s="6"/>
      <c r="Q1741" s="6"/>
    </row>
    <row r="1742">
      <c r="A1742" s="89"/>
      <c r="B1742" s="6"/>
      <c r="C1742" s="89"/>
      <c r="D1742" s="96"/>
      <c r="E1742" s="6"/>
      <c r="F1742" s="94"/>
      <c r="G1742" s="6"/>
      <c r="H1742" s="94"/>
      <c r="I1742" s="89"/>
      <c r="J1742" s="6"/>
      <c r="K1742" s="6"/>
      <c r="L1742" s="95"/>
      <c r="M1742" s="6"/>
      <c r="N1742" s="6"/>
      <c r="O1742" s="6"/>
      <c r="P1742" s="6"/>
      <c r="Q1742" s="6"/>
    </row>
    <row r="1743">
      <c r="A1743" s="89"/>
      <c r="B1743" s="6"/>
      <c r="C1743" s="89"/>
      <c r="D1743" s="96"/>
      <c r="E1743" s="6"/>
      <c r="F1743" s="94"/>
      <c r="G1743" s="6"/>
      <c r="H1743" s="94"/>
      <c r="I1743" s="89"/>
      <c r="J1743" s="6"/>
      <c r="K1743" s="6"/>
      <c r="L1743" s="95"/>
      <c r="M1743" s="6"/>
      <c r="N1743" s="6"/>
      <c r="O1743" s="6"/>
      <c r="P1743" s="6"/>
      <c r="Q1743" s="6"/>
    </row>
    <row r="1744">
      <c r="A1744" s="89"/>
      <c r="B1744" s="6"/>
      <c r="C1744" s="89"/>
      <c r="D1744" s="96"/>
      <c r="E1744" s="6"/>
      <c r="F1744" s="94"/>
      <c r="G1744" s="6"/>
      <c r="H1744" s="94"/>
      <c r="I1744" s="89"/>
      <c r="J1744" s="6"/>
      <c r="K1744" s="6"/>
      <c r="L1744" s="95"/>
      <c r="M1744" s="6"/>
      <c r="N1744" s="6"/>
      <c r="O1744" s="6"/>
      <c r="P1744" s="6"/>
      <c r="Q1744" s="6"/>
    </row>
    <row r="1745">
      <c r="A1745" s="89"/>
      <c r="B1745" s="6"/>
      <c r="C1745" s="89"/>
      <c r="D1745" s="96"/>
      <c r="E1745" s="6"/>
      <c r="F1745" s="94"/>
      <c r="G1745" s="6"/>
      <c r="H1745" s="94"/>
      <c r="I1745" s="89"/>
      <c r="J1745" s="6"/>
      <c r="K1745" s="6"/>
      <c r="L1745" s="95"/>
      <c r="M1745" s="6"/>
      <c r="N1745" s="6"/>
      <c r="O1745" s="6"/>
      <c r="P1745" s="6"/>
      <c r="Q1745" s="6"/>
    </row>
    <row r="1746">
      <c r="A1746" s="89"/>
      <c r="B1746" s="6"/>
      <c r="C1746" s="89"/>
      <c r="D1746" s="96"/>
      <c r="E1746" s="6"/>
      <c r="F1746" s="94"/>
      <c r="G1746" s="6"/>
      <c r="H1746" s="94"/>
      <c r="I1746" s="89"/>
      <c r="J1746" s="6"/>
      <c r="K1746" s="6"/>
      <c r="L1746" s="95"/>
      <c r="M1746" s="6"/>
      <c r="N1746" s="6"/>
      <c r="O1746" s="6"/>
      <c r="P1746" s="6"/>
      <c r="Q1746" s="6"/>
    </row>
    <row r="1747">
      <c r="A1747" s="89"/>
      <c r="B1747" s="6"/>
      <c r="C1747" s="89"/>
      <c r="D1747" s="96"/>
      <c r="E1747" s="6"/>
      <c r="F1747" s="94"/>
      <c r="G1747" s="6"/>
      <c r="H1747" s="94"/>
      <c r="I1747" s="89"/>
      <c r="J1747" s="6"/>
      <c r="K1747" s="6"/>
      <c r="L1747" s="95"/>
      <c r="M1747" s="6"/>
      <c r="N1747" s="6"/>
      <c r="O1747" s="6"/>
      <c r="P1747" s="6"/>
      <c r="Q1747" s="6"/>
    </row>
    <row r="1748">
      <c r="A1748" s="89"/>
      <c r="B1748" s="6"/>
      <c r="C1748" s="89"/>
      <c r="D1748" s="96"/>
      <c r="E1748" s="6"/>
      <c r="F1748" s="94"/>
      <c r="G1748" s="6"/>
      <c r="H1748" s="94"/>
      <c r="I1748" s="89"/>
      <c r="J1748" s="6"/>
      <c r="K1748" s="6"/>
      <c r="L1748" s="95"/>
      <c r="M1748" s="6"/>
      <c r="N1748" s="6"/>
      <c r="O1748" s="6"/>
      <c r="P1748" s="6"/>
      <c r="Q1748" s="6"/>
    </row>
    <row r="1749">
      <c r="A1749" s="89"/>
      <c r="B1749" s="6"/>
      <c r="C1749" s="89"/>
      <c r="D1749" s="96"/>
      <c r="E1749" s="6"/>
      <c r="F1749" s="94"/>
      <c r="G1749" s="6"/>
      <c r="H1749" s="94"/>
      <c r="I1749" s="89"/>
      <c r="J1749" s="6"/>
      <c r="K1749" s="6"/>
      <c r="L1749" s="95"/>
      <c r="M1749" s="6"/>
      <c r="N1749" s="6"/>
      <c r="O1749" s="6"/>
      <c r="P1749" s="6"/>
      <c r="Q1749" s="6"/>
    </row>
    <row r="1750">
      <c r="A1750" s="89"/>
      <c r="B1750" s="6"/>
      <c r="C1750" s="89"/>
      <c r="D1750" s="96"/>
      <c r="E1750" s="6"/>
      <c r="F1750" s="94"/>
      <c r="G1750" s="6"/>
      <c r="H1750" s="94"/>
      <c r="I1750" s="89"/>
      <c r="J1750" s="6"/>
      <c r="K1750" s="6"/>
      <c r="L1750" s="95"/>
      <c r="M1750" s="6"/>
      <c r="N1750" s="6"/>
      <c r="O1750" s="6"/>
      <c r="P1750" s="6"/>
      <c r="Q1750" s="6"/>
    </row>
    <row r="1751">
      <c r="A1751" s="89"/>
      <c r="B1751" s="6"/>
      <c r="C1751" s="89"/>
      <c r="D1751" s="96"/>
      <c r="E1751" s="6"/>
      <c r="F1751" s="94"/>
      <c r="G1751" s="6"/>
      <c r="H1751" s="94"/>
      <c r="I1751" s="89"/>
      <c r="J1751" s="6"/>
      <c r="K1751" s="6"/>
      <c r="L1751" s="95"/>
      <c r="M1751" s="6"/>
      <c r="N1751" s="6"/>
      <c r="O1751" s="6"/>
      <c r="P1751" s="6"/>
      <c r="Q1751" s="6"/>
    </row>
    <row r="1752">
      <c r="A1752" s="89"/>
      <c r="B1752" s="6"/>
      <c r="C1752" s="89"/>
      <c r="D1752" s="96"/>
      <c r="E1752" s="6"/>
      <c r="F1752" s="94"/>
      <c r="G1752" s="6"/>
      <c r="H1752" s="94"/>
      <c r="I1752" s="89"/>
      <c r="J1752" s="6"/>
      <c r="K1752" s="6"/>
      <c r="L1752" s="95"/>
      <c r="M1752" s="6"/>
      <c r="N1752" s="6"/>
      <c r="O1752" s="6"/>
      <c r="P1752" s="6"/>
      <c r="Q1752" s="6"/>
    </row>
    <row r="1753">
      <c r="A1753" s="89"/>
      <c r="B1753" s="6"/>
      <c r="C1753" s="89"/>
      <c r="D1753" s="96"/>
      <c r="E1753" s="6"/>
      <c r="F1753" s="94"/>
      <c r="G1753" s="6"/>
      <c r="H1753" s="94"/>
      <c r="I1753" s="89"/>
      <c r="J1753" s="6"/>
      <c r="K1753" s="6"/>
      <c r="L1753" s="95"/>
      <c r="M1753" s="6"/>
      <c r="N1753" s="6"/>
      <c r="O1753" s="6"/>
      <c r="P1753" s="6"/>
      <c r="Q1753" s="6"/>
    </row>
    <row r="1754">
      <c r="A1754" s="89"/>
      <c r="B1754" s="6"/>
      <c r="C1754" s="89"/>
      <c r="D1754" s="96"/>
      <c r="E1754" s="6"/>
      <c r="F1754" s="94"/>
      <c r="G1754" s="6"/>
      <c r="H1754" s="94"/>
      <c r="I1754" s="89"/>
      <c r="J1754" s="6"/>
      <c r="K1754" s="6"/>
      <c r="L1754" s="95"/>
      <c r="M1754" s="6"/>
      <c r="N1754" s="6"/>
      <c r="O1754" s="6"/>
      <c r="P1754" s="6"/>
      <c r="Q1754" s="6"/>
    </row>
    <row r="1755">
      <c r="A1755" s="89"/>
      <c r="B1755" s="6"/>
      <c r="C1755" s="89"/>
      <c r="D1755" s="96"/>
      <c r="E1755" s="6"/>
      <c r="F1755" s="94"/>
      <c r="G1755" s="6"/>
      <c r="H1755" s="94"/>
      <c r="I1755" s="89"/>
      <c r="J1755" s="6"/>
      <c r="K1755" s="6"/>
      <c r="L1755" s="95"/>
      <c r="M1755" s="6"/>
      <c r="N1755" s="6"/>
      <c r="O1755" s="6"/>
      <c r="P1755" s="6"/>
      <c r="Q1755" s="6"/>
    </row>
    <row r="1756">
      <c r="A1756" s="89"/>
      <c r="B1756" s="6"/>
      <c r="C1756" s="89"/>
      <c r="D1756" s="96"/>
      <c r="E1756" s="6"/>
      <c r="F1756" s="94"/>
      <c r="G1756" s="6"/>
      <c r="H1756" s="94"/>
      <c r="I1756" s="89"/>
      <c r="J1756" s="6"/>
      <c r="K1756" s="6"/>
      <c r="L1756" s="95"/>
      <c r="M1756" s="6"/>
      <c r="N1756" s="6"/>
      <c r="O1756" s="6"/>
      <c r="P1756" s="6"/>
      <c r="Q1756" s="6"/>
    </row>
    <row r="1757">
      <c r="A1757" s="89"/>
      <c r="B1757" s="6"/>
      <c r="C1757" s="89"/>
      <c r="D1757" s="96"/>
      <c r="E1757" s="6"/>
      <c r="F1757" s="94"/>
      <c r="G1757" s="6"/>
      <c r="H1757" s="94"/>
      <c r="I1757" s="89"/>
      <c r="J1757" s="6"/>
      <c r="K1757" s="6"/>
      <c r="L1757" s="95"/>
      <c r="M1757" s="6"/>
      <c r="N1757" s="6"/>
      <c r="O1757" s="6"/>
      <c r="P1757" s="6"/>
      <c r="Q1757" s="6"/>
    </row>
    <row r="1758">
      <c r="A1758" s="89"/>
      <c r="B1758" s="6"/>
      <c r="C1758" s="89"/>
      <c r="D1758" s="96"/>
      <c r="E1758" s="6"/>
      <c r="F1758" s="94"/>
      <c r="G1758" s="6"/>
      <c r="H1758" s="94"/>
      <c r="I1758" s="89"/>
      <c r="J1758" s="6"/>
      <c r="K1758" s="6"/>
      <c r="L1758" s="95"/>
      <c r="M1758" s="6"/>
      <c r="N1758" s="6"/>
      <c r="O1758" s="6"/>
      <c r="P1758" s="6"/>
      <c r="Q1758" s="6"/>
    </row>
    <row r="1759">
      <c r="A1759" s="89"/>
      <c r="B1759" s="6"/>
      <c r="C1759" s="89"/>
      <c r="D1759" s="96"/>
      <c r="E1759" s="6"/>
      <c r="F1759" s="94"/>
      <c r="G1759" s="6"/>
      <c r="H1759" s="94"/>
      <c r="I1759" s="89"/>
      <c r="J1759" s="6"/>
      <c r="K1759" s="6"/>
      <c r="L1759" s="95"/>
      <c r="M1759" s="6"/>
      <c r="N1759" s="6"/>
      <c r="O1759" s="6"/>
      <c r="P1759" s="6"/>
      <c r="Q1759" s="6"/>
    </row>
    <row r="1760">
      <c r="A1760" s="89"/>
      <c r="B1760" s="6"/>
      <c r="C1760" s="89"/>
      <c r="D1760" s="96"/>
      <c r="E1760" s="6"/>
      <c r="F1760" s="94"/>
      <c r="G1760" s="6"/>
      <c r="H1760" s="94"/>
      <c r="I1760" s="89"/>
      <c r="J1760" s="6"/>
      <c r="K1760" s="6"/>
      <c r="L1760" s="95"/>
      <c r="M1760" s="6"/>
      <c r="N1760" s="6"/>
      <c r="O1760" s="6"/>
      <c r="P1760" s="6"/>
      <c r="Q1760" s="6"/>
    </row>
    <row r="1761">
      <c r="A1761" s="89"/>
      <c r="B1761" s="6"/>
      <c r="C1761" s="89"/>
      <c r="D1761" s="96"/>
      <c r="E1761" s="6"/>
      <c r="F1761" s="94"/>
      <c r="G1761" s="6"/>
      <c r="H1761" s="94"/>
      <c r="I1761" s="89"/>
      <c r="J1761" s="6"/>
      <c r="K1761" s="6"/>
      <c r="L1761" s="95"/>
      <c r="M1761" s="6"/>
      <c r="N1761" s="6"/>
      <c r="O1761" s="6"/>
      <c r="P1761" s="6"/>
      <c r="Q1761" s="6"/>
    </row>
    <row r="1762">
      <c r="A1762" s="89"/>
      <c r="B1762" s="6"/>
      <c r="C1762" s="89"/>
      <c r="D1762" s="96"/>
      <c r="E1762" s="6"/>
      <c r="F1762" s="94"/>
      <c r="G1762" s="6"/>
      <c r="H1762" s="94"/>
      <c r="I1762" s="89"/>
      <c r="J1762" s="6"/>
      <c r="K1762" s="6"/>
      <c r="L1762" s="95"/>
      <c r="M1762" s="6"/>
      <c r="N1762" s="6"/>
      <c r="O1762" s="6"/>
      <c r="P1762" s="6"/>
      <c r="Q1762" s="6"/>
    </row>
    <row r="1763">
      <c r="A1763" s="89"/>
      <c r="B1763" s="6"/>
      <c r="C1763" s="89"/>
      <c r="D1763" s="96"/>
      <c r="E1763" s="6"/>
      <c r="F1763" s="94"/>
      <c r="G1763" s="6"/>
      <c r="H1763" s="94"/>
      <c r="I1763" s="89"/>
      <c r="J1763" s="6"/>
      <c r="K1763" s="6"/>
      <c r="L1763" s="95"/>
      <c r="M1763" s="6"/>
      <c r="N1763" s="6"/>
      <c r="O1763" s="6"/>
      <c r="P1763" s="6"/>
      <c r="Q1763" s="6"/>
    </row>
    <row r="1764">
      <c r="A1764" s="89"/>
      <c r="B1764" s="6"/>
      <c r="C1764" s="89"/>
      <c r="D1764" s="96"/>
      <c r="E1764" s="6"/>
      <c r="F1764" s="94"/>
      <c r="G1764" s="6"/>
      <c r="H1764" s="94"/>
      <c r="I1764" s="89"/>
      <c r="J1764" s="6"/>
      <c r="K1764" s="6"/>
      <c r="L1764" s="95"/>
      <c r="M1764" s="6"/>
      <c r="N1764" s="6"/>
      <c r="O1764" s="6"/>
      <c r="P1764" s="6"/>
      <c r="Q1764" s="6"/>
    </row>
    <row r="1765">
      <c r="A1765" s="89"/>
      <c r="B1765" s="6"/>
      <c r="C1765" s="89"/>
      <c r="D1765" s="96"/>
      <c r="E1765" s="6"/>
      <c r="F1765" s="94"/>
      <c r="G1765" s="6"/>
      <c r="H1765" s="94"/>
      <c r="I1765" s="89"/>
      <c r="J1765" s="6"/>
      <c r="K1765" s="6"/>
      <c r="L1765" s="95"/>
      <c r="M1765" s="6"/>
      <c r="N1765" s="6"/>
      <c r="O1765" s="6"/>
      <c r="P1765" s="6"/>
      <c r="Q1765" s="6"/>
    </row>
    <row r="1766">
      <c r="A1766" s="89"/>
      <c r="B1766" s="6"/>
      <c r="C1766" s="89"/>
      <c r="D1766" s="96"/>
      <c r="E1766" s="6"/>
      <c r="F1766" s="94"/>
      <c r="G1766" s="6"/>
      <c r="H1766" s="94"/>
      <c r="I1766" s="89"/>
      <c r="J1766" s="6"/>
      <c r="K1766" s="6"/>
      <c r="L1766" s="95"/>
      <c r="M1766" s="6"/>
      <c r="N1766" s="6"/>
      <c r="O1766" s="6"/>
      <c r="P1766" s="6"/>
      <c r="Q1766" s="6"/>
    </row>
    <row r="1767">
      <c r="A1767" s="89"/>
      <c r="B1767" s="6"/>
      <c r="C1767" s="89"/>
      <c r="D1767" s="96"/>
      <c r="E1767" s="6"/>
      <c r="F1767" s="94"/>
      <c r="G1767" s="6"/>
      <c r="H1767" s="94"/>
      <c r="I1767" s="89"/>
      <c r="J1767" s="6"/>
      <c r="K1767" s="6"/>
      <c r="L1767" s="95"/>
      <c r="M1767" s="6"/>
      <c r="N1767" s="6"/>
      <c r="O1767" s="6"/>
      <c r="P1767" s="6"/>
      <c r="Q1767" s="6"/>
    </row>
    <row r="1768">
      <c r="A1768" s="89"/>
      <c r="B1768" s="6"/>
      <c r="C1768" s="89"/>
      <c r="D1768" s="96"/>
      <c r="E1768" s="6"/>
      <c r="F1768" s="94"/>
      <c r="G1768" s="6"/>
      <c r="H1768" s="94"/>
      <c r="I1768" s="89"/>
      <c r="J1768" s="6"/>
      <c r="K1768" s="6"/>
      <c r="L1768" s="95"/>
      <c r="M1768" s="6"/>
      <c r="N1768" s="6"/>
      <c r="O1768" s="6"/>
      <c r="P1768" s="6"/>
      <c r="Q1768" s="6"/>
    </row>
    <row r="1769">
      <c r="A1769" s="89"/>
      <c r="B1769" s="6"/>
      <c r="C1769" s="89"/>
      <c r="D1769" s="96"/>
      <c r="E1769" s="6"/>
      <c r="F1769" s="94"/>
      <c r="G1769" s="6"/>
      <c r="H1769" s="94"/>
      <c r="I1769" s="89"/>
      <c r="J1769" s="6"/>
      <c r="K1769" s="6"/>
      <c r="L1769" s="95"/>
      <c r="M1769" s="6"/>
      <c r="N1769" s="6"/>
      <c r="O1769" s="6"/>
      <c r="P1769" s="6"/>
      <c r="Q1769" s="6"/>
    </row>
    <row r="1770">
      <c r="A1770" s="89"/>
      <c r="B1770" s="6"/>
      <c r="C1770" s="89"/>
      <c r="D1770" s="96"/>
      <c r="E1770" s="6"/>
      <c r="F1770" s="94"/>
      <c r="G1770" s="6"/>
      <c r="H1770" s="94"/>
      <c r="I1770" s="89"/>
      <c r="J1770" s="6"/>
      <c r="K1770" s="6"/>
      <c r="L1770" s="95"/>
      <c r="M1770" s="6"/>
      <c r="N1770" s="6"/>
      <c r="O1770" s="6"/>
      <c r="P1770" s="6"/>
      <c r="Q1770" s="6"/>
    </row>
    <row r="1771">
      <c r="A1771" s="89"/>
      <c r="B1771" s="6"/>
      <c r="C1771" s="89"/>
      <c r="D1771" s="96"/>
      <c r="E1771" s="6"/>
      <c r="F1771" s="94"/>
      <c r="G1771" s="6"/>
      <c r="H1771" s="94"/>
      <c r="I1771" s="89"/>
      <c r="J1771" s="6"/>
      <c r="K1771" s="6"/>
      <c r="L1771" s="95"/>
      <c r="M1771" s="6"/>
      <c r="N1771" s="6"/>
      <c r="O1771" s="6"/>
      <c r="P1771" s="6"/>
      <c r="Q1771" s="6"/>
    </row>
    <row r="1772">
      <c r="A1772" s="89"/>
      <c r="B1772" s="6"/>
      <c r="C1772" s="89"/>
      <c r="D1772" s="96"/>
      <c r="E1772" s="6"/>
      <c r="F1772" s="94"/>
      <c r="G1772" s="6"/>
      <c r="H1772" s="94"/>
      <c r="I1772" s="89"/>
      <c r="J1772" s="6"/>
      <c r="K1772" s="6"/>
      <c r="L1772" s="95"/>
      <c r="M1772" s="6"/>
      <c r="N1772" s="6"/>
      <c r="O1772" s="6"/>
      <c r="P1772" s="6"/>
      <c r="Q1772" s="6"/>
    </row>
    <row r="1773">
      <c r="A1773" s="89"/>
      <c r="B1773" s="6"/>
      <c r="C1773" s="89"/>
      <c r="D1773" s="96"/>
      <c r="E1773" s="6"/>
      <c r="F1773" s="94"/>
      <c r="G1773" s="6"/>
      <c r="H1773" s="94"/>
      <c r="I1773" s="89"/>
      <c r="J1773" s="6"/>
      <c r="K1773" s="6"/>
      <c r="L1773" s="95"/>
      <c r="M1773" s="6"/>
      <c r="N1773" s="6"/>
      <c r="O1773" s="6"/>
      <c r="P1773" s="6"/>
      <c r="Q1773" s="6"/>
    </row>
    <row r="1774">
      <c r="A1774" s="89"/>
      <c r="B1774" s="6"/>
      <c r="C1774" s="89"/>
      <c r="D1774" s="96"/>
      <c r="E1774" s="6"/>
      <c r="F1774" s="94"/>
      <c r="G1774" s="6"/>
      <c r="H1774" s="94"/>
      <c r="I1774" s="89"/>
      <c r="J1774" s="6"/>
      <c r="K1774" s="6"/>
      <c r="L1774" s="95"/>
      <c r="M1774" s="6"/>
      <c r="N1774" s="6"/>
      <c r="O1774" s="6"/>
      <c r="P1774" s="6"/>
      <c r="Q1774" s="6"/>
    </row>
    <row r="1775">
      <c r="A1775" s="89"/>
      <c r="B1775" s="6"/>
      <c r="C1775" s="89"/>
      <c r="D1775" s="96"/>
      <c r="E1775" s="6"/>
      <c r="F1775" s="94"/>
      <c r="G1775" s="6"/>
      <c r="H1775" s="94"/>
      <c r="I1775" s="89"/>
      <c r="J1775" s="6"/>
      <c r="K1775" s="6"/>
      <c r="L1775" s="95"/>
      <c r="M1775" s="6"/>
      <c r="N1775" s="6"/>
      <c r="O1775" s="6"/>
      <c r="P1775" s="6"/>
      <c r="Q1775" s="6"/>
    </row>
    <row r="1776">
      <c r="A1776" s="89"/>
      <c r="B1776" s="6"/>
      <c r="C1776" s="89"/>
      <c r="D1776" s="96"/>
      <c r="E1776" s="6"/>
      <c r="F1776" s="94"/>
      <c r="G1776" s="6"/>
      <c r="H1776" s="94"/>
      <c r="I1776" s="89"/>
      <c r="J1776" s="6"/>
      <c r="K1776" s="6"/>
      <c r="L1776" s="95"/>
      <c r="M1776" s="6"/>
      <c r="N1776" s="6"/>
      <c r="O1776" s="6"/>
      <c r="P1776" s="6"/>
      <c r="Q1776" s="6"/>
    </row>
    <row r="1777">
      <c r="A1777" s="89"/>
      <c r="B1777" s="6"/>
      <c r="C1777" s="89"/>
      <c r="D1777" s="96"/>
      <c r="E1777" s="6"/>
      <c r="F1777" s="94"/>
      <c r="G1777" s="6"/>
      <c r="H1777" s="94"/>
      <c r="I1777" s="89"/>
      <c r="J1777" s="6"/>
      <c r="K1777" s="6"/>
      <c r="L1777" s="95"/>
      <c r="M1777" s="6"/>
      <c r="N1777" s="6"/>
      <c r="O1777" s="6"/>
      <c r="P1777" s="6"/>
      <c r="Q1777" s="6"/>
    </row>
    <row r="1778">
      <c r="A1778" s="89"/>
      <c r="B1778" s="6"/>
      <c r="C1778" s="89"/>
      <c r="D1778" s="96"/>
      <c r="E1778" s="6"/>
      <c r="F1778" s="94"/>
      <c r="G1778" s="6"/>
      <c r="H1778" s="94"/>
      <c r="I1778" s="89"/>
      <c r="J1778" s="6"/>
      <c r="K1778" s="6"/>
      <c r="L1778" s="95"/>
      <c r="M1778" s="6"/>
      <c r="N1778" s="6"/>
      <c r="O1778" s="6"/>
      <c r="P1778" s="6"/>
      <c r="Q1778" s="6"/>
    </row>
    <row r="1779">
      <c r="A1779" s="89"/>
      <c r="B1779" s="6"/>
      <c r="C1779" s="89"/>
      <c r="D1779" s="96"/>
      <c r="E1779" s="6"/>
      <c r="F1779" s="94"/>
      <c r="G1779" s="6"/>
      <c r="H1779" s="94"/>
      <c r="I1779" s="89"/>
      <c r="J1779" s="6"/>
      <c r="K1779" s="6"/>
      <c r="L1779" s="95"/>
      <c r="M1779" s="6"/>
      <c r="N1779" s="6"/>
      <c r="O1779" s="6"/>
      <c r="P1779" s="6"/>
      <c r="Q1779" s="6"/>
    </row>
    <row r="1780">
      <c r="A1780" s="89"/>
      <c r="B1780" s="6"/>
      <c r="C1780" s="89"/>
      <c r="D1780" s="96"/>
      <c r="E1780" s="6"/>
      <c r="F1780" s="94"/>
      <c r="G1780" s="6"/>
      <c r="H1780" s="94"/>
      <c r="I1780" s="89"/>
      <c r="J1780" s="6"/>
      <c r="K1780" s="6"/>
      <c r="L1780" s="95"/>
      <c r="M1780" s="6"/>
      <c r="N1780" s="6"/>
      <c r="O1780" s="6"/>
      <c r="P1780" s="6"/>
      <c r="Q1780" s="6"/>
    </row>
    <row r="1781">
      <c r="A1781" s="89"/>
      <c r="B1781" s="6"/>
      <c r="C1781" s="89"/>
      <c r="D1781" s="96"/>
      <c r="E1781" s="6"/>
      <c r="F1781" s="94"/>
      <c r="G1781" s="6"/>
      <c r="H1781" s="94"/>
      <c r="I1781" s="89"/>
      <c r="J1781" s="6"/>
      <c r="K1781" s="6"/>
      <c r="L1781" s="95"/>
      <c r="M1781" s="6"/>
      <c r="N1781" s="6"/>
      <c r="O1781" s="6"/>
      <c r="P1781" s="6"/>
      <c r="Q1781" s="6"/>
    </row>
    <row r="1782">
      <c r="A1782" s="89"/>
      <c r="B1782" s="6"/>
      <c r="C1782" s="89"/>
      <c r="D1782" s="96"/>
      <c r="E1782" s="6"/>
      <c r="F1782" s="94"/>
      <c r="G1782" s="6"/>
      <c r="H1782" s="94"/>
      <c r="I1782" s="89"/>
      <c r="J1782" s="6"/>
      <c r="K1782" s="6"/>
      <c r="L1782" s="95"/>
      <c r="M1782" s="6"/>
      <c r="N1782" s="6"/>
      <c r="O1782" s="6"/>
      <c r="P1782" s="6"/>
      <c r="Q1782" s="6"/>
    </row>
    <row r="1783">
      <c r="A1783" s="89"/>
      <c r="B1783" s="6"/>
      <c r="C1783" s="89"/>
      <c r="D1783" s="96"/>
      <c r="E1783" s="6"/>
      <c r="F1783" s="94"/>
      <c r="G1783" s="6"/>
      <c r="H1783" s="94"/>
      <c r="I1783" s="89"/>
      <c r="J1783" s="6"/>
      <c r="K1783" s="6"/>
      <c r="L1783" s="95"/>
      <c r="M1783" s="6"/>
      <c r="N1783" s="6"/>
      <c r="O1783" s="6"/>
      <c r="P1783" s="6"/>
      <c r="Q1783" s="6"/>
    </row>
    <row r="1784">
      <c r="A1784" s="89"/>
      <c r="B1784" s="6"/>
      <c r="C1784" s="89"/>
      <c r="D1784" s="96"/>
      <c r="E1784" s="6"/>
      <c r="F1784" s="94"/>
      <c r="G1784" s="6"/>
      <c r="H1784" s="94"/>
      <c r="I1784" s="89"/>
      <c r="J1784" s="6"/>
      <c r="K1784" s="6"/>
      <c r="L1784" s="95"/>
      <c r="M1784" s="6"/>
      <c r="N1784" s="6"/>
      <c r="O1784" s="6"/>
      <c r="P1784" s="6"/>
      <c r="Q1784" s="6"/>
    </row>
    <row r="1785">
      <c r="A1785" s="89"/>
      <c r="B1785" s="6"/>
      <c r="C1785" s="89"/>
      <c r="D1785" s="96"/>
      <c r="E1785" s="6"/>
      <c r="F1785" s="94"/>
      <c r="G1785" s="6"/>
      <c r="H1785" s="94"/>
      <c r="I1785" s="89"/>
      <c r="J1785" s="6"/>
      <c r="K1785" s="6"/>
      <c r="L1785" s="95"/>
      <c r="M1785" s="6"/>
      <c r="N1785" s="6"/>
      <c r="O1785" s="6"/>
      <c r="P1785" s="6"/>
      <c r="Q1785" s="6"/>
    </row>
    <row r="1786">
      <c r="A1786" s="89"/>
      <c r="B1786" s="6"/>
      <c r="C1786" s="89"/>
      <c r="D1786" s="96"/>
      <c r="E1786" s="6"/>
      <c r="F1786" s="94"/>
      <c r="G1786" s="6"/>
      <c r="H1786" s="94"/>
      <c r="I1786" s="89"/>
      <c r="J1786" s="6"/>
      <c r="K1786" s="6"/>
      <c r="L1786" s="95"/>
      <c r="M1786" s="6"/>
      <c r="N1786" s="6"/>
      <c r="O1786" s="6"/>
      <c r="P1786" s="6"/>
      <c r="Q1786" s="6"/>
    </row>
    <row r="1787">
      <c r="A1787" s="89"/>
      <c r="B1787" s="6"/>
      <c r="C1787" s="89"/>
      <c r="D1787" s="96"/>
      <c r="E1787" s="6"/>
      <c r="F1787" s="94"/>
      <c r="G1787" s="6"/>
      <c r="H1787" s="94"/>
      <c r="I1787" s="89"/>
      <c r="J1787" s="6"/>
      <c r="K1787" s="6"/>
      <c r="L1787" s="95"/>
      <c r="M1787" s="6"/>
      <c r="N1787" s="6"/>
      <c r="O1787" s="6"/>
      <c r="P1787" s="6"/>
      <c r="Q1787" s="6"/>
    </row>
    <row r="1788">
      <c r="A1788" s="89"/>
      <c r="B1788" s="6"/>
      <c r="C1788" s="89"/>
      <c r="D1788" s="96"/>
      <c r="E1788" s="6"/>
      <c r="F1788" s="94"/>
      <c r="G1788" s="6"/>
      <c r="H1788" s="94"/>
      <c r="I1788" s="89"/>
      <c r="J1788" s="6"/>
      <c r="K1788" s="6"/>
      <c r="L1788" s="95"/>
      <c r="M1788" s="6"/>
      <c r="N1788" s="6"/>
      <c r="O1788" s="6"/>
      <c r="P1788" s="6"/>
      <c r="Q1788" s="6"/>
    </row>
    <row r="1789">
      <c r="A1789" s="89"/>
      <c r="B1789" s="6"/>
      <c r="C1789" s="89"/>
      <c r="D1789" s="96"/>
      <c r="E1789" s="6"/>
      <c r="F1789" s="94"/>
      <c r="G1789" s="6"/>
      <c r="H1789" s="94"/>
      <c r="I1789" s="89"/>
      <c r="J1789" s="6"/>
      <c r="K1789" s="6"/>
      <c r="L1789" s="95"/>
      <c r="M1789" s="6"/>
      <c r="N1789" s="6"/>
      <c r="O1789" s="6"/>
      <c r="P1789" s="6"/>
      <c r="Q1789" s="6"/>
    </row>
    <row r="1790">
      <c r="A1790" s="89"/>
      <c r="B1790" s="6"/>
      <c r="C1790" s="89"/>
      <c r="D1790" s="96"/>
      <c r="E1790" s="6"/>
      <c r="F1790" s="94"/>
      <c r="G1790" s="6"/>
      <c r="H1790" s="94"/>
      <c r="I1790" s="89"/>
      <c r="J1790" s="6"/>
      <c r="K1790" s="6"/>
      <c r="L1790" s="95"/>
      <c r="M1790" s="6"/>
      <c r="N1790" s="6"/>
      <c r="O1790" s="6"/>
      <c r="P1790" s="6"/>
      <c r="Q1790" s="6"/>
    </row>
    <row r="1791">
      <c r="A1791" s="89"/>
      <c r="B1791" s="6"/>
      <c r="C1791" s="89"/>
      <c r="D1791" s="96"/>
      <c r="E1791" s="6"/>
      <c r="F1791" s="94"/>
      <c r="G1791" s="6"/>
      <c r="H1791" s="94"/>
      <c r="I1791" s="89"/>
      <c r="J1791" s="6"/>
      <c r="K1791" s="6"/>
      <c r="L1791" s="95"/>
      <c r="M1791" s="6"/>
      <c r="N1791" s="6"/>
      <c r="O1791" s="6"/>
      <c r="P1791" s="6"/>
      <c r="Q1791" s="6"/>
    </row>
    <row r="1792">
      <c r="A1792" s="89"/>
      <c r="B1792" s="6"/>
      <c r="C1792" s="89"/>
      <c r="D1792" s="96"/>
      <c r="E1792" s="6"/>
      <c r="F1792" s="94"/>
      <c r="G1792" s="6"/>
      <c r="H1792" s="94"/>
      <c r="I1792" s="89"/>
      <c r="J1792" s="6"/>
      <c r="K1792" s="6"/>
      <c r="L1792" s="95"/>
      <c r="M1792" s="6"/>
      <c r="N1792" s="6"/>
      <c r="O1792" s="6"/>
      <c r="P1792" s="6"/>
      <c r="Q1792" s="6"/>
    </row>
    <row r="1793">
      <c r="A1793" s="89"/>
      <c r="B1793" s="6"/>
      <c r="C1793" s="89"/>
      <c r="D1793" s="96"/>
      <c r="E1793" s="6"/>
      <c r="F1793" s="94"/>
      <c r="G1793" s="6"/>
      <c r="H1793" s="94"/>
      <c r="I1793" s="89"/>
      <c r="J1793" s="6"/>
      <c r="K1793" s="6"/>
      <c r="L1793" s="95"/>
      <c r="M1793" s="6"/>
      <c r="N1793" s="6"/>
      <c r="O1793" s="6"/>
      <c r="P1793" s="6"/>
      <c r="Q1793" s="6"/>
    </row>
    <row r="1794">
      <c r="A1794" s="89"/>
      <c r="B1794" s="6"/>
      <c r="C1794" s="89"/>
      <c r="D1794" s="96"/>
      <c r="E1794" s="6"/>
      <c r="F1794" s="94"/>
      <c r="G1794" s="6"/>
      <c r="H1794" s="94"/>
      <c r="I1794" s="89"/>
      <c r="J1794" s="6"/>
      <c r="K1794" s="6"/>
      <c r="L1794" s="95"/>
      <c r="M1794" s="6"/>
      <c r="N1794" s="6"/>
      <c r="O1794" s="6"/>
      <c r="P1794" s="6"/>
      <c r="Q1794" s="6"/>
    </row>
    <row r="1795">
      <c r="A1795" s="89"/>
      <c r="B1795" s="6"/>
      <c r="C1795" s="89"/>
      <c r="D1795" s="96"/>
      <c r="E1795" s="6"/>
      <c r="F1795" s="94"/>
      <c r="G1795" s="6"/>
      <c r="H1795" s="94"/>
      <c r="I1795" s="89"/>
      <c r="J1795" s="6"/>
      <c r="K1795" s="6"/>
      <c r="L1795" s="95"/>
      <c r="M1795" s="6"/>
      <c r="N1795" s="6"/>
      <c r="O1795" s="6"/>
      <c r="P1795" s="6"/>
      <c r="Q1795" s="6"/>
    </row>
    <row r="1796">
      <c r="A1796" s="89"/>
      <c r="B1796" s="6"/>
      <c r="C1796" s="89"/>
      <c r="D1796" s="96"/>
      <c r="E1796" s="6"/>
      <c r="F1796" s="94"/>
      <c r="G1796" s="6"/>
      <c r="H1796" s="94"/>
      <c r="I1796" s="89"/>
      <c r="J1796" s="6"/>
      <c r="K1796" s="6"/>
      <c r="L1796" s="95"/>
      <c r="M1796" s="6"/>
      <c r="N1796" s="6"/>
      <c r="O1796" s="6"/>
      <c r="P1796" s="6"/>
      <c r="Q1796" s="6"/>
    </row>
    <row r="1797">
      <c r="A1797" s="89"/>
      <c r="B1797" s="6"/>
      <c r="C1797" s="89"/>
      <c r="D1797" s="96"/>
      <c r="E1797" s="6"/>
      <c r="F1797" s="94"/>
      <c r="G1797" s="6"/>
      <c r="H1797" s="94"/>
      <c r="I1797" s="89"/>
      <c r="J1797" s="6"/>
      <c r="K1797" s="6"/>
      <c r="L1797" s="95"/>
      <c r="M1797" s="6"/>
      <c r="N1797" s="6"/>
      <c r="O1797" s="6"/>
      <c r="P1797" s="6"/>
      <c r="Q1797" s="6"/>
    </row>
    <row r="1798">
      <c r="A1798" s="89"/>
      <c r="B1798" s="6"/>
      <c r="C1798" s="89"/>
      <c r="D1798" s="96"/>
      <c r="E1798" s="6"/>
      <c r="F1798" s="94"/>
      <c r="G1798" s="6"/>
      <c r="H1798" s="94"/>
      <c r="I1798" s="89"/>
      <c r="J1798" s="6"/>
      <c r="K1798" s="6"/>
      <c r="L1798" s="95"/>
      <c r="M1798" s="6"/>
      <c r="N1798" s="6"/>
      <c r="O1798" s="6"/>
      <c r="P1798" s="6"/>
      <c r="Q1798" s="6"/>
    </row>
    <row r="1799">
      <c r="A1799" s="89"/>
      <c r="B1799" s="6"/>
      <c r="C1799" s="89"/>
      <c r="D1799" s="96"/>
      <c r="E1799" s="6"/>
      <c r="F1799" s="94"/>
      <c r="G1799" s="6"/>
      <c r="H1799" s="94"/>
      <c r="I1799" s="89"/>
      <c r="J1799" s="6"/>
      <c r="K1799" s="6"/>
      <c r="L1799" s="95"/>
      <c r="M1799" s="6"/>
      <c r="N1799" s="6"/>
      <c r="O1799" s="6"/>
      <c r="P1799" s="6"/>
      <c r="Q1799" s="6"/>
    </row>
    <row r="1800">
      <c r="A1800" s="89"/>
      <c r="B1800" s="6"/>
      <c r="C1800" s="89"/>
      <c r="D1800" s="96"/>
      <c r="E1800" s="6"/>
      <c r="F1800" s="94"/>
      <c r="G1800" s="6"/>
      <c r="H1800" s="94"/>
      <c r="I1800" s="89"/>
      <c r="J1800" s="6"/>
      <c r="K1800" s="6"/>
      <c r="L1800" s="95"/>
      <c r="M1800" s="6"/>
      <c r="N1800" s="6"/>
      <c r="O1800" s="6"/>
      <c r="P1800" s="6"/>
      <c r="Q1800" s="6"/>
    </row>
    <row r="1801">
      <c r="A1801" s="89"/>
      <c r="B1801" s="6"/>
      <c r="C1801" s="89"/>
      <c r="D1801" s="96"/>
      <c r="E1801" s="6"/>
      <c r="F1801" s="94"/>
      <c r="G1801" s="6"/>
      <c r="H1801" s="94"/>
      <c r="I1801" s="89"/>
      <c r="J1801" s="6"/>
      <c r="K1801" s="6"/>
      <c r="L1801" s="95"/>
      <c r="M1801" s="6"/>
      <c r="N1801" s="6"/>
      <c r="O1801" s="6"/>
      <c r="P1801" s="6"/>
      <c r="Q1801" s="6"/>
    </row>
    <row r="1802">
      <c r="A1802" s="89"/>
      <c r="B1802" s="6"/>
      <c r="C1802" s="89"/>
      <c r="D1802" s="96"/>
      <c r="E1802" s="6"/>
      <c r="F1802" s="94"/>
      <c r="G1802" s="6"/>
      <c r="H1802" s="94"/>
      <c r="I1802" s="89"/>
      <c r="J1802" s="6"/>
      <c r="K1802" s="6"/>
      <c r="L1802" s="95"/>
      <c r="M1802" s="6"/>
      <c r="N1802" s="6"/>
      <c r="O1802" s="6"/>
      <c r="P1802" s="6"/>
      <c r="Q1802" s="6"/>
    </row>
    <row r="1803">
      <c r="A1803" s="89"/>
      <c r="B1803" s="6"/>
      <c r="C1803" s="89"/>
      <c r="D1803" s="96"/>
      <c r="E1803" s="6"/>
      <c r="F1803" s="94"/>
      <c r="G1803" s="6"/>
      <c r="H1803" s="94"/>
      <c r="I1803" s="89"/>
      <c r="J1803" s="6"/>
      <c r="K1803" s="6"/>
      <c r="L1803" s="95"/>
      <c r="M1803" s="6"/>
      <c r="N1803" s="6"/>
      <c r="O1803" s="6"/>
      <c r="P1803" s="6"/>
      <c r="Q1803" s="6"/>
    </row>
    <row r="1804">
      <c r="A1804" s="89"/>
      <c r="B1804" s="6"/>
      <c r="C1804" s="89"/>
      <c r="D1804" s="96"/>
      <c r="E1804" s="6"/>
      <c r="F1804" s="94"/>
      <c r="G1804" s="6"/>
      <c r="H1804" s="94"/>
      <c r="I1804" s="89"/>
      <c r="J1804" s="6"/>
      <c r="K1804" s="6"/>
      <c r="L1804" s="95"/>
      <c r="M1804" s="6"/>
      <c r="N1804" s="6"/>
      <c r="O1804" s="6"/>
      <c r="P1804" s="6"/>
      <c r="Q1804" s="6"/>
    </row>
    <row r="1805">
      <c r="A1805" s="89"/>
      <c r="B1805" s="6"/>
      <c r="C1805" s="89"/>
      <c r="D1805" s="96"/>
      <c r="E1805" s="6"/>
      <c r="F1805" s="94"/>
      <c r="G1805" s="6"/>
      <c r="H1805" s="94"/>
      <c r="I1805" s="89"/>
      <c r="J1805" s="6"/>
      <c r="K1805" s="6"/>
      <c r="L1805" s="95"/>
      <c r="M1805" s="6"/>
      <c r="N1805" s="6"/>
      <c r="O1805" s="6"/>
      <c r="P1805" s="6"/>
      <c r="Q1805" s="6"/>
    </row>
    <row r="1806">
      <c r="A1806" s="89"/>
      <c r="B1806" s="6"/>
      <c r="C1806" s="89"/>
      <c r="D1806" s="96"/>
      <c r="E1806" s="6"/>
      <c r="F1806" s="94"/>
      <c r="G1806" s="6"/>
      <c r="H1806" s="94"/>
      <c r="I1806" s="89"/>
      <c r="J1806" s="6"/>
      <c r="K1806" s="6"/>
      <c r="L1806" s="95"/>
      <c r="M1806" s="6"/>
      <c r="N1806" s="6"/>
      <c r="O1806" s="6"/>
      <c r="P1806" s="6"/>
      <c r="Q1806" s="6"/>
    </row>
    <row r="1807">
      <c r="A1807" s="89"/>
      <c r="B1807" s="6"/>
      <c r="C1807" s="89"/>
      <c r="D1807" s="96"/>
      <c r="E1807" s="6"/>
      <c r="F1807" s="94"/>
      <c r="G1807" s="6"/>
      <c r="H1807" s="94"/>
      <c r="I1807" s="89"/>
      <c r="J1807" s="6"/>
      <c r="K1807" s="6"/>
      <c r="L1807" s="95"/>
      <c r="M1807" s="6"/>
      <c r="N1807" s="6"/>
      <c r="O1807" s="6"/>
      <c r="P1807" s="6"/>
      <c r="Q1807" s="6"/>
    </row>
    <row r="1808">
      <c r="A1808" s="89"/>
      <c r="B1808" s="6"/>
      <c r="C1808" s="89"/>
      <c r="D1808" s="96"/>
      <c r="E1808" s="6"/>
      <c r="F1808" s="94"/>
      <c r="G1808" s="6"/>
      <c r="H1808" s="94"/>
      <c r="I1808" s="89"/>
      <c r="J1808" s="6"/>
      <c r="K1808" s="6"/>
      <c r="L1808" s="95"/>
      <c r="M1808" s="6"/>
      <c r="N1808" s="6"/>
      <c r="O1808" s="6"/>
      <c r="P1808" s="6"/>
      <c r="Q1808" s="6"/>
    </row>
    <row r="1809">
      <c r="A1809" s="89"/>
      <c r="B1809" s="6"/>
      <c r="C1809" s="89"/>
      <c r="D1809" s="96"/>
      <c r="E1809" s="6"/>
      <c r="F1809" s="94"/>
      <c r="G1809" s="6"/>
      <c r="H1809" s="94"/>
      <c r="I1809" s="89"/>
      <c r="J1809" s="6"/>
      <c r="K1809" s="6"/>
      <c r="L1809" s="95"/>
      <c r="M1809" s="6"/>
      <c r="N1809" s="6"/>
      <c r="O1809" s="6"/>
      <c r="P1809" s="6"/>
      <c r="Q1809" s="6"/>
    </row>
    <row r="1810">
      <c r="A1810" s="89"/>
      <c r="B1810" s="6"/>
      <c r="C1810" s="89"/>
      <c r="D1810" s="96"/>
      <c r="E1810" s="6"/>
      <c r="F1810" s="94"/>
      <c r="G1810" s="6"/>
      <c r="H1810" s="94"/>
      <c r="I1810" s="89"/>
      <c r="J1810" s="6"/>
      <c r="K1810" s="6"/>
      <c r="L1810" s="95"/>
      <c r="M1810" s="6"/>
      <c r="N1810" s="6"/>
      <c r="O1810" s="6"/>
      <c r="P1810" s="6"/>
      <c r="Q1810" s="6"/>
    </row>
    <row r="1811">
      <c r="A1811" s="89"/>
      <c r="B1811" s="6"/>
      <c r="C1811" s="89"/>
      <c r="D1811" s="96"/>
      <c r="E1811" s="6"/>
      <c r="F1811" s="94"/>
      <c r="G1811" s="6"/>
      <c r="H1811" s="94"/>
      <c r="I1811" s="89"/>
      <c r="J1811" s="6"/>
      <c r="K1811" s="6"/>
      <c r="L1811" s="95"/>
      <c r="M1811" s="6"/>
      <c r="N1811" s="6"/>
      <c r="O1811" s="6"/>
      <c r="P1811" s="6"/>
      <c r="Q1811" s="6"/>
    </row>
    <row r="1812">
      <c r="A1812" s="89"/>
      <c r="B1812" s="6"/>
      <c r="C1812" s="89"/>
      <c r="D1812" s="96"/>
      <c r="E1812" s="6"/>
      <c r="F1812" s="94"/>
      <c r="G1812" s="6"/>
      <c r="H1812" s="94"/>
      <c r="I1812" s="89"/>
      <c r="J1812" s="6"/>
      <c r="K1812" s="6"/>
      <c r="L1812" s="95"/>
      <c r="M1812" s="6"/>
      <c r="N1812" s="6"/>
      <c r="O1812" s="6"/>
      <c r="P1812" s="6"/>
      <c r="Q1812" s="6"/>
    </row>
    <row r="1813">
      <c r="A1813" s="89"/>
      <c r="B1813" s="6"/>
      <c r="C1813" s="89"/>
      <c r="D1813" s="96"/>
      <c r="E1813" s="6"/>
      <c r="F1813" s="94"/>
      <c r="G1813" s="6"/>
      <c r="H1813" s="94"/>
      <c r="I1813" s="89"/>
      <c r="J1813" s="6"/>
      <c r="K1813" s="6"/>
      <c r="L1813" s="95"/>
      <c r="M1813" s="6"/>
      <c r="N1813" s="6"/>
      <c r="O1813" s="6"/>
      <c r="P1813" s="6"/>
      <c r="Q1813" s="6"/>
    </row>
    <row r="1814">
      <c r="A1814" s="89"/>
      <c r="B1814" s="6"/>
      <c r="C1814" s="89"/>
      <c r="D1814" s="96"/>
      <c r="E1814" s="6"/>
      <c r="F1814" s="94"/>
      <c r="G1814" s="6"/>
      <c r="H1814" s="94"/>
      <c r="I1814" s="89"/>
      <c r="J1814" s="6"/>
      <c r="K1814" s="6"/>
      <c r="L1814" s="95"/>
      <c r="M1814" s="6"/>
      <c r="N1814" s="6"/>
      <c r="O1814" s="6"/>
      <c r="P1814" s="6"/>
      <c r="Q1814" s="6"/>
    </row>
    <row r="1815">
      <c r="A1815" s="89"/>
      <c r="B1815" s="6"/>
      <c r="C1815" s="89"/>
      <c r="D1815" s="96"/>
      <c r="E1815" s="6"/>
      <c r="F1815" s="94"/>
      <c r="G1815" s="6"/>
      <c r="H1815" s="94"/>
      <c r="I1815" s="89"/>
      <c r="J1815" s="6"/>
      <c r="K1815" s="6"/>
      <c r="L1815" s="95"/>
      <c r="M1815" s="6"/>
      <c r="N1815" s="6"/>
      <c r="O1815" s="6"/>
      <c r="P1815" s="6"/>
      <c r="Q1815" s="6"/>
    </row>
    <row r="1816">
      <c r="A1816" s="89"/>
      <c r="B1816" s="6"/>
      <c r="C1816" s="89"/>
      <c r="D1816" s="96"/>
      <c r="E1816" s="6"/>
      <c r="F1816" s="94"/>
      <c r="G1816" s="6"/>
      <c r="H1816" s="94"/>
      <c r="I1816" s="89"/>
      <c r="J1816" s="6"/>
      <c r="K1816" s="6"/>
      <c r="L1816" s="95"/>
      <c r="M1816" s="6"/>
      <c r="N1816" s="6"/>
      <c r="O1816" s="6"/>
      <c r="P1816" s="6"/>
      <c r="Q1816" s="6"/>
    </row>
    <row r="1817">
      <c r="A1817" s="89"/>
      <c r="B1817" s="6"/>
      <c r="C1817" s="89"/>
      <c r="D1817" s="96"/>
      <c r="E1817" s="6"/>
      <c r="F1817" s="94"/>
      <c r="G1817" s="6"/>
      <c r="H1817" s="94"/>
      <c r="I1817" s="89"/>
      <c r="J1817" s="6"/>
      <c r="K1817" s="6"/>
      <c r="L1817" s="95"/>
      <c r="M1817" s="6"/>
      <c r="N1817" s="6"/>
      <c r="O1817" s="6"/>
      <c r="P1817" s="6"/>
      <c r="Q1817" s="6"/>
    </row>
    <row r="1818">
      <c r="A1818" s="89"/>
      <c r="B1818" s="6"/>
      <c r="C1818" s="89"/>
      <c r="D1818" s="96"/>
      <c r="E1818" s="6"/>
      <c r="F1818" s="94"/>
      <c r="G1818" s="6"/>
      <c r="H1818" s="94"/>
      <c r="I1818" s="89"/>
      <c r="J1818" s="6"/>
      <c r="K1818" s="6"/>
      <c r="L1818" s="95"/>
      <c r="M1818" s="6"/>
      <c r="N1818" s="6"/>
      <c r="O1818" s="6"/>
      <c r="P1818" s="6"/>
      <c r="Q1818" s="6"/>
    </row>
    <row r="1819">
      <c r="A1819" s="89"/>
      <c r="B1819" s="6"/>
      <c r="C1819" s="89"/>
      <c r="D1819" s="96"/>
      <c r="E1819" s="6"/>
      <c r="F1819" s="94"/>
      <c r="G1819" s="6"/>
      <c r="H1819" s="94"/>
      <c r="I1819" s="89"/>
      <c r="J1819" s="6"/>
      <c r="K1819" s="6"/>
      <c r="L1819" s="95"/>
      <c r="M1819" s="6"/>
      <c r="N1819" s="6"/>
      <c r="O1819" s="6"/>
      <c r="P1819" s="6"/>
      <c r="Q1819" s="6"/>
    </row>
    <row r="1820">
      <c r="A1820" s="89"/>
      <c r="B1820" s="6"/>
      <c r="C1820" s="89"/>
      <c r="D1820" s="96"/>
      <c r="E1820" s="6"/>
      <c r="F1820" s="94"/>
      <c r="G1820" s="6"/>
      <c r="H1820" s="94"/>
      <c r="I1820" s="89"/>
      <c r="J1820" s="6"/>
      <c r="K1820" s="6"/>
      <c r="L1820" s="95"/>
      <c r="M1820" s="6"/>
      <c r="N1820" s="6"/>
      <c r="O1820" s="6"/>
      <c r="P1820" s="6"/>
      <c r="Q1820" s="6"/>
    </row>
    <row r="1821">
      <c r="A1821" s="89"/>
      <c r="B1821" s="6"/>
      <c r="C1821" s="89"/>
      <c r="D1821" s="96"/>
      <c r="E1821" s="6"/>
      <c r="F1821" s="94"/>
      <c r="G1821" s="6"/>
      <c r="H1821" s="94"/>
      <c r="I1821" s="89"/>
      <c r="J1821" s="6"/>
      <c r="K1821" s="6"/>
      <c r="L1821" s="95"/>
      <c r="M1821" s="6"/>
      <c r="N1821" s="6"/>
      <c r="O1821" s="6"/>
      <c r="P1821" s="6"/>
      <c r="Q1821" s="6"/>
    </row>
    <row r="1822">
      <c r="A1822" s="89"/>
      <c r="B1822" s="6"/>
      <c r="C1822" s="89"/>
      <c r="D1822" s="96"/>
      <c r="E1822" s="6"/>
      <c r="F1822" s="94"/>
      <c r="G1822" s="6"/>
      <c r="H1822" s="94"/>
      <c r="I1822" s="89"/>
      <c r="J1822" s="6"/>
      <c r="K1822" s="6"/>
      <c r="L1822" s="95"/>
      <c r="M1822" s="6"/>
      <c r="N1822" s="6"/>
      <c r="O1822" s="6"/>
      <c r="P1822" s="6"/>
      <c r="Q1822" s="6"/>
    </row>
    <row r="1823">
      <c r="A1823" s="89"/>
      <c r="B1823" s="6"/>
      <c r="C1823" s="89"/>
      <c r="D1823" s="96"/>
      <c r="E1823" s="6"/>
      <c r="F1823" s="94"/>
      <c r="G1823" s="6"/>
      <c r="H1823" s="94"/>
      <c r="I1823" s="89"/>
      <c r="J1823" s="6"/>
      <c r="K1823" s="6"/>
      <c r="L1823" s="95"/>
      <c r="M1823" s="6"/>
      <c r="N1823" s="6"/>
      <c r="O1823" s="6"/>
      <c r="P1823" s="6"/>
      <c r="Q1823" s="6"/>
    </row>
    <row r="1824">
      <c r="A1824" s="89"/>
      <c r="B1824" s="6"/>
      <c r="C1824" s="89"/>
      <c r="D1824" s="96"/>
      <c r="E1824" s="6"/>
      <c r="F1824" s="94"/>
      <c r="G1824" s="6"/>
      <c r="H1824" s="94"/>
      <c r="I1824" s="89"/>
      <c r="J1824" s="6"/>
      <c r="K1824" s="6"/>
      <c r="L1824" s="95"/>
      <c r="M1824" s="6"/>
      <c r="N1824" s="6"/>
      <c r="O1824" s="6"/>
      <c r="P1824" s="6"/>
      <c r="Q1824" s="6"/>
    </row>
    <row r="1825">
      <c r="A1825" s="89"/>
      <c r="B1825" s="6"/>
      <c r="C1825" s="89"/>
      <c r="D1825" s="96"/>
      <c r="E1825" s="6"/>
      <c r="F1825" s="94"/>
      <c r="G1825" s="6"/>
      <c r="H1825" s="94"/>
      <c r="I1825" s="89"/>
      <c r="J1825" s="6"/>
      <c r="K1825" s="6"/>
      <c r="L1825" s="95"/>
      <c r="M1825" s="6"/>
      <c r="N1825" s="6"/>
      <c r="O1825" s="6"/>
      <c r="P1825" s="6"/>
      <c r="Q1825" s="6"/>
    </row>
    <row r="1826">
      <c r="A1826" s="89"/>
      <c r="B1826" s="6"/>
      <c r="C1826" s="89"/>
      <c r="D1826" s="96"/>
      <c r="E1826" s="6"/>
      <c r="F1826" s="94"/>
      <c r="G1826" s="6"/>
      <c r="H1826" s="94"/>
      <c r="I1826" s="89"/>
      <c r="J1826" s="6"/>
      <c r="K1826" s="6"/>
      <c r="L1826" s="95"/>
      <c r="M1826" s="6"/>
      <c r="N1826" s="6"/>
      <c r="O1826" s="6"/>
      <c r="P1826" s="6"/>
      <c r="Q1826" s="6"/>
    </row>
    <row r="1827">
      <c r="A1827" s="89"/>
      <c r="B1827" s="6"/>
      <c r="C1827" s="89"/>
      <c r="D1827" s="96"/>
      <c r="E1827" s="6"/>
      <c r="F1827" s="94"/>
      <c r="G1827" s="6"/>
      <c r="H1827" s="94"/>
      <c r="I1827" s="89"/>
      <c r="J1827" s="6"/>
      <c r="K1827" s="6"/>
      <c r="L1827" s="95"/>
      <c r="M1827" s="6"/>
      <c r="N1827" s="6"/>
      <c r="O1827" s="6"/>
      <c r="P1827" s="6"/>
      <c r="Q1827" s="6"/>
    </row>
    <row r="1828">
      <c r="A1828" s="89"/>
      <c r="B1828" s="6"/>
      <c r="C1828" s="89"/>
      <c r="D1828" s="96"/>
      <c r="E1828" s="6"/>
      <c r="F1828" s="94"/>
      <c r="G1828" s="6"/>
      <c r="H1828" s="94"/>
      <c r="I1828" s="89"/>
      <c r="J1828" s="6"/>
      <c r="K1828" s="6"/>
      <c r="L1828" s="95"/>
      <c r="M1828" s="6"/>
      <c r="N1828" s="6"/>
      <c r="O1828" s="6"/>
      <c r="P1828" s="6"/>
      <c r="Q1828" s="6"/>
    </row>
    <row r="1829">
      <c r="A1829" s="89"/>
      <c r="B1829" s="6"/>
      <c r="C1829" s="89"/>
      <c r="D1829" s="96"/>
      <c r="E1829" s="6"/>
      <c r="F1829" s="94"/>
      <c r="G1829" s="6"/>
      <c r="H1829" s="94"/>
      <c r="I1829" s="89"/>
      <c r="J1829" s="6"/>
      <c r="K1829" s="6"/>
      <c r="L1829" s="95"/>
      <c r="M1829" s="6"/>
      <c r="N1829" s="6"/>
      <c r="O1829" s="6"/>
      <c r="P1829" s="6"/>
      <c r="Q1829" s="6"/>
    </row>
    <row r="1830">
      <c r="A1830" s="89"/>
      <c r="B1830" s="6"/>
      <c r="C1830" s="89"/>
      <c r="D1830" s="96"/>
      <c r="E1830" s="6"/>
      <c r="F1830" s="94"/>
      <c r="G1830" s="6"/>
      <c r="H1830" s="94"/>
      <c r="I1830" s="89"/>
      <c r="J1830" s="6"/>
      <c r="K1830" s="6"/>
      <c r="L1830" s="95"/>
      <c r="M1830" s="6"/>
      <c r="N1830" s="6"/>
      <c r="O1830" s="6"/>
      <c r="P1830" s="6"/>
      <c r="Q1830" s="6"/>
    </row>
    <row r="1831">
      <c r="A1831" s="89"/>
      <c r="B1831" s="6"/>
      <c r="C1831" s="89"/>
      <c r="D1831" s="96"/>
      <c r="E1831" s="6"/>
      <c r="F1831" s="94"/>
      <c r="G1831" s="6"/>
      <c r="H1831" s="94"/>
      <c r="I1831" s="89"/>
      <c r="J1831" s="6"/>
      <c r="K1831" s="6"/>
      <c r="L1831" s="95"/>
      <c r="M1831" s="6"/>
      <c r="N1831" s="6"/>
      <c r="O1831" s="6"/>
      <c r="P1831" s="6"/>
      <c r="Q1831" s="6"/>
    </row>
    <row r="1832">
      <c r="A1832" s="89"/>
      <c r="B1832" s="6"/>
      <c r="C1832" s="89"/>
      <c r="D1832" s="96"/>
      <c r="E1832" s="6"/>
      <c r="F1832" s="94"/>
      <c r="G1832" s="6"/>
      <c r="H1832" s="94"/>
      <c r="I1832" s="89"/>
      <c r="J1832" s="6"/>
      <c r="K1832" s="6"/>
      <c r="L1832" s="95"/>
      <c r="M1832" s="6"/>
      <c r="N1832" s="6"/>
      <c r="O1832" s="6"/>
      <c r="P1832" s="6"/>
      <c r="Q1832" s="6"/>
    </row>
    <row r="1833">
      <c r="A1833" s="89"/>
      <c r="B1833" s="6"/>
      <c r="C1833" s="89"/>
      <c r="D1833" s="96"/>
      <c r="E1833" s="6"/>
      <c r="F1833" s="94"/>
      <c r="G1833" s="6"/>
      <c r="H1833" s="94"/>
      <c r="I1833" s="89"/>
      <c r="J1833" s="6"/>
      <c r="K1833" s="6"/>
      <c r="L1833" s="95"/>
      <c r="M1833" s="6"/>
      <c r="N1833" s="6"/>
      <c r="O1833" s="6"/>
      <c r="P1833" s="6"/>
      <c r="Q1833" s="6"/>
    </row>
    <row r="1834">
      <c r="A1834" s="89"/>
      <c r="B1834" s="6"/>
      <c r="C1834" s="89"/>
      <c r="D1834" s="96"/>
      <c r="E1834" s="6"/>
      <c r="F1834" s="94"/>
      <c r="G1834" s="6"/>
      <c r="H1834" s="94"/>
      <c r="I1834" s="89"/>
      <c r="J1834" s="6"/>
      <c r="K1834" s="6"/>
      <c r="L1834" s="95"/>
      <c r="M1834" s="6"/>
      <c r="N1834" s="6"/>
      <c r="O1834" s="6"/>
      <c r="P1834" s="6"/>
      <c r="Q1834" s="6"/>
    </row>
    <row r="1835">
      <c r="A1835" s="89"/>
      <c r="B1835" s="6"/>
      <c r="C1835" s="89"/>
      <c r="D1835" s="96"/>
      <c r="E1835" s="6"/>
      <c r="F1835" s="94"/>
      <c r="G1835" s="6"/>
      <c r="H1835" s="94"/>
      <c r="I1835" s="89"/>
      <c r="J1835" s="6"/>
      <c r="K1835" s="6"/>
      <c r="L1835" s="95"/>
      <c r="M1835" s="6"/>
      <c r="N1835" s="6"/>
      <c r="O1835" s="6"/>
      <c r="P1835" s="6"/>
      <c r="Q1835" s="6"/>
    </row>
    <row r="1836">
      <c r="A1836" s="89"/>
      <c r="B1836" s="6"/>
      <c r="C1836" s="89"/>
      <c r="D1836" s="96"/>
      <c r="E1836" s="6"/>
      <c r="F1836" s="94"/>
      <c r="G1836" s="6"/>
      <c r="H1836" s="94"/>
      <c r="I1836" s="89"/>
      <c r="J1836" s="6"/>
      <c r="K1836" s="6"/>
      <c r="L1836" s="95"/>
      <c r="M1836" s="6"/>
      <c r="N1836" s="6"/>
      <c r="O1836" s="6"/>
      <c r="P1836" s="6"/>
      <c r="Q1836" s="6"/>
    </row>
    <row r="1837">
      <c r="A1837" s="89"/>
      <c r="B1837" s="6"/>
      <c r="C1837" s="89"/>
      <c r="D1837" s="96"/>
      <c r="E1837" s="6"/>
      <c r="F1837" s="94"/>
      <c r="G1837" s="6"/>
      <c r="H1837" s="94"/>
      <c r="I1837" s="89"/>
      <c r="J1837" s="6"/>
      <c r="K1837" s="6"/>
      <c r="L1837" s="95"/>
      <c r="M1837" s="6"/>
      <c r="N1837" s="6"/>
      <c r="O1837" s="6"/>
      <c r="P1837" s="6"/>
      <c r="Q1837" s="6"/>
    </row>
    <row r="1838">
      <c r="A1838" s="89"/>
      <c r="B1838" s="6"/>
      <c r="C1838" s="89"/>
      <c r="D1838" s="96"/>
      <c r="E1838" s="6"/>
      <c r="F1838" s="94"/>
      <c r="G1838" s="6"/>
      <c r="H1838" s="94"/>
      <c r="I1838" s="89"/>
      <c r="J1838" s="6"/>
      <c r="K1838" s="6"/>
      <c r="L1838" s="95"/>
      <c r="M1838" s="6"/>
      <c r="N1838" s="6"/>
      <c r="O1838" s="6"/>
      <c r="P1838" s="6"/>
      <c r="Q1838" s="6"/>
    </row>
    <row r="1839">
      <c r="A1839" s="89"/>
      <c r="B1839" s="6"/>
      <c r="C1839" s="89"/>
      <c r="D1839" s="96"/>
      <c r="E1839" s="6"/>
      <c r="F1839" s="94"/>
      <c r="G1839" s="6"/>
      <c r="H1839" s="94"/>
      <c r="I1839" s="89"/>
      <c r="J1839" s="6"/>
      <c r="K1839" s="6"/>
      <c r="L1839" s="95"/>
      <c r="M1839" s="6"/>
      <c r="N1839" s="6"/>
      <c r="O1839" s="6"/>
      <c r="P1839" s="6"/>
      <c r="Q1839" s="6"/>
    </row>
    <row r="1840">
      <c r="A1840" s="89"/>
      <c r="B1840" s="6"/>
      <c r="C1840" s="89"/>
      <c r="D1840" s="96"/>
      <c r="E1840" s="6"/>
      <c r="F1840" s="94"/>
      <c r="G1840" s="6"/>
      <c r="H1840" s="94"/>
      <c r="I1840" s="89"/>
      <c r="J1840" s="6"/>
      <c r="K1840" s="6"/>
      <c r="L1840" s="95"/>
      <c r="M1840" s="6"/>
      <c r="N1840" s="6"/>
      <c r="O1840" s="6"/>
      <c r="P1840" s="6"/>
      <c r="Q1840" s="6"/>
    </row>
    <row r="1841">
      <c r="A1841" s="89"/>
      <c r="B1841" s="6"/>
      <c r="C1841" s="89"/>
      <c r="D1841" s="96"/>
      <c r="E1841" s="6"/>
      <c r="F1841" s="94"/>
      <c r="G1841" s="6"/>
      <c r="H1841" s="94"/>
      <c r="I1841" s="89"/>
      <c r="J1841" s="6"/>
      <c r="K1841" s="6"/>
      <c r="L1841" s="95"/>
      <c r="M1841" s="6"/>
      <c r="N1841" s="6"/>
      <c r="O1841" s="6"/>
      <c r="P1841" s="6"/>
      <c r="Q1841" s="6"/>
    </row>
    <row r="1842">
      <c r="A1842" s="89"/>
      <c r="B1842" s="6"/>
      <c r="C1842" s="89"/>
      <c r="D1842" s="96"/>
      <c r="E1842" s="6"/>
      <c r="F1842" s="94"/>
      <c r="G1842" s="6"/>
      <c r="H1842" s="94"/>
      <c r="I1842" s="89"/>
      <c r="J1842" s="6"/>
      <c r="K1842" s="6"/>
      <c r="L1842" s="95"/>
      <c r="M1842" s="6"/>
      <c r="N1842" s="6"/>
      <c r="O1842" s="6"/>
      <c r="P1842" s="6"/>
      <c r="Q1842" s="6"/>
    </row>
    <row r="1843">
      <c r="A1843" s="89"/>
      <c r="B1843" s="6"/>
      <c r="C1843" s="89"/>
      <c r="D1843" s="96"/>
      <c r="E1843" s="6"/>
      <c r="F1843" s="94"/>
      <c r="G1843" s="6"/>
      <c r="H1843" s="94"/>
      <c r="I1843" s="89"/>
      <c r="J1843" s="6"/>
      <c r="K1843" s="6"/>
      <c r="L1843" s="95"/>
      <c r="M1843" s="6"/>
      <c r="N1843" s="6"/>
      <c r="O1843" s="6"/>
      <c r="P1843" s="6"/>
      <c r="Q1843" s="6"/>
    </row>
    <row r="1844">
      <c r="A1844" s="89"/>
      <c r="B1844" s="6"/>
      <c r="C1844" s="89"/>
      <c r="D1844" s="96"/>
      <c r="E1844" s="6"/>
      <c r="F1844" s="94"/>
      <c r="G1844" s="6"/>
      <c r="H1844" s="94"/>
      <c r="I1844" s="89"/>
      <c r="J1844" s="6"/>
      <c r="K1844" s="6"/>
      <c r="L1844" s="95"/>
      <c r="M1844" s="6"/>
      <c r="N1844" s="6"/>
      <c r="O1844" s="6"/>
      <c r="P1844" s="6"/>
      <c r="Q1844" s="6"/>
    </row>
    <row r="1845">
      <c r="A1845" s="89"/>
      <c r="B1845" s="6"/>
      <c r="C1845" s="89"/>
      <c r="D1845" s="96"/>
      <c r="E1845" s="6"/>
      <c r="F1845" s="94"/>
      <c r="G1845" s="6"/>
      <c r="H1845" s="94"/>
      <c r="I1845" s="89"/>
      <c r="J1845" s="6"/>
      <c r="K1845" s="6"/>
      <c r="L1845" s="95"/>
      <c r="M1845" s="6"/>
      <c r="N1845" s="6"/>
      <c r="O1845" s="6"/>
      <c r="P1845" s="6"/>
      <c r="Q1845" s="6"/>
    </row>
    <row r="1846">
      <c r="A1846" s="89"/>
      <c r="B1846" s="6"/>
      <c r="C1846" s="89"/>
      <c r="D1846" s="96"/>
      <c r="E1846" s="6"/>
      <c r="F1846" s="94"/>
      <c r="G1846" s="6"/>
      <c r="H1846" s="94"/>
      <c r="I1846" s="89"/>
      <c r="J1846" s="6"/>
      <c r="K1846" s="6"/>
      <c r="L1846" s="95"/>
      <c r="M1846" s="6"/>
      <c r="N1846" s="6"/>
      <c r="O1846" s="6"/>
      <c r="P1846" s="6"/>
      <c r="Q1846" s="6"/>
    </row>
    <row r="1847">
      <c r="A1847" s="89"/>
      <c r="B1847" s="6"/>
      <c r="C1847" s="89"/>
      <c r="D1847" s="96"/>
      <c r="E1847" s="6"/>
      <c r="F1847" s="94"/>
      <c r="G1847" s="6"/>
      <c r="H1847" s="94"/>
      <c r="I1847" s="89"/>
      <c r="J1847" s="6"/>
      <c r="K1847" s="6"/>
      <c r="L1847" s="95"/>
      <c r="M1847" s="6"/>
      <c r="N1847" s="6"/>
      <c r="O1847" s="6"/>
      <c r="P1847" s="6"/>
      <c r="Q1847" s="6"/>
    </row>
    <row r="1848">
      <c r="A1848" s="89"/>
      <c r="B1848" s="6"/>
      <c r="C1848" s="89"/>
      <c r="D1848" s="96"/>
      <c r="E1848" s="6"/>
      <c r="F1848" s="94"/>
      <c r="G1848" s="6"/>
      <c r="H1848" s="94"/>
      <c r="I1848" s="89"/>
      <c r="J1848" s="6"/>
      <c r="K1848" s="6"/>
      <c r="L1848" s="95"/>
      <c r="M1848" s="6"/>
      <c r="N1848" s="6"/>
      <c r="O1848" s="6"/>
      <c r="P1848" s="6"/>
      <c r="Q1848" s="6"/>
    </row>
    <row r="1849">
      <c r="A1849" s="89"/>
      <c r="B1849" s="6"/>
      <c r="C1849" s="89"/>
      <c r="D1849" s="96"/>
      <c r="E1849" s="6"/>
      <c r="F1849" s="94"/>
      <c r="G1849" s="6"/>
      <c r="H1849" s="94"/>
      <c r="I1849" s="89"/>
      <c r="J1849" s="6"/>
      <c r="K1849" s="6"/>
      <c r="L1849" s="95"/>
      <c r="M1849" s="6"/>
      <c r="N1849" s="6"/>
      <c r="O1849" s="6"/>
      <c r="P1849" s="6"/>
      <c r="Q1849" s="6"/>
    </row>
    <row r="1850">
      <c r="A1850" s="89"/>
      <c r="B1850" s="6"/>
      <c r="C1850" s="89"/>
      <c r="D1850" s="96"/>
      <c r="E1850" s="6"/>
      <c r="F1850" s="94"/>
      <c r="G1850" s="6"/>
      <c r="H1850" s="94"/>
      <c r="I1850" s="89"/>
      <c r="J1850" s="6"/>
      <c r="K1850" s="6"/>
      <c r="L1850" s="95"/>
      <c r="M1850" s="6"/>
      <c r="N1850" s="6"/>
      <c r="O1850" s="6"/>
      <c r="P1850" s="6"/>
      <c r="Q1850" s="6"/>
    </row>
    <row r="1851">
      <c r="A1851" s="89"/>
      <c r="B1851" s="6"/>
      <c r="C1851" s="89"/>
      <c r="D1851" s="96"/>
      <c r="E1851" s="6"/>
      <c r="F1851" s="94"/>
      <c r="G1851" s="6"/>
      <c r="H1851" s="94"/>
      <c r="I1851" s="89"/>
      <c r="J1851" s="6"/>
      <c r="K1851" s="6"/>
      <c r="L1851" s="95"/>
      <c r="M1851" s="6"/>
      <c r="N1851" s="6"/>
      <c r="O1851" s="6"/>
      <c r="P1851" s="6"/>
      <c r="Q1851" s="6"/>
    </row>
    <row r="1852">
      <c r="A1852" s="89"/>
      <c r="B1852" s="6"/>
      <c r="C1852" s="89"/>
      <c r="D1852" s="96"/>
      <c r="E1852" s="6"/>
      <c r="F1852" s="94"/>
      <c r="G1852" s="6"/>
      <c r="H1852" s="94"/>
      <c r="I1852" s="89"/>
      <c r="J1852" s="6"/>
      <c r="K1852" s="6"/>
      <c r="L1852" s="95"/>
      <c r="M1852" s="6"/>
      <c r="N1852" s="6"/>
      <c r="O1852" s="6"/>
      <c r="P1852" s="6"/>
      <c r="Q1852" s="6"/>
    </row>
    <row r="1853">
      <c r="A1853" s="89"/>
      <c r="B1853" s="6"/>
      <c r="C1853" s="89"/>
      <c r="D1853" s="96"/>
      <c r="E1853" s="6"/>
      <c r="F1853" s="94"/>
      <c r="G1853" s="6"/>
      <c r="H1853" s="94"/>
      <c r="I1853" s="89"/>
      <c r="J1853" s="6"/>
      <c r="K1853" s="6"/>
      <c r="L1853" s="95"/>
      <c r="M1853" s="6"/>
      <c r="N1853" s="6"/>
      <c r="O1853" s="6"/>
      <c r="P1853" s="6"/>
      <c r="Q1853" s="6"/>
    </row>
    <row r="1854">
      <c r="A1854" s="89"/>
      <c r="B1854" s="6"/>
      <c r="C1854" s="89"/>
      <c r="D1854" s="96"/>
      <c r="E1854" s="6"/>
      <c r="F1854" s="94"/>
      <c r="G1854" s="6"/>
      <c r="H1854" s="94"/>
      <c r="I1854" s="89"/>
      <c r="J1854" s="6"/>
      <c r="K1854" s="6"/>
      <c r="L1854" s="95"/>
      <c r="M1854" s="6"/>
      <c r="N1854" s="6"/>
      <c r="O1854" s="6"/>
      <c r="P1854" s="6"/>
      <c r="Q1854" s="6"/>
    </row>
    <row r="1855">
      <c r="A1855" s="89"/>
      <c r="B1855" s="6"/>
      <c r="C1855" s="89"/>
      <c r="D1855" s="96"/>
      <c r="E1855" s="6"/>
      <c r="F1855" s="94"/>
      <c r="G1855" s="6"/>
      <c r="H1855" s="94"/>
      <c r="I1855" s="89"/>
      <c r="J1855" s="6"/>
      <c r="K1855" s="6"/>
      <c r="L1855" s="95"/>
      <c r="M1855" s="6"/>
      <c r="N1855" s="6"/>
      <c r="O1855" s="6"/>
      <c r="P1855" s="6"/>
      <c r="Q1855" s="6"/>
    </row>
    <row r="1856">
      <c r="A1856" s="89"/>
      <c r="B1856" s="6"/>
      <c r="C1856" s="89"/>
      <c r="D1856" s="96"/>
      <c r="E1856" s="6"/>
      <c r="F1856" s="94"/>
      <c r="G1856" s="6"/>
      <c r="H1856" s="94"/>
      <c r="I1856" s="89"/>
      <c r="J1856" s="6"/>
      <c r="K1856" s="6"/>
      <c r="L1856" s="95"/>
      <c r="M1856" s="6"/>
      <c r="N1856" s="6"/>
      <c r="O1856" s="6"/>
      <c r="P1856" s="6"/>
      <c r="Q1856" s="6"/>
    </row>
    <row r="1857">
      <c r="A1857" s="89"/>
      <c r="B1857" s="6"/>
      <c r="C1857" s="89"/>
      <c r="D1857" s="96"/>
      <c r="E1857" s="6"/>
      <c r="F1857" s="94"/>
      <c r="G1857" s="6"/>
      <c r="H1857" s="94"/>
      <c r="I1857" s="89"/>
      <c r="J1857" s="6"/>
      <c r="K1857" s="6"/>
      <c r="L1857" s="95"/>
      <c r="M1857" s="6"/>
      <c r="N1857" s="6"/>
      <c r="O1857" s="6"/>
      <c r="P1857" s="6"/>
      <c r="Q1857" s="6"/>
    </row>
    <row r="1858">
      <c r="A1858" s="89"/>
      <c r="B1858" s="6"/>
      <c r="C1858" s="89"/>
      <c r="D1858" s="96"/>
      <c r="E1858" s="6"/>
      <c r="F1858" s="94"/>
      <c r="G1858" s="6"/>
      <c r="H1858" s="94"/>
      <c r="I1858" s="89"/>
      <c r="J1858" s="6"/>
      <c r="K1858" s="6"/>
      <c r="L1858" s="95"/>
      <c r="M1858" s="6"/>
      <c r="N1858" s="6"/>
      <c r="O1858" s="6"/>
      <c r="P1858" s="6"/>
      <c r="Q1858" s="6"/>
    </row>
    <row r="1859">
      <c r="A1859" s="89"/>
      <c r="B1859" s="6"/>
      <c r="C1859" s="89"/>
      <c r="D1859" s="96"/>
      <c r="E1859" s="6"/>
      <c r="F1859" s="94"/>
      <c r="G1859" s="6"/>
      <c r="H1859" s="94"/>
      <c r="I1859" s="89"/>
      <c r="J1859" s="6"/>
      <c r="K1859" s="6"/>
      <c r="L1859" s="95"/>
      <c r="M1859" s="6"/>
      <c r="N1859" s="6"/>
      <c r="O1859" s="6"/>
      <c r="P1859" s="6"/>
      <c r="Q1859" s="6"/>
    </row>
    <row r="1860">
      <c r="A1860" s="89"/>
      <c r="B1860" s="6"/>
      <c r="C1860" s="89"/>
      <c r="D1860" s="96"/>
      <c r="E1860" s="6"/>
      <c r="F1860" s="94"/>
      <c r="G1860" s="6"/>
      <c r="H1860" s="94"/>
      <c r="I1860" s="89"/>
      <c r="J1860" s="6"/>
      <c r="K1860" s="6"/>
      <c r="L1860" s="95"/>
      <c r="M1860" s="6"/>
      <c r="N1860" s="6"/>
      <c r="O1860" s="6"/>
      <c r="P1860" s="6"/>
      <c r="Q1860" s="6"/>
    </row>
    <row r="1861">
      <c r="A1861" s="89"/>
      <c r="B1861" s="6"/>
      <c r="C1861" s="89"/>
      <c r="D1861" s="96"/>
      <c r="E1861" s="6"/>
      <c r="F1861" s="94"/>
      <c r="G1861" s="6"/>
      <c r="H1861" s="94"/>
      <c r="I1861" s="89"/>
      <c r="J1861" s="6"/>
      <c r="K1861" s="6"/>
      <c r="L1861" s="95"/>
      <c r="M1861" s="6"/>
      <c r="N1861" s="6"/>
      <c r="O1861" s="6"/>
      <c r="P1861" s="6"/>
      <c r="Q1861" s="6"/>
    </row>
    <row r="1862">
      <c r="A1862" s="89"/>
      <c r="B1862" s="6"/>
      <c r="C1862" s="89"/>
      <c r="D1862" s="96"/>
      <c r="E1862" s="6"/>
      <c r="F1862" s="94"/>
      <c r="G1862" s="6"/>
      <c r="H1862" s="94"/>
      <c r="I1862" s="89"/>
      <c r="J1862" s="6"/>
      <c r="K1862" s="6"/>
      <c r="L1862" s="95"/>
      <c r="M1862" s="6"/>
      <c r="N1862" s="6"/>
      <c r="O1862" s="6"/>
      <c r="P1862" s="6"/>
      <c r="Q1862" s="6"/>
    </row>
    <row r="1863">
      <c r="A1863" s="89"/>
      <c r="B1863" s="6"/>
      <c r="C1863" s="89"/>
      <c r="D1863" s="96"/>
      <c r="E1863" s="6"/>
      <c r="F1863" s="94"/>
      <c r="G1863" s="6"/>
      <c r="H1863" s="94"/>
      <c r="I1863" s="89"/>
      <c r="J1863" s="6"/>
      <c r="K1863" s="6"/>
      <c r="L1863" s="95"/>
      <c r="M1863" s="6"/>
      <c r="N1863" s="6"/>
      <c r="O1863" s="6"/>
      <c r="P1863" s="6"/>
      <c r="Q1863" s="6"/>
    </row>
    <row r="1864">
      <c r="A1864" s="89"/>
      <c r="B1864" s="6"/>
      <c r="C1864" s="89"/>
      <c r="D1864" s="96"/>
      <c r="E1864" s="6"/>
      <c r="F1864" s="94"/>
      <c r="G1864" s="6"/>
      <c r="H1864" s="94"/>
      <c r="I1864" s="89"/>
      <c r="J1864" s="6"/>
      <c r="K1864" s="6"/>
      <c r="L1864" s="95"/>
      <c r="M1864" s="6"/>
      <c r="N1864" s="6"/>
      <c r="O1864" s="6"/>
      <c r="P1864" s="6"/>
      <c r="Q1864" s="6"/>
    </row>
    <row r="1865">
      <c r="A1865" s="89"/>
      <c r="B1865" s="6"/>
      <c r="C1865" s="89"/>
      <c r="D1865" s="96"/>
      <c r="E1865" s="6"/>
      <c r="F1865" s="94"/>
      <c r="G1865" s="6"/>
      <c r="H1865" s="94"/>
      <c r="I1865" s="89"/>
      <c r="J1865" s="6"/>
      <c r="K1865" s="6"/>
      <c r="L1865" s="95"/>
      <c r="M1865" s="6"/>
      <c r="N1865" s="6"/>
      <c r="O1865" s="6"/>
      <c r="P1865" s="6"/>
      <c r="Q1865" s="6"/>
    </row>
    <row r="1866">
      <c r="A1866" s="89"/>
      <c r="B1866" s="6"/>
      <c r="C1866" s="89"/>
      <c r="D1866" s="96"/>
      <c r="E1866" s="6"/>
      <c r="F1866" s="94"/>
      <c r="G1866" s="6"/>
      <c r="H1866" s="94"/>
      <c r="I1866" s="89"/>
      <c r="J1866" s="6"/>
      <c r="K1866" s="6"/>
      <c r="L1866" s="95"/>
      <c r="M1866" s="6"/>
      <c r="N1866" s="6"/>
      <c r="O1866" s="6"/>
      <c r="P1866" s="6"/>
      <c r="Q1866" s="6"/>
    </row>
    <row r="1867">
      <c r="A1867" s="89"/>
      <c r="B1867" s="6"/>
      <c r="C1867" s="89"/>
      <c r="D1867" s="96"/>
      <c r="E1867" s="6"/>
      <c r="F1867" s="94"/>
      <c r="G1867" s="6"/>
      <c r="H1867" s="94"/>
      <c r="I1867" s="89"/>
      <c r="J1867" s="6"/>
      <c r="K1867" s="6"/>
      <c r="L1867" s="95"/>
      <c r="M1867" s="6"/>
      <c r="N1867" s="6"/>
      <c r="O1867" s="6"/>
      <c r="P1867" s="6"/>
      <c r="Q1867" s="6"/>
    </row>
    <row r="1868">
      <c r="A1868" s="89"/>
      <c r="B1868" s="6"/>
      <c r="C1868" s="89"/>
      <c r="D1868" s="96"/>
      <c r="E1868" s="6"/>
      <c r="F1868" s="94"/>
      <c r="G1868" s="6"/>
      <c r="H1868" s="94"/>
      <c r="I1868" s="89"/>
      <c r="J1868" s="6"/>
      <c r="K1868" s="6"/>
      <c r="L1868" s="95"/>
      <c r="M1868" s="6"/>
      <c r="N1868" s="6"/>
      <c r="O1868" s="6"/>
      <c r="P1868" s="6"/>
      <c r="Q1868" s="6"/>
    </row>
    <row r="1869">
      <c r="A1869" s="89"/>
      <c r="B1869" s="6"/>
      <c r="C1869" s="89"/>
      <c r="D1869" s="96"/>
      <c r="E1869" s="6"/>
      <c r="F1869" s="94"/>
      <c r="G1869" s="6"/>
      <c r="H1869" s="94"/>
      <c r="I1869" s="89"/>
      <c r="J1869" s="6"/>
      <c r="K1869" s="6"/>
      <c r="L1869" s="95"/>
      <c r="M1869" s="6"/>
      <c r="N1869" s="6"/>
      <c r="O1869" s="6"/>
      <c r="P1869" s="6"/>
      <c r="Q1869" s="6"/>
    </row>
    <row r="1870">
      <c r="A1870" s="89"/>
      <c r="B1870" s="6"/>
      <c r="C1870" s="89"/>
      <c r="D1870" s="96"/>
      <c r="E1870" s="6"/>
      <c r="F1870" s="94"/>
      <c r="G1870" s="6"/>
      <c r="H1870" s="94"/>
      <c r="I1870" s="89"/>
      <c r="J1870" s="6"/>
      <c r="K1870" s="6"/>
      <c r="L1870" s="95"/>
      <c r="M1870" s="6"/>
      <c r="N1870" s="6"/>
      <c r="O1870" s="6"/>
      <c r="P1870" s="6"/>
      <c r="Q1870" s="6"/>
    </row>
    <row r="1871">
      <c r="A1871" s="89"/>
      <c r="B1871" s="6"/>
      <c r="C1871" s="89"/>
      <c r="D1871" s="96"/>
      <c r="E1871" s="6"/>
      <c r="F1871" s="94"/>
      <c r="G1871" s="6"/>
      <c r="H1871" s="94"/>
      <c r="I1871" s="89"/>
      <c r="J1871" s="6"/>
      <c r="K1871" s="6"/>
      <c r="L1871" s="95"/>
      <c r="M1871" s="6"/>
      <c r="N1871" s="6"/>
      <c r="O1871" s="6"/>
      <c r="P1871" s="6"/>
      <c r="Q1871" s="6"/>
    </row>
    <row r="1872">
      <c r="A1872" s="89"/>
      <c r="B1872" s="6"/>
      <c r="C1872" s="89"/>
      <c r="D1872" s="96"/>
      <c r="E1872" s="6"/>
      <c r="F1872" s="94"/>
      <c r="G1872" s="6"/>
      <c r="H1872" s="94"/>
      <c r="I1872" s="89"/>
      <c r="J1872" s="6"/>
      <c r="K1872" s="6"/>
      <c r="L1872" s="95"/>
      <c r="M1872" s="6"/>
      <c r="N1872" s="6"/>
      <c r="O1872" s="6"/>
      <c r="P1872" s="6"/>
      <c r="Q1872" s="6"/>
    </row>
    <row r="1873">
      <c r="A1873" s="89"/>
      <c r="B1873" s="6"/>
      <c r="C1873" s="89"/>
      <c r="D1873" s="96"/>
      <c r="E1873" s="6"/>
      <c r="F1873" s="94"/>
      <c r="G1873" s="6"/>
      <c r="H1873" s="94"/>
      <c r="I1873" s="89"/>
      <c r="J1873" s="6"/>
      <c r="K1873" s="6"/>
      <c r="L1873" s="95"/>
      <c r="M1873" s="6"/>
      <c r="N1873" s="6"/>
      <c r="O1873" s="6"/>
      <c r="P1873" s="6"/>
      <c r="Q1873" s="6"/>
    </row>
    <row r="1874">
      <c r="A1874" s="89"/>
      <c r="B1874" s="6"/>
      <c r="C1874" s="89"/>
      <c r="D1874" s="96"/>
      <c r="E1874" s="6"/>
      <c r="F1874" s="94"/>
      <c r="G1874" s="6"/>
      <c r="H1874" s="94"/>
      <c r="I1874" s="89"/>
      <c r="J1874" s="6"/>
      <c r="K1874" s="6"/>
      <c r="L1874" s="95"/>
      <c r="M1874" s="6"/>
      <c r="N1874" s="6"/>
      <c r="O1874" s="6"/>
      <c r="P1874" s="6"/>
      <c r="Q1874" s="6"/>
    </row>
    <row r="1875">
      <c r="A1875" s="89"/>
      <c r="B1875" s="6"/>
      <c r="C1875" s="89"/>
      <c r="D1875" s="96"/>
      <c r="E1875" s="6"/>
      <c r="F1875" s="94"/>
      <c r="G1875" s="6"/>
      <c r="H1875" s="94"/>
      <c r="I1875" s="89"/>
      <c r="J1875" s="6"/>
      <c r="K1875" s="6"/>
      <c r="L1875" s="95"/>
      <c r="M1875" s="6"/>
      <c r="N1875" s="6"/>
      <c r="O1875" s="6"/>
      <c r="P1875" s="6"/>
      <c r="Q1875" s="6"/>
    </row>
    <row r="1876">
      <c r="A1876" s="89"/>
      <c r="B1876" s="6"/>
      <c r="C1876" s="89"/>
      <c r="D1876" s="96"/>
      <c r="E1876" s="6"/>
      <c r="F1876" s="94"/>
      <c r="G1876" s="6"/>
      <c r="H1876" s="94"/>
      <c r="I1876" s="89"/>
      <c r="J1876" s="6"/>
      <c r="K1876" s="6"/>
      <c r="L1876" s="95"/>
      <c r="M1876" s="6"/>
      <c r="N1876" s="6"/>
      <c r="O1876" s="6"/>
      <c r="P1876" s="6"/>
      <c r="Q1876" s="6"/>
    </row>
    <row r="1877">
      <c r="A1877" s="89"/>
      <c r="B1877" s="6"/>
      <c r="C1877" s="89"/>
      <c r="D1877" s="96"/>
      <c r="E1877" s="6"/>
      <c r="F1877" s="94"/>
      <c r="G1877" s="6"/>
      <c r="H1877" s="94"/>
      <c r="I1877" s="89"/>
      <c r="J1877" s="6"/>
      <c r="K1877" s="6"/>
      <c r="L1877" s="95"/>
      <c r="M1877" s="6"/>
      <c r="N1877" s="6"/>
      <c r="O1877" s="6"/>
      <c r="P1877" s="6"/>
      <c r="Q1877" s="6"/>
    </row>
    <row r="1878">
      <c r="A1878" s="89"/>
      <c r="B1878" s="6"/>
      <c r="C1878" s="89"/>
      <c r="D1878" s="96"/>
      <c r="E1878" s="6"/>
      <c r="F1878" s="94"/>
      <c r="G1878" s="6"/>
      <c r="H1878" s="94"/>
      <c r="I1878" s="89"/>
      <c r="J1878" s="6"/>
      <c r="K1878" s="6"/>
      <c r="L1878" s="95"/>
      <c r="M1878" s="6"/>
      <c r="N1878" s="6"/>
      <c r="O1878" s="6"/>
      <c r="P1878" s="6"/>
      <c r="Q1878" s="6"/>
    </row>
    <row r="1879">
      <c r="A1879" s="89"/>
      <c r="B1879" s="6"/>
      <c r="C1879" s="89"/>
      <c r="D1879" s="96"/>
      <c r="E1879" s="6"/>
      <c r="F1879" s="94"/>
      <c r="G1879" s="6"/>
      <c r="H1879" s="94"/>
      <c r="I1879" s="89"/>
      <c r="J1879" s="6"/>
      <c r="K1879" s="6"/>
      <c r="L1879" s="95"/>
      <c r="M1879" s="6"/>
      <c r="N1879" s="6"/>
      <c r="O1879" s="6"/>
      <c r="P1879" s="6"/>
      <c r="Q1879" s="6"/>
    </row>
    <row r="1880">
      <c r="A1880" s="89"/>
      <c r="B1880" s="6"/>
      <c r="C1880" s="89"/>
      <c r="D1880" s="96"/>
      <c r="E1880" s="6"/>
      <c r="F1880" s="94"/>
      <c r="G1880" s="6"/>
      <c r="H1880" s="94"/>
      <c r="I1880" s="89"/>
      <c r="J1880" s="6"/>
      <c r="K1880" s="6"/>
      <c r="L1880" s="95"/>
      <c r="M1880" s="6"/>
      <c r="N1880" s="6"/>
      <c r="O1880" s="6"/>
      <c r="P1880" s="6"/>
      <c r="Q1880" s="6"/>
    </row>
    <row r="1881">
      <c r="A1881" s="89"/>
      <c r="B1881" s="6"/>
      <c r="C1881" s="89"/>
      <c r="D1881" s="96"/>
      <c r="E1881" s="6"/>
      <c r="F1881" s="94"/>
      <c r="G1881" s="6"/>
      <c r="H1881" s="94"/>
      <c r="I1881" s="89"/>
      <c r="J1881" s="6"/>
      <c r="K1881" s="6"/>
      <c r="L1881" s="95"/>
      <c r="M1881" s="6"/>
      <c r="N1881" s="6"/>
      <c r="O1881" s="6"/>
      <c r="P1881" s="6"/>
      <c r="Q1881" s="6"/>
    </row>
    <row r="1882">
      <c r="A1882" s="89"/>
      <c r="B1882" s="6"/>
      <c r="C1882" s="89"/>
      <c r="D1882" s="96"/>
      <c r="E1882" s="6"/>
      <c r="F1882" s="94"/>
      <c r="G1882" s="6"/>
      <c r="H1882" s="94"/>
      <c r="I1882" s="89"/>
      <c r="J1882" s="6"/>
      <c r="K1882" s="6"/>
      <c r="L1882" s="95"/>
      <c r="M1882" s="6"/>
      <c r="N1882" s="6"/>
      <c r="O1882" s="6"/>
      <c r="P1882" s="6"/>
      <c r="Q1882" s="6"/>
    </row>
    <row r="1883">
      <c r="A1883" s="89"/>
      <c r="B1883" s="6"/>
      <c r="C1883" s="89"/>
      <c r="D1883" s="96"/>
      <c r="E1883" s="6"/>
      <c r="F1883" s="94"/>
      <c r="G1883" s="6"/>
      <c r="H1883" s="94"/>
      <c r="I1883" s="89"/>
      <c r="J1883" s="6"/>
      <c r="K1883" s="6"/>
      <c r="L1883" s="95"/>
      <c r="M1883" s="6"/>
      <c r="N1883" s="6"/>
      <c r="O1883" s="6"/>
      <c r="P1883" s="6"/>
      <c r="Q1883" s="6"/>
    </row>
    <row r="1884">
      <c r="A1884" s="89"/>
      <c r="B1884" s="6"/>
      <c r="C1884" s="89"/>
      <c r="D1884" s="96"/>
      <c r="E1884" s="6"/>
      <c r="F1884" s="94"/>
      <c r="G1884" s="6"/>
      <c r="H1884" s="94"/>
      <c r="I1884" s="89"/>
      <c r="J1884" s="6"/>
      <c r="K1884" s="6"/>
      <c r="L1884" s="95"/>
      <c r="M1884" s="6"/>
      <c r="N1884" s="6"/>
      <c r="O1884" s="6"/>
      <c r="P1884" s="6"/>
      <c r="Q1884" s="6"/>
    </row>
    <row r="1885">
      <c r="A1885" s="89"/>
      <c r="B1885" s="6"/>
      <c r="C1885" s="89"/>
      <c r="D1885" s="96"/>
      <c r="E1885" s="6"/>
      <c r="F1885" s="94"/>
      <c r="G1885" s="6"/>
      <c r="H1885" s="94"/>
      <c r="I1885" s="89"/>
      <c r="J1885" s="6"/>
      <c r="K1885" s="6"/>
      <c r="L1885" s="95"/>
      <c r="M1885" s="6"/>
      <c r="N1885" s="6"/>
      <c r="O1885" s="6"/>
      <c r="P1885" s="6"/>
      <c r="Q1885" s="6"/>
    </row>
    <row r="1886">
      <c r="A1886" s="89"/>
      <c r="B1886" s="6"/>
      <c r="C1886" s="89"/>
      <c r="D1886" s="96"/>
      <c r="E1886" s="6"/>
      <c r="F1886" s="94"/>
      <c r="G1886" s="6"/>
      <c r="H1886" s="94"/>
      <c r="I1886" s="89"/>
      <c r="J1886" s="6"/>
      <c r="K1886" s="6"/>
      <c r="L1886" s="95"/>
      <c r="M1886" s="6"/>
      <c r="N1886" s="6"/>
      <c r="O1886" s="6"/>
      <c r="P1886" s="6"/>
      <c r="Q1886" s="6"/>
    </row>
    <row r="1887">
      <c r="A1887" s="89"/>
      <c r="B1887" s="6"/>
      <c r="C1887" s="89"/>
      <c r="D1887" s="96"/>
      <c r="E1887" s="6"/>
      <c r="F1887" s="94"/>
      <c r="G1887" s="6"/>
      <c r="H1887" s="94"/>
      <c r="I1887" s="89"/>
      <c r="J1887" s="6"/>
      <c r="K1887" s="6"/>
      <c r="L1887" s="95"/>
      <c r="M1887" s="6"/>
      <c r="N1887" s="6"/>
      <c r="O1887" s="6"/>
      <c r="P1887" s="6"/>
      <c r="Q1887" s="6"/>
    </row>
    <row r="1888">
      <c r="A1888" s="89"/>
      <c r="B1888" s="6"/>
      <c r="C1888" s="89"/>
      <c r="D1888" s="96"/>
      <c r="E1888" s="6"/>
      <c r="F1888" s="94"/>
      <c r="G1888" s="6"/>
      <c r="H1888" s="94"/>
      <c r="I1888" s="89"/>
      <c r="J1888" s="6"/>
      <c r="K1888" s="6"/>
      <c r="L1888" s="95"/>
      <c r="M1888" s="6"/>
      <c r="N1888" s="6"/>
      <c r="O1888" s="6"/>
      <c r="P1888" s="6"/>
      <c r="Q1888" s="6"/>
    </row>
    <row r="1889">
      <c r="A1889" s="89"/>
      <c r="B1889" s="6"/>
      <c r="C1889" s="89"/>
      <c r="D1889" s="96"/>
      <c r="E1889" s="6"/>
      <c r="F1889" s="94"/>
      <c r="G1889" s="6"/>
      <c r="H1889" s="94"/>
      <c r="I1889" s="89"/>
      <c r="J1889" s="6"/>
      <c r="K1889" s="6"/>
      <c r="L1889" s="95"/>
      <c r="M1889" s="6"/>
      <c r="N1889" s="6"/>
      <c r="O1889" s="6"/>
      <c r="P1889" s="6"/>
      <c r="Q1889" s="6"/>
    </row>
    <row r="1890">
      <c r="A1890" s="89"/>
      <c r="B1890" s="6"/>
      <c r="C1890" s="89"/>
      <c r="D1890" s="96"/>
      <c r="E1890" s="6"/>
      <c r="F1890" s="94"/>
      <c r="G1890" s="6"/>
      <c r="H1890" s="94"/>
      <c r="I1890" s="89"/>
      <c r="J1890" s="6"/>
      <c r="K1890" s="6"/>
      <c r="L1890" s="95"/>
      <c r="M1890" s="6"/>
      <c r="N1890" s="6"/>
      <c r="O1890" s="6"/>
      <c r="P1890" s="6"/>
      <c r="Q1890" s="6"/>
    </row>
    <row r="1891">
      <c r="A1891" s="89"/>
      <c r="B1891" s="6"/>
      <c r="C1891" s="89"/>
      <c r="D1891" s="96"/>
      <c r="E1891" s="6"/>
      <c r="F1891" s="94"/>
      <c r="G1891" s="6"/>
      <c r="H1891" s="94"/>
      <c r="I1891" s="89"/>
      <c r="J1891" s="6"/>
      <c r="K1891" s="6"/>
      <c r="L1891" s="95"/>
      <c r="M1891" s="6"/>
      <c r="N1891" s="6"/>
      <c r="O1891" s="6"/>
      <c r="P1891" s="6"/>
      <c r="Q1891" s="6"/>
    </row>
    <row r="1892">
      <c r="A1892" s="89"/>
      <c r="B1892" s="6"/>
      <c r="C1892" s="89"/>
      <c r="D1892" s="96"/>
      <c r="E1892" s="6"/>
      <c r="F1892" s="94"/>
      <c r="G1892" s="6"/>
      <c r="H1892" s="94"/>
      <c r="I1892" s="89"/>
      <c r="J1892" s="6"/>
      <c r="K1892" s="6"/>
      <c r="L1892" s="95"/>
      <c r="M1892" s="6"/>
      <c r="N1892" s="6"/>
      <c r="O1892" s="6"/>
      <c r="P1892" s="6"/>
      <c r="Q1892" s="6"/>
    </row>
    <row r="1893">
      <c r="A1893" s="89"/>
      <c r="B1893" s="6"/>
      <c r="C1893" s="89"/>
      <c r="D1893" s="96"/>
      <c r="E1893" s="6"/>
      <c r="F1893" s="94"/>
      <c r="G1893" s="6"/>
      <c r="H1893" s="94"/>
      <c r="I1893" s="89"/>
      <c r="J1893" s="6"/>
      <c r="K1893" s="6"/>
      <c r="L1893" s="95"/>
      <c r="M1893" s="6"/>
      <c r="N1893" s="6"/>
      <c r="O1893" s="6"/>
      <c r="P1893" s="6"/>
      <c r="Q1893" s="6"/>
    </row>
    <row r="1894">
      <c r="A1894" s="89"/>
      <c r="B1894" s="6"/>
      <c r="C1894" s="89"/>
      <c r="D1894" s="96"/>
      <c r="E1894" s="6"/>
      <c r="F1894" s="94"/>
      <c r="G1894" s="6"/>
      <c r="H1894" s="94"/>
      <c r="I1894" s="89"/>
      <c r="J1894" s="6"/>
      <c r="K1894" s="6"/>
      <c r="L1894" s="95"/>
      <c r="M1894" s="6"/>
      <c r="N1894" s="6"/>
      <c r="O1894" s="6"/>
      <c r="P1894" s="6"/>
      <c r="Q1894" s="6"/>
    </row>
    <row r="1895">
      <c r="A1895" s="89"/>
      <c r="B1895" s="6"/>
      <c r="C1895" s="89"/>
      <c r="D1895" s="96"/>
      <c r="E1895" s="6"/>
      <c r="F1895" s="94"/>
      <c r="G1895" s="6"/>
      <c r="H1895" s="94"/>
      <c r="I1895" s="89"/>
      <c r="J1895" s="6"/>
      <c r="K1895" s="6"/>
      <c r="L1895" s="95"/>
      <c r="M1895" s="6"/>
      <c r="N1895" s="6"/>
      <c r="O1895" s="6"/>
      <c r="P1895" s="6"/>
      <c r="Q1895" s="6"/>
    </row>
    <row r="1896">
      <c r="A1896" s="89"/>
      <c r="B1896" s="6"/>
      <c r="C1896" s="89"/>
      <c r="D1896" s="96"/>
      <c r="E1896" s="6"/>
      <c r="F1896" s="94"/>
      <c r="G1896" s="6"/>
      <c r="H1896" s="94"/>
      <c r="I1896" s="89"/>
      <c r="J1896" s="6"/>
      <c r="K1896" s="6"/>
      <c r="L1896" s="95"/>
      <c r="M1896" s="6"/>
      <c r="N1896" s="6"/>
      <c r="O1896" s="6"/>
      <c r="P1896" s="6"/>
      <c r="Q1896" s="6"/>
    </row>
    <row r="1897">
      <c r="A1897" s="89"/>
      <c r="B1897" s="6"/>
      <c r="C1897" s="89"/>
      <c r="D1897" s="96"/>
      <c r="E1897" s="6"/>
      <c r="F1897" s="94"/>
      <c r="G1897" s="6"/>
      <c r="H1897" s="94"/>
      <c r="I1897" s="89"/>
      <c r="J1897" s="6"/>
      <c r="K1897" s="6"/>
      <c r="L1897" s="95"/>
      <c r="M1897" s="6"/>
      <c r="N1897" s="6"/>
      <c r="O1897" s="6"/>
      <c r="P1897" s="6"/>
      <c r="Q1897" s="6"/>
    </row>
    <row r="1898">
      <c r="A1898" s="89"/>
      <c r="B1898" s="6"/>
      <c r="C1898" s="89"/>
      <c r="D1898" s="96"/>
      <c r="E1898" s="6"/>
      <c r="F1898" s="94"/>
      <c r="G1898" s="6"/>
      <c r="H1898" s="94"/>
      <c r="I1898" s="89"/>
      <c r="J1898" s="6"/>
      <c r="K1898" s="6"/>
      <c r="L1898" s="95"/>
      <c r="M1898" s="6"/>
      <c r="N1898" s="6"/>
      <c r="O1898" s="6"/>
      <c r="P1898" s="6"/>
      <c r="Q1898" s="6"/>
    </row>
    <row r="1899">
      <c r="A1899" s="89"/>
      <c r="B1899" s="6"/>
      <c r="C1899" s="89"/>
      <c r="D1899" s="96"/>
      <c r="E1899" s="6"/>
      <c r="F1899" s="94"/>
      <c r="G1899" s="6"/>
      <c r="H1899" s="94"/>
      <c r="I1899" s="89"/>
      <c r="J1899" s="6"/>
      <c r="K1899" s="6"/>
      <c r="L1899" s="95"/>
      <c r="M1899" s="6"/>
      <c r="N1899" s="6"/>
      <c r="O1899" s="6"/>
      <c r="P1899" s="6"/>
      <c r="Q1899" s="6"/>
    </row>
    <row r="1900">
      <c r="A1900" s="89"/>
      <c r="B1900" s="6"/>
      <c r="C1900" s="89"/>
      <c r="D1900" s="96"/>
      <c r="E1900" s="6"/>
      <c r="F1900" s="94"/>
      <c r="G1900" s="6"/>
      <c r="H1900" s="94"/>
      <c r="I1900" s="89"/>
      <c r="J1900" s="6"/>
      <c r="K1900" s="6"/>
      <c r="L1900" s="95"/>
      <c r="M1900" s="6"/>
      <c r="N1900" s="6"/>
      <c r="O1900" s="6"/>
      <c r="P1900" s="6"/>
      <c r="Q1900" s="6"/>
    </row>
    <row r="1901">
      <c r="A1901" s="89"/>
      <c r="B1901" s="6"/>
      <c r="C1901" s="89"/>
      <c r="D1901" s="96"/>
      <c r="E1901" s="6"/>
      <c r="F1901" s="94"/>
      <c r="G1901" s="6"/>
      <c r="H1901" s="94"/>
      <c r="I1901" s="89"/>
      <c r="J1901" s="6"/>
      <c r="K1901" s="6"/>
      <c r="L1901" s="95"/>
      <c r="M1901" s="6"/>
      <c r="N1901" s="6"/>
      <c r="O1901" s="6"/>
      <c r="P1901" s="6"/>
      <c r="Q1901" s="6"/>
    </row>
    <row r="1902">
      <c r="A1902" s="89"/>
      <c r="B1902" s="6"/>
      <c r="C1902" s="89"/>
      <c r="D1902" s="96"/>
      <c r="E1902" s="6"/>
      <c r="F1902" s="94"/>
      <c r="G1902" s="6"/>
      <c r="H1902" s="94"/>
      <c r="I1902" s="89"/>
      <c r="J1902" s="6"/>
      <c r="K1902" s="6"/>
      <c r="L1902" s="95"/>
      <c r="M1902" s="6"/>
      <c r="N1902" s="6"/>
      <c r="O1902" s="6"/>
      <c r="P1902" s="6"/>
      <c r="Q1902" s="6"/>
    </row>
    <row r="1903">
      <c r="A1903" s="89"/>
      <c r="B1903" s="6"/>
      <c r="C1903" s="89"/>
      <c r="D1903" s="96"/>
      <c r="E1903" s="6"/>
      <c r="F1903" s="94"/>
      <c r="G1903" s="6"/>
      <c r="H1903" s="94"/>
      <c r="I1903" s="89"/>
      <c r="J1903" s="6"/>
      <c r="K1903" s="6"/>
      <c r="L1903" s="95"/>
      <c r="M1903" s="6"/>
      <c r="N1903" s="6"/>
      <c r="O1903" s="6"/>
      <c r="P1903" s="6"/>
      <c r="Q1903" s="6"/>
    </row>
    <row r="1904">
      <c r="A1904" s="89"/>
      <c r="B1904" s="6"/>
      <c r="C1904" s="89"/>
      <c r="D1904" s="96"/>
      <c r="E1904" s="6"/>
      <c r="F1904" s="94"/>
      <c r="G1904" s="6"/>
      <c r="H1904" s="94"/>
      <c r="I1904" s="89"/>
      <c r="J1904" s="6"/>
      <c r="K1904" s="6"/>
      <c r="L1904" s="95"/>
      <c r="M1904" s="6"/>
      <c r="N1904" s="6"/>
      <c r="O1904" s="6"/>
      <c r="P1904" s="6"/>
      <c r="Q1904" s="6"/>
    </row>
    <row r="1905">
      <c r="A1905" s="89"/>
      <c r="B1905" s="6"/>
      <c r="C1905" s="89"/>
      <c r="D1905" s="96"/>
      <c r="E1905" s="6"/>
      <c r="F1905" s="94"/>
      <c r="G1905" s="6"/>
      <c r="H1905" s="94"/>
      <c r="I1905" s="89"/>
      <c r="J1905" s="6"/>
      <c r="K1905" s="6"/>
      <c r="L1905" s="95"/>
      <c r="M1905" s="6"/>
      <c r="N1905" s="6"/>
      <c r="O1905" s="6"/>
      <c r="P1905" s="6"/>
      <c r="Q1905" s="6"/>
    </row>
    <row r="1906">
      <c r="A1906" s="89"/>
      <c r="B1906" s="6"/>
      <c r="C1906" s="89"/>
      <c r="D1906" s="96"/>
      <c r="E1906" s="6"/>
      <c r="F1906" s="94"/>
      <c r="G1906" s="6"/>
      <c r="H1906" s="94"/>
      <c r="I1906" s="89"/>
      <c r="J1906" s="6"/>
      <c r="K1906" s="6"/>
      <c r="L1906" s="95"/>
      <c r="M1906" s="6"/>
      <c r="N1906" s="6"/>
      <c r="O1906" s="6"/>
      <c r="P1906" s="6"/>
      <c r="Q1906" s="6"/>
    </row>
    <row r="1907">
      <c r="A1907" s="89"/>
      <c r="B1907" s="6"/>
      <c r="C1907" s="89"/>
      <c r="D1907" s="96"/>
      <c r="E1907" s="6"/>
      <c r="F1907" s="94"/>
      <c r="G1907" s="6"/>
      <c r="H1907" s="94"/>
      <c r="I1907" s="89"/>
      <c r="J1907" s="6"/>
      <c r="K1907" s="6"/>
      <c r="L1907" s="95"/>
      <c r="M1907" s="6"/>
      <c r="N1907" s="6"/>
      <c r="O1907" s="6"/>
      <c r="P1907" s="6"/>
      <c r="Q1907" s="6"/>
    </row>
    <row r="1908">
      <c r="A1908" s="89"/>
      <c r="B1908" s="6"/>
      <c r="C1908" s="89"/>
      <c r="D1908" s="96"/>
      <c r="E1908" s="6"/>
      <c r="F1908" s="94"/>
      <c r="G1908" s="6"/>
      <c r="H1908" s="94"/>
      <c r="I1908" s="89"/>
      <c r="J1908" s="6"/>
      <c r="K1908" s="6"/>
      <c r="L1908" s="95"/>
      <c r="M1908" s="6"/>
      <c r="N1908" s="6"/>
      <c r="O1908" s="6"/>
      <c r="P1908" s="6"/>
      <c r="Q1908" s="6"/>
    </row>
    <row r="1909">
      <c r="A1909" s="89"/>
      <c r="B1909" s="6"/>
      <c r="C1909" s="89"/>
      <c r="D1909" s="96"/>
      <c r="E1909" s="6"/>
      <c r="F1909" s="94"/>
      <c r="G1909" s="6"/>
      <c r="H1909" s="94"/>
      <c r="I1909" s="89"/>
      <c r="J1909" s="6"/>
      <c r="K1909" s="6"/>
      <c r="L1909" s="95"/>
      <c r="M1909" s="6"/>
      <c r="N1909" s="6"/>
      <c r="O1909" s="6"/>
      <c r="P1909" s="6"/>
      <c r="Q1909" s="6"/>
    </row>
    <row r="1910">
      <c r="A1910" s="89"/>
      <c r="B1910" s="6"/>
      <c r="C1910" s="89"/>
      <c r="D1910" s="96"/>
      <c r="E1910" s="6"/>
      <c r="F1910" s="94"/>
      <c r="G1910" s="6"/>
      <c r="H1910" s="94"/>
      <c r="I1910" s="89"/>
      <c r="J1910" s="6"/>
      <c r="K1910" s="6"/>
      <c r="L1910" s="95"/>
      <c r="M1910" s="6"/>
      <c r="N1910" s="6"/>
      <c r="O1910" s="6"/>
      <c r="P1910" s="6"/>
      <c r="Q1910" s="6"/>
    </row>
    <row r="1911">
      <c r="A1911" s="89"/>
      <c r="B1911" s="6"/>
      <c r="C1911" s="89"/>
      <c r="D1911" s="96"/>
      <c r="E1911" s="6"/>
      <c r="F1911" s="94"/>
      <c r="G1911" s="6"/>
      <c r="H1911" s="94"/>
      <c r="I1911" s="89"/>
      <c r="J1911" s="6"/>
      <c r="K1911" s="6"/>
      <c r="L1911" s="95"/>
      <c r="M1911" s="6"/>
      <c r="N1911" s="6"/>
      <c r="O1911" s="6"/>
      <c r="P1911" s="6"/>
      <c r="Q1911" s="6"/>
    </row>
    <row r="1912">
      <c r="A1912" s="89"/>
      <c r="B1912" s="6"/>
      <c r="C1912" s="89"/>
      <c r="D1912" s="96"/>
      <c r="E1912" s="6"/>
      <c r="F1912" s="94"/>
      <c r="G1912" s="6"/>
      <c r="H1912" s="94"/>
      <c r="I1912" s="89"/>
      <c r="J1912" s="6"/>
      <c r="K1912" s="6"/>
      <c r="L1912" s="95"/>
      <c r="M1912" s="6"/>
      <c r="N1912" s="6"/>
      <c r="O1912" s="6"/>
      <c r="P1912" s="6"/>
      <c r="Q1912" s="6"/>
    </row>
    <row r="1913">
      <c r="A1913" s="89"/>
      <c r="B1913" s="6"/>
      <c r="C1913" s="89"/>
      <c r="D1913" s="96"/>
      <c r="E1913" s="6"/>
      <c r="F1913" s="94"/>
      <c r="G1913" s="6"/>
      <c r="H1913" s="94"/>
      <c r="I1913" s="89"/>
      <c r="J1913" s="6"/>
      <c r="K1913" s="6"/>
      <c r="L1913" s="95"/>
      <c r="M1913" s="6"/>
      <c r="N1913" s="6"/>
      <c r="O1913" s="6"/>
      <c r="P1913" s="6"/>
      <c r="Q1913" s="6"/>
    </row>
    <row r="1914">
      <c r="A1914" s="89"/>
      <c r="B1914" s="6"/>
      <c r="C1914" s="89"/>
      <c r="D1914" s="96"/>
      <c r="E1914" s="6"/>
      <c r="F1914" s="94"/>
      <c r="G1914" s="6"/>
      <c r="H1914" s="94"/>
      <c r="I1914" s="89"/>
      <c r="J1914" s="6"/>
      <c r="K1914" s="6"/>
      <c r="L1914" s="95"/>
      <c r="M1914" s="6"/>
      <c r="N1914" s="6"/>
      <c r="O1914" s="6"/>
      <c r="P1914" s="6"/>
      <c r="Q1914" s="6"/>
    </row>
    <row r="1915">
      <c r="A1915" s="89"/>
      <c r="B1915" s="6"/>
      <c r="C1915" s="89"/>
      <c r="D1915" s="96"/>
      <c r="E1915" s="6"/>
      <c r="F1915" s="94"/>
      <c r="G1915" s="6"/>
      <c r="H1915" s="94"/>
      <c r="I1915" s="89"/>
      <c r="J1915" s="6"/>
      <c r="K1915" s="6"/>
      <c r="L1915" s="95"/>
      <c r="M1915" s="6"/>
      <c r="N1915" s="6"/>
      <c r="O1915" s="6"/>
      <c r="P1915" s="6"/>
      <c r="Q1915" s="6"/>
    </row>
    <row r="1916">
      <c r="A1916" s="89"/>
      <c r="B1916" s="6"/>
      <c r="C1916" s="89"/>
      <c r="D1916" s="96"/>
      <c r="E1916" s="6"/>
      <c r="F1916" s="94"/>
      <c r="G1916" s="6"/>
      <c r="H1916" s="94"/>
      <c r="I1916" s="89"/>
      <c r="J1916" s="6"/>
      <c r="K1916" s="6"/>
      <c r="L1916" s="95"/>
      <c r="M1916" s="6"/>
      <c r="N1916" s="6"/>
      <c r="O1916" s="6"/>
      <c r="P1916" s="6"/>
      <c r="Q1916" s="6"/>
    </row>
    <row r="1917">
      <c r="A1917" s="89"/>
      <c r="B1917" s="6"/>
      <c r="C1917" s="89"/>
      <c r="D1917" s="96"/>
      <c r="E1917" s="6"/>
      <c r="F1917" s="94"/>
      <c r="G1917" s="6"/>
      <c r="H1917" s="94"/>
      <c r="I1917" s="89"/>
      <c r="J1917" s="6"/>
      <c r="K1917" s="6"/>
      <c r="L1917" s="95"/>
      <c r="M1917" s="6"/>
      <c r="N1917" s="6"/>
      <c r="O1917" s="6"/>
      <c r="P1917" s="6"/>
      <c r="Q1917" s="6"/>
    </row>
    <row r="1918">
      <c r="A1918" s="89"/>
      <c r="B1918" s="6"/>
      <c r="C1918" s="89"/>
      <c r="D1918" s="96"/>
      <c r="E1918" s="6"/>
      <c r="F1918" s="94"/>
      <c r="G1918" s="6"/>
      <c r="H1918" s="94"/>
      <c r="I1918" s="89"/>
      <c r="J1918" s="6"/>
      <c r="K1918" s="6"/>
      <c r="L1918" s="95"/>
      <c r="M1918" s="6"/>
      <c r="N1918" s="6"/>
      <c r="O1918" s="6"/>
      <c r="P1918" s="6"/>
      <c r="Q1918" s="6"/>
    </row>
    <row r="1919">
      <c r="A1919" s="89"/>
      <c r="B1919" s="6"/>
      <c r="C1919" s="89"/>
      <c r="D1919" s="96"/>
      <c r="E1919" s="6"/>
      <c r="F1919" s="94"/>
      <c r="G1919" s="6"/>
      <c r="H1919" s="94"/>
      <c r="I1919" s="89"/>
      <c r="J1919" s="6"/>
      <c r="K1919" s="6"/>
      <c r="L1919" s="95"/>
      <c r="M1919" s="6"/>
      <c r="N1919" s="6"/>
      <c r="O1919" s="6"/>
      <c r="P1919" s="6"/>
      <c r="Q1919" s="6"/>
    </row>
    <row r="1920">
      <c r="A1920" s="89"/>
      <c r="B1920" s="6"/>
      <c r="C1920" s="89"/>
      <c r="D1920" s="96"/>
      <c r="E1920" s="6"/>
      <c r="F1920" s="94"/>
      <c r="G1920" s="6"/>
      <c r="H1920" s="94"/>
      <c r="I1920" s="89"/>
      <c r="J1920" s="6"/>
      <c r="K1920" s="6"/>
      <c r="L1920" s="95"/>
      <c r="M1920" s="6"/>
      <c r="N1920" s="6"/>
      <c r="O1920" s="6"/>
      <c r="P1920" s="6"/>
      <c r="Q1920" s="6"/>
    </row>
    <row r="1921">
      <c r="A1921" s="89"/>
      <c r="B1921" s="6"/>
      <c r="C1921" s="89"/>
      <c r="D1921" s="96"/>
      <c r="E1921" s="6"/>
      <c r="F1921" s="94"/>
      <c r="G1921" s="6"/>
      <c r="H1921" s="94"/>
      <c r="I1921" s="89"/>
      <c r="J1921" s="6"/>
      <c r="K1921" s="6"/>
      <c r="L1921" s="95"/>
      <c r="M1921" s="6"/>
      <c r="N1921" s="6"/>
      <c r="O1921" s="6"/>
      <c r="P1921" s="6"/>
      <c r="Q1921" s="6"/>
    </row>
    <row r="1922">
      <c r="A1922" s="89"/>
      <c r="B1922" s="6"/>
      <c r="C1922" s="89"/>
      <c r="D1922" s="96"/>
      <c r="E1922" s="6"/>
      <c r="F1922" s="94"/>
      <c r="G1922" s="6"/>
      <c r="H1922" s="94"/>
      <c r="I1922" s="89"/>
      <c r="J1922" s="6"/>
      <c r="K1922" s="6"/>
      <c r="L1922" s="95"/>
      <c r="M1922" s="6"/>
      <c r="N1922" s="6"/>
      <c r="O1922" s="6"/>
      <c r="P1922" s="6"/>
      <c r="Q1922" s="6"/>
    </row>
    <row r="1923">
      <c r="A1923" s="89"/>
      <c r="B1923" s="6"/>
      <c r="C1923" s="89"/>
      <c r="D1923" s="96"/>
      <c r="E1923" s="6"/>
      <c r="F1923" s="94"/>
      <c r="G1923" s="6"/>
      <c r="H1923" s="94"/>
      <c r="I1923" s="89"/>
      <c r="J1923" s="6"/>
      <c r="K1923" s="6"/>
      <c r="L1923" s="95"/>
      <c r="M1923" s="6"/>
      <c r="N1923" s="6"/>
      <c r="O1923" s="6"/>
      <c r="P1923" s="6"/>
      <c r="Q1923" s="6"/>
    </row>
    <row r="1924">
      <c r="A1924" s="89"/>
      <c r="B1924" s="6"/>
      <c r="C1924" s="89"/>
      <c r="D1924" s="96"/>
      <c r="E1924" s="6"/>
      <c r="F1924" s="94"/>
      <c r="G1924" s="6"/>
      <c r="H1924" s="94"/>
      <c r="I1924" s="89"/>
      <c r="J1924" s="6"/>
      <c r="K1924" s="6"/>
      <c r="L1924" s="95"/>
      <c r="M1924" s="6"/>
      <c r="N1924" s="6"/>
      <c r="O1924" s="6"/>
      <c r="P1924" s="6"/>
      <c r="Q1924" s="6"/>
    </row>
    <row r="1925">
      <c r="A1925" s="89"/>
      <c r="B1925" s="6"/>
      <c r="C1925" s="89"/>
      <c r="D1925" s="96"/>
      <c r="E1925" s="6"/>
      <c r="F1925" s="94"/>
      <c r="G1925" s="6"/>
      <c r="H1925" s="94"/>
      <c r="I1925" s="89"/>
      <c r="J1925" s="6"/>
      <c r="K1925" s="6"/>
      <c r="L1925" s="95"/>
      <c r="M1925" s="6"/>
      <c r="N1925" s="6"/>
      <c r="O1925" s="6"/>
      <c r="P1925" s="6"/>
      <c r="Q1925" s="6"/>
    </row>
    <row r="1926">
      <c r="A1926" s="89"/>
      <c r="B1926" s="6"/>
      <c r="C1926" s="89"/>
      <c r="D1926" s="96"/>
      <c r="E1926" s="6"/>
      <c r="F1926" s="94"/>
      <c r="G1926" s="6"/>
      <c r="H1926" s="94"/>
      <c r="I1926" s="89"/>
      <c r="J1926" s="6"/>
      <c r="K1926" s="6"/>
      <c r="L1926" s="95"/>
      <c r="M1926" s="6"/>
      <c r="N1926" s="6"/>
      <c r="O1926" s="6"/>
      <c r="P1926" s="6"/>
      <c r="Q1926" s="6"/>
    </row>
    <row r="1927">
      <c r="A1927" s="89"/>
      <c r="B1927" s="6"/>
      <c r="C1927" s="89"/>
      <c r="D1927" s="96"/>
      <c r="E1927" s="6"/>
      <c r="F1927" s="94"/>
      <c r="G1927" s="6"/>
      <c r="H1927" s="94"/>
      <c r="I1927" s="89"/>
      <c r="J1927" s="6"/>
      <c r="K1927" s="6"/>
      <c r="L1927" s="95"/>
      <c r="M1927" s="6"/>
      <c r="N1927" s="6"/>
      <c r="O1927" s="6"/>
      <c r="P1927" s="6"/>
      <c r="Q1927" s="6"/>
    </row>
    <row r="1928">
      <c r="A1928" s="89"/>
      <c r="B1928" s="6"/>
      <c r="C1928" s="89"/>
      <c r="D1928" s="96"/>
      <c r="E1928" s="6"/>
      <c r="F1928" s="94"/>
      <c r="G1928" s="6"/>
      <c r="H1928" s="94"/>
      <c r="I1928" s="89"/>
      <c r="J1928" s="6"/>
      <c r="K1928" s="6"/>
      <c r="L1928" s="95"/>
      <c r="M1928" s="6"/>
      <c r="N1928" s="6"/>
      <c r="O1928" s="6"/>
      <c r="P1928" s="6"/>
      <c r="Q1928" s="6"/>
    </row>
    <row r="1929">
      <c r="A1929" s="89"/>
      <c r="B1929" s="6"/>
      <c r="C1929" s="89"/>
      <c r="D1929" s="96"/>
      <c r="E1929" s="6"/>
      <c r="F1929" s="94"/>
      <c r="G1929" s="6"/>
      <c r="H1929" s="94"/>
      <c r="I1929" s="89"/>
      <c r="J1929" s="6"/>
      <c r="K1929" s="6"/>
      <c r="L1929" s="95"/>
      <c r="M1929" s="6"/>
      <c r="N1929" s="6"/>
      <c r="O1929" s="6"/>
      <c r="P1929" s="6"/>
      <c r="Q1929" s="6"/>
    </row>
    <row r="1930">
      <c r="A1930" s="89"/>
      <c r="B1930" s="6"/>
      <c r="C1930" s="89"/>
      <c r="D1930" s="96"/>
      <c r="E1930" s="6"/>
      <c r="F1930" s="94"/>
      <c r="G1930" s="6"/>
      <c r="H1930" s="94"/>
      <c r="I1930" s="89"/>
      <c r="J1930" s="6"/>
      <c r="K1930" s="6"/>
      <c r="L1930" s="95"/>
      <c r="M1930" s="6"/>
      <c r="N1930" s="6"/>
      <c r="O1930" s="6"/>
      <c r="P1930" s="6"/>
      <c r="Q1930" s="6"/>
    </row>
    <row r="1931">
      <c r="A1931" s="89"/>
      <c r="B1931" s="6"/>
      <c r="C1931" s="89"/>
      <c r="D1931" s="96"/>
      <c r="E1931" s="6"/>
      <c r="F1931" s="94"/>
      <c r="G1931" s="6"/>
      <c r="H1931" s="94"/>
      <c r="I1931" s="89"/>
      <c r="J1931" s="6"/>
      <c r="K1931" s="6"/>
      <c r="L1931" s="95"/>
      <c r="M1931" s="6"/>
      <c r="N1931" s="6"/>
      <c r="O1931" s="6"/>
      <c r="P1931" s="6"/>
      <c r="Q1931" s="6"/>
    </row>
    <row r="1932">
      <c r="A1932" s="89"/>
      <c r="B1932" s="6"/>
      <c r="C1932" s="89"/>
      <c r="D1932" s="96"/>
      <c r="E1932" s="6"/>
      <c r="F1932" s="94"/>
      <c r="G1932" s="6"/>
      <c r="H1932" s="94"/>
      <c r="I1932" s="89"/>
      <c r="J1932" s="6"/>
      <c r="K1932" s="6"/>
      <c r="L1932" s="95"/>
      <c r="M1932" s="6"/>
      <c r="N1932" s="6"/>
      <c r="O1932" s="6"/>
      <c r="P1932" s="6"/>
      <c r="Q1932" s="6"/>
    </row>
    <row r="1933">
      <c r="A1933" s="89"/>
      <c r="B1933" s="6"/>
      <c r="C1933" s="89"/>
      <c r="D1933" s="96"/>
      <c r="E1933" s="6"/>
      <c r="F1933" s="94"/>
      <c r="G1933" s="6"/>
      <c r="H1933" s="94"/>
      <c r="I1933" s="89"/>
      <c r="J1933" s="6"/>
      <c r="K1933" s="6"/>
      <c r="L1933" s="95"/>
      <c r="M1933" s="6"/>
      <c r="N1933" s="6"/>
      <c r="O1933" s="6"/>
      <c r="P1933" s="6"/>
      <c r="Q1933" s="6"/>
    </row>
    <row r="1934">
      <c r="A1934" s="89"/>
      <c r="B1934" s="6"/>
      <c r="C1934" s="89"/>
      <c r="D1934" s="96"/>
      <c r="E1934" s="6"/>
      <c r="F1934" s="94"/>
      <c r="G1934" s="6"/>
      <c r="H1934" s="94"/>
      <c r="I1934" s="89"/>
      <c r="J1934" s="6"/>
      <c r="K1934" s="6"/>
      <c r="L1934" s="95"/>
      <c r="M1934" s="6"/>
      <c r="N1934" s="6"/>
      <c r="O1934" s="6"/>
      <c r="P1934" s="6"/>
      <c r="Q1934" s="6"/>
    </row>
    <row r="1935">
      <c r="A1935" s="89"/>
      <c r="B1935" s="6"/>
      <c r="C1935" s="89"/>
      <c r="D1935" s="96"/>
      <c r="E1935" s="6"/>
      <c r="F1935" s="94"/>
      <c r="G1935" s="6"/>
      <c r="H1935" s="94"/>
      <c r="I1935" s="89"/>
      <c r="J1935" s="6"/>
      <c r="K1935" s="6"/>
      <c r="L1935" s="95"/>
      <c r="M1935" s="6"/>
      <c r="N1935" s="6"/>
      <c r="O1935" s="6"/>
      <c r="P1935" s="6"/>
      <c r="Q1935" s="6"/>
    </row>
    <row r="1936">
      <c r="A1936" s="89"/>
      <c r="B1936" s="6"/>
      <c r="C1936" s="89"/>
      <c r="D1936" s="96"/>
      <c r="E1936" s="6"/>
      <c r="F1936" s="94"/>
      <c r="G1936" s="6"/>
      <c r="H1936" s="94"/>
      <c r="I1936" s="89"/>
      <c r="J1936" s="6"/>
      <c r="K1936" s="6"/>
      <c r="L1936" s="95"/>
      <c r="M1936" s="6"/>
      <c r="N1936" s="6"/>
      <c r="O1936" s="6"/>
      <c r="P1936" s="6"/>
      <c r="Q1936" s="6"/>
    </row>
    <row r="1937">
      <c r="A1937" s="89"/>
      <c r="B1937" s="6"/>
      <c r="C1937" s="89"/>
      <c r="D1937" s="96"/>
      <c r="E1937" s="6"/>
      <c r="F1937" s="94"/>
      <c r="G1937" s="6"/>
      <c r="H1937" s="94"/>
      <c r="I1937" s="89"/>
      <c r="J1937" s="6"/>
      <c r="K1937" s="6"/>
      <c r="L1937" s="95"/>
      <c r="M1937" s="6"/>
      <c r="N1937" s="6"/>
      <c r="O1937" s="6"/>
      <c r="P1937" s="6"/>
      <c r="Q1937" s="6"/>
    </row>
    <row r="1938">
      <c r="A1938" s="89"/>
      <c r="B1938" s="6"/>
      <c r="C1938" s="89"/>
      <c r="D1938" s="96"/>
      <c r="E1938" s="6"/>
      <c r="F1938" s="94"/>
      <c r="G1938" s="6"/>
      <c r="H1938" s="94"/>
      <c r="I1938" s="89"/>
      <c r="J1938" s="6"/>
      <c r="K1938" s="6"/>
      <c r="L1938" s="95"/>
      <c r="M1938" s="6"/>
      <c r="N1938" s="6"/>
      <c r="O1938" s="6"/>
      <c r="P1938" s="6"/>
      <c r="Q1938" s="6"/>
    </row>
    <row r="1939">
      <c r="A1939" s="89"/>
      <c r="B1939" s="6"/>
      <c r="C1939" s="89"/>
      <c r="D1939" s="96"/>
      <c r="E1939" s="6"/>
      <c r="F1939" s="94"/>
      <c r="G1939" s="6"/>
      <c r="H1939" s="94"/>
      <c r="I1939" s="89"/>
      <c r="J1939" s="6"/>
      <c r="K1939" s="6"/>
      <c r="L1939" s="95"/>
      <c r="M1939" s="6"/>
      <c r="N1939" s="6"/>
      <c r="O1939" s="6"/>
      <c r="P1939" s="6"/>
      <c r="Q1939" s="6"/>
    </row>
    <row r="1940">
      <c r="A1940" s="89"/>
      <c r="B1940" s="6"/>
      <c r="C1940" s="89"/>
      <c r="D1940" s="96"/>
      <c r="E1940" s="6"/>
      <c r="F1940" s="94"/>
      <c r="G1940" s="6"/>
      <c r="H1940" s="94"/>
      <c r="I1940" s="89"/>
      <c r="J1940" s="6"/>
      <c r="K1940" s="6"/>
      <c r="L1940" s="95"/>
      <c r="M1940" s="6"/>
      <c r="N1940" s="6"/>
      <c r="O1940" s="6"/>
      <c r="P1940" s="6"/>
      <c r="Q1940" s="6"/>
    </row>
    <row r="1941">
      <c r="A1941" s="89"/>
      <c r="B1941" s="6"/>
      <c r="C1941" s="89"/>
      <c r="D1941" s="96"/>
      <c r="E1941" s="6"/>
      <c r="F1941" s="94"/>
      <c r="G1941" s="6"/>
      <c r="H1941" s="94"/>
      <c r="I1941" s="89"/>
      <c r="J1941" s="6"/>
      <c r="K1941" s="6"/>
      <c r="L1941" s="95"/>
      <c r="M1941" s="6"/>
      <c r="N1941" s="6"/>
      <c r="O1941" s="6"/>
      <c r="P1941" s="6"/>
      <c r="Q1941" s="6"/>
    </row>
    <row r="1942">
      <c r="A1942" s="89"/>
      <c r="B1942" s="6"/>
      <c r="C1942" s="89"/>
      <c r="D1942" s="96"/>
      <c r="E1942" s="6"/>
      <c r="F1942" s="94"/>
      <c r="G1942" s="6"/>
      <c r="H1942" s="94"/>
      <c r="I1942" s="89"/>
      <c r="J1942" s="6"/>
      <c r="K1942" s="6"/>
      <c r="L1942" s="95"/>
      <c r="M1942" s="6"/>
      <c r="N1942" s="6"/>
      <c r="O1942" s="6"/>
      <c r="P1942" s="6"/>
      <c r="Q1942" s="6"/>
    </row>
    <row r="1943">
      <c r="A1943" s="89"/>
      <c r="B1943" s="6"/>
      <c r="C1943" s="89"/>
      <c r="D1943" s="96"/>
      <c r="E1943" s="6"/>
      <c r="F1943" s="94"/>
      <c r="G1943" s="6"/>
      <c r="H1943" s="94"/>
      <c r="I1943" s="89"/>
      <c r="J1943" s="6"/>
      <c r="K1943" s="6"/>
      <c r="L1943" s="95"/>
      <c r="M1943" s="6"/>
      <c r="N1943" s="6"/>
      <c r="O1943" s="6"/>
      <c r="P1943" s="6"/>
      <c r="Q1943" s="6"/>
    </row>
    <row r="1944">
      <c r="A1944" s="89"/>
      <c r="B1944" s="6"/>
      <c r="C1944" s="89"/>
      <c r="D1944" s="96"/>
      <c r="E1944" s="6"/>
      <c r="F1944" s="94"/>
      <c r="G1944" s="6"/>
      <c r="H1944" s="94"/>
      <c r="I1944" s="89"/>
      <c r="J1944" s="6"/>
      <c r="K1944" s="6"/>
      <c r="L1944" s="95"/>
      <c r="M1944" s="6"/>
      <c r="N1944" s="6"/>
      <c r="O1944" s="6"/>
      <c r="P1944" s="6"/>
      <c r="Q1944" s="6"/>
    </row>
    <row r="1945">
      <c r="A1945" s="89"/>
      <c r="B1945" s="6"/>
      <c r="C1945" s="89"/>
      <c r="D1945" s="96"/>
      <c r="E1945" s="6"/>
      <c r="F1945" s="94"/>
      <c r="G1945" s="6"/>
      <c r="H1945" s="94"/>
      <c r="I1945" s="89"/>
      <c r="J1945" s="6"/>
      <c r="K1945" s="6"/>
      <c r="L1945" s="95"/>
      <c r="M1945" s="6"/>
      <c r="N1945" s="6"/>
      <c r="O1945" s="6"/>
      <c r="P1945" s="6"/>
      <c r="Q1945" s="6"/>
    </row>
    <row r="1946">
      <c r="A1946" s="89"/>
      <c r="B1946" s="6"/>
      <c r="C1946" s="89"/>
      <c r="D1946" s="96"/>
      <c r="E1946" s="6"/>
      <c r="F1946" s="94"/>
      <c r="G1946" s="6"/>
      <c r="H1946" s="94"/>
      <c r="I1946" s="89"/>
      <c r="J1946" s="6"/>
      <c r="K1946" s="6"/>
      <c r="L1946" s="95"/>
      <c r="M1946" s="6"/>
      <c r="N1946" s="6"/>
      <c r="O1946" s="6"/>
      <c r="P1946" s="6"/>
      <c r="Q1946" s="6"/>
    </row>
    <row r="1947">
      <c r="A1947" s="89"/>
      <c r="B1947" s="6"/>
      <c r="C1947" s="89"/>
      <c r="D1947" s="96"/>
      <c r="E1947" s="6"/>
      <c r="F1947" s="94"/>
      <c r="G1947" s="6"/>
      <c r="H1947" s="94"/>
      <c r="I1947" s="89"/>
      <c r="J1947" s="6"/>
      <c r="K1947" s="6"/>
      <c r="L1947" s="95"/>
      <c r="M1947" s="6"/>
      <c r="N1947" s="6"/>
      <c r="O1947" s="6"/>
      <c r="P1947" s="6"/>
      <c r="Q1947" s="6"/>
    </row>
    <row r="1948">
      <c r="A1948" s="89"/>
      <c r="B1948" s="6"/>
      <c r="C1948" s="89"/>
      <c r="D1948" s="96"/>
      <c r="E1948" s="6"/>
      <c r="F1948" s="94"/>
      <c r="G1948" s="6"/>
      <c r="H1948" s="94"/>
      <c r="I1948" s="89"/>
      <c r="J1948" s="6"/>
      <c r="K1948" s="6"/>
      <c r="L1948" s="95"/>
      <c r="M1948" s="6"/>
      <c r="N1948" s="6"/>
      <c r="O1948" s="6"/>
      <c r="P1948" s="6"/>
      <c r="Q1948" s="6"/>
    </row>
    <row r="1949">
      <c r="A1949" s="89"/>
      <c r="B1949" s="6"/>
      <c r="C1949" s="89"/>
      <c r="D1949" s="96"/>
      <c r="E1949" s="6"/>
      <c r="F1949" s="94"/>
      <c r="G1949" s="6"/>
      <c r="H1949" s="94"/>
      <c r="I1949" s="89"/>
      <c r="J1949" s="6"/>
      <c r="K1949" s="6"/>
      <c r="L1949" s="95"/>
      <c r="M1949" s="6"/>
      <c r="N1949" s="6"/>
      <c r="O1949" s="6"/>
      <c r="P1949" s="6"/>
      <c r="Q1949" s="6"/>
    </row>
    <row r="1950">
      <c r="A1950" s="89"/>
      <c r="B1950" s="6"/>
      <c r="C1950" s="89"/>
      <c r="D1950" s="96"/>
      <c r="E1950" s="6"/>
      <c r="F1950" s="94"/>
      <c r="G1950" s="6"/>
      <c r="H1950" s="94"/>
      <c r="I1950" s="89"/>
      <c r="J1950" s="6"/>
      <c r="K1950" s="6"/>
      <c r="L1950" s="95"/>
      <c r="M1950" s="6"/>
      <c r="N1950" s="6"/>
      <c r="O1950" s="6"/>
      <c r="P1950" s="6"/>
      <c r="Q1950" s="6"/>
    </row>
    <row r="1951">
      <c r="A1951" s="89"/>
      <c r="B1951" s="6"/>
      <c r="C1951" s="89"/>
      <c r="D1951" s="96"/>
      <c r="E1951" s="6"/>
      <c r="F1951" s="94"/>
      <c r="G1951" s="6"/>
      <c r="H1951" s="94"/>
      <c r="I1951" s="89"/>
      <c r="J1951" s="6"/>
      <c r="K1951" s="6"/>
      <c r="L1951" s="95"/>
      <c r="M1951" s="6"/>
      <c r="N1951" s="6"/>
      <c r="O1951" s="6"/>
      <c r="P1951" s="6"/>
      <c r="Q1951" s="6"/>
    </row>
    <row r="1952">
      <c r="A1952" s="89"/>
      <c r="B1952" s="6"/>
      <c r="C1952" s="89"/>
      <c r="D1952" s="96"/>
      <c r="E1952" s="6"/>
      <c r="F1952" s="94"/>
      <c r="G1952" s="6"/>
      <c r="H1952" s="94"/>
      <c r="I1952" s="89"/>
      <c r="J1952" s="6"/>
      <c r="K1952" s="6"/>
      <c r="L1952" s="95"/>
      <c r="M1952" s="6"/>
      <c r="N1952" s="6"/>
      <c r="O1952" s="6"/>
      <c r="P1952" s="6"/>
      <c r="Q1952" s="6"/>
    </row>
    <row r="1953">
      <c r="A1953" s="89"/>
      <c r="B1953" s="6"/>
      <c r="C1953" s="89"/>
      <c r="D1953" s="96"/>
      <c r="E1953" s="6"/>
      <c r="F1953" s="94"/>
      <c r="G1953" s="6"/>
      <c r="H1953" s="94"/>
      <c r="I1953" s="89"/>
      <c r="J1953" s="6"/>
      <c r="K1953" s="6"/>
      <c r="L1953" s="95"/>
      <c r="M1953" s="6"/>
      <c r="N1953" s="6"/>
      <c r="O1953" s="6"/>
      <c r="P1953" s="6"/>
      <c r="Q1953" s="6"/>
    </row>
    <row r="1954">
      <c r="A1954" s="89"/>
      <c r="B1954" s="6"/>
      <c r="C1954" s="89"/>
      <c r="D1954" s="96"/>
      <c r="E1954" s="6"/>
      <c r="F1954" s="94"/>
      <c r="G1954" s="6"/>
      <c r="H1954" s="94"/>
      <c r="I1954" s="89"/>
      <c r="J1954" s="6"/>
      <c r="K1954" s="6"/>
      <c r="L1954" s="95"/>
      <c r="M1954" s="6"/>
      <c r="N1954" s="6"/>
      <c r="O1954" s="6"/>
      <c r="P1954" s="6"/>
      <c r="Q1954" s="6"/>
    </row>
    <row r="1955">
      <c r="A1955" s="89"/>
      <c r="B1955" s="6"/>
      <c r="C1955" s="89"/>
      <c r="D1955" s="96"/>
      <c r="E1955" s="6"/>
      <c r="F1955" s="94"/>
      <c r="G1955" s="6"/>
      <c r="H1955" s="94"/>
      <c r="I1955" s="89"/>
      <c r="J1955" s="6"/>
      <c r="K1955" s="6"/>
      <c r="L1955" s="95"/>
      <c r="M1955" s="6"/>
      <c r="N1955" s="6"/>
      <c r="O1955" s="6"/>
      <c r="P1955" s="6"/>
      <c r="Q1955" s="6"/>
    </row>
    <row r="1956">
      <c r="A1956" s="89"/>
      <c r="B1956" s="6"/>
      <c r="C1956" s="89"/>
      <c r="D1956" s="96"/>
      <c r="E1956" s="6"/>
      <c r="F1956" s="94"/>
      <c r="G1956" s="6"/>
      <c r="H1956" s="94"/>
      <c r="I1956" s="89"/>
      <c r="J1956" s="6"/>
      <c r="K1956" s="6"/>
      <c r="L1956" s="95"/>
      <c r="M1956" s="6"/>
      <c r="N1956" s="6"/>
      <c r="O1956" s="6"/>
      <c r="P1956" s="6"/>
      <c r="Q1956" s="6"/>
    </row>
    <row r="1957">
      <c r="A1957" s="89"/>
      <c r="B1957" s="6"/>
      <c r="C1957" s="89"/>
      <c r="D1957" s="96"/>
      <c r="E1957" s="6"/>
      <c r="F1957" s="94"/>
      <c r="G1957" s="6"/>
      <c r="H1957" s="94"/>
      <c r="I1957" s="89"/>
      <c r="J1957" s="6"/>
      <c r="K1957" s="6"/>
      <c r="L1957" s="95"/>
      <c r="M1957" s="6"/>
      <c r="N1957" s="6"/>
      <c r="O1957" s="6"/>
      <c r="P1957" s="6"/>
      <c r="Q1957" s="6"/>
    </row>
    <row r="1958">
      <c r="A1958" s="89"/>
      <c r="B1958" s="6"/>
      <c r="C1958" s="89"/>
      <c r="D1958" s="96"/>
      <c r="E1958" s="6"/>
      <c r="F1958" s="94"/>
      <c r="G1958" s="6"/>
      <c r="H1958" s="94"/>
      <c r="I1958" s="89"/>
      <c r="J1958" s="6"/>
      <c r="K1958" s="6"/>
      <c r="L1958" s="95"/>
      <c r="M1958" s="6"/>
      <c r="N1958" s="6"/>
      <c r="O1958" s="6"/>
      <c r="P1958" s="6"/>
      <c r="Q1958" s="6"/>
    </row>
    <row r="1959">
      <c r="A1959" s="89"/>
      <c r="B1959" s="6"/>
      <c r="C1959" s="89"/>
      <c r="D1959" s="96"/>
      <c r="E1959" s="6"/>
      <c r="F1959" s="94"/>
      <c r="G1959" s="6"/>
      <c r="H1959" s="94"/>
      <c r="I1959" s="89"/>
      <c r="J1959" s="6"/>
      <c r="K1959" s="6"/>
      <c r="L1959" s="95"/>
      <c r="M1959" s="6"/>
      <c r="N1959" s="6"/>
      <c r="O1959" s="6"/>
      <c r="P1959" s="6"/>
      <c r="Q1959" s="6"/>
    </row>
    <row r="1960">
      <c r="A1960" s="89"/>
      <c r="B1960" s="6"/>
      <c r="C1960" s="89"/>
      <c r="D1960" s="96"/>
      <c r="E1960" s="6"/>
      <c r="F1960" s="94"/>
      <c r="G1960" s="6"/>
      <c r="H1960" s="94"/>
      <c r="I1960" s="89"/>
      <c r="J1960" s="6"/>
      <c r="K1960" s="6"/>
      <c r="L1960" s="95"/>
      <c r="M1960" s="6"/>
      <c r="N1960" s="6"/>
      <c r="O1960" s="6"/>
      <c r="P1960" s="6"/>
      <c r="Q1960" s="6"/>
    </row>
    <row r="1961">
      <c r="A1961" s="89"/>
      <c r="B1961" s="6"/>
      <c r="C1961" s="89"/>
      <c r="D1961" s="96"/>
      <c r="E1961" s="6"/>
      <c r="F1961" s="94"/>
      <c r="G1961" s="6"/>
      <c r="H1961" s="94"/>
      <c r="I1961" s="89"/>
      <c r="J1961" s="6"/>
      <c r="K1961" s="6"/>
      <c r="L1961" s="95"/>
      <c r="M1961" s="6"/>
      <c r="N1961" s="6"/>
      <c r="O1961" s="6"/>
      <c r="P1961" s="6"/>
      <c r="Q1961" s="6"/>
    </row>
    <row r="1962">
      <c r="A1962" s="89"/>
      <c r="B1962" s="6"/>
      <c r="C1962" s="89"/>
      <c r="D1962" s="96"/>
      <c r="E1962" s="6"/>
      <c r="F1962" s="94"/>
      <c r="G1962" s="6"/>
      <c r="H1962" s="94"/>
      <c r="I1962" s="89"/>
      <c r="J1962" s="6"/>
      <c r="K1962" s="6"/>
      <c r="L1962" s="95"/>
      <c r="M1962" s="6"/>
      <c r="N1962" s="6"/>
      <c r="O1962" s="6"/>
      <c r="P1962" s="6"/>
      <c r="Q1962" s="6"/>
    </row>
    <row r="1963">
      <c r="A1963" s="89"/>
      <c r="B1963" s="6"/>
      <c r="C1963" s="89"/>
      <c r="D1963" s="96"/>
      <c r="E1963" s="6"/>
      <c r="F1963" s="94"/>
      <c r="G1963" s="6"/>
      <c r="H1963" s="94"/>
      <c r="I1963" s="89"/>
      <c r="J1963" s="6"/>
      <c r="K1963" s="6"/>
      <c r="L1963" s="95"/>
      <c r="M1963" s="6"/>
      <c r="N1963" s="6"/>
      <c r="O1963" s="6"/>
      <c r="P1963" s="6"/>
      <c r="Q1963" s="6"/>
    </row>
    <row r="1964">
      <c r="A1964" s="89"/>
      <c r="B1964" s="6"/>
      <c r="C1964" s="89"/>
      <c r="D1964" s="96"/>
      <c r="E1964" s="6"/>
      <c r="F1964" s="94"/>
      <c r="G1964" s="6"/>
      <c r="H1964" s="94"/>
      <c r="I1964" s="89"/>
      <c r="J1964" s="6"/>
      <c r="K1964" s="6"/>
      <c r="L1964" s="95"/>
      <c r="M1964" s="6"/>
      <c r="N1964" s="6"/>
      <c r="O1964" s="6"/>
      <c r="P1964" s="6"/>
      <c r="Q1964" s="6"/>
    </row>
    <row r="1965">
      <c r="A1965" s="89"/>
      <c r="B1965" s="6"/>
      <c r="C1965" s="89"/>
      <c r="D1965" s="96"/>
      <c r="E1965" s="6"/>
      <c r="F1965" s="94"/>
      <c r="G1965" s="6"/>
      <c r="H1965" s="94"/>
      <c r="I1965" s="89"/>
      <c r="J1965" s="6"/>
      <c r="K1965" s="6"/>
      <c r="L1965" s="95"/>
      <c r="M1965" s="6"/>
      <c r="N1965" s="6"/>
      <c r="O1965" s="6"/>
      <c r="P1965" s="6"/>
      <c r="Q1965" s="6"/>
    </row>
    <row r="1966">
      <c r="A1966" s="89"/>
      <c r="B1966" s="6"/>
      <c r="C1966" s="89"/>
      <c r="D1966" s="96"/>
      <c r="E1966" s="6"/>
      <c r="F1966" s="94"/>
      <c r="G1966" s="6"/>
      <c r="H1966" s="94"/>
      <c r="I1966" s="89"/>
      <c r="J1966" s="6"/>
      <c r="K1966" s="6"/>
      <c r="L1966" s="95"/>
      <c r="M1966" s="6"/>
      <c r="N1966" s="6"/>
      <c r="O1966" s="6"/>
      <c r="P1966" s="6"/>
      <c r="Q1966" s="6"/>
    </row>
    <row r="1967">
      <c r="A1967" s="89"/>
      <c r="B1967" s="6"/>
      <c r="C1967" s="89"/>
      <c r="D1967" s="96"/>
      <c r="E1967" s="6"/>
      <c r="F1967" s="94"/>
      <c r="G1967" s="6"/>
      <c r="H1967" s="94"/>
      <c r="I1967" s="89"/>
      <c r="J1967" s="6"/>
      <c r="K1967" s="6"/>
      <c r="L1967" s="95"/>
      <c r="M1967" s="6"/>
      <c r="N1967" s="6"/>
      <c r="O1967" s="6"/>
      <c r="P1967" s="6"/>
      <c r="Q1967" s="6"/>
    </row>
    <row r="1968">
      <c r="A1968" s="89"/>
      <c r="B1968" s="6"/>
      <c r="C1968" s="89"/>
      <c r="D1968" s="96"/>
      <c r="E1968" s="6"/>
      <c r="F1968" s="94"/>
      <c r="G1968" s="6"/>
      <c r="H1968" s="94"/>
      <c r="I1968" s="89"/>
      <c r="J1968" s="6"/>
      <c r="K1968" s="6"/>
      <c r="L1968" s="95"/>
      <c r="M1968" s="6"/>
      <c r="N1968" s="6"/>
      <c r="O1968" s="6"/>
      <c r="P1968" s="6"/>
      <c r="Q1968" s="6"/>
    </row>
    <row r="1969">
      <c r="A1969" s="89"/>
      <c r="B1969" s="6"/>
      <c r="C1969" s="89"/>
      <c r="D1969" s="96"/>
      <c r="E1969" s="6"/>
      <c r="F1969" s="94"/>
      <c r="G1969" s="6"/>
      <c r="H1969" s="94"/>
      <c r="I1969" s="89"/>
      <c r="J1969" s="6"/>
      <c r="K1969" s="6"/>
      <c r="L1969" s="95"/>
      <c r="M1969" s="6"/>
      <c r="N1969" s="6"/>
      <c r="O1969" s="6"/>
      <c r="P1969" s="6"/>
      <c r="Q1969" s="6"/>
    </row>
    <row r="1970">
      <c r="A1970" s="89"/>
      <c r="B1970" s="6"/>
      <c r="C1970" s="89"/>
      <c r="D1970" s="96"/>
      <c r="E1970" s="6"/>
      <c r="F1970" s="94"/>
      <c r="G1970" s="6"/>
      <c r="H1970" s="94"/>
      <c r="I1970" s="89"/>
      <c r="J1970" s="6"/>
      <c r="K1970" s="6"/>
      <c r="L1970" s="95"/>
      <c r="M1970" s="6"/>
      <c r="N1970" s="6"/>
      <c r="O1970" s="6"/>
      <c r="P1970" s="6"/>
      <c r="Q1970" s="6"/>
    </row>
    <row r="1971">
      <c r="A1971" s="89"/>
      <c r="B1971" s="6"/>
      <c r="C1971" s="89"/>
      <c r="D1971" s="96"/>
      <c r="E1971" s="6"/>
      <c r="F1971" s="94"/>
      <c r="G1971" s="6"/>
      <c r="H1971" s="94"/>
      <c r="I1971" s="89"/>
      <c r="J1971" s="6"/>
      <c r="K1971" s="6"/>
      <c r="L1971" s="95"/>
      <c r="M1971" s="6"/>
      <c r="N1971" s="6"/>
      <c r="O1971" s="6"/>
      <c r="P1971" s="6"/>
      <c r="Q1971" s="6"/>
    </row>
    <row r="1972">
      <c r="A1972" s="89"/>
      <c r="B1972" s="6"/>
      <c r="C1972" s="89"/>
      <c r="D1972" s="96"/>
      <c r="E1972" s="6"/>
      <c r="F1972" s="94"/>
      <c r="G1972" s="6"/>
      <c r="H1972" s="94"/>
      <c r="I1972" s="89"/>
      <c r="J1972" s="6"/>
      <c r="K1972" s="6"/>
      <c r="L1972" s="95"/>
      <c r="M1972" s="6"/>
      <c r="N1972" s="6"/>
      <c r="O1972" s="6"/>
      <c r="P1972" s="6"/>
      <c r="Q1972" s="6"/>
    </row>
    <row r="1973">
      <c r="A1973" s="89"/>
      <c r="B1973" s="6"/>
      <c r="C1973" s="89"/>
      <c r="D1973" s="96"/>
      <c r="E1973" s="6"/>
      <c r="F1973" s="94"/>
      <c r="G1973" s="6"/>
      <c r="H1973" s="94"/>
      <c r="I1973" s="89"/>
      <c r="J1973" s="6"/>
      <c r="K1973" s="6"/>
      <c r="L1973" s="95"/>
      <c r="M1973" s="6"/>
      <c r="N1973" s="6"/>
      <c r="O1973" s="6"/>
      <c r="P1973" s="6"/>
      <c r="Q1973" s="6"/>
    </row>
    <row r="1974">
      <c r="A1974" s="89"/>
      <c r="B1974" s="6"/>
      <c r="C1974" s="89"/>
      <c r="D1974" s="96"/>
      <c r="E1974" s="6"/>
      <c r="F1974" s="94"/>
      <c r="G1974" s="6"/>
      <c r="H1974" s="94"/>
      <c r="I1974" s="89"/>
      <c r="J1974" s="6"/>
      <c r="K1974" s="6"/>
      <c r="L1974" s="95"/>
      <c r="M1974" s="6"/>
      <c r="N1974" s="6"/>
      <c r="O1974" s="6"/>
      <c r="P1974" s="6"/>
      <c r="Q1974" s="6"/>
    </row>
    <row r="1975">
      <c r="A1975" s="89"/>
      <c r="B1975" s="6"/>
      <c r="C1975" s="89"/>
      <c r="D1975" s="96"/>
      <c r="E1975" s="6"/>
      <c r="F1975" s="94"/>
      <c r="G1975" s="6"/>
      <c r="H1975" s="94"/>
      <c r="I1975" s="89"/>
      <c r="J1975" s="6"/>
      <c r="K1975" s="6"/>
      <c r="L1975" s="95"/>
      <c r="M1975" s="6"/>
      <c r="N1975" s="6"/>
      <c r="O1975" s="6"/>
      <c r="P1975" s="6"/>
      <c r="Q1975" s="6"/>
    </row>
    <row r="1976">
      <c r="A1976" s="89"/>
      <c r="B1976" s="6"/>
      <c r="C1976" s="89"/>
      <c r="D1976" s="96"/>
      <c r="E1976" s="6"/>
      <c r="F1976" s="94"/>
      <c r="G1976" s="6"/>
      <c r="H1976" s="94"/>
      <c r="I1976" s="89"/>
      <c r="J1976" s="6"/>
      <c r="K1976" s="6"/>
      <c r="L1976" s="95"/>
      <c r="M1976" s="6"/>
      <c r="N1976" s="6"/>
      <c r="O1976" s="6"/>
      <c r="P1976" s="6"/>
      <c r="Q1976" s="6"/>
    </row>
    <row r="1977">
      <c r="A1977" s="89"/>
      <c r="B1977" s="6"/>
      <c r="C1977" s="89"/>
      <c r="D1977" s="96"/>
      <c r="E1977" s="6"/>
      <c r="F1977" s="94"/>
      <c r="G1977" s="6"/>
      <c r="H1977" s="94"/>
      <c r="I1977" s="89"/>
      <c r="J1977" s="6"/>
      <c r="K1977" s="6"/>
      <c r="L1977" s="95"/>
      <c r="M1977" s="6"/>
      <c r="N1977" s="6"/>
      <c r="O1977" s="6"/>
      <c r="P1977" s="6"/>
      <c r="Q1977" s="6"/>
    </row>
    <row r="1978">
      <c r="A1978" s="89"/>
      <c r="B1978" s="6"/>
      <c r="C1978" s="89"/>
      <c r="D1978" s="96"/>
      <c r="E1978" s="6"/>
      <c r="F1978" s="94"/>
      <c r="G1978" s="6"/>
      <c r="H1978" s="94"/>
      <c r="I1978" s="89"/>
      <c r="J1978" s="6"/>
      <c r="K1978" s="6"/>
      <c r="L1978" s="95"/>
      <c r="M1978" s="6"/>
      <c r="N1978" s="6"/>
      <c r="O1978" s="6"/>
      <c r="P1978" s="6"/>
      <c r="Q1978" s="6"/>
    </row>
    <row r="1979">
      <c r="A1979" s="89"/>
      <c r="B1979" s="6"/>
      <c r="C1979" s="89"/>
      <c r="D1979" s="96"/>
      <c r="E1979" s="6"/>
      <c r="F1979" s="94"/>
      <c r="G1979" s="6"/>
      <c r="H1979" s="94"/>
      <c r="I1979" s="89"/>
      <c r="J1979" s="6"/>
      <c r="K1979" s="6"/>
      <c r="L1979" s="95"/>
      <c r="M1979" s="6"/>
      <c r="N1979" s="6"/>
      <c r="O1979" s="6"/>
      <c r="P1979" s="6"/>
      <c r="Q1979" s="6"/>
    </row>
    <row r="1980">
      <c r="A1980" s="89"/>
      <c r="B1980" s="6"/>
      <c r="C1980" s="89"/>
      <c r="D1980" s="96"/>
      <c r="E1980" s="6"/>
      <c r="F1980" s="94"/>
      <c r="G1980" s="6"/>
      <c r="H1980" s="94"/>
      <c r="I1980" s="89"/>
      <c r="J1980" s="6"/>
      <c r="K1980" s="6"/>
      <c r="L1980" s="95"/>
      <c r="M1980" s="6"/>
      <c r="N1980" s="6"/>
      <c r="O1980" s="6"/>
      <c r="P1980" s="6"/>
      <c r="Q1980" s="6"/>
    </row>
    <row r="1981">
      <c r="A1981" s="89"/>
      <c r="B1981" s="6"/>
      <c r="C1981" s="89"/>
      <c r="D1981" s="96"/>
      <c r="E1981" s="6"/>
      <c r="F1981" s="94"/>
      <c r="G1981" s="6"/>
      <c r="H1981" s="94"/>
      <c r="I1981" s="89"/>
      <c r="J1981" s="6"/>
      <c r="K1981" s="6"/>
      <c r="L1981" s="95"/>
      <c r="M1981" s="6"/>
      <c r="N1981" s="6"/>
      <c r="O1981" s="6"/>
      <c r="P1981" s="6"/>
      <c r="Q1981" s="6"/>
    </row>
    <row r="1982">
      <c r="A1982" s="89"/>
      <c r="B1982" s="6"/>
      <c r="C1982" s="89"/>
      <c r="D1982" s="96"/>
      <c r="E1982" s="6"/>
      <c r="F1982" s="94"/>
      <c r="G1982" s="6"/>
      <c r="H1982" s="94"/>
      <c r="I1982" s="89"/>
      <c r="J1982" s="6"/>
      <c r="K1982" s="6"/>
      <c r="L1982" s="95"/>
      <c r="M1982" s="6"/>
      <c r="N1982" s="6"/>
      <c r="O1982" s="6"/>
      <c r="P1982" s="6"/>
      <c r="Q1982" s="6"/>
    </row>
    <row r="1983">
      <c r="A1983" s="89"/>
      <c r="B1983" s="6"/>
      <c r="C1983" s="89"/>
      <c r="D1983" s="96"/>
      <c r="E1983" s="6"/>
      <c r="F1983" s="94"/>
      <c r="G1983" s="6"/>
      <c r="H1983" s="94"/>
      <c r="I1983" s="89"/>
      <c r="J1983" s="6"/>
      <c r="K1983" s="6"/>
      <c r="L1983" s="95"/>
      <c r="M1983" s="6"/>
      <c r="N1983" s="6"/>
      <c r="O1983" s="6"/>
      <c r="P1983" s="6"/>
      <c r="Q1983" s="6"/>
    </row>
    <row r="1984">
      <c r="A1984" s="89"/>
      <c r="B1984" s="6"/>
      <c r="C1984" s="89"/>
      <c r="D1984" s="96"/>
      <c r="E1984" s="6"/>
      <c r="F1984" s="94"/>
      <c r="G1984" s="6"/>
      <c r="H1984" s="94"/>
      <c r="I1984" s="89"/>
      <c r="J1984" s="6"/>
      <c r="K1984" s="6"/>
      <c r="L1984" s="95"/>
      <c r="M1984" s="6"/>
      <c r="N1984" s="6"/>
      <c r="O1984" s="6"/>
      <c r="P1984" s="6"/>
      <c r="Q1984" s="6"/>
    </row>
    <row r="1985">
      <c r="A1985" s="89"/>
      <c r="B1985" s="6"/>
      <c r="C1985" s="89"/>
      <c r="D1985" s="96"/>
      <c r="E1985" s="6"/>
      <c r="F1985" s="94"/>
      <c r="G1985" s="6"/>
      <c r="H1985" s="94"/>
      <c r="I1985" s="89"/>
      <c r="J1985" s="6"/>
      <c r="K1985" s="6"/>
      <c r="L1985" s="95"/>
      <c r="M1985" s="6"/>
      <c r="N1985" s="6"/>
      <c r="O1985" s="6"/>
      <c r="P1985" s="6"/>
      <c r="Q1985" s="6"/>
    </row>
    <row r="1986">
      <c r="A1986" s="89"/>
      <c r="B1986" s="6"/>
      <c r="C1986" s="89"/>
      <c r="D1986" s="96"/>
      <c r="E1986" s="6"/>
      <c r="F1986" s="94"/>
      <c r="G1986" s="6"/>
      <c r="H1986" s="94"/>
      <c r="I1986" s="89"/>
      <c r="J1986" s="6"/>
      <c r="K1986" s="6"/>
      <c r="L1986" s="95"/>
      <c r="M1986" s="6"/>
      <c r="N1986" s="6"/>
      <c r="O1986" s="6"/>
      <c r="P1986" s="6"/>
      <c r="Q1986" s="6"/>
    </row>
    <row r="1987">
      <c r="A1987" s="89"/>
      <c r="B1987" s="6"/>
      <c r="C1987" s="89"/>
      <c r="D1987" s="96"/>
      <c r="E1987" s="6"/>
      <c r="F1987" s="94"/>
      <c r="G1987" s="6"/>
      <c r="H1987" s="94"/>
      <c r="I1987" s="89"/>
      <c r="J1987" s="6"/>
      <c r="K1987" s="6"/>
      <c r="L1987" s="95"/>
      <c r="M1987" s="6"/>
      <c r="N1987" s="6"/>
      <c r="O1987" s="6"/>
      <c r="P1987" s="6"/>
      <c r="Q1987" s="6"/>
    </row>
    <row r="1988">
      <c r="A1988" s="89"/>
      <c r="B1988" s="6"/>
      <c r="C1988" s="89"/>
      <c r="D1988" s="96"/>
      <c r="E1988" s="6"/>
      <c r="F1988" s="94"/>
      <c r="G1988" s="6"/>
      <c r="H1988" s="94"/>
      <c r="I1988" s="89"/>
      <c r="J1988" s="6"/>
      <c r="K1988" s="6"/>
      <c r="L1988" s="95"/>
      <c r="M1988" s="6"/>
      <c r="N1988" s="6"/>
      <c r="O1988" s="6"/>
      <c r="P1988" s="6"/>
      <c r="Q1988" s="6"/>
    </row>
    <row r="1989">
      <c r="A1989" s="89"/>
      <c r="B1989" s="6"/>
      <c r="C1989" s="89"/>
      <c r="D1989" s="96"/>
      <c r="E1989" s="6"/>
      <c r="F1989" s="94"/>
      <c r="G1989" s="6"/>
      <c r="H1989" s="94"/>
      <c r="I1989" s="89"/>
      <c r="J1989" s="6"/>
      <c r="K1989" s="6"/>
      <c r="L1989" s="95"/>
      <c r="M1989" s="6"/>
      <c r="N1989" s="6"/>
      <c r="O1989" s="6"/>
      <c r="P1989" s="6"/>
      <c r="Q1989" s="6"/>
    </row>
    <row r="1990">
      <c r="A1990" s="89"/>
      <c r="B1990" s="6"/>
      <c r="C1990" s="89"/>
      <c r="D1990" s="96"/>
      <c r="E1990" s="6"/>
      <c r="F1990" s="94"/>
      <c r="G1990" s="6"/>
      <c r="H1990" s="94"/>
      <c r="I1990" s="89"/>
      <c r="J1990" s="6"/>
      <c r="K1990" s="6"/>
      <c r="L1990" s="95"/>
      <c r="M1990" s="6"/>
      <c r="N1990" s="6"/>
      <c r="O1990" s="6"/>
      <c r="P1990" s="6"/>
      <c r="Q1990" s="6"/>
    </row>
    <row r="1991">
      <c r="A1991" s="89"/>
      <c r="B1991" s="6"/>
      <c r="C1991" s="89"/>
      <c r="D1991" s="96"/>
      <c r="E1991" s="6"/>
      <c r="F1991" s="94"/>
      <c r="G1991" s="6"/>
      <c r="H1991" s="94"/>
      <c r="I1991" s="89"/>
      <c r="J1991" s="6"/>
      <c r="K1991" s="6"/>
      <c r="L1991" s="95"/>
      <c r="M1991" s="6"/>
      <c r="N1991" s="6"/>
      <c r="O1991" s="6"/>
      <c r="P1991" s="6"/>
      <c r="Q1991" s="6"/>
    </row>
    <row r="1992">
      <c r="A1992" s="89"/>
      <c r="B1992" s="6"/>
      <c r="C1992" s="89"/>
      <c r="D1992" s="96"/>
      <c r="E1992" s="6"/>
      <c r="F1992" s="94"/>
      <c r="G1992" s="6"/>
      <c r="H1992" s="94"/>
      <c r="I1992" s="89"/>
      <c r="J1992" s="6"/>
      <c r="K1992" s="6"/>
      <c r="L1992" s="95"/>
      <c r="M1992" s="6"/>
      <c r="N1992" s="6"/>
      <c r="O1992" s="6"/>
      <c r="P1992" s="6"/>
      <c r="Q1992" s="6"/>
    </row>
    <row r="1993">
      <c r="A1993" s="89"/>
      <c r="B1993" s="6"/>
      <c r="C1993" s="89"/>
      <c r="D1993" s="96"/>
      <c r="E1993" s="6"/>
      <c r="F1993" s="94"/>
      <c r="G1993" s="6"/>
      <c r="H1993" s="94"/>
      <c r="I1993" s="89"/>
      <c r="J1993" s="6"/>
      <c r="K1993" s="6"/>
      <c r="L1993" s="95"/>
      <c r="M1993" s="6"/>
      <c r="N1993" s="6"/>
      <c r="O1993" s="6"/>
      <c r="P1993" s="6"/>
      <c r="Q1993" s="6"/>
    </row>
    <row r="1994">
      <c r="A1994" s="89"/>
      <c r="B1994" s="6"/>
      <c r="C1994" s="89"/>
      <c r="D1994" s="96"/>
      <c r="E1994" s="6"/>
      <c r="F1994" s="94"/>
      <c r="G1994" s="6"/>
      <c r="H1994" s="94"/>
      <c r="I1994" s="89"/>
      <c r="J1994" s="6"/>
      <c r="K1994" s="6"/>
      <c r="L1994" s="95"/>
      <c r="M1994" s="6"/>
      <c r="N1994" s="6"/>
      <c r="O1994" s="6"/>
      <c r="P1994" s="6"/>
      <c r="Q1994" s="6"/>
    </row>
    <row r="1995">
      <c r="A1995" s="89"/>
      <c r="B1995" s="6"/>
      <c r="C1995" s="89"/>
      <c r="D1995" s="96"/>
      <c r="E1995" s="6"/>
      <c r="F1995" s="94"/>
      <c r="G1995" s="6"/>
      <c r="H1995" s="94"/>
      <c r="I1995" s="89"/>
      <c r="J1995" s="6"/>
      <c r="K1995" s="6"/>
      <c r="L1995" s="95"/>
      <c r="M1995" s="6"/>
      <c r="N1995" s="6"/>
      <c r="O1995" s="6"/>
      <c r="P1995" s="6"/>
      <c r="Q1995" s="6"/>
    </row>
    <row r="1996">
      <c r="A1996" s="89"/>
      <c r="B1996" s="6"/>
      <c r="C1996" s="89"/>
      <c r="D1996" s="96"/>
      <c r="E1996" s="6"/>
      <c r="F1996" s="94"/>
      <c r="G1996" s="6"/>
      <c r="H1996" s="94"/>
      <c r="I1996" s="89"/>
      <c r="J1996" s="6"/>
      <c r="K1996" s="6"/>
      <c r="L1996" s="95"/>
      <c r="M1996" s="6"/>
      <c r="N1996" s="6"/>
      <c r="O1996" s="6"/>
      <c r="P1996" s="6"/>
      <c r="Q1996" s="6"/>
    </row>
    <row r="1997">
      <c r="A1997" s="89"/>
      <c r="B1997" s="6"/>
      <c r="C1997" s="89"/>
      <c r="D1997" s="96"/>
      <c r="E1997" s="6"/>
      <c r="F1997" s="94"/>
      <c r="G1997" s="6"/>
      <c r="H1997" s="94"/>
      <c r="I1997" s="89"/>
      <c r="J1997" s="6"/>
      <c r="K1997" s="6"/>
      <c r="L1997" s="95"/>
      <c r="M1997" s="6"/>
      <c r="N1997" s="6"/>
      <c r="O1997" s="6"/>
      <c r="P1997" s="6"/>
      <c r="Q1997" s="6"/>
    </row>
    <row r="1998">
      <c r="A1998" s="89"/>
      <c r="B1998" s="6"/>
      <c r="C1998" s="89"/>
      <c r="D1998" s="96"/>
      <c r="E1998" s="6"/>
      <c r="F1998" s="94"/>
      <c r="G1998" s="6"/>
      <c r="H1998" s="94"/>
      <c r="I1998" s="89"/>
      <c r="J1998" s="6"/>
      <c r="K1998" s="6"/>
      <c r="L1998" s="95"/>
      <c r="M1998" s="6"/>
      <c r="N1998" s="6"/>
      <c r="O1998" s="6"/>
      <c r="P1998" s="6"/>
      <c r="Q1998" s="6"/>
    </row>
    <row r="1999">
      <c r="A1999" s="89"/>
      <c r="B1999" s="6"/>
      <c r="C1999" s="89"/>
      <c r="D1999" s="96"/>
      <c r="E1999" s="6"/>
      <c r="F1999" s="94"/>
      <c r="G1999" s="6"/>
      <c r="H1999" s="94"/>
      <c r="I1999" s="89"/>
      <c r="J1999" s="6"/>
      <c r="K1999" s="6"/>
      <c r="L1999" s="95"/>
      <c r="M1999" s="6"/>
      <c r="N1999" s="6"/>
      <c r="O1999" s="6"/>
      <c r="P1999" s="6"/>
      <c r="Q1999" s="6"/>
    </row>
    <row r="2000">
      <c r="A2000" s="89"/>
      <c r="B2000" s="6"/>
      <c r="C2000" s="89"/>
      <c r="D2000" s="96"/>
      <c r="E2000" s="6"/>
      <c r="F2000" s="94"/>
      <c r="G2000" s="6"/>
      <c r="H2000" s="94"/>
      <c r="I2000" s="89"/>
      <c r="J2000" s="6"/>
      <c r="K2000" s="6"/>
      <c r="L2000" s="95"/>
      <c r="M2000" s="6"/>
      <c r="N2000" s="6"/>
      <c r="O2000" s="6"/>
      <c r="P2000" s="6"/>
      <c r="Q2000" s="6"/>
    </row>
    <row r="2001">
      <c r="A2001" s="89"/>
      <c r="B2001" s="6"/>
      <c r="C2001" s="89"/>
      <c r="D2001" s="96"/>
      <c r="E2001" s="6"/>
      <c r="F2001" s="94"/>
      <c r="G2001" s="6"/>
      <c r="H2001" s="94"/>
      <c r="I2001" s="89"/>
      <c r="J2001" s="6"/>
      <c r="K2001" s="6"/>
      <c r="L2001" s="95"/>
      <c r="M2001" s="6"/>
      <c r="N2001" s="6"/>
      <c r="O2001" s="6"/>
      <c r="P2001" s="6"/>
      <c r="Q2001" s="6"/>
    </row>
    <row r="2002">
      <c r="A2002" s="89"/>
      <c r="B2002" s="6"/>
      <c r="C2002" s="89"/>
      <c r="D2002" s="96"/>
      <c r="E2002" s="6"/>
      <c r="F2002" s="94"/>
      <c r="G2002" s="6"/>
      <c r="H2002" s="94"/>
      <c r="I2002" s="89"/>
      <c r="J2002" s="6"/>
      <c r="K2002" s="6"/>
      <c r="L2002" s="95"/>
      <c r="M2002" s="6"/>
      <c r="N2002" s="6"/>
      <c r="O2002" s="6"/>
      <c r="P2002" s="6"/>
      <c r="Q2002" s="6"/>
    </row>
    <row r="2003">
      <c r="A2003" s="89"/>
      <c r="B2003" s="6"/>
      <c r="C2003" s="89"/>
      <c r="D2003" s="96"/>
      <c r="E2003" s="6"/>
      <c r="F2003" s="94"/>
      <c r="G2003" s="6"/>
      <c r="H2003" s="94"/>
      <c r="I2003" s="89"/>
      <c r="J2003" s="6"/>
      <c r="K2003" s="6"/>
      <c r="L2003" s="95"/>
      <c r="M2003" s="6"/>
      <c r="N2003" s="6"/>
      <c r="O2003" s="6"/>
      <c r="P2003" s="6"/>
      <c r="Q2003" s="6"/>
    </row>
    <row r="2004">
      <c r="A2004" s="89"/>
      <c r="B2004" s="6"/>
      <c r="C2004" s="89"/>
      <c r="D2004" s="96"/>
      <c r="E2004" s="6"/>
      <c r="F2004" s="94"/>
      <c r="G2004" s="6"/>
      <c r="H2004" s="94"/>
      <c r="I2004" s="89"/>
      <c r="J2004" s="6"/>
      <c r="K2004" s="6"/>
      <c r="L2004" s="95"/>
      <c r="M2004" s="6"/>
      <c r="N2004" s="6"/>
      <c r="O2004" s="6"/>
      <c r="P2004" s="6"/>
      <c r="Q2004" s="6"/>
    </row>
    <row r="2005">
      <c r="A2005" s="89"/>
      <c r="B2005" s="6"/>
      <c r="C2005" s="89"/>
      <c r="D2005" s="96"/>
      <c r="E2005" s="6"/>
      <c r="F2005" s="94"/>
      <c r="G2005" s="6"/>
      <c r="H2005" s="94"/>
      <c r="I2005" s="89"/>
      <c r="J2005" s="6"/>
      <c r="K2005" s="6"/>
      <c r="L2005" s="95"/>
      <c r="M2005" s="6"/>
      <c r="N2005" s="6"/>
      <c r="O2005" s="6"/>
      <c r="P2005" s="6"/>
      <c r="Q2005" s="6"/>
    </row>
    <row r="2006">
      <c r="A2006" s="89"/>
      <c r="B2006" s="6"/>
      <c r="C2006" s="89"/>
      <c r="D2006" s="96"/>
      <c r="E2006" s="6"/>
      <c r="F2006" s="94"/>
      <c r="G2006" s="6"/>
      <c r="H2006" s="94"/>
      <c r="I2006" s="89"/>
      <c r="J2006" s="6"/>
      <c r="K2006" s="6"/>
      <c r="L2006" s="95"/>
      <c r="M2006" s="6"/>
      <c r="N2006" s="6"/>
      <c r="O2006" s="6"/>
      <c r="P2006" s="6"/>
      <c r="Q2006" s="6"/>
    </row>
    <row r="2007">
      <c r="A2007" s="89"/>
      <c r="B2007" s="6"/>
      <c r="C2007" s="89"/>
      <c r="D2007" s="96"/>
      <c r="E2007" s="6"/>
      <c r="F2007" s="94"/>
      <c r="G2007" s="6"/>
      <c r="H2007" s="94"/>
      <c r="I2007" s="89"/>
      <c r="J2007" s="6"/>
      <c r="K2007" s="6"/>
      <c r="L2007" s="95"/>
      <c r="M2007" s="6"/>
      <c r="N2007" s="6"/>
      <c r="O2007" s="6"/>
      <c r="P2007" s="6"/>
      <c r="Q2007" s="6"/>
    </row>
    <row r="2008">
      <c r="A2008" s="89"/>
      <c r="B2008" s="6"/>
      <c r="C2008" s="89"/>
      <c r="D2008" s="96"/>
      <c r="E2008" s="6"/>
      <c r="F2008" s="94"/>
      <c r="G2008" s="6"/>
      <c r="H2008" s="94"/>
      <c r="I2008" s="89"/>
      <c r="J2008" s="6"/>
      <c r="K2008" s="6"/>
      <c r="L2008" s="95"/>
      <c r="M2008" s="6"/>
      <c r="N2008" s="6"/>
      <c r="O2008" s="6"/>
      <c r="P2008" s="6"/>
      <c r="Q2008" s="6"/>
    </row>
    <row r="2009">
      <c r="A2009" s="89"/>
      <c r="B2009" s="6"/>
      <c r="C2009" s="89"/>
      <c r="D2009" s="96"/>
      <c r="E2009" s="6"/>
      <c r="F2009" s="94"/>
      <c r="G2009" s="6"/>
      <c r="H2009" s="94"/>
      <c r="I2009" s="89"/>
      <c r="J2009" s="6"/>
      <c r="K2009" s="6"/>
      <c r="L2009" s="95"/>
      <c r="M2009" s="6"/>
      <c r="N2009" s="6"/>
      <c r="O2009" s="6"/>
      <c r="P2009" s="6"/>
      <c r="Q2009" s="6"/>
    </row>
    <row r="2010">
      <c r="A2010" s="89"/>
      <c r="B2010" s="6"/>
      <c r="C2010" s="89"/>
      <c r="D2010" s="96"/>
      <c r="E2010" s="6"/>
      <c r="F2010" s="94"/>
      <c r="G2010" s="6"/>
      <c r="H2010" s="94"/>
      <c r="I2010" s="89"/>
      <c r="J2010" s="6"/>
      <c r="K2010" s="6"/>
      <c r="L2010" s="95"/>
      <c r="M2010" s="6"/>
      <c r="N2010" s="6"/>
      <c r="O2010" s="6"/>
      <c r="P2010" s="6"/>
      <c r="Q2010" s="6"/>
    </row>
  </sheetData>
  <autoFilter ref="$A$1:$Q$677"/>
  <customSheetViews>
    <customSheetView guid="{F079CB0E-EC1F-4561-B528-39D78810C3F6}" filter="1" showAutoFilter="1">
      <autoFilter ref="$A$1:$O$677">
        <filterColumn colId="2">
          <filters>
            <filter val="TCMS"/>
          </filters>
        </filterColumn>
        <filterColumn colId="6">
          <filters>
            <filter val="Circuit Breaker (QM12)"/>
            <filter val="Oil filter drain valve"/>
            <filter val="Drain Valve"/>
            <filter val="Motor (Wiper)"/>
            <filter val="Brake resistor fan"/>
            <filter val="DXME"/>
            <filter val="Grab Handle"/>
            <filter val="Current collector fuse"/>
            <filter val="Low beam lamp"/>
            <filter val="Right cab side door lock (Complete set)"/>
            <filter val="Carbon skateboard"/>
            <filter val="speed sensor cable"/>
            <filter val="ACSU PSU Card (GLA1005T2)"/>
            <filter val="K1 relay"/>
            <filter val="Current collector protection cover plate"/>
            <filter val="DIO card"/>
            <filter val="V4 Valve (Automatic coupler)"/>
            <filter val="Relay =22-K127"/>
            <filter val="Door lead screw bearing and accessories"/>
            <filter val="Evaporator magnatic contactor"/>
            <filter val="Primary Damper"/>
            <filter val="Relay (Wiper)"/>
            <filter val="wiper arm"/>
            <filter val="Micromesh oil filter"/>
            <filter val="LED lighting source plate module (LED strip board)"/>
            <filter val="Smart Valve test fitting BCO O-ring"/>
            <filter val="Brake resistor insulators"/>
            <filter val="Smart valve"/>
            <filter val="B15 test fitting port O ring"/>
            <filter val="Outer Coil Spring"/>
            <filter val="LED high beam lamp"/>
            <filter val="Type-2 Resistor"/>
            <filter val="SPU card"/>
            <filter val="Saloon light gear controller X2 Connector"/>
            <filter val="Saloon HVAC fresh air filter"/>
            <filter val="Saloon light gear controller"/>
            <filter val="Dry type Air Filter"/>
            <filter val="Blower Fan"/>
            <filter val="O ring (Gearbox)"/>
            <filter val="K2 relay"/>
            <filter val="Z type complete current collector set"/>
            <filter val="Saloon LCD"/>
            <filter val="Cab Y3/Y4 solenoid valve"/>
            <filter val="Saloon HVAC controller power supply"/>
            <filter val="DCU control box rack"/>
            <filter val="Evaporator thermal overload relay"/>
            <filter val="Relay 3RT1035-3KF44-0LA0"/>
            <filter val="Master controller lock"/>
            <filter val="Current collector Compression steel spring"/>
            <filter val="HVAC local HMI"/>
            <filter val="Compressor magnatic contactor"/>
            <filter val="CRPC controller"/>
            <filter val="V3 Valve (Automatic coupler)"/>
            <filter val="Brake shoe"/>
            <filter val="PACU I/O Card (GL1008H1)"/>
            <filter val="Water delivery pipe"/>
            <filter val="Wiper Multiposition switch"/>
            <filter val="LED low beam lamp"/>
            <filter val="Leveling valve"/>
            <filter val="SPLC"/>
            <filter val="FAS smoke detector"/>
            <filter val="Compressor thermal overload relay"/>
            <filter val="Condenser fan magnatic contactor"/>
            <filter val="water sprinkle pump"/>
            <filter val="Speedometer"/>
            <filter val="Supply Air temperature sensor"/>
            <filter val="LDCU"/>
            <filter val="Inner Coil Spring"/>
            <filter val="PT100 Resistor temperature sensor"/>
            <filter val="Full water indication light"/>
            <filter val="water sprinkle nozzle"/>
            <filter val="Inline Cable II"/>
            <filter val="DCU cooling fan"/>
            <filter val="Cab side door lock cylinder"/>
            <filter val="HMI"/>
            <filter val="A07 test fitting port"/>
            <filter val="Left cab side door lock (Complete set)"/>
            <filter val="MCU card"/>
            <filter val="Wiper limit switch"/>
            <filter val="Leveling Rod ball joint"/>
            <filter val="Resistor (Wiper)"/>
            <filter val="Type-1 Resistor"/>
            <filter val="APU card"/>
            <filter val="High Beam lamp"/>
            <filter val="Saloon LP switch"/>
            <filter val="Cab Seat base assembly"/>
            <filter val="DIME"/>
          </filters>
        </filterColumn>
      </autoFilter>
    </customSheetView>
  </customSheetViews>
  <conditionalFormatting sqref="A1:O2010">
    <cfRule type="containsBlanks" dxfId="0" priority="1">
      <formula>LEN(TRIM(A1))=0</formula>
    </cfRule>
  </conditionalFormatting>
  <dataValidations>
    <dataValidation type="list" allowBlank="1" showErrorMessage="1" sqref="G2:G2010">
      <formula1>'Response System'!$A2:$BR2</formula1>
    </dataValidation>
    <dataValidation type="list" allowBlank="1" showErrorMessage="1" sqref="N2:N2010">
      <formula1>'Fixed Columns'!$B$2:$B$150</formula1>
    </dataValidation>
    <dataValidation type="list" allowBlank="1" showErrorMessage="1" sqref="C2:C2010">
      <formula1>Systems!$A$1:$Y$1</formula1>
    </dataValidation>
    <dataValidation type="list" allowBlank="1" showErrorMessage="1" sqref="J2:J2010">
      <formula1>'Fixed Columns'!$D$2:$D$8</formula1>
    </dataValidation>
    <dataValidation type="list" allowBlank="1" showErrorMessage="1" sqref="B2:B2010">
      <formula1>'Fixed Columns'!$A$2:$A$28</formula1>
    </dataValidation>
    <dataValidation type="custom" allowBlank="1" showDropDown="1" showInputMessage="1" prompt="Enter a valid date" sqref="D2:D2010">
      <formula1>OR(NOT(ISERROR(DATEVALUE(D2))), AND(ISNUMBER(D2), LEFT(CELL("format", D2))="D"))</formula1>
    </dataValidation>
    <dataValidation type="list" allowBlank="1" showErrorMessage="1" sqref="E2:E2010">
      <formula1>'Fixed Columns'!$C$2:$C$5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15" max="15" width="13.25"/>
  </cols>
  <sheetData>
    <row r="1">
      <c r="A1" s="97" t="s">
        <v>84</v>
      </c>
      <c r="B1" s="98" t="s">
        <v>23</v>
      </c>
      <c r="C1" s="98" t="s">
        <v>1149</v>
      </c>
      <c r="D1" s="99" t="s">
        <v>70</v>
      </c>
      <c r="E1" s="98" t="s">
        <v>124</v>
      </c>
      <c r="F1" s="98" t="s">
        <v>418</v>
      </c>
      <c r="G1" s="98" t="s">
        <v>53</v>
      </c>
      <c r="H1" s="99" t="s">
        <v>43</v>
      </c>
      <c r="I1" s="99" t="s">
        <v>47</v>
      </c>
      <c r="J1" s="99" t="s">
        <v>1150</v>
      </c>
      <c r="K1" s="98" t="s">
        <v>412</v>
      </c>
      <c r="L1" s="98" t="s">
        <v>27</v>
      </c>
      <c r="M1" s="99" t="s">
        <v>701</v>
      </c>
      <c r="N1" s="99" t="s">
        <v>16</v>
      </c>
      <c r="O1" s="100" t="s">
        <v>1151</v>
      </c>
      <c r="P1" s="99" t="s">
        <v>500</v>
      </c>
      <c r="Q1" s="98" t="s">
        <v>36</v>
      </c>
      <c r="R1" s="98" t="s">
        <v>32</v>
      </c>
      <c r="S1" s="98" t="s">
        <v>729</v>
      </c>
      <c r="T1" s="99" t="s">
        <v>1152</v>
      </c>
      <c r="U1" s="99" t="s">
        <v>540</v>
      </c>
      <c r="V1" s="99" t="s">
        <v>367</v>
      </c>
      <c r="W1" s="99" t="s">
        <v>1153</v>
      </c>
      <c r="X1" s="99" t="s">
        <v>1154</v>
      </c>
      <c r="Y1" s="99" t="s">
        <v>233</v>
      </c>
    </row>
    <row r="2">
      <c r="A2" s="83" t="str">
        <f>IFERROR(__xludf.DUMMYFUNCTION("unique(filter('Train Failure report card'!$H$2:$H1000,'Train Failure report card'!$C$2:$C1000=A$1))"),"")</f>
        <v/>
      </c>
      <c r="B2" s="83" t="str">
        <f>IFERROR(__xludf.DUMMYFUNCTION("unique(filter('Train Failure report card'!$H$2:$H1000,'Train Failure report card'!$C$2:$C1000=B$1))"),"")</f>
        <v/>
      </c>
      <c r="C2" s="83" t="str">
        <f>IFERROR(__xludf.DUMMYFUNCTION("unique(filter('Train Failure report card'!$H$2:$H1000,'Train Failure report card'!$C$2:$C1000=C$1))"),"#N/A")</f>
        <v>#N/A</v>
      </c>
      <c r="D2" s="83" t="str">
        <f>IFERROR(__xludf.DUMMYFUNCTION("unique(filter('Train Failure report card'!$H$2:$H1000,'Train Failure report card'!$C$2:$C1000=D$1))"),"")</f>
        <v/>
      </c>
      <c r="E2" s="83" t="str">
        <f>IFERROR(__xludf.DUMMYFUNCTION("unique(filter('Train Failure report card'!$H$2:$H1000,'Train Failure report card'!$C$2:$C1000=E$1))"),"")</f>
        <v/>
      </c>
      <c r="F2" s="83" t="str">
        <f>IFERROR(__xludf.DUMMYFUNCTION("unique(filter('Train Failure report card'!$H$2:$H1000,'Train Failure report card'!$C$2:$C1000=F$1))"),"")</f>
        <v/>
      </c>
      <c r="G2" s="83" t="str">
        <f>IFERROR(__xludf.DUMMYFUNCTION("unique(filter('Train Failure report card'!$H$2:$H1000,'Train Failure report card'!$C$2:$C1000=G$1))"),"")</f>
        <v/>
      </c>
      <c r="H2" s="83" t="str">
        <f>IFERROR(__xludf.DUMMYFUNCTION("unique(filter('Train Failure report card'!$H$2:$H1000,'Train Failure report card'!$C$2:$C1000=H$1))"),"")</f>
        <v/>
      </c>
      <c r="I2" s="83" t="str">
        <f>IFERROR(__xludf.DUMMYFUNCTION("unique(filter('Train Failure report card'!$H$2:$H1000,'Train Failure report card'!$C$2:$C1000=I$1))"),"")</f>
        <v/>
      </c>
      <c r="J2" s="83" t="str">
        <f>IFERROR(__xludf.DUMMYFUNCTION("unique(filter('Train Failure report card'!$H$2:$H1000,'Train Failure report card'!$C$2:$C1000=J$1))"),"#N/A")</f>
        <v>#N/A</v>
      </c>
      <c r="K2" s="83" t="str">
        <f>IFERROR(__xludf.DUMMYFUNCTION("unique(filter('Train Failure report card'!$H$2:$H1000,'Train Failure report card'!$C$2:$C1000=K$1))"),"")</f>
        <v/>
      </c>
      <c r="L2" s="83" t="str">
        <f>IFERROR(__xludf.DUMMYFUNCTION("unique(filter('Train Failure report card'!$H$2:$H1000,'Train Failure report card'!$C$2:$C1000=L$1))"),"")</f>
        <v/>
      </c>
      <c r="M2" s="83" t="str">
        <f>IFERROR(__xludf.DUMMYFUNCTION("unique(filter('Train Failure report card'!$H$2:$H1000,'Train Failure report card'!$C$2:$C1000=M$1))"),"")</f>
        <v/>
      </c>
      <c r="N2" s="83" t="str">
        <f>IFERROR(__xludf.DUMMYFUNCTION("unique(filter('Train Failure report card'!$H$2:$H1000,'Train Failure report card'!$C$2:$C1000=N$1))"),"")</f>
        <v/>
      </c>
      <c r="O2" s="83" t="str">
        <f>IFERROR(__xludf.DUMMYFUNCTION("unique(filter('Train Failure report card'!$H$2:$H1000,'Train Failure report card'!$C$2:$C1000=O$1))"),"#N/A")</f>
        <v>#N/A</v>
      </c>
      <c r="P2" s="83" t="str">
        <f>IFERROR(__xludf.DUMMYFUNCTION("unique(filter('Train Failure report card'!$H$2:$H1000,'Train Failure report card'!$C$2:$C1000=P$1))"),"")</f>
        <v/>
      </c>
      <c r="Q2" s="83" t="str">
        <f>IFERROR(__xludf.DUMMYFUNCTION("unique(filter('Train Failure report card'!$H$2:$H1000,'Train Failure report card'!$C$2:$C1000=Q$1))"),"")</f>
        <v/>
      </c>
      <c r="R2" s="83" t="str">
        <f>IFERROR(__xludf.DUMMYFUNCTION("unique(filter('Train Failure report card'!$H$2:$H1000,'Train Failure report card'!$C$2:$C1000=R$1))"),"")</f>
        <v/>
      </c>
      <c r="S2" s="83" t="str">
        <f>IFERROR(__xludf.DUMMYFUNCTION("unique(filter('Train Failure report card'!$H$2:$H1000,'Train Failure report card'!$C$2:$C1000=S$1))"),"")</f>
        <v/>
      </c>
      <c r="T2" s="83" t="str">
        <f>IFERROR(__xludf.DUMMYFUNCTION("unique(filter('Train Failure report card'!$H$2:$H1000,'Train Failure report card'!$C$2:$C1000=T$1))"),"#N/A")</f>
        <v>#N/A</v>
      </c>
      <c r="U2" s="83" t="str">
        <f>IFERROR(__xludf.DUMMYFUNCTION("unique(filter('Train Failure report card'!$H$2:$H1000,'Train Failure report card'!$C$2:$C1000=U$1))"),"")</f>
        <v/>
      </c>
      <c r="V2" s="83" t="str">
        <f>IFERROR(__xludf.DUMMYFUNCTION("unique(filter('Train Failure report card'!$H$2:$H1000,'Train Failure report card'!$C$2:$C1000=V$1))"),"")</f>
        <v/>
      </c>
      <c r="W2" s="83" t="str">
        <f>IFERROR(__xludf.DUMMYFUNCTION("unique(filter('Train Failure report card'!$H$2:$H1000,'Train Failure report card'!$C$2:$C1000=W$1))"),"#N/A")</f>
        <v>#N/A</v>
      </c>
      <c r="X2" s="83" t="str">
        <f>IFERROR(__xludf.DUMMYFUNCTION("unique(filter('Train Failure report card'!$H$2:$H1000,'Train Failure report card'!$C$2:$C1000=X$1))"),"#N/A")</f>
        <v>#N/A</v>
      </c>
      <c r="Y2" s="83" t="str">
        <f>IFERROR(__xludf.DUMMYFUNCTION("unique(filter('Train Failure report card'!$H$2:$H1000,'Train Failure report card'!$C$2:$C1000=Y$1))"),"")</f>
        <v/>
      </c>
    </row>
    <row r="3">
      <c r="A3" s="83" t="str">
        <f>IFERROR(__xludf.DUMMYFUNCTION("""COMPUTED_VALUE"""),"intake manifold assembly including (intake air filters with its housing, small filter, vacuum indicator),")</f>
        <v>intake manifold assembly including (intake air filters with its housing, small filter, vacuum indicator),</v>
      </c>
      <c r="D3" s="83" t="str">
        <f>IFERROR(__xludf.DUMMYFUNCTION("""COMPUTED_VALUE"""),"O-ring")</f>
        <v>O-ring</v>
      </c>
      <c r="F3" s="83" t="str">
        <f>IFERROR(__xludf.DUMMYFUNCTION("""COMPUTED_VALUE"""),"PCU card")</f>
        <v>PCU card</v>
      </c>
      <c r="G3" s="83" t="str">
        <f>IFERROR(__xludf.DUMMYFUNCTION("""COMPUTED_VALUE"""),"old door lock assembly")</f>
        <v>old door lock assembly</v>
      </c>
      <c r="L3" s="83" t="str">
        <f>IFERROR(__xludf.DUMMYFUNCTION("""COMPUTED_VALUE"""),"Circuit Breaker (QM12)")</f>
        <v>Circuit Breaker (QM12)</v>
      </c>
      <c r="P3" s="83" t="str">
        <f>IFERROR(__xludf.DUMMYFUNCTION("""COMPUTED_VALUE"""),"Contactor =34-K201 ")</f>
        <v>Contactor =34-K201 </v>
      </c>
      <c r="Q3" s="83" t="str">
        <f>IFERROR(__xludf.DUMMYFUNCTION("""COMPUTED_VALUE"""),"MVB-00111-1704")</f>
        <v>MVB-00111-1704</v>
      </c>
      <c r="R3" s="83" t="str">
        <f>IFERROR(__xludf.DUMMYFUNCTION("""COMPUTED_VALUE"""),"Smart valve BCI port")</f>
        <v>Smart valve BCI port</v>
      </c>
      <c r="V3" s="83" t="str">
        <f>IFERROR(__xludf.DUMMYFUNCTION("""COMPUTED_VALUE"""),"Emergency Invertor")</f>
        <v>Emergency Invertor</v>
      </c>
      <c r="Y3" s="83" t="str">
        <f>IFERROR(__xludf.DUMMYFUNCTION("""COMPUTED_VALUE"""),"Knob")</f>
        <v>Knob</v>
      </c>
    </row>
    <row r="4">
      <c r="D4" s="83" t="str">
        <f>IFERROR(__xludf.DUMMYFUNCTION("""COMPUTED_VALUE"""),"V7 valve port seal")</f>
        <v>V7 valve port seal</v>
      </c>
      <c r="F4" s="83" t="str">
        <f>IFERROR(__xludf.DUMMYFUNCTION("""COMPUTED_VALUE"""),"relay (33-K201")</f>
        <v>relay (33-K201</v>
      </c>
      <c r="G4" s="83" t="str">
        <f>IFERROR(__xludf.DUMMYFUNCTION("""COMPUTED_VALUE"""),"Door leaf")</f>
        <v>Door leaf</v>
      </c>
      <c r="Q4" s="83" t="str">
        <f>IFERROR(__xludf.DUMMYFUNCTION("""COMPUTED_VALUE"""),"Power circuit chip
Power supply module")</f>
        <v>Power circuit chip
Power supply module</v>
      </c>
    </row>
    <row r="5">
      <c r="G5" s="83" t="str">
        <f>IFERROR(__xludf.DUMMYFUNCTION("""COMPUTED_VALUE"""),"Guide rail roller")</f>
        <v>Guide rail roller</v>
      </c>
      <c r="Q5" s="83" t="str">
        <f>IFERROR(__xludf.DUMMYFUNCTION("""COMPUTED_VALUE""")," ROUT MAP LED")</f>
        <v> ROUT MAP LED</v>
      </c>
    </row>
    <row r="6">
      <c r="Q6" s="83" t="str">
        <f>IFERROR(__xludf.DUMMYFUNCTION("""COMPUTED_VALUE"""),"TC1 media server NVR battey replaced with new one ")</f>
        <v>TC1 media server NVR battey replaced with new one 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4.0"/>
    <col customWidth="1" min="3" max="3" width="14.5"/>
    <col customWidth="1" min="4" max="4" width="21.25"/>
    <col customWidth="1" min="5" max="5" width="17.38"/>
    <col customWidth="1" min="6" max="6" width="23.38"/>
    <col customWidth="1" min="10" max="10" width="16.25"/>
    <col customWidth="1" min="11" max="11" width="18.25"/>
    <col customWidth="1" min="12" max="12" width="17.63"/>
    <col customWidth="1" min="14" max="14" width="22.38"/>
    <col customWidth="1" min="15" max="15" width="15.38"/>
    <col customWidth="1" min="17" max="17" width="19.38"/>
    <col customWidth="1" min="18" max="18" width="19.25"/>
  </cols>
  <sheetData>
    <row r="1">
      <c r="A1" s="97" t="s">
        <v>84</v>
      </c>
      <c r="B1" s="98" t="s">
        <v>23</v>
      </c>
      <c r="C1" s="98" t="s">
        <v>1149</v>
      </c>
      <c r="D1" s="99" t="s">
        <v>70</v>
      </c>
      <c r="E1" s="98" t="s">
        <v>124</v>
      </c>
      <c r="F1" s="98" t="s">
        <v>418</v>
      </c>
      <c r="G1" s="98" t="s">
        <v>53</v>
      </c>
      <c r="H1" s="99" t="s">
        <v>43</v>
      </c>
      <c r="I1" s="99" t="s">
        <v>47</v>
      </c>
      <c r="J1" s="99" t="s">
        <v>1150</v>
      </c>
      <c r="K1" s="98" t="s">
        <v>412</v>
      </c>
      <c r="L1" s="98" t="s">
        <v>27</v>
      </c>
      <c r="M1" s="99" t="s">
        <v>701</v>
      </c>
      <c r="N1" s="99" t="s">
        <v>16</v>
      </c>
      <c r="O1" s="100" t="s">
        <v>153</v>
      </c>
      <c r="P1" s="99" t="s">
        <v>500</v>
      </c>
      <c r="Q1" s="98" t="s">
        <v>36</v>
      </c>
      <c r="R1" s="98" t="s">
        <v>32</v>
      </c>
      <c r="S1" s="98" t="s">
        <v>729</v>
      </c>
      <c r="T1" s="99" t="s">
        <v>1152</v>
      </c>
      <c r="U1" s="99" t="s">
        <v>540</v>
      </c>
      <c r="V1" s="99" t="s">
        <v>367</v>
      </c>
      <c r="W1" s="99" t="s">
        <v>1153</v>
      </c>
      <c r="X1" s="99" t="s">
        <v>1154</v>
      </c>
      <c r="Y1" s="99" t="s">
        <v>233</v>
      </c>
    </row>
    <row r="2">
      <c r="A2" s="101" t="s">
        <v>1155</v>
      </c>
      <c r="B2" s="101" t="s">
        <v>220</v>
      </c>
      <c r="C2" s="102" t="s">
        <v>1156</v>
      </c>
      <c r="D2" s="102" t="s">
        <v>72</v>
      </c>
      <c r="E2" s="102" t="s">
        <v>440</v>
      </c>
      <c r="F2" s="101" t="s">
        <v>1157</v>
      </c>
      <c r="G2" s="102" t="s">
        <v>292</v>
      </c>
      <c r="H2" s="102" t="s">
        <v>211</v>
      </c>
      <c r="I2" s="101" t="s">
        <v>49</v>
      </c>
      <c r="J2" s="101" t="s">
        <v>1158</v>
      </c>
      <c r="K2" s="102" t="s">
        <v>1159</v>
      </c>
      <c r="L2" s="101" t="s">
        <v>1160</v>
      </c>
      <c r="M2" s="102" t="s">
        <v>1161</v>
      </c>
      <c r="N2" s="102" t="s">
        <v>52</v>
      </c>
      <c r="O2" s="101" t="s">
        <v>478</v>
      </c>
      <c r="P2" s="102" t="s">
        <v>1162</v>
      </c>
      <c r="Q2" s="101" t="s">
        <v>66</v>
      </c>
      <c r="R2" s="102" t="s">
        <v>1163</v>
      </c>
      <c r="S2" s="102" t="s">
        <v>1164</v>
      </c>
      <c r="T2" s="102" t="s">
        <v>1165</v>
      </c>
      <c r="U2" s="102" t="s">
        <v>542</v>
      </c>
      <c r="V2" s="101" t="s">
        <v>1166</v>
      </c>
      <c r="W2" s="102" t="s">
        <v>1153</v>
      </c>
      <c r="X2" s="102" t="s">
        <v>1167</v>
      </c>
      <c r="Y2" s="102" t="s">
        <v>1168</v>
      </c>
    </row>
    <row r="3">
      <c r="A3" s="101" t="s">
        <v>1169</v>
      </c>
      <c r="B3" s="102" t="s">
        <v>1170</v>
      </c>
      <c r="C3" s="102" t="s">
        <v>323</v>
      </c>
      <c r="D3" s="102" t="s">
        <v>1171</v>
      </c>
      <c r="E3" s="101" t="s">
        <v>126</v>
      </c>
      <c r="F3" s="101" t="s">
        <v>1172</v>
      </c>
      <c r="G3" s="102" t="s">
        <v>1173</v>
      </c>
      <c r="H3" s="102" t="s">
        <v>1174</v>
      </c>
      <c r="I3" s="101" t="s">
        <v>1175</v>
      </c>
      <c r="J3" s="102" t="s">
        <v>1176</v>
      </c>
      <c r="K3" s="102" t="s">
        <v>1177</v>
      </c>
      <c r="L3" s="101" t="s">
        <v>338</v>
      </c>
      <c r="M3" s="102" t="s">
        <v>703</v>
      </c>
      <c r="N3" s="101" t="s">
        <v>19</v>
      </c>
      <c r="O3" s="102" t="s">
        <v>1178</v>
      </c>
      <c r="P3" s="102" t="s">
        <v>1179</v>
      </c>
      <c r="Q3" s="101" t="s">
        <v>164</v>
      </c>
      <c r="R3" s="102" t="s">
        <v>34</v>
      </c>
      <c r="S3" s="102" t="s">
        <v>1180</v>
      </c>
      <c r="T3" s="102" t="s">
        <v>1181</v>
      </c>
      <c r="U3" s="102" t="s">
        <v>600</v>
      </c>
      <c r="V3" s="102" t="s">
        <v>323</v>
      </c>
      <c r="W3" s="102" t="s">
        <v>323</v>
      </c>
      <c r="X3" s="102" t="s">
        <v>323</v>
      </c>
      <c r="Y3" s="102" t="s">
        <v>470</v>
      </c>
    </row>
    <row r="4">
      <c r="A4" s="101" t="s">
        <v>1182</v>
      </c>
      <c r="B4" s="101" t="s">
        <v>1183</v>
      </c>
      <c r="C4" s="102"/>
      <c r="D4" s="102" t="s">
        <v>1184</v>
      </c>
      <c r="E4" s="101" t="s">
        <v>1185</v>
      </c>
      <c r="F4" s="101" t="s">
        <v>1186</v>
      </c>
      <c r="G4" s="101" t="s">
        <v>1187</v>
      </c>
      <c r="H4" s="102" t="s">
        <v>45</v>
      </c>
      <c r="I4" s="102" t="s">
        <v>1188</v>
      </c>
      <c r="J4" s="102" t="s">
        <v>323</v>
      </c>
      <c r="K4" s="102" t="s">
        <v>1189</v>
      </c>
      <c r="L4" s="101" t="s">
        <v>1190</v>
      </c>
      <c r="M4" s="102" t="s">
        <v>1191</v>
      </c>
      <c r="N4" s="102" t="s">
        <v>1192</v>
      </c>
      <c r="O4" s="101" t="s">
        <v>1193</v>
      </c>
      <c r="P4" s="102" t="s">
        <v>1194</v>
      </c>
      <c r="Q4" s="102" t="s">
        <v>536</v>
      </c>
      <c r="R4" s="101" t="s">
        <v>1195</v>
      </c>
      <c r="S4" s="102" t="s">
        <v>1196</v>
      </c>
      <c r="T4" s="101" t="s">
        <v>1197</v>
      </c>
      <c r="U4" s="102" t="s">
        <v>1100</v>
      </c>
      <c r="V4" s="102"/>
      <c r="W4" s="102"/>
      <c r="X4" s="102"/>
      <c r="Y4" s="102" t="s">
        <v>424</v>
      </c>
    </row>
    <row r="5">
      <c r="A5" s="101" t="s">
        <v>1198</v>
      </c>
      <c r="B5" s="101" t="s">
        <v>1199</v>
      </c>
      <c r="C5" s="102"/>
      <c r="D5" s="102" t="s">
        <v>1200</v>
      </c>
      <c r="E5" s="102" t="s">
        <v>1201</v>
      </c>
      <c r="F5" s="102" t="s">
        <v>1202</v>
      </c>
      <c r="G5" s="102" t="s">
        <v>1203</v>
      </c>
      <c r="H5" s="102" t="s">
        <v>1204</v>
      </c>
      <c r="I5" s="102" t="s">
        <v>1205</v>
      </c>
      <c r="J5" s="102"/>
      <c r="K5" s="102" t="s">
        <v>1206</v>
      </c>
      <c r="L5" s="101" t="s">
        <v>1207</v>
      </c>
      <c r="M5" s="102" t="s">
        <v>1208</v>
      </c>
      <c r="N5" s="102" t="s">
        <v>1209</v>
      </c>
      <c r="O5" s="101" t="s">
        <v>155</v>
      </c>
      <c r="P5" s="102" t="s">
        <v>1210</v>
      </c>
      <c r="Q5" s="102" t="s">
        <v>341</v>
      </c>
      <c r="R5" s="101" t="s">
        <v>1211</v>
      </c>
      <c r="S5" s="102" t="s">
        <v>1212</v>
      </c>
      <c r="T5" s="101" t="s">
        <v>1213</v>
      </c>
      <c r="U5" s="102" t="s">
        <v>1214</v>
      </c>
      <c r="V5" s="102"/>
      <c r="W5" s="102"/>
      <c r="X5" s="102"/>
      <c r="Y5" s="102" t="s">
        <v>1215</v>
      </c>
    </row>
    <row r="6">
      <c r="A6" s="101" t="s">
        <v>1216</v>
      </c>
      <c r="B6" s="101" t="s">
        <v>1217</v>
      </c>
      <c r="C6" s="102"/>
      <c r="D6" s="101" t="s">
        <v>215</v>
      </c>
      <c r="E6" s="102" t="s">
        <v>1218</v>
      </c>
      <c r="F6" s="102" t="s">
        <v>1219</v>
      </c>
      <c r="G6" s="102" t="s">
        <v>1220</v>
      </c>
      <c r="H6" s="102" t="s">
        <v>1221</v>
      </c>
      <c r="I6" s="102" t="s">
        <v>323</v>
      </c>
      <c r="J6" s="102"/>
      <c r="K6" s="102" t="s">
        <v>1222</v>
      </c>
      <c r="L6" s="101" t="s">
        <v>1223</v>
      </c>
      <c r="M6" s="102" t="s">
        <v>1224</v>
      </c>
      <c r="N6" s="51" t="s">
        <v>249</v>
      </c>
      <c r="O6" s="101" t="s">
        <v>782</v>
      </c>
      <c r="P6" s="102" t="s">
        <v>1225</v>
      </c>
      <c r="Q6" s="102" t="s">
        <v>569</v>
      </c>
      <c r="R6" s="101" t="s">
        <v>1226</v>
      </c>
      <c r="S6" s="102" t="s">
        <v>1227</v>
      </c>
      <c r="T6" s="102" t="s">
        <v>1228</v>
      </c>
      <c r="U6" s="102" t="s">
        <v>1229</v>
      </c>
      <c r="V6" s="102"/>
      <c r="W6" s="102"/>
      <c r="X6" s="102"/>
      <c r="Y6" s="102" t="s">
        <v>281</v>
      </c>
    </row>
    <row r="7">
      <c r="A7" s="102" t="s">
        <v>1230</v>
      </c>
      <c r="B7" s="101" t="s">
        <v>1231</v>
      </c>
      <c r="C7" s="102"/>
      <c r="D7" s="102" t="s">
        <v>323</v>
      </c>
      <c r="E7" s="102" t="s">
        <v>812</v>
      </c>
      <c r="F7" s="102" t="s">
        <v>420</v>
      </c>
      <c r="G7" s="102" t="s">
        <v>1232</v>
      </c>
      <c r="H7" s="102" t="s">
        <v>114</v>
      </c>
      <c r="I7" s="102"/>
      <c r="J7" s="102"/>
      <c r="K7" s="102" t="s">
        <v>793</v>
      </c>
      <c r="L7" s="102" t="s">
        <v>29</v>
      </c>
      <c r="M7" s="102" t="s">
        <v>1233</v>
      </c>
      <c r="N7" s="51" t="s">
        <v>357</v>
      </c>
      <c r="O7" s="102" t="s">
        <v>323</v>
      </c>
      <c r="P7" s="102" t="s">
        <v>1234</v>
      </c>
      <c r="Q7" s="102" t="s">
        <v>489</v>
      </c>
      <c r="R7" s="101" t="s">
        <v>1235</v>
      </c>
      <c r="S7" s="102" t="s">
        <v>731</v>
      </c>
      <c r="T7" s="102" t="s">
        <v>323</v>
      </c>
      <c r="U7" s="102" t="s">
        <v>1236</v>
      </c>
      <c r="V7" s="102"/>
      <c r="W7" s="102"/>
      <c r="X7" s="102"/>
      <c r="Y7" s="102" t="s">
        <v>352</v>
      </c>
    </row>
    <row r="8">
      <c r="A8" s="101" t="s">
        <v>264</v>
      </c>
      <c r="B8" s="101" t="s">
        <v>25</v>
      </c>
      <c r="C8" s="102"/>
      <c r="D8" s="101"/>
      <c r="E8" s="101" t="s">
        <v>176</v>
      </c>
      <c r="F8" s="102" t="s">
        <v>1237</v>
      </c>
      <c r="G8" s="102" t="s">
        <v>1238</v>
      </c>
      <c r="H8" s="23" t="s">
        <v>171</v>
      </c>
      <c r="I8" s="102"/>
      <c r="J8" s="102"/>
      <c r="K8" s="102" t="s">
        <v>1239</v>
      </c>
      <c r="L8" s="102" t="s">
        <v>363</v>
      </c>
      <c r="M8" s="102" t="s">
        <v>323</v>
      </c>
      <c r="N8" s="102" t="s">
        <v>323</v>
      </c>
      <c r="O8" s="102"/>
      <c r="P8" s="102" t="s">
        <v>1240</v>
      </c>
      <c r="Q8" s="102" t="s">
        <v>1241</v>
      </c>
      <c r="R8" s="102" t="s">
        <v>533</v>
      </c>
      <c r="S8" s="102" t="s">
        <v>323</v>
      </c>
      <c r="T8" s="102"/>
      <c r="U8" s="102" t="s">
        <v>1242</v>
      </c>
      <c r="V8" s="102"/>
      <c r="W8" s="102"/>
      <c r="X8" s="102"/>
      <c r="Y8" s="102" t="s">
        <v>114</v>
      </c>
    </row>
    <row r="9">
      <c r="A9" s="101" t="s">
        <v>1243</v>
      </c>
      <c r="B9" s="101" t="s">
        <v>399</v>
      </c>
      <c r="C9" s="102"/>
      <c r="D9" s="101"/>
      <c r="E9" s="101" t="s">
        <v>1244</v>
      </c>
      <c r="F9" s="102" t="s">
        <v>512</v>
      </c>
      <c r="G9" s="102" t="s">
        <v>150</v>
      </c>
      <c r="H9" s="23" t="s">
        <v>183</v>
      </c>
      <c r="I9" s="102"/>
      <c r="J9" s="102"/>
      <c r="K9" s="102" t="s">
        <v>1245</v>
      </c>
      <c r="L9" s="102" t="s">
        <v>452</v>
      </c>
      <c r="M9" s="102"/>
      <c r="N9" s="102"/>
      <c r="O9" s="102"/>
      <c r="P9" s="102" t="s">
        <v>1139</v>
      </c>
      <c r="Q9" s="101" t="s">
        <v>1246</v>
      </c>
      <c r="R9" s="102" t="s">
        <v>1247</v>
      </c>
      <c r="S9" s="102"/>
      <c r="T9" s="102"/>
      <c r="U9" s="102" t="s">
        <v>1248</v>
      </c>
      <c r="V9" s="102"/>
      <c r="W9" s="102"/>
      <c r="X9" s="102"/>
      <c r="Y9" s="102" t="s">
        <v>1249</v>
      </c>
    </row>
    <row r="10">
      <c r="A10" s="101" t="s">
        <v>1250</v>
      </c>
      <c r="B10" s="101" t="s">
        <v>1251</v>
      </c>
      <c r="C10" s="102"/>
      <c r="D10" s="102"/>
      <c r="E10" s="101" t="s">
        <v>253</v>
      </c>
      <c r="F10" s="102" t="s">
        <v>1252</v>
      </c>
      <c r="G10" s="102" t="s">
        <v>605</v>
      </c>
      <c r="H10" s="51" t="s">
        <v>735</v>
      </c>
      <c r="I10" s="102"/>
      <c r="J10" s="102"/>
      <c r="K10" s="102" t="s">
        <v>1253</v>
      </c>
      <c r="L10" s="102" t="s">
        <v>414</v>
      </c>
      <c r="M10" s="102"/>
      <c r="N10" s="102"/>
      <c r="O10" s="102"/>
      <c r="P10" s="102" t="s">
        <v>1254</v>
      </c>
      <c r="Q10" s="101" t="s">
        <v>133</v>
      </c>
      <c r="R10" s="102" t="s">
        <v>200</v>
      </c>
      <c r="S10" s="102"/>
      <c r="T10" s="102"/>
      <c r="U10" s="102" t="s">
        <v>323</v>
      </c>
      <c r="V10" s="102"/>
      <c r="W10" s="102"/>
      <c r="X10" s="102"/>
      <c r="Y10" s="102" t="s">
        <v>1255</v>
      </c>
    </row>
    <row r="11">
      <c r="A11" s="101" t="s">
        <v>130</v>
      </c>
      <c r="B11" s="101" t="s">
        <v>1256</v>
      </c>
      <c r="C11" s="102"/>
      <c r="D11" s="102"/>
      <c r="E11" s="101" t="s">
        <v>433</v>
      </c>
      <c r="F11" s="102" t="s">
        <v>931</v>
      </c>
      <c r="G11" s="102" t="s">
        <v>141</v>
      </c>
      <c r="H11" s="102" t="s">
        <v>323</v>
      </c>
      <c r="I11" s="102"/>
      <c r="J11" s="102"/>
      <c r="K11" s="102" t="s">
        <v>654</v>
      </c>
      <c r="L11" s="102" t="s">
        <v>1115</v>
      </c>
      <c r="M11" s="102"/>
      <c r="N11" s="102"/>
      <c r="O11" s="102"/>
      <c r="P11" s="102" t="s">
        <v>1257</v>
      </c>
      <c r="Q11" s="102" t="s">
        <v>635</v>
      </c>
      <c r="R11" s="102" t="s">
        <v>259</v>
      </c>
      <c r="S11" s="102"/>
      <c r="T11" s="102"/>
      <c r="U11" s="102"/>
      <c r="V11" s="102"/>
      <c r="W11" s="102"/>
      <c r="X11" s="102"/>
      <c r="Y11" s="102" t="s">
        <v>625</v>
      </c>
    </row>
    <row r="12">
      <c r="A12" s="101" t="s">
        <v>1258</v>
      </c>
      <c r="B12" s="101" t="s">
        <v>1259</v>
      </c>
      <c r="C12" s="102"/>
      <c r="D12" s="102"/>
      <c r="E12" s="102" t="s">
        <v>323</v>
      </c>
      <c r="F12" s="102" t="s">
        <v>1260</v>
      </c>
      <c r="G12" s="101" t="s">
        <v>1261</v>
      </c>
      <c r="H12" s="102"/>
      <c r="I12" s="102"/>
      <c r="J12" s="102"/>
      <c r="K12" s="102" t="s">
        <v>363</v>
      </c>
      <c r="L12" s="102" t="s">
        <v>840</v>
      </c>
      <c r="M12" s="102"/>
      <c r="O12" s="102"/>
      <c r="P12" s="102" t="s">
        <v>1262</v>
      </c>
      <c r="Q12" s="102" t="s">
        <v>1263</v>
      </c>
      <c r="R12" s="102" t="s">
        <v>147</v>
      </c>
      <c r="S12" s="102"/>
      <c r="T12" s="102"/>
      <c r="U12" s="102"/>
      <c r="V12" s="102"/>
      <c r="W12" s="102"/>
      <c r="X12" s="102"/>
      <c r="Y12" s="102" t="s">
        <v>958</v>
      </c>
    </row>
    <row r="13">
      <c r="A13" s="101" t="s">
        <v>86</v>
      </c>
      <c r="B13" s="101" t="s">
        <v>1264</v>
      </c>
      <c r="C13" s="102"/>
      <c r="D13" s="102"/>
      <c r="E13" s="102"/>
      <c r="F13" s="102" t="s">
        <v>899</v>
      </c>
      <c r="G13" s="101" t="s">
        <v>56</v>
      </c>
      <c r="H13" s="102"/>
      <c r="I13" s="102"/>
      <c r="J13" s="102"/>
      <c r="K13" s="102" t="s">
        <v>452</v>
      </c>
      <c r="L13" s="102" t="s">
        <v>1265</v>
      </c>
      <c r="M13" s="102"/>
      <c r="N13" s="102"/>
      <c r="O13" s="102"/>
      <c r="P13" s="102" t="s">
        <v>1266</v>
      </c>
      <c r="Q13" s="101" t="s">
        <v>1267</v>
      </c>
      <c r="R13" s="51" t="s">
        <v>562</v>
      </c>
      <c r="S13" s="102"/>
      <c r="T13" s="102"/>
      <c r="U13" s="102"/>
      <c r="V13" s="102"/>
      <c r="W13" s="102"/>
      <c r="X13" s="102"/>
      <c r="Y13" s="101" t="s">
        <v>645</v>
      </c>
    </row>
    <row r="14">
      <c r="A14" s="101" t="s">
        <v>323</v>
      </c>
      <c r="B14" s="102" t="s">
        <v>1268</v>
      </c>
      <c r="C14" s="102"/>
      <c r="D14" s="102"/>
      <c r="E14" s="102"/>
      <c r="F14" s="102" t="s">
        <v>1269</v>
      </c>
      <c r="G14" s="101" t="s">
        <v>312</v>
      </c>
      <c r="H14" s="102"/>
      <c r="I14" s="102"/>
      <c r="J14" s="102"/>
      <c r="K14" s="102" t="s">
        <v>414</v>
      </c>
      <c r="L14" s="101" t="s">
        <v>116</v>
      </c>
      <c r="M14" s="102"/>
      <c r="N14" s="102"/>
      <c r="O14" s="102"/>
      <c r="P14" s="102" t="s">
        <v>1270</v>
      </c>
      <c r="Q14" s="102" t="s">
        <v>857</v>
      </c>
      <c r="R14" s="51" t="s">
        <v>694</v>
      </c>
      <c r="S14" s="102"/>
      <c r="T14" s="102"/>
      <c r="U14" s="102"/>
      <c r="V14" s="102"/>
      <c r="W14" s="102"/>
      <c r="X14" s="102"/>
      <c r="Y14" s="102" t="s">
        <v>323</v>
      </c>
    </row>
    <row r="15">
      <c r="B15" s="102" t="s">
        <v>262</v>
      </c>
      <c r="C15" s="102"/>
      <c r="D15" s="102"/>
      <c r="E15" s="102"/>
      <c r="F15" s="102" t="s">
        <v>922</v>
      </c>
      <c r="G15" s="101" t="s">
        <v>224</v>
      </c>
      <c r="H15" s="102"/>
      <c r="I15" s="102"/>
      <c r="J15" s="102"/>
      <c r="K15" s="102" t="s">
        <v>1115</v>
      </c>
      <c r="L15" s="102" t="s">
        <v>1271</v>
      </c>
      <c r="M15" s="102"/>
      <c r="N15" s="102"/>
      <c r="O15" s="102"/>
      <c r="P15" s="102" t="s">
        <v>1272</v>
      </c>
      <c r="Q15" s="102" t="s">
        <v>1273</v>
      </c>
      <c r="R15" s="102" t="s">
        <v>323</v>
      </c>
      <c r="S15" s="102"/>
      <c r="T15" s="102"/>
      <c r="U15" s="102"/>
      <c r="V15" s="102"/>
      <c r="W15" s="102"/>
      <c r="X15" s="102"/>
      <c r="Y15" s="103"/>
    </row>
    <row r="16">
      <c r="A16" s="102"/>
      <c r="B16" s="102" t="s">
        <v>1274</v>
      </c>
      <c r="C16" s="102"/>
      <c r="D16" s="102"/>
      <c r="E16" s="102"/>
      <c r="F16" s="102" t="s">
        <v>1275</v>
      </c>
      <c r="G16" s="102" t="s">
        <v>1276</v>
      </c>
      <c r="H16" s="102"/>
      <c r="I16" s="102"/>
      <c r="J16" s="102"/>
      <c r="K16" s="102" t="s">
        <v>840</v>
      </c>
      <c r="L16" s="102" t="s">
        <v>1277</v>
      </c>
      <c r="M16" s="102"/>
      <c r="N16" s="102"/>
      <c r="O16" s="102"/>
      <c r="P16" s="102" t="s">
        <v>1278</v>
      </c>
      <c r="Q16" s="101" t="s">
        <v>990</v>
      </c>
      <c r="R16" s="102"/>
      <c r="S16" s="102"/>
      <c r="T16" s="102"/>
      <c r="U16" s="102"/>
      <c r="V16" s="102"/>
      <c r="W16" s="102"/>
      <c r="X16" s="102"/>
      <c r="Y16" s="103"/>
    </row>
    <row r="17">
      <c r="A17" s="102"/>
      <c r="B17" s="102" t="s">
        <v>1279</v>
      </c>
      <c r="C17" s="102"/>
      <c r="D17" s="102"/>
      <c r="E17" s="102"/>
      <c r="F17" s="102" t="s">
        <v>1280</v>
      </c>
      <c r="G17" s="102" t="s">
        <v>1281</v>
      </c>
      <c r="H17" s="102"/>
      <c r="I17" s="102"/>
      <c r="J17" s="102"/>
      <c r="K17" s="102" t="s">
        <v>1265</v>
      </c>
      <c r="L17" s="102" t="s">
        <v>1282</v>
      </c>
      <c r="M17" s="102"/>
      <c r="N17" s="102"/>
      <c r="O17" s="102"/>
      <c r="P17" s="51" t="s">
        <v>502</v>
      </c>
      <c r="Q17" s="101" t="s">
        <v>1283</v>
      </c>
      <c r="R17" s="102"/>
      <c r="S17" s="102"/>
      <c r="T17" s="102"/>
      <c r="U17" s="102"/>
      <c r="V17" s="102"/>
      <c r="W17" s="102"/>
      <c r="X17" s="102"/>
      <c r="Y17" s="103"/>
    </row>
    <row r="18">
      <c r="A18" s="102"/>
      <c r="B18" s="102" t="s">
        <v>1284</v>
      </c>
      <c r="C18" s="102"/>
      <c r="D18" s="102"/>
      <c r="E18" s="102"/>
      <c r="F18" s="102" t="s">
        <v>1285</v>
      </c>
      <c r="G18" s="102" t="s">
        <v>1286</v>
      </c>
      <c r="H18" s="102"/>
      <c r="I18" s="102"/>
      <c r="J18" s="102"/>
      <c r="K18" s="102" t="s">
        <v>323</v>
      </c>
      <c r="L18" s="102" t="s">
        <v>1287</v>
      </c>
      <c r="M18" s="102"/>
      <c r="N18" s="102"/>
      <c r="O18" s="102"/>
      <c r="P18" s="102" t="s">
        <v>323</v>
      </c>
      <c r="Q18" s="101" t="s">
        <v>914</v>
      </c>
      <c r="R18" s="102"/>
      <c r="S18" s="102"/>
      <c r="T18" s="102"/>
      <c r="U18" s="102"/>
      <c r="V18" s="102"/>
      <c r="W18" s="102"/>
      <c r="X18" s="102"/>
      <c r="Y18" s="103"/>
    </row>
    <row r="19">
      <c r="A19" s="102"/>
      <c r="B19" s="102" t="s">
        <v>1288</v>
      </c>
      <c r="C19" s="102"/>
      <c r="D19" s="102"/>
      <c r="E19" s="102"/>
      <c r="F19" s="102" t="s">
        <v>1289</v>
      </c>
      <c r="G19" s="102" t="s">
        <v>323</v>
      </c>
      <c r="H19" s="102"/>
      <c r="I19" s="102"/>
      <c r="J19" s="102"/>
      <c r="K19" s="102"/>
      <c r="L19" s="102" t="s">
        <v>1290</v>
      </c>
      <c r="M19" s="102"/>
      <c r="N19" s="102"/>
      <c r="O19" s="102"/>
      <c r="P19" s="102"/>
      <c r="Q19" s="101" t="s">
        <v>445</v>
      </c>
      <c r="R19" s="102"/>
      <c r="S19" s="102"/>
      <c r="T19" s="102"/>
      <c r="U19" s="102"/>
      <c r="V19" s="102"/>
      <c r="W19" s="102"/>
      <c r="X19" s="102"/>
      <c r="Y19" s="103"/>
    </row>
    <row r="20">
      <c r="A20" s="102"/>
      <c r="B20" s="101" t="s">
        <v>1291</v>
      </c>
      <c r="C20" s="102"/>
      <c r="D20" s="102"/>
      <c r="E20" s="102"/>
      <c r="F20" s="51" t="s">
        <v>516</v>
      </c>
      <c r="G20" s="102"/>
      <c r="H20" s="102"/>
      <c r="I20" s="102"/>
      <c r="J20" s="102"/>
      <c r="K20" s="102"/>
      <c r="L20" s="102" t="s">
        <v>1292</v>
      </c>
      <c r="M20" s="102"/>
      <c r="N20" s="102"/>
      <c r="O20" s="102"/>
      <c r="P20" s="102"/>
      <c r="Q20" s="101" t="s">
        <v>238</v>
      </c>
      <c r="R20" s="102"/>
      <c r="S20" s="102"/>
      <c r="T20" s="102"/>
      <c r="U20" s="102"/>
      <c r="V20" s="102"/>
      <c r="W20" s="102"/>
      <c r="X20" s="102"/>
      <c r="Y20" s="103"/>
    </row>
    <row r="21">
      <c r="A21" s="102"/>
      <c r="B21" s="51" t="s">
        <v>110</v>
      </c>
      <c r="C21" s="102"/>
      <c r="D21" s="102"/>
      <c r="E21" s="102"/>
      <c r="F21" s="102" t="s">
        <v>893</v>
      </c>
      <c r="G21" s="102"/>
      <c r="H21" s="102"/>
      <c r="I21" s="102"/>
      <c r="J21" s="102"/>
      <c r="K21" s="102"/>
      <c r="L21" s="102" t="s">
        <v>1293</v>
      </c>
      <c r="M21" s="102"/>
      <c r="N21" s="102"/>
      <c r="O21" s="102"/>
      <c r="P21" s="102"/>
      <c r="Q21" s="101" t="s">
        <v>436</v>
      </c>
      <c r="R21" s="102"/>
      <c r="S21" s="102"/>
      <c r="T21" s="102"/>
      <c r="U21" s="102"/>
      <c r="V21" s="102"/>
      <c r="W21" s="102"/>
      <c r="X21" s="102"/>
      <c r="Y21" s="103"/>
    </row>
    <row r="22">
      <c r="A22" s="102"/>
      <c r="B22" s="51" t="s">
        <v>332</v>
      </c>
      <c r="C22" s="102"/>
      <c r="D22" s="102"/>
      <c r="E22" s="102"/>
      <c r="F22" s="51" t="s">
        <v>877</v>
      </c>
      <c r="G22" s="102"/>
      <c r="H22" s="102"/>
      <c r="I22" s="102"/>
      <c r="J22" s="102"/>
      <c r="K22" s="102"/>
      <c r="L22" s="102" t="s">
        <v>1294</v>
      </c>
      <c r="M22" s="102"/>
      <c r="N22" s="102"/>
      <c r="O22" s="102"/>
      <c r="P22" s="102"/>
      <c r="Q22" s="101" t="s">
        <v>375</v>
      </c>
      <c r="R22" s="102"/>
      <c r="S22" s="102"/>
      <c r="T22" s="102"/>
      <c r="U22" s="102"/>
      <c r="V22" s="102"/>
      <c r="W22" s="102"/>
      <c r="X22" s="102"/>
      <c r="Y22" s="103"/>
    </row>
    <row r="23">
      <c r="A23" s="102"/>
      <c r="B23" s="102" t="s">
        <v>323</v>
      </c>
      <c r="C23" s="102"/>
      <c r="D23" s="102"/>
      <c r="E23" s="102"/>
      <c r="F23" s="51" t="s">
        <v>878</v>
      </c>
      <c r="G23" s="102"/>
      <c r="H23" s="102"/>
      <c r="I23" s="102"/>
      <c r="J23" s="102"/>
      <c r="K23" s="102"/>
      <c r="L23" s="102" t="s">
        <v>189</v>
      </c>
      <c r="M23" s="102"/>
      <c r="N23" s="102"/>
      <c r="O23" s="102"/>
      <c r="P23" s="102"/>
      <c r="Q23" s="101" t="s">
        <v>373</v>
      </c>
      <c r="R23" s="102"/>
      <c r="S23" s="102"/>
      <c r="T23" s="102"/>
      <c r="U23" s="102"/>
      <c r="V23" s="102"/>
      <c r="W23" s="102"/>
      <c r="X23" s="102"/>
      <c r="Y23" s="103"/>
    </row>
    <row r="24">
      <c r="A24" s="102"/>
      <c r="B24" s="102"/>
      <c r="C24" s="102"/>
      <c r="D24" s="102"/>
      <c r="E24" s="102"/>
      <c r="F24" s="51" t="s">
        <v>883</v>
      </c>
      <c r="G24" s="102"/>
      <c r="H24" s="102"/>
      <c r="I24" s="102"/>
      <c r="J24" s="102"/>
      <c r="K24" s="102"/>
      <c r="L24" s="51" t="s">
        <v>307</v>
      </c>
      <c r="M24" s="102"/>
      <c r="N24" s="102"/>
      <c r="O24" s="102"/>
      <c r="P24" s="102"/>
      <c r="Q24" s="102" t="s">
        <v>582</v>
      </c>
      <c r="R24" s="102"/>
      <c r="S24" s="102"/>
      <c r="T24" s="102"/>
      <c r="U24" s="102"/>
      <c r="V24" s="102"/>
      <c r="W24" s="102"/>
      <c r="X24" s="102"/>
      <c r="Y24" s="103"/>
    </row>
    <row r="25">
      <c r="A25" s="102"/>
      <c r="B25" s="102"/>
      <c r="C25" s="102"/>
      <c r="D25" s="102"/>
      <c r="E25" s="102"/>
      <c r="F25" s="51" t="s">
        <v>912</v>
      </c>
      <c r="G25" s="102"/>
      <c r="H25" s="102"/>
      <c r="I25" s="102"/>
      <c r="J25" s="102"/>
      <c r="K25" s="102"/>
      <c r="L25" s="102" t="s">
        <v>346</v>
      </c>
      <c r="M25" s="102"/>
      <c r="N25" s="102"/>
      <c r="O25" s="102"/>
      <c r="P25" s="102"/>
      <c r="Q25" s="101" t="s">
        <v>618</v>
      </c>
      <c r="R25" s="102"/>
      <c r="S25" s="102"/>
      <c r="T25" s="102"/>
      <c r="U25" s="102"/>
      <c r="V25" s="102"/>
      <c r="W25" s="102"/>
      <c r="X25" s="102"/>
      <c r="Y25" s="103"/>
    </row>
    <row r="26">
      <c r="A26" s="102"/>
      <c r="B26" s="102"/>
      <c r="C26" s="102"/>
      <c r="D26" s="102"/>
      <c r="E26" s="102"/>
      <c r="F26" s="102" t="s">
        <v>323</v>
      </c>
      <c r="G26" s="102"/>
      <c r="H26" s="102"/>
      <c r="I26" s="102"/>
      <c r="J26" s="102"/>
      <c r="K26" s="102"/>
      <c r="L26" s="51" t="s">
        <v>808</v>
      </c>
      <c r="M26" s="102"/>
      <c r="N26" s="102"/>
      <c r="O26" s="102"/>
      <c r="P26" s="102"/>
      <c r="Q26" s="101" t="s">
        <v>744</v>
      </c>
      <c r="R26" s="102"/>
      <c r="S26" s="102"/>
      <c r="T26" s="102"/>
      <c r="U26" s="102"/>
      <c r="V26" s="102"/>
      <c r="W26" s="102"/>
      <c r="X26" s="102"/>
      <c r="Y26" s="103"/>
    </row>
    <row r="27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 t="s">
        <v>323</v>
      </c>
      <c r="M27" s="102"/>
      <c r="N27" s="102"/>
      <c r="O27" s="102"/>
      <c r="P27" s="102"/>
      <c r="Q27" s="101" t="s">
        <v>1106</v>
      </c>
      <c r="R27" s="102"/>
      <c r="S27" s="102"/>
      <c r="T27" s="102"/>
      <c r="U27" s="102"/>
      <c r="V27" s="102"/>
      <c r="W27" s="102"/>
      <c r="X27" s="102"/>
      <c r="Y27" s="103"/>
    </row>
    <row r="28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1" t="s">
        <v>161</v>
      </c>
      <c r="R28" s="102"/>
      <c r="S28" s="102"/>
      <c r="T28" s="102"/>
      <c r="U28" s="102"/>
      <c r="V28" s="102"/>
      <c r="W28" s="102"/>
      <c r="X28" s="102"/>
      <c r="Y28" s="103"/>
    </row>
    <row r="29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1" t="s">
        <v>38</v>
      </c>
      <c r="R29" s="102"/>
      <c r="S29" s="102"/>
      <c r="T29" s="102"/>
      <c r="U29" s="102"/>
      <c r="V29" s="102"/>
      <c r="W29" s="102"/>
      <c r="X29" s="102"/>
      <c r="Y29" s="103"/>
    </row>
    <row r="30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1" t="s">
        <v>95</v>
      </c>
      <c r="R30" s="102"/>
      <c r="S30" s="102"/>
      <c r="T30" s="102"/>
      <c r="U30" s="102"/>
      <c r="V30" s="102"/>
      <c r="W30" s="102"/>
      <c r="X30" s="102"/>
      <c r="Y30" s="103"/>
    </row>
    <row r="3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1" t="s">
        <v>619</v>
      </c>
      <c r="R31" s="102"/>
      <c r="S31" s="102"/>
      <c r="T31" s="102"/>
      <c r="U31" s="102"/>
      <c r="V31" s="102"/>
      <c r="W31" s="102"/>
      <c r="X31" s="102"/>
      <c r="Y31" s="103"/>
    </row>
    <row r="32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1" t="s">
        <v>680</v>
      </c>
      <c r="R32" s="102"/>
      <c r="S32" s="102"/>
      <c r="T32" s="102"/>
      <c r="U32" s="102"/>
      <c r="V32" s="102"/>
      <c r="W32" s="102"/>
      <c r="X32" s="102"/>
      <c r="Y32" s="103"/>
    </row>
    <row r="3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1" t="s">
        <v>699</v>
      </c>
      <c r="R33" s="102"/>
      <c r="S33" s="102"/>
      <c r="T33" s="102"/>
      <c r="U33" s="102"/>
      <c r="V33" s="102"/>
      <c r="W33" s="102"/>
      <c r="X33" s="102"/>
      <c r="Y33" s="103"/>
    </row>
    <row r="34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1" t="s">
        <v>1295</v>
      </c>
      <c r="R34" s="102"/>
      <c r="S34" s="102"/>
      <c r="T34" s="102"/>
      <c r="U34" s="102"/>
      <c r="V34" s="102"/>
      <c r="W34" s="102"/>
      <c r="X34" s="102"/>
      <c r="Y34" s="103"/>
    </row>
    <row r="35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1" t="s">
        <v>1296</v>
      </c>
      <c r="R35" s="102"/>
      <c r="S35" s="102"/>
      <c r="T35" s="102"/>
      <c r="U35" s="102"/>
      <c r="V35" s="102"/>
      <c r="W35" s="102"/>
      <c r="X35" s="102"/>
      <c r="Y35" s="103"/>
    </row>
    <row r="36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1" t="s">
        <v>61</v>
      </c>
      <c r="R36" s="102"/>
      <c r="S36" s="102"/>
      <c r="T36" s="102"/>
      <c r="U36" s="102"/>
      <c r="V36" s="102"/>
      <c r="W36" s="102"/>
      <c r="X36" s="102"/>
      <c r="Y36" s="103"/>
    </row>
    <row r="37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1" t="s">
        <v>195</v>
      </c>
      <c r="R37" s="102"/>
      <c r="S37" s="102"/>
      <c r="T37" s="102"/>
      <c r="U37" s="102"/>
      <c r="V37" s="102"/>
      <c r="W37" s="102"/>
      <c r="X37" s="102"/>
      <c r="Y37" s="103"/>
    </row>
    <row r="38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51" t="s">
        <v>244</v>
      </c>
      <c r="R38" s="102"/>
      <c r="S38" s="102"/>
      <c r="T38" s="102"/>
      <c r="U38" s="102"/>
      <c r="V38" s="102"/>
      <c r="W38" s="102"/>
      <c r="X38" s="102"/>
      <c r="Y38" s="103"/>
    </row>
    <row r="39">
      <c r="A39" s="102"/>
      <c r="B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1" t="s">
        <v>271</v>
      </c>
      <c r="R39" s="102"/>
      <c r="S39" s="102"/>
      <c r="T39" s="102"/>
      <c r="U39" s="102"/>
      <c r="V39" s="102"/>
      <c r="W39" s="102"/>
      <c r="X39" s="102"/>
      <c r="Y39" s="103"/>
    </row>
    <row r="40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1" t="s">
        <v>99</v>
      </c>
      <c r="R40" s="102"/>
      <c r="S40" s="102"/>
      <c r="T40" s="102"/>
      <c r="U40" s="102"/>
      <c r="V40" s="102"/>
      <c r="W40" s="102"/>
      <c r="X40" s="102"/>
      <c r="Y40" s="103"/>
    </row>
    <row r="4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1" t="s">
        <v>1297</v>
      </c>
      <c r="R41" s="102"/>
      <c r="S41" s="102"/>
      <c r="T41" s="102"/>
      <c r="U41" s="102"/>
      <c r="V41" s="102"/>
      <c r="W41" s="102"/>
      <c r="X41" s="102"/>
      <c r="Y41" s="103"/>
    </row>
    <row r="42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51" t="s">
        <v>288</v>
      </c>
      <c r="R42" s="102"/>
      <c r="S42" s="102"/>
      <c r="T42" s="102"/>
      <c r="U42" s="102"/>
      <c r="V42" s="102"/>
      <c r="W42" s="102"/>
      <c r="X42" s="102"/>
      <c r="Y42" s="103"/>
    </row>
    <row r="4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1" t="s">
        <v>523</v>
      </c>
      <c r="R43" s="102"/>
      <c r="S43" s="102"/>
      <c r="T43" s="102"/>
      <c r="U43" s="102"/>
      <c r="V43" s="102"/>
      <c r="W43" s="102"/>
      <c r="X43" s="102"/>
      <c r="Y43" s="103"/>
    </row>
    <row r="44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51" t="s">
        <v>633</v>
      </c>
      <c r="R44" s="102"/>
      <c r="S44" s="102"/>
      <c r="T44" s="102"/>
      <c r="U44" s="102"/>
      <c r="V44" s="102"/>
      <c r="W44" s="102"/>
      <c r="X44" s="102"/>
      <c r="Y44" s="103"/>
    </row>
    <row r="4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51" t="s">
        <v>754</v>
      </c>
      <c r="R45" s="102"/>
      <c r="S45" s="102"/>
      <c r="T45" s="102"/>
      <c r="U45" s="102"/>
      <c r="V45" s="102"/>
      <c r="W45" s="102"/>
      <c r="X45" s="102"/>
      <c r="Y45" s="103"/>
    </row>
    <row r="46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 t="s">
        <v>323</v>
      </c>
      <c r="R46" s="102"/>
      <c r="S46" s="102"/>
      <c r="T46" s="102"/>
      <c r="U46" s="102"/>
      <c r="V46" s="102"/>
      <c r="W46" s="102"/>
      <c r="X46" s="102"/>
      <c r="Y46" s="103"/>
    </row>
    <row r="47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3"/>
    </row>
    <row r="48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3"/>
    </row>
    <row r="49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3"/>
    </row>
    <row r="50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3"/>
    </row>
    <row r="5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3"/>
    </row>
    <row r="52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3"/>
    </row>
    <row r="5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3"/>
    </row>
    <row r="54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3"/>
    </row>
    <row r="5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3"/>
    </row>
    <row r="56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3"/>
    </row>
    <row r="57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3"/>
    </row>
    <row r="58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3"/>
    </row>
    <row r="59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3"/>
    </row>
    <row r="60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3"/>
    </row>
    <row r="6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3"/>
    </row>
    <row r="62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3"/>
    </row>
    <row r="6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3"/>
    </row>
    <row r="64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3"/>
    </row>
    <row r="6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3"/>
    </row>
    <row r="66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3"/>
    </row>
    <row r="67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3"/>
    </row>
    <row r="68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3"/>
    </row>
    <row r="69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3"/>
    </row>
    <row r="70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3"/>
    </row>
    <row r="7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</row>
    <row r="7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</row>
    <row r="73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</row>
    <row r="74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</row>
    <row r="7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</row>
    <row r="77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</row>
    <row r="78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</row>
    <row r="79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</row>
    <row r="80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</row>
    <row r="8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</row>
    <row r="82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</row>
    <row r="83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</row>
    <row r="84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</row>
    <row r="8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</row>
    <row r="86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</row>
    <row r="87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</row>
    <row r="88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</row>
    <row r="89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</row>
    <row r="90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</row>
    <row r="9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</row>
    <row r="92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</row>
    <row r="93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</row>
    <row r="94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</row>
    <row r="9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</row>
    <row r="96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</row>
    <row r="97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</row>
    <row r="98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</row>
    <row r="99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</row>
    <row r="100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</row>
    <row r="10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</row>
    <row r="102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</row>
    <row r="103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</row>
    <row r="104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</row>
    <row r="10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</row>
    <row r="106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</row>
    <row r="107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</row>
    <row r="108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</row>
    <row r="109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</row>
    <row r="110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</row>
    <row r="11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</row>
    <row r="112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</row>
    <row r="113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</row>
    <row r="114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</row>
    <row r="11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</row>
    <row r="116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</row>
    <row r="117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</row>
    <row r="118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</row>
    <row r="119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</row>
    <row r="120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</row>
    <row r="12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</row>
    <row r="122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</row>
    <row r="123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</row>
    <row r="124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</row>
    <row r="1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</row>
    <row r="126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</row>
    <row r="127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</row>
    <row r="128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</row>
    <row r="129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</row>
    <row r="130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</row>
    <row r="13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</row>
    <row r="132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</row>
    <row r="133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</row>
    <row r="134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</row>
    <row r="13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</row>
    <row r="136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</row>
    <row r="137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</row>
    <row r="138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</row>
    <row r="139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</row>
    <row r="140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</row>
    <row r="14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</row>
    <row r="142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</row>
    <row r="143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</row>
    <row r="144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</row>
    <row r="14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</row>
    <row r="146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</row>
    <row r="147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</row>
    <row r="148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</row>
    <row r="149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</row>
    <row r="150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</row>
    <row r="15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</row>
    <row r="152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</row>
    <row r="153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</row>
    <row r="154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</row>
    <row r="15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</row>
    <row r="156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</row>
    <row r="157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</row>
    <row r="158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</row>
    <row r="159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</row>
    <row r="160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</row>
    <row r="16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</row>
    <row r="162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</row>
    <row r="163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</row>
    <row r="164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</row>
    <row r="16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</row>
    <row r="166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</row>
    <row r="167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</row>
    <row r="168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</row>
    <row r="169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</row>
    <row r="170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</row>
    <row r="17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</row>
    <row r="172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</row>
    <row r="17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</row>
    <row r="174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</row>
    <row r="17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</row>
    <row r="176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</row>
    <row r="177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</row>
    <row r="178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</row>
    <row r="179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</row>
    <row r="180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</row>
    <row r="18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</row>
    <row r="182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</row>
    <row r="18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</row>
    <row r="184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</row>
    <row r="18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</row>
    <row r="186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</row>
    <row r="187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</row>
    <row r="188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</row>
    <row r="189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</row>
    <row r="190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</row>
    <row r="19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</row>
    <row r="192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</row>
    <row r="19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</row>
    <row r="194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</row>
    <row r="19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</row>
    <row r="196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</row>
    <row r="197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</row>
    <row r="198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</row>
    <row r="199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</row>
    <row r="200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</row>
    <row r="20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</row>
    <row r="20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</row>
    <row r="20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</row>
    <row r="204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</row>
    <row r="20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</row>
    <row r="206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</row>
    <row r="207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</row>
    <row r="208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</row>
    <row r="209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</row>
    <row r="210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</row>
    <row r="21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</row>
    <row r="212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</row>
    <row r="21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</row>
    <row r="214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</row>
    <row r="2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</row>
    <row r="216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</row>
    <row r="217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</row>
    <row r="218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</row>
    <row r="219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</row>
    <row r="220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</row>
    <row r="22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</row>
    <row r="222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</row>
    <row r="22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</row>
    <row r="224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</row>
    <row r="2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</row>
    <row r="226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</row>
    <row r="227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</row>
    <row r="228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</row>
    <row r="229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</row>
    <row r="230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</row>
    <row r="23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</row>
    <row r="232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</row>
    <row r="23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</row>
    <row r="234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</row>
    <row r="23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</row>
    <row r="236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</row>
    <row r="237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</row>
    <row r="238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</row>
    <row r="239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</row>
    <row r="240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</row>
    <row r="24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</row>
    <row r="242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</row>
    <row r="24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</row>
    <row r="244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</row>
    <row r="24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</row>
    <row r="246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</row>
    <row r="247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</row>
    <row r="248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</row>
    <row r="249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</row>
    <row r="250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</row>
    <row r="25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</row>
    <row r="252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</row>
    <row r="25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</row>
    <row r="254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</row>
    <row r="25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</row>
    <row r="256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</row>
    <row r="257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</row>
    <row r="258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</row>
    <row r="259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</row>
    <row r="260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</row>
    <row r="26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</row>
    <row r="262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</row>
    <row r="26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</row>
    <row r="264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</row>
    <row r="26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</row>
    <row r="266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</row>
    <row r="267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</row>
    <row r="268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</row>
    <row r="269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</row>
    <row r="270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</row>
    <row r="27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</row>
    <row r="272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</row>
    <row r="27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</row>
    <row r="274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</row>
    <row r="27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</row>
    <row r="276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</row>
    <row r="277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</row>
    <row r="278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</row>
    <row r="279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</row>
    <row r="280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</row>
    <row r="28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</row>
    <row r="282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</row>
    <row r="28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</row>
    <row r="284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</row>
    <row r="28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</row>
    <row r="286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</row>
    <row r="287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</row>
    <row r="288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</row>
    <row r="289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</row>
    <row r="290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</row>
    <row r="29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</row>
    <row r="292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</row>
    <row r="29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</row>
    <row r="294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</row>
    <row r="29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</row>
    <row r="296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</row>
    <row r="297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</row>
    <row r="298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</row>
    <row r="299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</row>
    <row r="300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</row>
    <row r="30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</row>
    <row r="302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</row>
    <row r="30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</row>
    <row r="304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</row>
    <row r="30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</row>
    <row r="306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</row>
    <row r="307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</row>
    <row r="308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</row>
    <row r="309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</row>
    <row r="310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</row>
    <row r="31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</row>
    <row r="312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</row>
    <row r="31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</row>
    <row r="314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</row>
    <row r="3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</row>
    <row r="316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</row>
    <row r="317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</row>
    <row r="318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</row>
    <row r="319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</row>
    <row r="320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</row>
    <row r="32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</row>
    <row r="322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</row>
    <row r="32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</row>
    <row r="324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</row>
    <row r="3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</row>
    <row r="326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</row>
    <row r="327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</row>
    <row r="328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</row>
    <row r="329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</row>
    <row r="330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</row>
    <row r="33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</row>
    <row r="332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</row>
    <row r="33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</row>
    <row r="334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</row>
    <row r="33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</row>
    <row r="336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</row>
    <row r="337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</row>
    <row r="338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</row>
    <row r="339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</row>
    <row r="340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</row>
    <row r="34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</row>
    <row r="342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</row>
    <row r="34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</row>
    <row r="344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</row>
    <row r="34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</row>
    <row r="346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</row>
    <row r="347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</row>
    <row r="348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</row>
    <row r="349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</row>
    <row r="350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</row>
    <row r="35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</row>
    <row r="352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</row>
    <row r="35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</row>
    <row r="354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</row>
    <row r="35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</row>
    <row r="356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</row>
    <row r="357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</row>
    <row r="358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</row>
    <row r="359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</row>
    <row r="360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</row>
    <row r="36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</row>
    <row r="362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</row>
    <row r="36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</row>
    <row r="364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</row>
    <row r="36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</row>
    <row r="366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</row>
    <row r="367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</row>
    <row r="368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</row>
    <row r="369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</row>
    <row r="370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</row>
    <row r="37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</row>
    <row r="372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</row>
    <row r="37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</row>
    <row r="374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</row>
    <row r="37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</row>
    <row r="376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</row>
    <row r="377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</row>
    <row r="378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</row>
    <row r="379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</row>
    <row r="380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</row>
    <row r="38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</row>
    <row r="382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</row>
    <row r="38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</row>
    <row r="384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</row>
    <row r="38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</row>
    <row r="386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</row>
    <row r="387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</row>
    <row r="388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</row>
    <row r="389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</row>
    <row r="390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</row>
    <row r="39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</row>
    <row r="392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</row>
    <row r="39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</row>
    <row r="394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</row>
    <row r="39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</row>
    <row r="396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</row>
    <row r="397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</row>
    <row r="398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</row>
    <row r="399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</row>
    <row r="400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</row>
    <row r="40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</row>
    <row r="402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</row>
    <row r="40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</row>
    <row r="404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</row>
    <row r="40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</row>
    <row r="406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</row>
    <row r="407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</row>
    <row r="408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</row>
    <row r="409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</row>
    <row r="410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</row>
    <row r="41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</row>
    <row r="412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</row>
    <row r="41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</row>
    <row r="414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</row>
    <row r="4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</row>
    <row r="416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</row>
    <row r="417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</row>
    <row r="418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</row>
    <row r="419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</row>
    <row r="420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</row>
    <row r="42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</row>
    <row r="422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</row>
    <row r="42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</row>
    <row r="424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</row>
    <row r="4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</row>
    <row r="426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</row>
    <row r="427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</row>
    <row r="428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</row>
    <row r="429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</row>
    <row r="430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</row>
    <row r="43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</row>
    <row r="432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</row>
    <row r="43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</row>
    <row r="434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</row>
    <row r="43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</row>
    <row r="436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</row>
    <row r="437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</row>
    <row r="438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</row>
    <row r="439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</row>
    <row r="440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</row>
    <row r="44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</row>
    <row r="442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</row>
    <row r="44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</row>
    <row r="444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</row>
    <row r="44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</row>
    <row r="446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</row>
    <row r="447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</row>
    <row r="448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</row>
    <row r="449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</row>
    <row r="450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</row>
    <row r="45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</row>
    <row r="452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</row>
    <row r="45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</row>
    <row r="454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</row>
    <row r="45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</row>
    <row r="456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</row>
    <row r="457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</row>
    <row r="458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</row>
    <row r="459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</row>
    <row r="460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</row>
    <row r="46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</row>
    <row r="462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</row>
    <row r="46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</row>
    <row r="464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</row>
    <row r="46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</row>
    <row r="466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</row>
    <row r="467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</row>
    <row r="468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</row>
    <row r="469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</row>
    <row r="470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</row>
    <row r="47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</row>
    <row r="472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</row>
    <row r="47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</row>
    <row r="474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</row>
    <row r="47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</row>
    <row r="476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</row>
    <row r="477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</row>
    <row r="478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</row>
    <row r="479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</row>
    <row r="480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</row>
    <row r="48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</row>
    <row r="482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</row>
    <row r="48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</row>
    <row r="484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</row>
    <row r="48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</row>
    <row r="486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</row>
    <row r="487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</row>
    <row r="488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</row>
    <row r="489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</row>
    <row r="490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</row>
    <row r="49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</row>
    <row r="492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</row>
    <row r="49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</row>
    <row r="494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</row>
    <row r="49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</row>
    <row r="496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</row>
    <row r="497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</row>
    <row r="498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</row>
    <row r="499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</row>
    <row r="500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</row>
    <row r="50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</row>
    <row r="502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</row>
    <row r="50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</row>
    <row r="504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</row>
    <row r="50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</row>
    <row r="506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</row>
    <row r="507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</row>
    <row r="508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</row>
    <row r="509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</row>
    <row r="510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</row>
    <row r="51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</row>
    <row r="512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</row>
    <row r="51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</row>
    <row r="514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</row>
    <row r="5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</row>
    <row r="516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</row>
    <row r="517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</row>
    <row r="518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</row>
    <row r="519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</row>
    <row r="520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</row>
    <row r="52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</row>
    <row r="522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</row>
    <row r="52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</row>
    <row r="524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</row>
    <row r="52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</row>
    <row r="526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</row>
    <row r="527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</row>
    <row r="528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</row>
    <row r="529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</row>
    <row r="530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</row>
    <row r="53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</row>
    <row r="532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</row>
    <row r="53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</row>
    <row r="534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</row>
    <row r="53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</row>
    <row r="536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</row>
    <row r="537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</row>
    <row r="538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</row>
    <row r="539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</row>
    <row r="540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</row>
    <row r="54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</row>
    <row r="542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</row>
    <row r="54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</row>
    <row r="544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</row>
    <row r="54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</row>
    <row r="546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</row>
    <row r="547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</row>
    <row r="548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</row>
    <row r="549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</row>
    <row r="550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</row>
    <row r="55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</row>
    <row r="552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</row>
    <row r="55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</row>
    <row r="554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</row>
    <row r="55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</row>
    <row r="556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</row>
    <row r="557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</row>
    <row r="558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</row>
    <row r="559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</row>
    <row r="560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</row>
    <row r="56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</row>
    <row r="562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</row>
    <row r="56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</row>
    <row r="564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</row>
    <row r="56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</row>
    <row r="566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</row>
    <row r="567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</row>
    <row r="568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</row>
    <row r="569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</row>
    <row r="570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</row>
    <row r="57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</row>
    <row r="572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</row>
    <row r="57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</row>
    <row r="574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</row>
    <row r="57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</row>
    <row r="576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</row>
    <row r="577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</row>
    <row r="578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</row>
    <row r="579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</row>
    <row r="580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</row>
    <row r="58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</row>
    <row r="582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</row>
    <row r="58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</row>
    <row r="584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</row>
    <row r="58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</row>
    <row r="586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</row>
    <row r="587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</row>
    <row r="588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</row>
    <row r="589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</row>
    <row r="590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</row>
    <row r="59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</row>
    <row r="592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</row>
    <row r="59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</row>
    <row r="594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</row>
    <row r="59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</row>
    <row r="596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</row>
    <row r="597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</row>
    <row r="598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</row>
    <row r="599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</row>
    <row r="600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</row>
    <row r="60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</row>
    <row r="602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</row>
    <row r="60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</row>
    <row r="604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</row>
    <row r="60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</row>
    <row r="606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</row>
    <row r="607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</row>
    <row r="608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</row>
    <row r="609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</row>
    <row r="610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</row>
    <row r="61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</row>
    <row r="612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</row>
    <row r="61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</row>
    <row r="614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</row>
    <row r="6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</row>
    <row r="616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</row>
    <row r="617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</row>
    <row r="618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</row>
    <row r="619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</row>
    <row r="620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</row>
    <row r="62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</row>
    <row r="622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</row>
    <row r="62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</row>
    <row r="624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</row>
    <row r="62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</row>
    <row r="626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</row>
    <row r="627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</row>
    <row r="628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</row>
    <row r="629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</row>
    <row r="630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</row>
    <row r="63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</row>
    <row r="632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</row>
    <row r="63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</row>
    <row r="634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</row>
    <row r="63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</row>
    <row r="636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</row>
    <row r="637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</row>
    <row r="638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</row>
    <row r="639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</row>
    <row r="640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</row>
    <row r="64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</row>
    <row r="642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</row>
    <row r="64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</row>
    <row r="644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</row>
    <row r="64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</row>
    <row r="646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</row>
    <row r="647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</row>
    <row r="648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</row>
    <row r="649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</row>
    <row r="650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</row>
    <row r="65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</row>
    <row r="652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</row>
    <row r="65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</row>
    <row r="654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</row>
    <row r="65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</row>
    <row r="656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</row>
    <row r="657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</row>
    <row r="658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</row>
    <row r="659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</row>
    <row r="660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</row>
    <row r="66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</row>
    <row r="662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</row>
    <row r="66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</row>
    <row r="664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</row>
    <row r="66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</row>
    <row r="666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</row>
    <row r="667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</row>
    <row r="668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</row>
    <row r="669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</row>
    <row r="670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</row>
    <row r="67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</row>
    <row r="672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</row>
    <row r="67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</row>
    <row r="674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</row>
    <row r="67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</row>
    <row r="676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</row>
    <row r="677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</row>
    <row r="678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</row>
    <row r="679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</row>
    <row r="680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</row>
    <row r="68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</row>
    <row r="682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</row>
    <row r="68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</row>
    <row r="684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</row>
    <row r="68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</row>
    <row r="686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</row>
    <row r="687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</row>
    <row r="688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</row>
    <row r="689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</row>
    <row r="690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</row>
    <row r="69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</row>
    <row r="692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</row>
    <row r="69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</row>
    <row r="694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</row>
    <row r="69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</row>
    <row r="696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</row>
    <row r="697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</row>
    <row r="698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</row>
    <row r="699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</row>
    <row r="700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</row>
    <row r="70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</row>
    <row r="702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</row>
    <row r="70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</row>
    <row r="704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</row>
    <row r="70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</row>
    <row r="706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</row>
    <row r="707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</row>
    <row r="708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</row>
    <row r="709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</row>
    <row r="710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</row>
    <row r="71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</row>
    <row r="712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</row>
    <row r="71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</row>
    <row r="714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</row>
    <row r="7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</row>
    <row r="716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</row>
    <row r="717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</row>
    <row r="718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</row>
    <row r="719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</row>
    <row r="720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</row>
    <row r="72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</row>
    <row r="722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</row>
    <row r="72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</row>
    <row r="724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</row>
    <row r="72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</row>
    <row r="726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</row>
    <row r="727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</row>
    <row r="728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</row>
    <row r="729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</row>
    <row r="730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</row>
    <row r="73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</row>
    <row r="732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</row>
    <row r="73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</row>
    <row r="734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</row>
    <row r="73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</row>
    <row r="736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</row>
    <row r="737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</row>
    <row r="738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</row>
    <row r="739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</row>
    <row r="740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</row>
    <row r="74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</row>
    <row r="742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</row>
    <row r="74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</row>
    <row r="744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</row>
    <row r="74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</row>
    <row r="746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</row>
    <row r="747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</row>
    <row r="748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</row>
    <row r="749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</row>
    <row r="750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</row>
    <row r="75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</row>
    <row r="752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</row>
    <row r="75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</row>
    <row r="754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</row>
    <row r="75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</row>
    <row r="756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</row>
    <row r="757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</row>
    <row r="758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</row>
    <row r="759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</row>
    <row r="760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</row>
    <row r="76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</row>
    <row r="762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</row>
    <row r="76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</row>
    <row r="764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</row>
    <row r="76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</row>
    <row r="766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</row>
    <row r="767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</row>
    <row r="768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</row>
    <row r="769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</row>
    <row r="770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</row>
    <row r="77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</row>
    <row r="772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</row>
    <row r="77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</row>
    <row r="774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</row>
    <row r="77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</row>
    <row r="776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</row>
    <row r="777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</row>
    <row r="778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</row>
    <row r="779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</row>
    <row r="780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</row>
    <row r="78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</row>
    <row r="782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</row>
    <row r="78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</row>
    <row r="784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</row>
    <row r="78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</row>
    <row r="786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</row>
    <row r="787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</row>
    <row r="788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</row>
    <row r="789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</row>
    <row r="790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</row>
    <row r="79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</row>
    <row r="792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</row>
    <row r="79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</row>
    <row r="794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</row>
    <row r="79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</row>
    <row r="796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</row>
    <row r="797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</row>
    <row r="798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</row>
    <row r="799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</row>
    <row r="800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</row>
    <row r="80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</row>
    <row r="802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</row>
    <row r="80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</row>
    <row r="804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</row>
    <row r="80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</row>
    <row r="806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</row>
    <row r="807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</row>
    <row r="808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</row>
    <row r="809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</row>
    <row r="810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</row>
    <row r="81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</row>
    <row r="812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</row>
    <row r="81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</row>
    <row r="814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</row>
    <row r="8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</row>
    <row r="816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</row>
    <row r="817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</row>
    <row r="818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</row>
    <row r="819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</row>
    <row r="820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</row>
    <row r="82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</row>
    <row r="822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</row>
    <row r="82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</row>
    <row r="824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</row>
    <row r="82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</row>
    <row r="826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</row>
    <row r="827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</row>
    <row r="828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</row>
    <row r="829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</row>
    <row r="830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</row>
    <row r="83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</row>
    <row r="832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</row>
    <row r="83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</row>
    <row r="834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</row>
    <row r="83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</row>
    <row r="836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</row>
    <row r="97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</row>
    <row r="976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</row>
    <row r="977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</row>
    <row r="978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</row>
    <row r="979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</row>
    <row r="980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</row>
    <row r="98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</row>
    <row r="982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</row>
    <row r="983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</row>
    <row r="984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</row>
    <row r="985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</row>
    <row r="986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</row>
    <row r="987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</row>
    <row r="988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</row>
    <row r="989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</row>
    <row r="990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</row>
    <row r="99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</row>
    <row r="992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</row>
    <row r="993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</row>
    <row r="994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</row>
    <row r="995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</row>
    <row r="996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</row>
    <row r="997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</row>
    <row r="998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</row>
    <row r="999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</row>
    <row r="1000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</row>
  </sheetData>
  <customSheetViews>
    <customSheetView guid="{F079CB0E-EC1F-4561-B528-39D78810C3F6}" filter="1" showAutoFilter="1">
      <autoFilter ref="$A$1:$Y$38"/>
    </customSheetView>
  </customSheetViews>
  <conditionalFormatting sqref="H8:H9">
    <cfRule type="containsBlanks" dxfId="0" priority="1">
      <formula>LEN(TRIM(H8))=0</formula>
    </cfRule>
  </conditionalFormatting>
  <conditionalFormatting sqref="A1">
    <cfRule type="notContainsBlanks" dxfId="1" priority="2">
      <formula>LEN(TRIM(A1))&gt;0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8" max="8" width="14.5"/>
    <col customWidth="1" min="9" max="9" width="16.88"/>
  </cols>
  <sheetData>
    <row r="1">
      <c r="A1" s="105" t="s">
        <v>1298</v>
      </c>
      <c r="B1" s="105" t="s">
        <v>1299</v>
      </c>
      <c r="C1" s="106" t="s">
        <v>4</v>
      </c>
      <c r="D1" s="107" t="s">
        <v>9</v>
      </c>
      <c r="E1" s="108" t="s">
        <v>1300</v>
      </c>
      <c r="H1" s="83" t="s">
        <v>1301</v>
      </c>
      <c r="I1" s="83" t="str">
        <f>IFERROR(__xludf.DUMMYFUNCTION("unique(H1:H3836)"),"Depot Night")</f>
        <v>Depot Night</v>
      </c>
    </row>
    <row r="2">
      <c r="A2" s="109" t="s">
        <v>58</v>
      </c>
      <c r="B2" s="109" t="s">
        <v>1302</v>
      </c>
      <c r="C2" s="110" t="s">
        <v>187</v>
      </c>
      <c r="D2" s="111" t="s">
        <v>20</v>
      </c>
      <c r="E2" s="111" t="s">
        <v>1303</v>
      </c>
      <c r="H2" s="83" t="s">
        <v>1301</v>
      </c>
      <c r="I2" s="83" t="str">
        <f>IFERROR(__xludf.DUMMYFUNCTION("""COMPUTED_VALUE"""),"Stabling Yard Night")</f>
        <v>Stabling Yard Night</v>
      </c>
    </row>
    <row r="3">
      <c r="A3" s="109" t="s">
        <v>35</v>
      </c>
      <c r="B3" s="112" t="s">
        <v>1304</v>
      </c>
      <c r="C3" s="110" t="s">
        <v>17</v>
      </c>
      <c r="D3" s="113" t="s">
        <v>209</v>
      </c>
      <c r="E3" s="111" t="s">
        <v>1305</v>
      </c>
      <c r="H3" s="83" t="s">
        <v>1306</v>
      </c>
      <c r="I3" s="83" t="str">
        <f>IFERROR(__xludf.DUMMYFUNCTION("""COMPUTED_VALUE"""),"Depot Day")</f>
        <v>Depot Day</v>
      </c>
    </row>
    <row r="4">
      <c r="A4" s="109" t="s">
        <v>122</v>
      </c>
      <c r="B4" s="114" t="s">
        <v>1307</v>
      </c>
      <c r="C4" s="110" t="s">
        <v>381</v>
      </c>
      <c r="D4" s="113" t="s">
        <v>202</v>
      </c>
      <c r="E4" s="111" t="s">
        <v>1308</v>
      </c>
      <c r="H4" s="83" t="s">
        <v>1306</v>
      </c>
      <c r="I4" s="83" t="str">
        <f>IFERROR(__xludf.DUMMYFUNCTION("""COMPUTED_VALUE""")," Night")</f>
        <v> Night</v>
      </c>
    </row>
    <row r="5">
      <c r="A5" s="109" t="s">
        <v>145</v>
      </c>
      <c r="B5" s="114" t="s">
        <v>1309</v>
      </c>
      <c r="C5" s="110" t="s">
        <v>54</v>
      </c>
      <c r="D5" s="113" t="s">
        <v>534</v>
      </c>
      <c r="E5" s="111" t="s">
        <v>1310</v>
      </c>
      <c r="H5" s="83" t="s">
        <v>1306</v>
      </c>
      <c r="I5" s="83" t="str">
        <f>IFERROR(__xludf.DUMMYFUNCTION("""COMPUTED_VALUE"""),"Depot  Night")</f>
        <v>Depot  Night</v>
      </c>
    </row>
    <row r="6">
      <c r="A6" s="109" t="s">
        <v>75</v>
      </c>
      <c r="B6" s="114" t="s">
        <v>1311</v>
      </c>
      <c r="C6" s="115"/>
      <c r="D6" s="116"/>
      <c r="E6" s="111" t="s">
        <v>1312</v>
      </c>
      <c r="H6" s="83" t="s">
        <v>1301</v>
      </c>
      <c r="I6" s="83" t="str">
        <f>IFERROR(__xludf.DUMMYFUNCTION("""COMPUTED_VALUE"""),"Stabling Yard Day")</f>
        <v>Stabling Yard Day</v>
      </c>
    </row>
    <row r="7">
      <c r="A7" s="109" t="s">
        <v>159</v>
      </c>
      <c r="B7" s="114" t="s">
        <v>1129</v>
      </c>
      <c r="C7" s="115"/>
      <c r="D7" s="116"/>
      <c r="E7" s="111" t="s">
        <v>1313</v>
      </c>
      <c r="H7" s="83" t="s">
        <v>1306</v>
      </c>
      <c r="I7" s="83" t="str">
        <f>IFERROR(__xludf.DUMMYFUNCTION("""COMPUTED_VALUE"""),"Depot  Day")</f>
        <v>Depot  Day</v>
      </c>
    </row>
    <row r="8">
      <c r="A8" s="109" t="s">
        <v>216</v>
      </c>
      <c r="B8" s="114" t="s">
        <v>1314</v>
      </c>
      <c r="C8" s="115"/>
      <c r="D8" s="116"/>
      <c r="E8" s="111" t="s">
        <v>1315</v>
      </c>
      <c r="H8" s="83" t="s">
        <v>1301</v>
      </c>
      <c r="I8" s="83" t="str">
        <f>IFERROR(__xludf.DUMMYFUNCTION("""COMPUTED_VALUE""")," Day")</f>
        <v> Day</v>
      </c>
    </row>
    <row r="9">
      <c r="A9" s="109" t="s">
        <v>40</v>
      </c>
      <c r="B9" s="114" t="s">
        <v>1316</v>
      </c>
      <c r="C9" s="115"/>
      <c r="D9" s="116"/>
      <c r="E9" s="111" t="s">
        <v>1317</v>
      </c>
      <c r="H9" s="83" t="s">
        <v>1306</v>
      </c>
      <c r="I9" s="83" t="str">
        <f>IFERROR(__xludf.DUMMYFUNCTION("""COMPUTED_VALUE"""),"Depot ")</f>
        <v>Depot </v>
      </c>
    </row>
    <row r="10">
      <c r="A10" s="109" t="s">
        <v>46</v>
      </c>
      <c r="B10" s="114" t="s">
        <v>1121</v>
      </c>
      <c r="C10" s="115"/>
      <c r="D10" s="116"/>
      <c r="E10" s="111" t="s">
        <v>1318</v>
      </c>
      <c r="H10" s="83" t="s">
        <v>1306</v>
      </c>
      <c r="I10" s="83" t="str">
        <f>IFERROR(__xludf.DUMMYFUNCTION("""COMPUTED_VALUE""")," ")</f>
        <v> </v>
      </c>
    </row>
    <row r="11">
      <c r="A11" s="109" t="s">
        <v>100</v>
      </c>
      <c r="B11" s="114" t="s">
        <v>1131</v>
      </c>
      <c r="C11" s="115"/>
      <c r="D11" s="116"/>
      <c r="E11" s="116"/>
      <c r="H11" s="83" t="s">
        <v>1306</v>
      </c>
      <c r="I11" s="83" t="str">
        <f>IFERROR(__xludf.DUMMYFUNCTION("""COMPUTED_VALUE"""),"Stabling Yard ")</f>
        <v>Stabling Yard </v>
      </c>
    </row>
    <row r="12">
      <c r="A12" s="109" t="s">
        <v>42</v>
      </c>
      <c r="B12" s="114" t="s">
        <v>1319</v>
      </c>
      <c r="C12" s="115"/>
      <c r="D12" s="116"/>
      <c r="E12" s="116"/>
      <c r="H12" s="83" t="s">
        <v>1306</v>
      </c>
    </row>
    <row r="13">
      <c r="A13" s="109" t="s">
        <v>107</v>
      </c>
      <c r="B13" s="114" t="s">
        <v>1320</v>
      </c>
      <c r="C13" s="115"/>
      <c r="D13" s="116"/>
      <c r="E13" s="116"/>
      <c r="H13" s="83" t="s">
        <v>1301</v>
      </c>
    </row>
    <row r="14">
      <c r="A14" s="109" t="s">
        <v>64</v>
      </c>
      <c r="B14" s="114" t="s">
        <v>1321</v>
      </c>
      <c r="C14" s="115"/>
      <c r="D14" s="116"/>
      <c r="E14" s="116"/>
      <c r="H14" s="83" t="s">
        <v>1301</v>
      </c>
    </row>
    <row r="15">
      <c r="A15" s="109" t="s">
        <v>80</v>
      </c>
      <c r="B15" s="114" t="s">
        <v>1322</v>
      </c>
      <c r="C15" s="115"/>
      <c r="D15" s="116"/>
      <c r="E15" s="116"/>
      <c r="H15" s="83" t="s">
        <v>1301</v>
      </c>
    </row>
    <row r="16">
      <c r="A16" s="109" t="s">
        <v>26</v>
      </c>
      <c r="B16" s="114" t="s">
        <v>1323</v>
      </c>
      <c r="C16" s="115"/>
      <c r="D16" s="116"/>
      <c r="E16" s="116"/>
      <c r="H16" s="83" t="s">
        <v>1306</v>
      </c>
    </row>
    <row r="17">
      <c r="A17" s="109" t="s">
        <v>354</v>
      </c>
      <c r="B17" s="114" t="s">
        <v>1324</v>
      </c>
      <c r="C17" s="115"/>
      <c r="D17" s="116"/>
      <c r="E17" s="116"/>
      <c r="H17" s="83" t="s">
        <v>1301</v>
      </c>
    </row>
    <row r="18">
      <c r="A18" s="109" t="s">
        <v>15</v>
      </c>
      <c r="B18" s="114" t="s">
        <v>1325</v>
      </c>
      <c r="C18" s="115"/>
      <c r="D18" s="116"/>
      <c r="E18" s="116"/>
      <c r="H18" s="83" t="s">
        <v>1301</v>
      </c>
    </row>
    <row r="19">
      <c r="A19" s="109" t="s">
        <v>83</v>
      </c>
      <c r="B19" s="114" t="s">
        <v>1326</v>
      </c>
      <c r="C19" s="115"/>
      <c r="D19" s="116"/>
      <c r="E19" s="116"/>
      <c r="H19" s="83" t="s">
        <v>1306</v>
      </c>
    </row>
    <row r="20">
      <c r="A20" s="109" t="s">
        <v>213</v>
      </c>
      <c r="B20" s="114" t="s">
        <v>1327</v>
      </c>
      <c r="C20" s="115"/>
      <c r="D20" s="116"/>
      <c r="E20" s="116"/>
      <c r="H20" s="83" t="s">
        <v>1301</v>
      </c>
    </row>
    <row r="21">
      <c r="A21" s="109" t="s">
        <v>69</v>
      </c>
      <c r="B21" s="114" t="s">
        <v>1328</v>
      </c>
      <c r="C21" s="115"/>
      <c r="D21" s="116"/>
      <c r="E21" s="116"/>
      <c r="H21" s="83" t="s">
        <v>1329</v>
      </c>
    </row>
    <row r="22">
      <c r="A22" s="109" t="s">
        <v>139</v>
      </c>
      <c r="B22" s="114" t="s">
        <v>1330</v>
      </c>
      <c r="C22" s="115"/>
      <c r="D22" s="116"/>
      <c r="E22" s="116"/>
      <c r="H22" s="83" t="s">
        <v>1301</v>
      </c>
    </row>
    <row r="23">
      <c r="A23" s="109" t="s">
        <v>93</v>
      </c>
      <c r="B23" s="114" t="s">
        <v>1331</v>
      </c>
      <c r="C23" s="115"/>
      <c r="D23" s="116"/>
      <c r="E23" s="116"/>
      <c r="H23" s="83" t="s">
        <v>1306</v>
      </c>
    </row>
    <row r="24">
      <c r="A24" s="109" t="s">
        <v>198</v>
      </c>
      <c r="B24" s="114" t="s">
        <v>1332</v>
      </c>
      <c r="C24" s="115"/>
      <c r="D24" s="116"/>
      <c r="E24" s="116"/>
      <c r="H24" s="83" t="s">
        <v>1301</v>
      </c>
    </row>
    <row r="25">
      <c r="A25" s="109" t="s">
        <v>97</v>
      </c>
      <c r="B25" s="114" t="s">
        <v>1333</v>
      </c>
      <c r="C25" s="115"/>
      <c r="D25" s="116"/>
      <c r="E25" s="116"/>
      <c r="H25" s="83" t="s">
        <v>1301</v>
      </c>
    </row>
    <row r="26">
      <c r="A26" s="109" t="s">
        <v>102</v>
      </c>
      <c r="B26" s="114" t="s">
        <v>1334</v>
      </c>
      <c r="C26" s="115"/>
      <c r="D26" s="116"/>
      <c r="E26" s="116"/>
      <c r="H26" s="83" t="s">
        <v>1329</v>
      </c>
    </row>
    <row r="27">
      <c r="A27" s="109" t="s">
        <v>22</v>
      </c>
      <c r="B27" s="114" t="s">
        <v>1335</v>
      </c>
      <c r="C27" s="115"/>
      <c r="D27" s="116"/>
      <c r="E27" s="116"/>
      <c r="H27" s="83" t="s">
        <v>1329</v>
      </c>
    </row>
    <row r="28">
      <c r="A28" s="109" t="s">
        <v>50</v>
      </c>
      <c r="B28" s="114" t="s">
        <v>1336</v>
      </c>
      <c r="C28" s="115"/>
      <c r="D28" s="116"/>
      <c r="E28" s="116"/>
      <c r="H28" s="83" t="s">
        <v>1301</v>
      </c>
    </row>
    <row r="29">
      <c r="A29" s="109"/>
      <c r="B29" s="114" t="s">
        <v>1337</v>
      </c>
      <c r="C29" s="117"/>
      <c r="D29" s="116"/>
      <c r="E29" s="116"/>
      <c r="H29" s="83" t="s">
        <v>1329</v>
      </c>
    </row>
    <row r="30">
      <c r="A30" s="109"/>
      <c r="B30" s="114" t="s">
        <v>1338</v>
      </c>
      <c r="C30" s="117"/>
      <c r="D30" s="116"/>
      <c r="E30" s="116"/>
      <c r="H30" s="83" t="s">
        <v>1301</v>
      </c>
    </row>
    <row r="31">
      <c r="A31" s="109"/>
      <c r="B31" s="114" t="s">
        <v>1339</v>
      </c>
      <c r="C31" s="117"/>
      <c r="D31" s="116"/>
      <c r="E31" s="116"/>
      <c r="H31" s="83" t="s">
        <v>1329</v>
      </c>
    </row>
    <row r="32">
      <c r="A32" s="109"/>
      <c r="B32" s="114" t="s">
        <v>1340</v>
      </c>
      <c r="C32" s="117"/>
      <c r="D32" s="116"/>
      <c r="E32" s="116"/>
      <c r="H32" s="83" t="s">
        <v>1329</v>
      </c>
    </row>
    <row r="33">
      <c r="A33" s="109"/>
      <c r="B33" s="114" t="s">
        <v>1341</v>
      </c>
      <c r="C33" s="117"/>
      <c r="D33" s="116"/>
      <c r="E33" s="116"/>
      <c r="H33" s="83" t="s">
        <v>1301</v>
      </c>
    </row>
    <row r="34">
      <c r="A34" s="109"/>
      <c r="B34" s="114" t="s">
        <v>1342</v>
      </c>
      <c r="C34" s="117"/>
      <c r="D34" s="116"/>
      <c r="E34" s="116"/>
      <c r="H34" s="83" t="s">
        <v>1306</v>
      </c>
    </row>
    <row r="35">
      <c r="A35" s="109"/>
      <c r="B35" s="114" t="s">
        <v>1343</v>
      </c>
      <c r="C35" s="117"/>
      <c r="D35" s="116"/>
      <c r="E35" s="116"/>
      <c r="H35" s="83" t="s">
        <v>1306</v>
      </c>
    </row>
    <row r="36">
      <c r="A36" s="109"/>
      <c r="B36" s="114" t="s">
        <v>1344</v>
      </c>
      <c r="C36" s="117"/>
      <c r="D36" s="116"/>
      <c r="E36" s="116"/>
      <c r="H36" s="83" t="s">
        <v>1301</v>
      </c>
    </row>
    <row r="37">
      <c r="A37" s="109"/>
      <c r="B37" s="114" t="s">
        <v>1345</v>
      </c>
      <c r="C37" s="117"/>
      <c r="D37" s="116"/>
      <c r="E37" s="116"/>
      <c r="H37" s="83" t="s">
        <v>1301</v>
      </c>
    </row>
    <row r="38">
      <c r="A38" s="109"/>
      <c r="B38" s="114" t="s">
        <v>1346</v>
      </c>
      <c r="C38" s="117"/>
      <c r="D38" s="116"/>
      <c r="E38" s="116"/>
      <c r="H38" s="83" t="s">
        <v>1301</v>
      </c>
    </row>
    <row r="39">
      <c r="A39" s="109"/>
      <c r="B39" s="114" t="s">
        <v>1347</v>
      </c>
      <c r="C39" s="117"/>
      <c r="D39" s="116"/>
      <c r="E39" s="116"/>
      <c r="H39" s="83" t="s">
        <v>1306</v>
      </c>
    </row>
    <row r="40">
      <c r="A40" s="109"/>
      <c r="B40" s="114" t="s">
        <v>1348</v>
      </c>
      <c r="C40" s="117"/>
      <c r="D40" s="116"/>
      <c r="E40" s="116"/>
      <c r="H40" s="83" t="s">
        <v>1306</v>
      </c>
    </row>
    <row r="41">
      <c r="A41" s="109"/>
      <c r="B41" s="114" t="s">
        <v>1349</v>
      </c>
      <c r="C41" s="117"/>
      <c r="D41" s="116"/>
      <c r="E41" s="116"/>
      <c r="H41" s="83" t="s">
        <v>1329</v>
      </c>
    </row>
    <row r="42">
      <c r="A42" s="109"/>
      <c r="B42" s="114" t="s">
        <v>319</v>
      </c>
      <c r="C42" s="117"/>
      <c r="D42" s="116"/>
      <c r="E42" s="116"/>
      <c r="H42" s="83" t="s">
        <v>1329</v>
      </c>
    </row>
    <row r="43">
      <c r="A43" s="109"/>
      <c r="B43" s="114" t="s">
        <v>330</v>
      </c>
      <c r="C43" s="117"/>
      <c r="D43" s="116"/>
      <c r="E43" s="116"/>
      <c r="H43" s="83" t="s">
        <v>1329</v>
      </c>
    </row>
    <row r="44">
      <c r="A44" s="109"/>
      <c r="B44" s="114" t="s">
        <v>1350</v>
      </c>
      <c r="C44" s="117"/>
      <c r="D44" s="116"/>
      <c r="E44" s="116"/>
      <c r="H44" s="83" t="s">
        <v>1301</v>
      </c>
    </row>
    <row r="45">
      <c r="A45" s="109"/>
      <c r="B45" s="114" t="s">
        <v>1351</v>
      </c>
      <c r="C45" s="117"/>
      <c r="D45" s="116"/>
      <c r="E45" s="116"/>
      <c r="H45" s="83" t="s">
        <v>1306</v>
      </c>
    </row>
    <row r="46">
      <c r="A46" s="109"/>
      <c r="B46" s="114" t="s">
        <v>1352</v>
      </c>
      <c r="C46" s="117"/>
      <c r="D46" s="116"/>
      <c r="E46" s="116"/>
      <c r="H46" s="83" t="s">
        <v>1306</v>
      </c>
    </row>
    <row r="47">
      <c r="A47" s="109"/>
      <c r="B47" s="114" t="s">
        <v>1353</v>
      </c>
      <c r="C47" s="117"/>
      <c r="D47" s="116"/>
      <c r="E47" s="116"/>
      <c r="H47" s="83" t="s">
        <v>1306</v>
      </c>
    </row>
    <row r="48">
      <c r="A48" s="109"/>
      <c r="B48" s="114" t="s">
        <v>1354</v>
      </c>
      <c r="C48" s="117"/>
      <c r="D48" s="116"/>
      <c r="E48" s="116"/>
      <c r="H48" s="83" t="s">
        <v>1306</v>
      </c>
    </row>
    <row r="49">
      <c r="A49" s="109"/>
      <c r="B49" s="114" t="s">
        <v>539</v>
      </c>
      <c r="C49" s="117"/>
      <c r="D49" s="116"/>
      <c r="E49" s="116"/>
      <c r="H49" s="83" t="s">
        <v>1306</v>
      </c>
    </row>
    <row r="50">
      <c r="A50" s="109"/>
      <c r="B50" s="114" t="s">
        <v>21</v>
      </c>
      <c r="C50" s="117"/>
      <c r="D50" s="116"/>
      <c r="E50" s="116"/>
      <c r="H50" s="83" t="s">
        <v>1329</v>
      </c>
    </row>
    <row r="51">
      <c r="A51" s="109"/>
      <c r="B51" s="114" t="s">
        <v>1355</v>
      </c>
      <c r="C51" s="117"/>
      <c r="D51" s="116"/>
      <c r="E51" s="116"/>
      <c r="H51" s="83" t="s">
        <v>1329</v>
      </c>
    </row>
    <row r="52">
      <c r="A52" s="109"/>
      <c r="B52" s="118" t="s">
        <v>1113</v>
      </c>
      <c r="C52" s="117"/>
      <c r="D52" s="116"/>
      <c r="E52" s="116"/>
      <c r="H52" s="83" t="s">
        <v>1301</v>
      </c>
    </row>
    <row r="53">
      <c r="A53" s="109"/>
      <c r="B53" s="118" t="s">
        <v>1356</v>
      </c>
      <c r="C53" s="117"/>
      <c r="D53" s="116"/>
      <c r="E53" s="116"/>
      <c r="H53" s="83" t="s">
        <v>1357</v>
      </c>
    </row>
    <row r="54">
      <c r="A54" s="109"/>
      <c r="B54" s="118" t="s">
        <v>1358</v>
      </c>
      <c r="C54" s="117"/>
      <c r="D54" s="116"/>
      <c r="E54" s="116"/>
      <c r="H54" s="83" t="s">
        <v>1306</v>
      </c>
    </row>
    <row r="55">
      <c r="A55" s="109"/>
      <c r="B55" s="119" t="s">
        <v>1359</v>
      </c>
      <c r="C55" s="117"/>
      <c r="D55" s="116"/>
      <c r="E55" s="116"/>
      <c r="H55" s="83" t="s">
        <v>1306</v>
      </c>
    </row>
    <row r="56">
      <c r="A56" s="109"/>
      <c r="B56" s="119" t="s">
        <v>1360</v>
      </c>
      <c r="C56" s="117"/>
      <c r="D56" s="116"/>
      <c r="E56" s="116"/>
      <c r="H56" s="83" t="s">
        <v>1306</v>
      </c>
    </row>
    <row r="57">
      <c r="A57" s="109"/>
      <c r="B57" s="119" t="s">
        <v>611</v>
      </c>
      <c r="C57" s="117"/>
      <c r="D57" s="116"/>
      <c r="E57" s="116"/>
      <c r="H57" s="83" t="s">
        <v>1301</v>
      </c>
    </row>
    <row r="58">
      <c r="A58" s="109"/>
      <c r="B58" s="119" t="s">
        <v>1361</v>
      </c>
      <c r="C58" s="117"/>
      <c r="D58" s="116"/>
      <c r="E58" s="116"/>
      <c r="H58" s="83" t="s">
        <v>1306</v>
      </c>
    </row>
    <row r="59">
      <c r="A59" s="109"/>
      <c r="B59" s="119" t="s">
        <v>1362</v>
      </c>
      <c r="C59" s="117"/>
      <c r="D59" s="116"/>
      <c r="E59" s="116"/>
      <c r="H59" s="83" t="s">
        <v>1306</v>
      </c>
    </row>
    <row r="60">
      <c r="A60" s="109"/>
      <c r="B60" s="119" t="s">
        <v>1363</v>
      </c>
      <c r="C60" s="117"/>
      <c r="D60" s="116"/>
      <c r="E60" s="116"/>
      <c r="H60" s="83" t="s">
        <v>1306</v>
      </c>
    </row>
    <row r="61">
      <c r="A61" s="109"/>
      <c r="B61" s="119" t="s">
        <v>1364</v>
      </c>
      <c r="C61" s="117"/>
      <c r="D61" s="116"/>
      <c r="E61" s="116"/>
      <c r="H61" s="83" t="s">
        <v>1306</v>
      </c>
    </row>
    <row r="62">
      <c r="A62" s="109"/>
      <c r="B62" s="119" t="s">
        <v>1365</v>
      </c>
      <c r="C62" s="117"/>
      <c r="D62" s="116"/>
      <c r="E62" s="116"/>
      <c r="H62" s="83" t="s">
        <v>1306</v>
      </c>
    </row>
    <row r="63">
      <c r="A63" s="109"/>
      <c r="B63" s="119" t="s">
        <v>1366</v>
      </c>
      <c r="C63" s="117"/>
      <c r="D63" s="116"/>
      <c r="E63" s="116"/>
      <c r="H63" s="83" t="s">
        <v>1301</v>
      </c>
    </row>
    <row r="64">
      <c r="A64" s="109"/>
      <c r="B64" s="119" t="s">
        <v>1367</v>
      </c>
      <c r="C64" s="117"/>
      <c r="D64" s="116"/>
      <c r="E64" s="116"/>
      <c r="H64" s="83" t="s">
        <v>1329</v>
      </c>
    </row>
    <row r="65">
      <c r="A65" s="109"/>
      <c r="B65" s="119" t="s">
        <v>1368</v>
      </c>
      <c r="C65" s="117"/>
      <c r="D65" s="116"/>
      <c r="E65" s="116"/>
      <c r="H65" s="83" t="s">
        <v>1329</v>
      </c>
    </row>
    <row r="66">
      <c r="A66" s="109"/>
      <c r="B66" s="119" t="s">
        <v>1369</v>
      </c>
      <c r="C66" s="117"/>
      <c r="D66" s="116"/>
      <c r="E66" s="116"/>
      <c r="H66" s="83" t="s">
        <v>1301</v>
      </c>
    </row>
    <row r="67">
      <c r="A67" s="109"/>
      <c r="B67" s="119" t="s">
        <v>1370</v>
      </c>
      <c r="C67" s="117"/>
      <c r="D67" s="116"/>
      <c r="E67" s="116"/>
      <c r="H67" s="83" t="s">
        <v>1329</v>
      </c>
    </row>
    <row r="68">
      <c r="A68" s="109"/>
      <c r="B68" s="119" t="s">
        <v>1371</v>
      </c>
      <c r="C68" s="117"/>
      <c r="D68" s="116"/>
      <c r="E68" s="116"/>
      <c r="H68" s="83" t="s">
        <v>1306</v>
      </c>
    </row>
    <row r="69">
      <c r="A69" s="109"/>
      <c r="B69" s="119" t="s">
        <v>1372</v>
      </c>
      <c r="C69" s="117"/>
      <c r="D69" s="116"/>
      <c r="E69" s="116"/>
      <c r="H69" s="83" t="s">
        <v>1301</v>
      </c>
    </row>
    <row r="70">
      <c r="A70" s="109"/>
      <c r="B70" s="119" t="s">
        <v>1373</v>
      </c>
      <c r="C70" s="117"/>
      <c r="D70" s="116"/>
      <c r="E70" s="116"/>
      <c r="H70" s="83" t="s">
        <v>1306</v>
      </c>
    </row>
    <row r="71">
      <c r="A71" s="109"/>
      <c r="B71" s="119" t="s">
        <v>1374</v>
      </c>
      <c r="C71" s="117"/>
      <c r="D71" s="116"/>
      <c r="E71" s="116"/>
      <c r="H71" s="83" t="s">
        <v>1306</v>
      </c>
    </row>
    <row r="72">
      <c r="A72" s="109"/>
      <c r="B72" s="119" t="s">
        <v>1375</v>
      </c>
      <c r="C72" s="117"/>
      <c r="D72" s="116"/>
      <c r="E72" s="116"/>
      <c r="H72" s="83" t="s">
        <v>1306</v>
      </c>
    </row>
    <row r="73">
      <c r="A73" s="109"/>
      <c r="B73" s="119" t="s">
        <v>1376</v>
      </c>
      <c r="C73" s="117"/>
      <c r="D73" s="116"/>
      <c r="E73" s="116"/>
      <c r="H73" s="83" t="s">
        <v>1329</v>
      </c>
    </row>
    <row r="74">
      <c r="A74" s="109"/>
      <c r="B74" s="119" t="s">
        <v>1377</v>
      </c>
      <c r="C74" s="117"/>
      <c r="D74" s="116"/>
      <c r="E74" s="116"/>
      <c r="H74" s="83" t="s">
        <v>1306</v>
      </c>
    </row>
    <row r="75">
      <c r="A75" s="109"/>
      <c r="B75" s="119" t="s">
        <v>1378</v>
      </c>
      <c r="C75" s="117"/>
      <c r="D75" s="116"/>
      <c r="E75" s="116"/>
      <c r="H75" s="83" t="s">
        <v>1306</v>
      </c>
    </row>
    <row r="76">
      <c r="A76" s="109"/>
      <c r="B76" s="119" t="s">
        <v>1379</v>
      </c>
      <c r="C76" s="117"/>
      <c r="D76" s="116"/>
      <c r="E76" s="116"/>
      <c r="H76" s="83" t="s">
        <v>1306</v>
      </c>
    </row>
    <row r="77">
      <c r="A77" s="109"/>
      <c r="B77" s="119" t="s">
        <v>1380</v>
      </c>
      <c r="C77" s="117"/>
      <c r="D77" s="116"/>
      <c r="E77" s="116"/>
      <c r="H77" s="83" t="s">
        <v>1301</v>
      </c>
    </row>
    <row r="78">
      <c r="A78" s="109"/>
      <c r="B78" s="119" t="s">
        <v>1381</v>
      </c>
      <c r="C78" s="117"/>
      <c r="D78" s="116"/>
      <c r="E78" s="116"/>
      <c r="H78" s="83" t="s">
        <v>1301</v>
      </c>
    </row>
    <row r="79">
      <c r="A79" s="109"/>
      <c r="B79" s="119" t="s">
        <v>1382</v>
      </c>
      <c r="C79" s="117"/>
      <c r="D79" s="116"/>
      <c r="E79" s="116"/>
      <c r="H79" s="83" t="s">
        <v>1306</v>
      </c>
    </row>
    <row r="80">
      <c r="A80" s="109"/>
      <c r="B80" s="109"/>
      <c r="C80" s="117"/>
      <c r="D80" s="116"/>
      <c r="E80" s="116"/>
      <c r="H80" s="83" t="s">
        <v>1306</v>
      </c>
    </row>
    <row r="81">
      <c r="A81" s="109"/>
      <c r="B81" s="109"/>
      <c r="C81" s="117"/>
      <c r="D81" s="116"/>
      <c r="E81" s="116"/>
      <c r="H81" s="83" t="s">
        <v>1306</v>
      </c>
    </row>
    <row r="82">
      <c r="A82" s="109"/>
      <c r="B82" s="109"/>
      <c r="C82" s="117"/>
      <c r="D82" s="116"/>
      <c r="E82" s="116"/>
      <c r="H82" s="83" t="s">
        <v>1383</v>
      </c>
    </row>
    <row r="83">
      <c r="A83" s="109"/>
      <c r="B83" s="109"/>
      <c r="C83" s="117"/>
      <c r="D83" s="116"/>
      <c r="E83" s="116"/>
      <c r="H83" s="83" t="s">
        <v>1306</v>
      </c>
    </row>
    <row r="84">
      <c r="A84" s="109"/>
      <c r="B84" s="109"/>
      <c r="C84" s="117"/>
      <c r="D84" s="116"/>
      <c r="E84" s="116"/>
      <c r="H84" s="83" t="s">
        <v>1384</v>
      </c>
    </row>
    <row r="85">
      <c r="A85" s="109"/>
      <c r="B85" s="120"/>
      <c r="C85" s="117"/>
      <c r="D85" s="116"/>
      <c r="E85" s="116"/>
      <c r="H85" s="83" t="s">
        <v>1383</v>
      </c>
    </row>
    <row r="86">
      <c r="A86" s="109"/>
      <c r="B86" s="109"/>
      <c r="C86" s="117"/>
      <c r="D86" s="116"/>
      <c r="E86" s="116"/>
      <c r="H86" s="83" t="s">
        <v>1306</v>
      </c>
    </row>
    <row r="87">
      <c r="A87" s="109"/>
      <c r="B87" s="120"/>
      <c r="C87" s="117"/>
      <c r="D87" s="116"/>
      <c r="E87" s="116"/>
      <c r="H87" s="83" t="s">
        <v>1306</v>
      </c>
    </row>
    <row r="88">
      <c r="A88" s="109"/>
      <c r="B88" s="121"/>
      <c r="C88" s="117"/>
      <c r="D88" s="116"/>
      <c r="E88" s="116"/>
      <c r="H88" s="83" t="s">
        <v>1383</v>
      </c>
    </row>
    <row r="89">
      <c r="A89" s="109"/>
      <c r="B89" s="121"/>
      <c r="C89" s="117"/>
      <c r="D89" s="116"/>
      <c r="E89" s="116"/>
      <c r="H89" s="83" t="s">
        <v>1383</v>
      </c>
    </row>
    <row r="90">
      <c r="A90" s="109"/>
      <c r="B90" s="121"/>
      <c r="C90" s="117"/>
      <c r="D90" s="116"/>
      <c r="E90" s="116"/>
      <c r="H90" s="83" t="s">
        <v>1329</v>
      </c>
    </row>
    <row r="91">
      <c r="A91" s="109"/>
      <c r="B91" s="121"/>
      <c r="C91" s="117"/>
      <c r="D91" s="116"/>
      <c r="E91" s="116"/>
      <c r="H91" s="83" t="s">
        <v>1329</v>
      </c>
    </row>
    <row r="92">
      <c r="A92" s="109"/>
      <c r="B92" s="121"/>
      <c r="C92" s="117"/>
      <c r="D92" s="116"/>
      <c r="E92" s="116"/>
      <c r="H92" s="83" t="s">
        <v>1383</v>
      </c>
    </row>
    <row r="93">
      <c r="A93" s="109"/>
      <c r="B93" s="121"/>
      <c r="C93" s="117"/>
      <c r="D93" s="116"/>
      <c r="E93" s="116"/>
      <c r="H93" s="83" t="s">
        <v>1383</v>
      </c>
    </row>
    <row r="94">
      <c r="A94" s="109"/>
      <c r="B94" s="121"/>
      <c r="C94" s="117"/>
      <c r="D94" s="116"/>
      <c r="E94" s="116"/>
      <c r="H94" s="83" t="s">
        <v>1383</v>
      </c>
    </row>
    <row r="95">
      <c r="A95" s="109"/>
      <c r="B95" s="121"/>
      <c r="C95" s="117"/>
      <c r="D95" s="116"/>
      <c r="E95" s="116"/>
      <c r="H95" s="83" t="s">
        <v>1306</v>
      </c>
    </row>
    <row r="96">
      <c r="A96" s="109"/>
      <c r="B96" s="121"/>
      <c r="C96" s="117"/>
      <c r="D96" s="116"/>
      <c r="E96" s="116"/>
      <c r="H96" s="83" t="s">
        <v>1306</v>
      </c>
    </row>
    <row r="97">
      <c r="A97" s="109"/>
      <c r="B97" s="121"/>
      <c r="C97" s="117"/>
      <c r="D97" s="116"/>
      <c r="E97" s="116"/>
      <c r="H97" s="83" t="s">
        <v>1306</v>
      </c>
    </row>
    <row r="98">
      <c r="A98" s="109"/>
      <c r="B98" s="121"/>
      <c r="C98" s="117"/>
      <c r="D98" s="116"/>
      <c r="E98" s="116"/>
      <c r="H98" s="83" t="s">
        <v>1306</v>
      </c>
    </row>
    <row r="99">
      <c r="A99" s="109"/>
      <c r="B99" s="121"/>
      <c r="C99" s="117"/>
      <c r="D99" s="116"/>
      <c r="E99" s="116"/>
      <c r="H99" s="83" t="s">
        <v>1383</v>
      </c>
    </row>
    <row r="100">
      <c r="A100" s="109"/>
      <c r="B100" s="121"/>
      <c r="C100" s="117"/>
      <c r="D100" s="116"/>
      <c r="E100" s="116"/>
      <c r="H100" s="83" t="s">
        <v>1306</v>
      </c>
    </row>
    <row r="101">
      <c r="A101" s="109"/>
      <c r="B101" s="121"/>
      <c r="C101" s="117"/>
      <c r="D101" s="116"/>
      <c r="E101" s="116"/>
      <c r="H101" s="83" t="s">
        <v>1306</v>
      </c>
    </row>
    <row r="102">
      <c r="A102" s="109"/>
      <c r="B102" s="121"/>
      <c r="C102" s="117"/>
      <c r="D102" s="116"/>
      <c r="E102" s="116"/>
      <c r="H102" s="83" t="s">
        <v>1306</v>
      </c>
    </row>
    <row r="103">
      <c r="A103" s="109"/>
      <c r="B103" s="121"/>
      <c r="C103" s="117"/>
      <c r="D103" s="116"/>
      <c r="E103" s="116"/>
      <c r="H103" s="83" t="s">
        <v>1306</v>
      </c>
    </row>
    <row r="104">
      <c r="A104" s="109"/>
      <c r="B104" s="121"/>
      <c r="C104" s="117"/>
      <c r="D104" s="116"/>
      <c r="E104" s="116"/>
      <c r="H104" s="83" t="s">
        <v>1306</v>
      </c>
    </row>
    <row r="105">
      <c r="A105" s="109"/>
      <c r="B105" s="121"/>
      <c r="C105" s="117"/>
      <c r="D105" s="116"/>
      <c r="E105" s="116"/>
      <c r="H105" s="83" t="s">
        <v>1385</v>
      </c>
    </row>
    <row r="106">
      <c r="A106" s="109"/>
      <c r="B106" s="121"/>
      <c r="C106" s="117"/>
      <c r="D106" s="116"/>
      <c r="E106" s="116"/>
      <c r="H106" s="83" t="s">
        <v>1385</v>
      </c>
    </row>
    <row r="107">
      <c r="A107" s="109"/>
      <c r="B107" s="121"/>
      <c r="C107" s="117"/>
      <c r="D107" s="116"/>
      <c r="E107" s="116"/>
      <c r="H107" s="83" t="s">
        <v>1385</v>
      </c>
    </row>
    <row r="108">
      <c r="A108" s="109"/>
      <c r="B108" s="121"/>
      <c r="C108" s="117"/>
      <c r="D108" s="116"/>
      <c r="E108" s="116"/>
      <c r="H108" s="83" t="s">
        <v>1385</v>
      </c>
    </row>
    <row r="109">
      <c r="A109" s="109"/>
      <c r="B109" s="121"/>
      <c r="C109" s="117"/>
      <c r="D109" s="116"/>
      <c r="E109" s="116"/>
      <c r="H109" s="83" t="s">
        <v>1306</v>
      </c>
    </row>
    <row r="110">
      <c r="A110" s="109"/>
      <c r="B110" s="121"/>
      <c r="C110" s="117"/>
      <c r="D110" s="116"/>
      <c r="E110" s="116"/>
      <c r="H110" s="83" t="s">
        <v>1385</v>
      </c>
    </row>
    <row r="111">
      <c r="A111" s="109"/>
      <c r="B111" s="121"/>
      <c r="C111" s="117"/>
      <c r="D111" s="116"/>
      <c r="E111" s="116"/>
      <c r="H111" s="83" t="s">
        <v>1306</v>
      </c>
    </row>
    <row r="112">
      <c r="A112" s="109"/>
      <c r="B112" s="121"/>
      <c r="C112" s="117"/>
      <c r="D112" s="116"/>
      <c r="E112" s="116"/>
      <c r="H112" s="83" t="s">
        <v>1306</v>
      </c>
    </row>
    <row r="113">
      <c r="A113" s="109"/>
      <c r="B113" s="121"/>
      <c r="C113" s="117"/>
      <c r="D113" s="116"/>
      <c r="E113" s="116"/>
      <c r="H113" s="83" t="s">
        <v>1306</v>
      </c>
    </row>
    <row r="114">
      <c r="A114" s="109"/>
      <c r="B114" s="121"/>
      <c r="C114" s="117"/>
      <c r="D114" s="116"/>
      <c r="E114" s="116"/>
      <c r="H114" s="83" t="s">
        <v>1306</v>
      </c>
    </row>
    <row r="115">
      <c r="A115" s="109"/>
      <c r="B115" s="121"/>
      <c r="C115" s="117"/>
      <c r="D115" s="116"/>
      <c r="E115" s="116"/>
      <c r="H115" s="83" t="s">
        <v>1306</v>
      </c>
    </row>
    <row r="116">
      <c r="A116" s="109"/>
      <c r="B116" s="121"/>
      <c r="C116" s="117"/>
      <c r="D116" s="116"/>
      <c r="E116" s="116"/>
      <c r="H116" s="83" t="s">
        <v>1306</v>
      </c>
    </row>
    <row r="117">
      <c r="A117" s="109"/>
      <c r="B117" s="121"/>
      <c r="C117" s="117"/>
      <c r="D117" s="116"/>
      <c r="E117" s="116"/>
      <c r="H117" s="83" t="s">
        <v>1301</v>
      </c>
    </row>
    <row r="118">
      <c r="A118" s="109"/>
      <c r="B118" s="121"/>
      <c r="C118" s="117"/>
      <c r="D118" s="116"/>
      <c r="E118" s="116"/>
      <c r="H118" s="83" t="s">
        <v>1383</v>
      </c>
    </row>
    <row r="119">
      <c r="A119" s="109"/>
      <c r="B119" s="121"/>
      <c r="C119" s="117"/>
      <c r="D119" s="116"/>
      <c r="E119" s="116"/>
      <c r="H119" s="83" t="s">
        <v>1306</v>
      </c>
    </row>
    <row r="120">
      <c r="A120" s="109"/>
      <c r="B120" s="121"/>
      <c r="C120" s="117"/>
      <c r="D120" s="116"/>
      <c r="E120" s="116"/>
      <c r="H120" s="83" t="s">
        <v>1301</v>
      </c>
    </row>
    <row r="121">
      <c r="A121" s="109"/>
      <c r="B121" s="121"/>
      <c r="C121" s="117"/>
      <c r="D121" s="116"/>
      <c r="E121" s="116"/>
      <c r="H121" s="83" t="s">
        <v>1301</v>
      </c>
    </row>
    <row r="122">
      <c r="A122" s="109"/>
      <c r="B122" s="121"/>
      <c r="C122" s="117"/>
      <c r="D122" s="116"/>
      <c r="E122" s="116"/>
      <c r="H122" s="83" t="s">
        <v>1383</v>
      </c>
    </row>
    <row r="123">
      <c r="A123" s="109"/>
      <c r="B123" s="121"/>
      <c r="C123" s="117"/>
      <c r="D123" s="116"/>
      <c r="E123" s="116"/>
      <c r="H123" s="83" t="s">
        <v>1301</v>
      </c>
    </row>
    <row r="124">
      <c r="A124" s="109"/>
      <c r="B124" s="121"/>
      <c r="C124" s="117"/>
      <c r="D124" s="116"/>
      <c r="E124" s="116"/>
      <c r="H124" s="83" t="s">
        <v>1385</v>
      </c>
    </row>
    <row r="125">
      <c r="A125" s="109"/>
      <c r="B125" s="121"/>
      <c r="C125" s="117"/>
      <c r="D125" s="116"/>
      <c r="E125" s="116"/>
      <c r="H125" s="83" t="s">
        <v>1385</v>
      </c>
    </row>
    <row r="126">
      <c r="A126" s="109"/>
      <c r="B126" s="121"/>
      <c r="C126" s="117"/>
      <c r="D126" s="116"/>
      <c r="E126" s="116"/>
      <c r="H126" s="83" t="s">
        <v>1306</v>
      </c>
    </row>
    <row r="127">
      <c r="A127" s="109"/>
      <c r="B127" s="121"/>
      <c r="C127" s="117"/>
      <c r="D127" s="116"/>
      <c r="E127" s="116"/>
      <c r="H127" s="83" t="s">
        <v>1383</v>
      </c>
    </row>
    <row r="128">
      <c r="A128" s="109"/>
      <c r="B128" s="121"/>
      <c r="C128" s="117"/>
      <c r="D128" s="116"/>
      <c r="E128" s="116"/>
      <c r="H128" s="83" t="s">
        <v>1383</v>
      </c>
    </row>
    <row r="129">
      <c r="A129" s="109"/>
      <c r="B129" s="121"/>
      <c r="C129" s="117"/>
      <c r="D129" s="116"/>
      <c r="E129" s="116"/>
      <c r="H129" s="83" t="s">
        <v>1306</v>
      </c>
    </row>
    <row r="130">
      <c r="A130" s="109"/>
      <c r="B130" s="121"/>
      <c r="C130" s="117"/>
      <c r="D130" s="116"/>
      <c r="E130" s="116"/>
      <c r="H130" s="83" t="s">
        <v>1306</v>
      </c>
    </row>
    <row r="131">
      <c r="A131" s="109"/>
      <c r="B131" s="121"/>
      <c r="C131" s="117"/>
      <c r="D131" s="116"/>
      <c r="E131" s="116"/>
      <c r="H131" s="83" t="s">
        <v>1385</v>
      </c>
    </row>
    <row r="132">
      <c r="A132" s="109"/>
      <c r="B132" s="121"/>
      <c r="C132" s="117"/>
      <c r="D132" s="116"/>
      <c r="E132" s="116"/>
      <c r="H132" s="83" t="s">
        <v>1383</v>
      </c>
    </row>
    <row r="133">
      <c r="A133" s="109"/>
      <c r="B133" s="121"/>
      <c r="C133" s="117"/>
      <c r="D133" s="116"/>
      <c r="E133" s="116"/>
      <c r="H133" s="83" t="s">
        <v>1385</v>
      </c>
    </row>
    <row r="134">
      <c r="A134" s="109"/>
      <c r="B134" s="121"/>
      <c r="C134" s="117"/>
      <c r="D134" s="116"/>
      <c r="E134" s="116"/>
      <c r="H134" s="83" t="s">
        <v>1385</v>
      </c>
    </row>
    <row r="135">
      <c r="A135" s="109"/>
      <c r="B135" s="121"/>
      <c r="C135" s="117"/>
      <c r="D135" s="116"/>
      <c r="E135" s="116"/>
      <c r="H135" s="83" t="s">
        <v>1385</v>
      </c>
    </row>
    <row r="136">
      <c r="A136" s="109"/>
      <c r="B136" s="121"/>
      <c r="C136" s="117"/>
      <c r="D136" s="116"/>
      <c r="E136" s="116"/>
      <c r="H136" s="83" t="s">
        <v>1385</v>
      </c>
    </row>
    <row r="137">
      <c r="A137" s="109"/>
      <c r="B137" s="121"/>
      <c r="C137" s="117"/>
      <c r="D137" s="116"/>
      <c r="E137" s="116"/>
      <c r="H137" s="83" t="s">
        <v>1306</v>
      </c>
    </row>
    <row r="138">
      <c r="A138" s="109"/>
      <c r="B138" s="121"/>
      <c r="C138" s="117"/>
      <c r="D138" s="116"/>
      <c r="E138" s="116"/>
      <c r="H138" s="83" t="s">
        <v>1383</v>
      </c>
    </row>
    <row r="139">
      <c r="A139" s="109"/>
      <c r="B139" s="121"/>
      <c r="C139" s="117"/>
      <c r="D139" s="116"/>
      <c r="E139" s="116"/>
      <c r="H139" s="83" t="s">
        <v>1306</v>
      </c>
    </row>
    <row r="140">
      <c r="A140" s="109"/>
      <c r="B140" s="121"/>
      <c r="C140" s="117"/>
      <c r="D140" s="116"/>
      <c r="E140" s="116"/>
      <c r="H140" s="83" t="s">
        <v>1383</v>
      </c>
    </row>
    <row r="141">
      <c r="A141" s="109"/>
      <c r="B141" s="121"/>
      <c r="C141" s="117"/>
      <c r="D141" s="116"/>
      <c r="E141" s="116"/>
      <c r="H141" s="83" t="s">
        <v>1383</v>
      </c>
    </row>
    <row r="142">
      <c r="A142" s="109"/>
      <c r="B142" s="121"/>
      <c r="C142" s="117"/>
      <c r="D142" s="116"/>
      <c r="E142" s="116"/>
      <c r="H142" s="83" t="s">
        <v>1306</v>
      </c>
    </row>
    <row r="143">
      <c r="A143" s="109"/>
      <c r="B143" s="121"/>
      <c r="C143" s="117"/>
      <c r="D143" s="116"/>
      <c r="E143" s="116"/>
      <c r="H143" s="83" t="s">
        <v>1383</v>
      </c>
    </row>
    <row r="144">
      <c r="A144" s="109"/>
      <c r="B144" s="121"/>
      <c r="C144" s="117"/>
      <c r="D144" s="116"/>
      <c r="E144" s="116"/>
      <c r="H144" s="83" t="s">
        <v>1383</v>
      </c>
    </row>
    <row r="145">
      <c r="A145" s="109"/>
      <c r="B145" s="121"/>
      <c r="C145" s="117"/>
      <c r="D145" s="116"/>
      <c r="E145" s="116"/>
      <c r="H145" s="83" t="s">
        <v>1383</v>
      </c>
    </row>
    <row r="146">
      <c r="A146" s="109"/>
      <c r="B146" s="121"/>
      <c r="C146" s="117"/>
      <c r="D146" s="116"/>
      <c r="E146" s="116"/>
      <c r="H146" s="83" t="s">
        <v>1306</v>
      </c>
    </row>
    <row r="147">
      <c r="A147" s="109"/>
      <c r="B147" s="121"/>
      <c r="C147" s="117"/>
      <c r="D147" s="116"/>
      <c r="E147" s="116"/>
      <c r="H147" s="83" t="s">
        <v>1383</v>
      </c>
    </row>
    <row r="148">
      <c r="A148" s="109"/>
      <c r="B148" s="121"/>
      <c r="C148" s="117"/>
      <c r="D148" s="116"/>
      <c r="E148" s="116"/>
      <c r="H148" s="83" t="s">
        <v>1383</v>
      </c>
    </row>
    <row r="149">
      <c r="A149" s="109"/>
      <c r="B149" s="121"/>
      <c r="C149" s="117"/>
      <c r="D149" s="116"/>
      <c r="E149" s="116"/>
      <c r="H149" s="83" t="s">
        <v>1301</v>
      </c>
    </row>
    <row r="150">
      <c r="A150" s="109"/>
      <c r="B150" s="121"/>
      <c r="C150" s="117"/>
      <c r="D150" s="116"/>
      <c r="E150" s="116"/>
      <c r="H150" s="83" t="s">
        <v>1306</v>
      </c>
    </row>
    <row r="151">
      <c r="A151" s="122"/>
      <c r="B151" s="122"/>
      <c r="C151" s="123"/>
      <c r="D151" s="122"/>
      <c r="E151" s="122"/>
      <c r="H151" s="83" t="s">
        <v>1383</v>
      </c>
    </row>
    <row r="152">
      <c r="A152" s="122"/>
      <c r="B152" s="122"/>
      <c r="C152" s="123"/>
      <c r="D152" s="122"/>
      <c r="E152" s="122"/>
      <c r="H152" s="83" t="s">
        <v>1383</v>
      </c>
    </row>
    <row r="153">
      <c r="A153" s="122"/>
      <c r="B153" s="122"/>
      <c r="C153" s="123"/>
      <c r="D153" s="122"/>
      <c r="E153" s="122"/>
      <c r="H153" s="83" t="s">
        <v>1306</v>
      </c>
    </row>
    <row r="154">
      <c r="A154" s="122"/>
      <c r="B154" s="122"/>
      <c r="C154" s="123"/>
      <c r="D154" s="122"/>
      <c r="E154" s="122"/>
      <c r="H154" s="83" t="s">
        <v>1306</v>
      </c>
    </row>
    <row r="155">
      <c r="A155" s="122"/>
      <c r="B155" s="122"/>
      <c r="C155" s="123"/>
      <c r="D155" s="122"/>
      <c r="E155" s="122"/>
      <c r="H155" s="83" t="s">
        <v>1383</v>
      </c>
    </row>
    <row r="156">
      <c r="A156" s="122"/>
      <c r="B156" s="122"/>
      <c r="C156" s="123"/>
      <c r="D156" s="122"/>
      <c r="E156" s="122"/>
      <c r="H156" s="83" t="s">
        <v>1301</v>
      </c>
    </row>
    <row r="157">
      <c r="A157" s="122"/>
      <c r="B157" s="122"/>
      <c r="C157" s="123"/>
      <c r="D157" s="122"/>
      <c r="E157" s="122"/>
      <c r="H157" s="83" t="s">
        <v>1383</v>
      </c>
    </row>
    <row r="158">
      <c r="A158" s="122"/>
      <c r="B158" s="122"/>
      <c r="C158" s="123"/>
      <c r="D158" s="122"/>
      <c r="E158" s="122"/>
      <c r="H158" s="83" t="s">
        <v>1306</v>
      </c>
    </row>
    <row r="159">
      <c r="A159" s="122"/>
      <c r="B159" s="122"/>
      <c r="C159" s="123"/>
      <c r="D159" s="122"/>
      <c r="E159" s="122"/>
      <c r="H159" s="83" t="s">
        <v>1383</v>
      </c>
    </row>
    <row r="160">
      <c r="A160" s="122"/>
      <c r="B160" s="122"/>
      <c r="C160" s="123"/>
      <c r="D160" s="122"/>
      <c r="E160" s="122"/>
      <c r="H160" s="83" t="s">
        <v>1306</v>
      </c>
    </row>
    <row r="161">
      <c r="A161" s="122"/>
      <c r="B161" s="122"/>
      <c r="C161" s="123"/>
      <c r="D161" s="122"/>
      <c r="E161" s="122"/>
      <c r="H161" s="83" t="s">
        <v>1306</v>
      </c>
    </row>
    <row r="162">
      <c r="A162" s="122"/>
      <c r="B162" s="122"/>
      <c r="C162" s="123"/>
      <c r="D162" s="122"/>
      <c r="E162" s="122"/>
      <c r="H162" s="83" t="s">
        <v>1306</v>
      </c>
    </row>
    <row r="163">
      <c r="A163" s="122"/>
      <c r="B163" s="122"/>
      <c r="C163" s="123"/>
      <c r="D163" s="122"/>
      <c r="E163" s="122"/>
      <c r="H163" s="83" t="s">
        <v>1306</v>
      </c>
    </row>
    <row r="164">
      <c r="C164" s="104"/>
      <c r="H164" s="83" t="s">
        <v>1306</v>
      </c>
    </row>
    <row r="165">
      <c r="C165" s="104"/>
      <c r="H165" s="83" t="s">
        <v>1306</v>
      </c>
    </row>
    <row r="166">
      <c r="C166" s="104"/>
      <c r="H166" s="83" t="s">
        <v>1306</v>
      </c>
    </row>
    <row r="167">
      <c r="C167" s="104"/>
      <c r="H167" s="83" t="s">
        <v>1329</v>
      </c>
    </row>
    <row r="168">
      <c r="C168" s="104"/>
      <c r="H168" s="83" t="s">
        <v>1306</v>
      </c>
    </row>
    <row r="169">
      <c r="C169" s="104"/>
      <c r="H169" s="83" t="s">
        <v>1306</v>
      </c>
    </row>
    <row r="170">
      <c r="C170" s="104"/>
      <c r="H170" s="83" t="s">
        <v>1306</v>
      </c>
    </row>
    <row r="171">
      <c r="C171" s="104"/>
      <c r="H171" s="83" t="s">
        <v>1306</v>
      </c>
    </row>
    <row r="172">
      <c r="C172" s="104"/>
      <c r="H172" s="83" t="s">
        <v>1306</v>
      </c>
    </row>
    <row r="173">
      <c r="C173" s="104"/>
      <c r="H173" s="83" t="s">
        <v>1306</v>
      </c>
    </row>
    <row r="174">
      <c r="C174" s="104"/>
      <c r="H174" s="83" t="s">
        <v>1306</v>
      </c>
    </row>
    <row r="175">
      <c r="C175" s="104"/>
      <c r="H175" s="83" t="s">
        <v>1306</v>
      </c>
    </row>
    <row r="176">
      <c r="C176" s="104"/>
      <c r="H176" s="83" t="s">
        <v>1329</v>
      </c>
    </row>
    <row r="177">
      <c r="C177" s="104"/>
      <c r="H177" s="83" t="s">
        <v>1329</v>
      </c>
    </row>
    <row r="178">
      <c r="C178" s="104"/>
      <c r="H178" s="83" t="s">
        <v>1329</v>
      </c>
    </row>
    <row r="179">
      <c r="C179" s="104"/>
      <c r="H179" s="83" t="s">
        <v>1306</v>
      </c>
    </row>
    <row r="180">
      <c r="C180" s="104"/>
      <c r="H180" s="83" t="s">
        <v>1306</v>
      </c>
    </row>
    <row r="181">
      <c r="C181" s="104"/>
      <c r="H181" s="83" t="s">
        <v>1306</v>
      </c>
    </row>
    <row r="182">
      <c r="C182" s="104"/>
      <c r="H182" s="83" t="s">
        <v>1306</v>
      </c>
    </row>
    <row r="183">
      <c r="C183" s="104"/>
      <c r="H183" s="83" t="s">
        <v>1306</v>
      </c>
    </row>
    <row r="184">
      <c r="C184" s="104"/>
      <c r="H184" s="83" t="s">
        <v>1306</v>
      </c>
    </row>
    <row r="185">
      <c r="C185" s="104"/>
      <c r="H185" s="83" t="s">
        <v>1306</v>
      </c>
    </row>
    <row r="186">
      <c r="C186" s="104"/>
      <c r="H186" s="83" t="s">
        <v>1306</v>
      </c>
    </row>
    <row r="187">
      <c r="C187" s="104"/>
      <c r="H187" s="83" t="s">
        <v>1306</v>
      </c>
    </row>
    <row r="188">
      <c r="C188" s="104"/>
      <c r="H188" s="83" t="s">
        <v>1301</v>
      </c>
    </row>
    <row r="189">
      <c r="C189" s="104"/>
      <c r="H189" s="83" t="s">
        <v>1306</v>
      </c>
    </row>
    <row r="190">
      <c r="C190" s="104"/>
      <c r="H190" s="83" t="s">
        <v>1306</v>
      </c>
    </row>
    <row r="191">
      <c r="C191" s="104"/>
      <c r="H191" s="83" t="s">
        <v>1306</v>
      </c>
    </row>
    <row r="192">
      <c r="C192" s="104"/>
      <c r="H192" s="83" t="s">
        <v>1301</v>
      </c>
    </row>
    <row r="193">
      <c r="C193" s="104"/>
      <c r="H193" s="83" t="s">
        <v>1301</v>
      </c>
    </row>
    <row r="194">
      <c r="C194" s="104"/>
      <c r="H194" s="83" t="s">
        <v>1301</v>
      </c>
    </row>
    <row r="195">
      <c r="C195" s="104"/>
      <c r="H195" s="83" t="s">
        <v>1329</v>
      </c>
    </row>
    <row r="196">
      <c r="C196" s="104"/>
      <c r="H196" s="83" t="s">
        <v>1301</v>
      </c>
    </row>
    <row r="197">
      <c r="C197" s="104"/>
      <c r="H197" s="83" t="s">
        <v>1329</v>
      </c>
    </row>
    <row r="198">
      <c r="C198" s="104"/>
      <c r="H198" s="83" t="s">
        <v>1329</v>
      </c>
    </row>
    <row r="199">
      <c r="C199" s="104"/>
      <c r="H199" s="83" t="s">
        <v>1306</v>
      </c>
    </row>
    <row r="200">
      <c r="C200" s="104"/>
      <c r="H200" s="83" t="s">
        <v>1301</v>
      </c>
    </row>
    <row r="201">
      <c r="C201" s="104"/>
      <c r="H201" s="83" t="s">
        <v>1301</v>
      </c>
    </row>
    <row r="202">
      <c r="C202" s="104"/>
      <c r="H202" s="83" t="s">
        <v>1329</v>
      </c>
    </row>
    <row r="203">
      <c r="C203" s="104"/>
      <c r="H203" s="83" t="s">
        <v>1329</v>
      </c>
    </row>
    <row r="204">
      <c r="C204" s="104"/>
      <c r="H204" s="83" t="s">
        <v>1329</v>
      </c>
    </row>
    <row r="205">
      <c r="C205" s="104"/>
      <c r="H205" s="83" t="s">
        <v>1329</v>
      </c>
    </row>
    <row r="206">
      <c r="C206" s="104"/>
      <c r="H206" s="83" t="s">
        <v>1329</v>
      </c>
    </row>
    <row r="207">
      <c r="C207" s="104"/>
      <c r="H207" s="83" t="s">
        <v>1329</v>
      </c>
    </row>
    <row r="208">
      <c r="C208" s="104"/>
      <c r="H208" s="83" t="s">
        <v>1301</v>
      </c>
    </row>
    <row r="209">
      <c r="C209" s="104"/>
      <c r="H209" s="83" t="s">
        <v>1301</v>
      </c>
    </row>
    <row r="210">
      <c r="C210" s="104"/>
      <c r="H210" s="83" t="s">
        <v>1329</v>
      </c>
    </row>
    <row r="211">
      <c r="C211" s="104"/>
      <c r="H211" s="83" t="s">
        <v>1301</v>
      </c>
    </row>
    <row r="212">
      <c r="C212" s="104"/>
      <c r="H212" s="83" t="s">
        <v>1306</v>
      </c>
    </row>
    <row r="213">
      <c r="C213" s="104"/>
      <c r="H213" s="83" t="s">
        <v>1306</v>
      </c>
    </row>
    <row r="214">
      <c r="C214" s="104"/>
      <c r="H214" s="83" t="s">
        <v>1301</v>
      </c>
    </row>
    <row r="215">
      <c r="C215" s="104"/>
      <c r="H215" s="83" t="s">
        <v>1329</v>
      </c>
    </row>
    <row r="216">
      <c r="C216" s="104"/>
      <c r="H216" s="83" t="s">
        <v>1329</v>
      </c>
    </row>
    <row r="217">
      <c r="C217" s="104"/>
      <c r="H217" s="83" t="s">
        <v>1301</v>
      </c>
    </row>
    <row r="218">
      <c r="C218" s="104"/>
      <c r="H218" s="83" t="s">
        <v>1329</v>
      </c>
    </row>
    <row r="219">
      <c r="C219" s="104"/>
      <c r="H219" s="83" t="s">
        <v>1301</v>
      </c>
    </row>
    <row r="220">
      <c r="C220" s="104"/>
      <c r="H220" s="83" t="s">
        <v>1329</v>
      </c>
    </row>
    <row r="221">
      <c r="C221" s="104"/>
      <c r="H221" s="83" t="s">
        <v>1301</v>
      </c>
    </row>
    <row r="222">
      <c r="C222" s="104"/>
      <c r="H222" s="83" t="s">
        <v>1329</v>
      </c>
    </row>
    <row r="223">
      <c r="C223" s="104"/>
      <c r="H223" s="83" t="s">
        <v>1301</v>
      </c>
    </row>
    <row r="224">
      <c r="C224" s="104"/>
      <c r="H224" s="83" t="s">
        <v>1301</v>
      </c>
    </row>
    <row r="225">
      <c r="C225" s="104"/>
      <c r="H225" s="83" t="s">
        <v>1301</v>
      </c>
    </row>
    <row r="226">
      <c r="C226" s="104"/>
      <c r="H226" s="83" t="s">
        <v>1301</v>
      </c>
    </row>
    <row r="227">
      <c r="C227" s="104"/>
      <c r="H227" s="83" t="s">
        <v>1301</v>
      </c>
    </row>
    <row r="228">
      <c r="C228" s="104"/>
      <c r="H228" s="83" t="s">
        <v>1329</v>
      </c>
    </row>
    <row r="229">
      <c r="C229" s="104"/>
      <c r="H229" s="83" t="s">
        <v>1329</v>
      </c>
    </row>
    <row r="230">
      <c r="C230" s="104"/>
      <c r="H230" s="83" t="s">
        <v>1329</v>
      </c>
    </row>
    <row r="231">
      <c r="C231" s="104"/>
      <c r="H231" s="83" t="s">
        <v>1306</v>
      </c>
    </row>
    <row r="232">
      <c r="C232" s="104"/>
      <c r="H232" s="83" t="s">
        <v>1329</v>
      </c>
    </row>
    <row r="233">
      <c r="C233" s="104"/>
      <c r="H233" s="83" t="s">
        <v>1329</v>
      </c>
    </row>
    <row r="234">
      <c r="C234" s="104"/>
      <c r="H234" s="83" t="s">
        <v>1301</v>
      </c>
    </row>
    <row r="235">
      <c r="C235" s="104"/>
      <c r="H235" s="83" t="s">
        <v>1329</v>
      </c>
    </row>
    <row r="236">
      <c r="C236" s="104"/>
      <c r="H236" s="83" t="s">
        <v>1306</v>
      </c>
    </row>
    <row r="237">
      <c r="C237" s="104"/>
      <c r="H237" s="83" t="s">
        <v>1329</v>
      </c>
    </row>
    <row r="238">
      <c r="C238" s="104"/>
      <c r="H238" s="83" t="s">
        <v>1306</v>
      </c>
    </row>
    <row r="239">
      <c r="C239" s="104"/>
      <c r="H239" s="83" t="s">
        <v>1301</v>
      </c>
    </row>
    <row r="240">
      <c r="C240" s="104"/>
      <c r="H240" s="83" t="s">
        <v>1301</v>
      </c>
    </row>
    <row r="241">
      <c r="C241" s="104"/>
      <c r="H241" s="83" t="s">
        <v>1301</v>
      </c>
    </row>
    <row r="242">
      <c r="C242" s="104"/>
      <c r="H242" s="83" t="s">
        <v>1301</v>
      </c>
    </row>
    <row r="243">
      <c r="C243" s="104"/>
      <c r="H243" s="83" t="s">
        <v>1306</v>
      </c>
    </row>
    <row r="244">
      <c r="C244" s="104"/>
      <c r="H244" s="83" t="s">
        <v>1306</v>
      </c>
    </row>
    <row r="245">
      <c r="C245" s="104"/>
      <c r="H245" s="83" t="s">
        <v>1301</v>
      </c>
    </row>
    <row r="246">
      <c r="C246" s="104"/>
      <c r="H246" s="83" t="s">
        <v>1301</v>
      </c>
    </row>
    <row r="247">
      <c r="C247" s="104"/>
      <c r="H247" s="83" t="s">
        <v>1306</v>
      </c>
    </row>
    <row r="248">
      <c r="C248" s="104"/>
      <c r="H248" s="83" t="s">
        <v>1301</v>
      </c>
    </row>
    <row r="249">
      <c r="C249" s="104"/>
      <c r="H249" s="83" t="s">
        <v>1306</v>
      </c>
    </row>
    <row r="250">
      <c r="C250" s="104"/>
      <c r="H250" s="83" t="s">
        <v>1301</v>
      </c>
    </row>
    <row r="251">
      <c r="C251" s="104"/>
      <c r="H251" s="83" t="s">
        <v>1301</v>
      </c>
    </row>
    <row r="252">
      <c r="C252" s="104"/>
      <c r="H252" s="83" t="s">
        <v>1301</v>
      </c>
    </row>
    <row r="253">
      <c r="C253" s="104"/>
      <c r="H253" s="83" t="s">
        <v>1329</v>
      </c>
    </row>
    <row r="254">
      <c r="C254" s="104"/>
      <c r="H254" s="83" t="s">
        <v>1329</v>
      </c>
    </row>
    <row r="255">
      <c r="C255" s="104"/>
      <c r="H255" s="83" t="s">
        <v>1329</v>
      </c>
    </row>
    <row r="256">
      <c r="C256" s="104"/>
      <c r="H256" s="83" t="s">
        <v>1329</v>
      </c>
    </row>
    <row r="257">
      <c r="C257" s="104"/>
      <c r="H257" s="83" t="s">
        <v>1329</v>
      </c>
    </row>
    <row r="258">
      <c r="C258" s="104"/>
      <c r="H258" s="83" t="s">
        <v>1329</v>
      </c>
    </row>
    <row r="259">
      <c r="C259" s="104"/>
      <c r="H259" s="83" t="s">
        <v>1329</v>
      </c>
    </row>
    <row r="260">
      <c r="C260" s="104"/>
      <c r="H260" s="83" t="s">
        <v>1329</v>
      </c>
    </row>
    <row r="261">
      <c r="C261" s="104"/>
      <c r="H261" s="83" t="s">
        <v>1306</v>
      </c>
    </row>
    <row r="262">
      <c r="C262" s="104"/>
      <c r="H262" s="83" t="s">
        <v>1384</v>
      </c>
    </row>
    <row r="263">
      <c r="C263" s="104"/>
      <c r="H263" s="83" t="s">
        <v>1301</v>
      </c>
    </row>
    <row r="264">
      <c r="C264" s="104"/>
      <c r="H264" s="83" t="s">
        <v>1301</v>
      </c>
    </row>
    <row r="265">
      <c r="C265" s="104"/>
      <c r="H265" s="83" t="s">
        <v>1301</v>
      </c>
    </row>
    <row r="266">
      <c r="C266" s="104"/>
      <c r="H266" s="83" t="s">
        <v>1301</v>
      </c>
    </row>
    <row r="267">
      <c r="C267" s="104"/>
      <c r="H267" s="83" t="s">
        <v>1306</v>
      </c>
    </row>
    <row r="268">
      <c r="C268" s="104"/>
      <c r="H268" s="83" t="s">
        <v>1329</v>
      </c>
    </row>
    <row r="269">
      <c r="C269" s="104"/>
      <c r="H269" s="83" t="s">
        <v>1301</v>
      </c>
    </row>
    <row r="270">
      <c r="C270" s="104"/>
      <c r="H270" s="83" t="s">
        <v>1301</v>
      </c>
    </row>
    <row r="271">
      <c r="C271" s="104"/>
      <c r="H271" s="83" t="s">
        <v>1301</v>
      </c>
    </row>
    <row r="272">
      <c r="C272" s="104"/>
      <c r="H272" s="83" t="s">
        <v>1301</v>
      </c>
    </row>
    <row r="273">
      <c r="C273" s="104"/>
      <c r="H273" s="83" t="s">
        <v>1301</v>
      </c>
    </row>
    <row r="274">
      <c r="C274" s="104"/>
      <c r="H274" s="83" t="s">
        <v>1329</v>
      </c>
    </row>
    <row r="275">
      <c r="C275" s="104"/>
      <c r="H275" s="83" t="s">
        <v>1329</v>
      </c>
    </row>
    <row r="276">
      <c r="C276" s="104"/>
      <c r="H276" s="83" t="s">
        <v>1329</v>
      </c>
    </row>
    <row r="277">
      <c r="C277" s="104"/>
      <c r="H277" s="83" t="s">
        <v>1329</v>
      </c>
    </row>
    <row r="278">
      <c r="C278" s="104"/>
      <c r="H278" s="83" t="s">
        <v>1329</v>
      </c>
    </row>
    <row r="279">
      <c r="C279" s="104"/>
      <c r="H279" s="83" t="s">
        <v>1329</v>
      </c>
    </row>
    <row r="280">
      <c r="C280" s="104"/>
      <c r="H280" s="83" t="s">
        <v>1329</v>
      </c>
    </row>
    <row r="281">
      <c r="C281" s="104"/>
      <c r="H281" s="83" t="s">
        <v>1329</v>
      </c>
    </row>
    <row r="282">
      <c r="C282" s="104"/>
      <c r="H282" s="83" t="s">
        <v>1306</v>
      </c>
    </row>
    <row r="283">
      <c r="C283" s="104"/>
      <c r="H283" s="83" t="s">
        <v>1301</v>
      </c>
    </row>
    <row r="284">
      <c r="C284" s="104"/>
      <c r="H284" s="83" t="s">
        <v>1306</v>
      </c>
    </row>
    <row r="285">
      <c r="C285" s="104"/>
      <c r="H285" s="83" t="s">
        <v>1306</v>
      </c>
    </row>
    <row r="286">
      <c r="C286" s="104"/>
      <c r="H286" s="83" t="s">
        <v>1383</v>
      </c>
    </row>
    <row r="287">
      <c r="C287" s="104"/>
      <c r="H287" s="83" t="s">
        <v>1383</v>
      </c>
    </row>
    <row r="288">
      <c r="C288" s="104"/>
      <c r="H288" s="83" t="s">
        <v>1306</v>
      </c>
    </row>
    <row r="289">
      <c r="C289" s="104"/>
      <c r="H289" s="83" t="s">
        <v>1306</v>
      </c>
    </row>
    <row r="290">
      <c r="C290" s="104"/>
      <c r="H290" s="83" t="s">
        <v>1384</v>
      </c>
    </row>
    <row r="291">
      <c r="C291" s="104"/>
      <c r="H291" s="83" t="s">
        <v>1306</v>
      </c>
    </row>
    <row r="292">
      <c r="C292" s="104"/>
      <c r="H292" s="83" t="s">
        <v>1306</v>
      </c>
    </row>
    <row r="293">
      <c r="C293" s="104"/>
      <c r="H293" s="83" t="s">
        <v>1329</v>
      </c>
    </row>
    <row r="294">
      <c r="C294" s="104"/>
      <c r="H294" s="83" t="s">
        <v>1329</v>
      </c>
    </row>
    <row r="295">
      <c r="C295" s="104"/>
      <c r="H295" s="83" t="s">
        <v>1329</v>
      </c>
    </row>
    <row r="296">
      <c r="C296" s="104"/>
      <c r="H296" s="83" t="s">
        <v>1329</v>
      </c>
    </row>
    <row r="297">
      <c r="C297" s="104"/>
      <c r="H297" s="83" t="s">
        <v>1329</v>
      </c>
    </row>
    <row r="298">
      <c r="C298" s="104"/>
      <c r="H298" s="83" t="s">
        <v>1329</v>
      </c>
    </row>
    <row r="299">
      <c r="C299" s="104"/>
      <c r="H299" s="83" t="s">
        <v>1329</v>
      </c>
    </row>
    <row r="300">
      <c r="C300" s="104"/>
      <c r="H300" s="83" t="s">
        <v>1329</v>
      </c>
    </row>
    <row r="301">
      <c r="C301" s="104"/>
      <c r="H301" s="83" t="s">
        <v>1301</v>
      </c>
    </row>
    <row r="302">
      <c r="C302" s="104"/>
      <c r="H302" s="83" t="s">
        <v>1301</v>
      </c>
    </row>
    <row r="303">
      <c r="C303" s="104"/>
      <c r="H303" s="83" t="s">
        <v>1306</v>
      </c>
    </row>
    <row r="304">
      <c r="C304" s="104"/>
      <c r="H304" s="83" t="s">
        <v>1306</v>
      </c>
    </row>
    <row r="305">
      <c r="C305" s="104"/>
      <c r="H305" s="83" t="s">
        <v>1306</v>
      </c>
    </row>
    <row r="306">
      <c r="C306" s="104"/>
      <c r="H306" s="83" t="s">
        <v>1306</v>
      </c>
    </row>
    <row r="307">
      <c r="C307" s="104"/>
      <c r="H307" s="83" t="s">
        <v>1306</v>
      </c>
    </row>
    <row r="308">
      <c r="C308" s="104"/>
      <c r="H308" s="83" t="s">
        <v>1306</v>
      </c>
    </row>
    <row r="309">
      <c r="C309" s="104"/>
      <c r="H309" s="83" t="s">
        <v>1306</v>
      </c>
    </row>
    <row r="310">
      <c r="C310" s="104"/>
      <c r="H310" s="83" t="s">
        <v>1306</v>
      </c>
    </row>
    <row r="311">
      <c r="C311" s="104"/>
      <c r="H311" s="83" t="s">
        <v>1329</v>
      </c>
    </row>
    <row r="312">
      <c r="C312" s="104"/>
      <c r="H312" s="83" t="s">
        <v>1329</v>
      </c>
    </row>
    <row r="313">
      <c r="C313" s="104"/>
      <c r="H313" s="83" t="s">
        <v>1329</v>
      </c>
    </row>
    <row r="314">
      <c r="C314" s="104"/>
      <c r="H314" s="83" t="s">
        <v>1329</v>
      </c>
    </row>
    <row r="315">
      <c r="C315" s="104"/>
      <c r="H315" s="83" t="s">
        <v>1329</v>
      </c>
    </row>
    <row r="316">
      <c r="C316" s="104"/>
      <c r="H316" s="83" t="s">
        <v>1329</v>
      </c>
    </row>
    <row r="317">
      <c r="C317" s="104"/>
      <c r="H317" s="83" t="s">
        <v>1329</v>
      </c>
    </row>
    <row r="318">
      <c r="C318" s="104"/>
      <c r="H318" s="83" t="s">
        <v>1329</v>
      </c>
    </row>
    <row r="319">
      <c r="C319" s="104"/>
      <c r="H319" s="83" t="s">
        <v>1306</v>
      </c>
    </row>
    <row r="320">
      <c r="C320" s="104"/>
      <c r="H320" s="83" t="s">
        <v>1306</v>
      </c>
    </row>
    <row r="321">
      <c r="C321" s="104"/>
      <c r="H321" s="83" t="s">
        <v>1306</v>
      </c>
    </row>
    <row r="322">
      <c r="C322" s="104"/>
      <c r="H322" s="83" t="s">
        <v>1306</v>
      </c>
    </row>
    <row r="323">
      <c r="C323" s="104"/>
      <c r="H323" s="83" t="s">
        <v>1301</v>
      </c>
    </row>
    <row r="324">
      <c r="C324" s="104"/>
      <c r="H324" s="83" t="s">
        <v>1306</v>
      </c>
    </row>
    <row r="325">
      <c r="C325" s="104"/>
      <c r="H325" s="83" t="s">
        <v>1301</v>
      </c>
    </row>
    <row r="326">
      <c r="C326" s="104"/>
      <c r="H326" s="83" t="s">
        <v>1301</v>
      </c>
    </row>
    <row r="327">
      <c r="C327" s="104"/>
      <c r="H327" s="83" t="s">
        <v>1301</v>
      </c>
    </row>
    <row r="328">
      <c r="C328" s="104"/>
      <c r="H328" s="83" t="s">
        <v>1301</v>
      </c>
    </row>
    <row r="329">
      <c r="C329" s="104"/>
      <c r="H329" s="83" t="s">
        <v>1301</v>
      </c>
    </row>
    <row r="330">
      <c r="C330" s="104"/>
      <c r="H330" s="83" t="s">
        <v>1301</v>
      </c>
    </row>
    <row r="331">
      <c r="C331" s="104"/>
      <c r="H331" s="83" t="s">
        <v>1301</v>
      </c>
    </row>
    <row r="332">
      <c r="C332" s="104"/>
      <c r="H332" s="83" t="s">
        <v>1301</v>
      </c>
    </row>
    <row r="333">
      <c r="C333" s="104"/>
      <c r="H333" s="83" t="s">
        <v>1306</v>
      </c>
    </row>
    <row r="334">
      <c r="C334" s="104"/>
      <c r="H334" s="83" t="s">
        <v>1329</v>
      </c>
    </row>
    <row r="335">
      <c r="C335" s="104"/>
      <c r="H335" s="83" t="s">
        <v>1329</v>
      </c>
    </row>
    <row r="336">
      <c r="C336" s="104"/>
      <c r="H336" s="83" t="s">
        <v>1329</v>
      </c>
    </row>
    <row r="337">
      <c r="C337" s="104"/>
      <c r="H337" s="83" t="s">
        <v>1306</v>
      </c>
    </row>
    <row r="338">
      <c r="C338" s="104"/>
      <c r="H338" s="83" t="s">
        <v>1306</v>
      </c>
    </row>
    <row r="339">
      <c r="C339" s="104"/>
      <c r="H339" s="83" t="s">
        <v>1301</v>
      </c>
    </row>
    <row r="340">
      <c r="C340" s="104"/>
      <c r="H340" s="83" t="s">
        <v>1301</v>
      </c>
    </row>
    <row r="341">
      <c r="C341" s="104"/>
      <c r="H341" s="83" t="s">
        <v>1301</v>
      </c>
    </row>
    <row r="342">
      <c r="C342" s="104"/>
      <c r="H342" s="83" t="s">
        <v>1301</v>
      </c>
    </row>
    <row r="343">
      <c r="C343" s="104"/>
      <c r="H343" s="83" t="s">
        <v>1301</v>
      </c>
    </row>
    <row r="344">
      <c r="C344" s="104"/>
      <c r="H344" s="83" t="s">
        <v>1301</v>
      </c>
    </row>
    <row r="345">
      <c r="C345" s="104"/>
      <c r="H345" s="83" t="s">
        <v>1329</v>
      </c>
    </row>
    <row r="346">
      <c r="C346" s="104"/>
      <c r="H346" s="83" t="s">
        <v>1329</v>
      </c>
    </row>
    <row r="347">
      <c r="C347" s="104"/>
      <c r="H347" s="83" t="s">
        <v>1329</v>
      </c>
    </row>
    <row r="348">
      <c r="C348" s="104"/>
      <c r="H348" s="83" t="s">
        <v>1384</v>
      </c>
    </row>
    <row r="349">
      <c r="C349" s="104"/>
      <c r="H349" s="83" t="s">
        <v>1329</v>
      </c>
    </row>
    <row r="350">
      <c r="C350" s="104"/>
      <c r="H350" s="83" t="s">
        <v>1329</v>
      </c>
    </row>
    <row r="351">
      <c r="C351" s="104"/>
      <c r="H351" s="83" t="s">
        <v>1329</v>
      </c>
    </row>
    <row r="352">
      <c r="C352" s="104"/>
      <c r="H352" s="83" t="s">
        <v>1306</v>
      </c>
    </row>
    <row r="353">
      <c r="C353" s="104"/>
      <c r="H353" s="83" t="s">
        <v>1306</v>
      </c>
    </row>
    <row r="354">
      <c r="C354" s="104"/>
      <c r="H354" s="83" t="s">
        <v>1306</v>
      </c>
    </row>
    <row r="355">
      <c r="C355" s="104"/>
      <c r="H355" s="83" t="s">
        <v>1306</v>
      </c>
    </row>
    <row r="356">
      <c r="C356" s="104"/>
      <c r="H356" s="83" t="s">
        <v>1301</v>
      </c>
    </row>
    <row r="357">
      <c r="C357" s="104"/>
      <c r="H357" s="83" t="s">
        <v>1301</v>
      </c>
    </row>
    <row r="358">
      <c r="C358" s="104"/>
      <c r="H358" s="83" t="s">
        <v>1301</v>
      </c>
    </row>
    <row r="359">
      <c r="C359" s="104"/>
      <c r="H359" s="83" t="s">
        <v>1306</v>
      </c>
    </row>
    <row r="360">
      <c r="C360" s="104"/>
      <c r="H360" s="83" t="s">
        <v>1301</v>
      </c>
    </row>
    <row r="361">
      <c r="C361" s="104"/>
      <c r="H361" s="83" t="s">
        <v>1301</v>
      </c>
    </row>
    <row r="362">
      <c r="C362" s="104"/>
      <c r="H362" s="83" t="s">
        <v>1301</v>
      </c>
    </row>
    <row r="363">
      <c r="C363" s="104"/>
      <c r="H363" s="83" t="s">
        <v>1301</v>
      </c>
    </row>
    <row r="364">
      <c r="C364" s="104"/>
      <c r="H364" s="83" t="s">
        <v>1301</v>
      </c>
    </row>
    <row r="365">
      <c r="C365" s="104"/>
      <c r="H365" s="83" t="s">
        <v>1301</v>
      </c>
    </row>
    <row r="366">
      <c r="C366" s="104"/>
      <c r="H366" s="83" t="s">
        <v>1301</v>
      </c>
    </row>
    <row r="367">
      <c r="C367" s="104"/>
      <c r="H367" s="83" t="s">
        <v>1301</v>
      </c>
    </row>
    <row r="368">
      <c r="C368" s="104"/>
      <c r="H368" s="83" t="s">
        <v>1301</v>
      </c>
    </row>
    <row r="369">
      <c r="C369" s="104"/>
      <c r="H369" s="83" t="s">
        <v>1301</v>
      </c>
    </row>
    <row r="370">
      <c r="C370" s="104"/>
      <c r="H370" s="83" t="s">
        <v>1301</v>
      </c>
    </row>
    <row r="371">
      <c r="C371" s="104"/>
      <c r="H371" s="83" t="s">
        <v>1306</v>
      </c>
    </row>
    <row r="372">
      <c r="C372" s="104"/>
      <c r="H372" s="83" t="s">
        <v>1306</v>
      </c>
    </row>
    <row r="373">
      <c r="C373" s="104"/>
      <c r="H373" s="83" t="s">
        <v>1306</v>
      </c>
    </row>
    <row r="374">
      <c r="C374" s="104"/>
      <c r="H374" s="83" t="s">
        <v>1306</v>
      </c>
    </row>
    <row r="375">
      <c r="C375" s="104"/>
      <c r="H375" s="83" t="s">
        <v>1306</v>
      </c>
    </row>
    <row r="376">
      <c r="C376" s="104"/>
      <c r="H376" s="83" t="s">
        <v>1306</v>
      </c>
    </row>
    <row r="377">
      <c r="C377" s="104"/>
      <c r="H377" s="83" t="s">
        <v>1329</v>
      </c>
    </row>
    <row r="378">
      <c r="C378" s="104"/>
      <c r="H378" s="83" t="s">
        <v>1329</v>
      </c>
    </row>
    <row r="379">
      <c r="C379" s="104"/>
      <c r="H379" s="83" t="s">
        <v>1329</v>
      </c>
    </row>
    <row r="380">
      <c r="C380" s="104"/>
      <c r="H380" s="83" t="s">
        <v>1306</v>
      </c>
    </row>
    <row r="381">
      <c r="C381" s="104"/>
      <c r="H381" s="83" t="s">
        <v>1306</v>
      </c>
    </row>
    <row r="382">
      <c r="C382" s="104"/>
      <c r="H382" s="83" t="s">
        <v>1306</v>
      </c>
    </row>
    <row r="383">
      <c r="C383" s="104"/>
      <c r="H383" s="83" t="s">
        <v>1301</v>
      </c>
    </row>
    <row r="384">
      <c r="C384" s="104"/>
      <c r="H384" s="83" t="s">
        <v>1301</v>
      </c>
    </row>
    <row r="385">
      <c r="C385" s="104"/>
      <c r="H385" s="83" t="s">
        <v>1301</v>
      </c>
    </row>
    <row r="386">
      <c r="C386" s="104"/>
      <c r="H386" s="83" t="s">
        <v>1301</v>
      </c>
    </row>
    <row r="387">
      <c r="C387" s="104"/>
      <c r="H387" s="83" t="s">
        <v>1301</v>
      </c>
    </row>
    <row r="388">
      <c r="C388" s="104"/>
      <c r="H388" s="83" t="s">
        <v>1301</v>
      </c>
    </row>
    <row r="389">
      <c r="C389" s="104"/>
      <c r="H389" s="83" t="s">
        <v>1301</v>
      </c>
    </row>
    <row r="390">
      <c r="C390" s="104"/>
      <c r="H390" s="83" t="s">
        <v>1384</v>
      </c>
    </row>
    <row r="391">
      <c r="C391" s="104"/>
      <c r="H391" s="83" t="s">
        <v>1384</v>
      </c>
    </row>
    <row r="392">
      <c r="C392" s="104"/>
      <c r="H392" s="83" t="s">
        <v>1384</v>
      </c>
    </row>
    <row r="393">
      <c r="C393" s="104"/>
      <c r="H393" s="83" t="s">
        <v>1329</v>
      </c>
    </row>
    <row r="394">
      <c r="C394" s="104"/>
      <c r="H394" s="83" t="s">
        <v>1329</v>
      </c>
    </row>
    <row r="395">
      <c r="C395" s="104"/>
      <c r="H395" s="83" t="s">
        <v>1329</v>
      </c>
    </row>
    <row r="396">
      <c r="C396" s="104"/>
      <c r="H396" s="83" t="s">
        <v>1329</v>
      </c>
    </row>
    <row r="397">
      <c r="C397" s="104"/>
      <c r="H397" s="83" t="s">
        <v>1329</v>
      </c>
    </row>
    <row r="398">
      <c r="C398" s="104"/>
      <c r="H398" s="83" t="s">
        <v>1301</v>
      </c>
    </row>
    <row r="399">
      <c r="C399" s="104"/>
      <c r="H399" s="83" t="s">
        <v>1301</v>
      </c>
    </row>
    <row r="400">
      <c r="C400" s="104"/>
      <c r="H400" s="83" t="s">
        <v>1306</v>
      </c>
    </row>
    <row r="401">
      <c r="C401" s="104"/>
      <c r="H401" s="83" t="s">
        <v>1306</v>
      </c>
    </row>
    <row r="402">
      <c r="C402" s="104"/>
      <c r="H402" s="83" t="s">
        <v>1306</v>
      </c>
    </row>
    <row r="403">
      <c r="C403" s="104"/>
      <c r="H403" s="83" t="s">
        <v>1306</v>
      </c>
    </row>
    <row r="404">
      <c r="C404" s="104"/>
      <c r="H404" s="83" t="s">
        <v>1301</v>
      </c>
    </row>
    <row r="405">
      <c r="C405" s="104"/>
      <c r="H405" s="83" t="s">
        <v>1329</v>
      </c>
    </row>
    <row r="406">
      <c r="C406" s="104"/>
      <c r="H406" s="83" t="s">
        <v>1329</v>
      </c>
    </row>
    <row r="407">
      <c r="C407" s="104"/>
      <c r="H407" s="83" t="s">
        <v>1329</v>
      </c>
    </row>
    <row r="408">
      <c r="C408" s="104"/>
      <c r="H408" s="83" t="s">
        <v>1329</v>
      </c>
    </row>
    <row r="409">
      <c r="C409" s="104"/>
      <c r="H409" s="83" t="s">
        <v>1329</v>
      </c>
    </row>
    <row r="410">
      <c r="C410" s="104"/>
      <c r="H410" s="83" t="s">
        <v>1329</v>
      </c>
    </row>
    <row r="411">
      <c r="C411" s="104"/>
      <c r="H411" s="83" t="s">
        <v>1329</v>
      </c>
    </row>
    <row r="412">
      <c r="C412" s="104"/>
      <c r="H412" s="83" t="s">
        <v>1329</v>
      </c>
    </row>
    <row r="413">
      <c r="C413" s="104"/>
      <c r="H413" s="83" t="s">
        <v>1329</v>
      </c>
    </row>
    <row r="414">
      <c r="C414" s="104"/>
      <c r="H414" s="83" t="s">
        <v>1301</v>
      </c>
    </row>
    <row r="415">
      <c r="C415" s="104"/>
      <c r="H415" s="83" t="s">
        <v>1301</v>
      </c>
    </row>
    <row r="416">
      <c r="C416" s="104"/>
      <c r="H416" s="83" t="s">
        <v>1301</v>
      </c>
    </row>
    <row r="417">
      <c r="C417" s="104"/>
      <c r="H417" s="83" t="s">
        <v>1384</v>
      </c>
    </row>
    <row r="418">
      <c r="C418" s="104"/>
      <c r="H418" s="83" t="s">
        <v>1301</v>
      </c>
    </row>
    <row r="419">
      <c r="C419" s="104"/>
      <c r="H419" s="83" t="s">
        <v>1306</v>
      </c>
    </row>
    <row r="420">
      <c r="C420" s="104"/>
      <c r="H420" s="83" t="s">
        <v>1329</v>
      </c>
    </row>
    <row r="421">
      <c r="C421" s="104"/>
      <c r="H421" s="83" t="s">
        <v>1329</v>
      </c>
    </row>
    <row r="422">
      <c r="C422" s="104"/>
      <c r="H422" s="83" t="s">
        <v>1386</v>
      </c>
    </row>
    <row r="423">
      <c r="C423" s="104"/>
      <c r="H423" s="83" t="s">
        <v>1386</v>
      </c>
    </row>
    <row r="424">
      <c r="C424" s="104"/>
      <c r="H424" s="83" t="s">
        <v>1386</v>
      </c>
    </row>
    <row r="425">
      <c r="C425" s="104"/>
      <c r="H425" s="83" t="s">
        <v>1386</v>
      </c>
    </row>
    <row r="426">
      <c r="C426" s="104"/>
      <c r="H426" s="83" t="s">
        <v>1384</v>
      </c>
    </row>
    <row r="427">
      <c r="C427" s="104"/>
      <c r="H427" s="83" t="s">
        <v>1329</v>
      </c>
    </row>
    <row r="428">
      <c r="C428" s="104"/>
      <c r="H428" s="83" t="s">
        <v>1329</v>
      </c>
    </row>
    <row r="429">
      <c r="C429" s="104"/>
      <c r="H429" s="83" t="s">
        <v>1384</v>
      </c>
    </row>
    <row r="430">
      <c r="C430" s="104"/>
      <c r="H430" s="83" t="s">
        <v>1329</v>
      </c>
    </row>
    <row r="431">
      <c r="C431" s="104"/>
      <c r="H431" s="83" t="s">
        <v>1329</v>
      </c>
    </row>
    <row r="432">
      <c r="C432" s="104"/>
      <c r="H432" s="83" t="s">
        <v>1301</v>
      </c>
    </row>
    <row r="433">
      <c r="C433" s="104"/>
      <c r="H433" s="83" t="s">
        <v>1301</v>
      </c>
    </row>
    <row r="434">
      <c r="C434" s="104"/>
      <c r="H434" s="83" t="s">
        <v>1301</v>
      </c>
    </row>
    <row r="435">
      <c r="C435" s="104"/>
      <c r="H435" s="83" t="s">
        <v>1306</v>
      </c>
    </row>
    <row r="436">
      <c r="C436" s="104"/>
      <c r="H436" s="83" t="s">
        <v>1306</v>
      </c>
    </row>
    <row r="437">
      <c r="C437" s="104"/>
      <c r="H437" s="83" t="s">
        <v>1329</v>
      </c>
    </row>
    <row r="438">
      <c r="C438" s="104"/>
      <c r="H438" s="83" t="s">
        <v>1386</v>
      </c>
    </row>
    <row r="439">
      <c r="C439" s="104"/>
      <c r="H439" s="83" t="s">
        <v>1329</v>
      </c>
    </row>
    <row r="440">
      <c r="C440" s="104"/>
      <c r="H440" s="83" t="s">
        <v>1329</v>
      </c>
    </row>
    <row r="441">
      <c r="C441" s="104"/>
      <c r="H441" s="83" t="s">
        <v>1329</v>
      </c>
    </row>
    <row r="442">
      <c r="C442" s="104"/>
      <c r="H442" s="83" t="s">
        <v>1384</v>
      </c>
    </row>
    <row r="443">
      <c r="C443" s="104"/>
      <c r="H443" s="83" t="s">
        <v>1384</v>
      </c>
    </row>
    <row r="444">
      <c r="C444" s="104"/>
      <c r="H444" s="83" t="s">
        <v>1384</v>
      </c>
    </row>
    <row r="445">
      <c r="C445" s="104"/>
      <c r="H445" s="83" t="s">
        <v>1301</v>
      </c>
    </row>
    <row r="446">
      <c r="C446" s="104"/>
      <c r="H446" s="83" t="s">
        <v>1301</v>
      </c>
    </row>
    <row r="447">
      <c r="C447" s="104"/>
      <c r="H447" s="83" t="s">
        <v>1301</v>
      </c>
    </row>
    <row r="448">
      <c r="C448" s="104"/>
      <c r="H448" s="83" t="s">
        <v>1301</v>
      </c>
    </row>
    <row r="449">
      <c r="C449" s="104"/>
      <c r="H449" s="83" t="s">
        <v>1301</v>
      </c>
    </row>
    <row r="450">
      <c r="C450" s="104"/>
      <c r="H450" s="83" t="s">
        <v>1301</v>
      </c>
    </row>
    <row r="451">
      <c r="C451" s="104"/>
      <c r="H451" s="83" t="s">
        <v>1301</v>
      </c>
    </row>
    <row r="452">
      <c r="C452" s="104"/>
      <c r="H452" s="83" t="s">
        <v>1301</v>
      </c>
    </row>
    <row r="453">
      <c r="C453" s="104"/>
      <c r="H453" s="83" t="s">
        <v>1301</v>
      </c>
    </row>
    <row r="454">
      <c r="C454" s="104"/>
      <c r="H454" s="83" t="s">
        <v>1306</v>
      </c>
    </row>
    <row r="455">
      <c r="C455" s="104"/>
      <c r="H455" s="83" t="s">
        <v>1306</v>
      </c>
    </row>
    <row r="456">
      <c r="C456" s="104"/>
      <c r="H456" s="83" t="s">
        <v>1306</v>
      </c>
    </row>
    <row r="457">
      <c r="C457" s="104"/>
      <c r="H457" s="83" t="s">
        <v>1306</v>
      </c>
    </row>
    <row r="458">
      <c r="C458" s="104"/>
      <c r="H458" s="83" t="s">
        <v>1306</v>
      </c>
    </row>
    <row r="459">
      <c r="C459" s="104"/>
      <c r="H459" s="83" t="s">
        <v>1306</v>
      </c>
    </row>
    <row r="460">
      <c r="C460" s="104"/>
      <c r="H460" s="83" t="s">
        <v>1306</v>
      </c>
    </row>
    <row r="461">
      <c r="C461" s="104"/>
      <c r="H461" s="83" t="s">
        <v>1306</v>
      </c>
    </row>
    <row r="462">
      <c r="C462" s="104"/>
      <c r="H462" s="83" t="s">
        <v>1306</v>
      </c>
    </row>
    <row r="463">
      <c r="C463" s="104"/>
      <c r="H463" s="83" t="s">
        <v>1329</v>
      </c>
    </row>
    <row r="464">
      <c r="C464" s="104"/>
      <c r="H464" s="83" t="s">
        <v>1329</v>
      </c>
    </row>
    <row r="465">
      <c r="C465" s="104"/>
      <c r="H465" s="83" t="s">
        <v>1329</v>
      </c>
    </row>
    <row r="466">
      <c r="C466" s="104"/>
      <c r="H466" s="83" t="s">
        <v>1329</v>
      </c>
    </row>
    <row r="467">
      <c r="C467" s="104"/>
      <c r="H467" s="83" t="s">
        <v>1329</v>
      </c>
    </row>
    <row r="468">
      <c r="C468" s="104"/>
      <c r="H468" s="83" t="s">
        <v>1329</v>
      </c>
    </row>
    <row r="469">
      <c r="C469" s="104"/>
      <c r="H469" s="83" t="s">
        <v>1329</v>
      </c>
    </row>
    <row r="470">
      <c r="C470" s="104"/>
      <c r="H470" s="83" t="s">
        <v>1329</v>
      </c>
    </row>
    <row r="471">
      <c r="C471" s="104"/>
      <c r="H471" s="83" t="s">
        <v>1329</v>
      </c>
    </row>
    <row r="472">
      <c r="C472" s="104"/>
      <c r="H472" s="83" t="s">
        <v>1329</v>
      </c>
    </row>
    <row r="473">
      <c r="C473" s="104"/>
      <c r="H473" s="83" t="s">
        <v>1329</v>
      </c>
    </row>
    <row r="474">
      <c r="C474" s="104"/>
      <c r="H474" s="83" t="s">
        <v>1384</v>
      </c>
    </row>
    <row r="475">
      <c r="C475" s="104"/>
      <c r="H475" s="83" t="s">
        <v>1301</v>
      </c>
    </row>
    <row r="476">
      <c r="C476" s="104"/>
      <c r="H476" s="83" t="s">
        <v>1301</v>
      </c>
    </row>
    <row r="477">
      <c r="C477" s="104"/>
      <c r="H477" s="83" t="s">
        <v>1383</v>
      </c>
    </row>
    <row r="478">
      <c r="C478" s="104"/>
      <c r="H478" s="83" t="s">
        <v>1383</v>
      </c>
    </row>
    <row r="479">
      <c r="C479" s="104"/>
      <c r="H479" s="83" t="s">
        <v>1301</v>
      </c>
    </row>
    <row r="480">
      <c r="C480" s="104"/>
      <c r="H480" s="83" t="s">
        <v>1306</v>
      </c>
    </row>
    <row r="481">
      <c r="C481" s="104"/>
      <c r="H481" s="83" t="s">
        <v>1306</v>
      </c>
    </row>
    <row r="482">
      <c r="C482" s="104"/>
      <c r="H482" s="83" t="s">
        <v>1301</v>
      </c>
    </row>
    <row r="483">
      <c r="C483" s="104"/>
      <c r="H483" s="83" t="s">
        <v>1301</v>
      </c>
    </row>
    <row r="484">
      <c r="C484" s="104"/>
      <c r="H484" s="83" t="s">
        <v>1301</v>
      </c>
    </row>
    <row r="485">
      <c r="C485" s="104"/>
      <c r="H485" s="83" t="s">
        <v>1301</v>
      </c>
    </row>
    <row r="486">
      <c r="C486" s="104"/>
      <c r="H486" s="83" t="s">
        <v>1301</v>
      </c>
    </row>
    <row r="487">
      <c r="C487" s="104"/>
      <c r="H487" s="83" t="s">
        <v>1301</v>
      </c>
    </row>
    <row r="488">
      <c r="C488" s="104"/>
      <c r="H488" s="83" t="s">
        <v>1301</v>
      </c>
    </row>
    <row r="489">
      <c r="C489" s="104"/>
      <c r="H489" s="83" t="s">
        <v>1301</v>
      </c>
    </row>
    <row r="490">
      <c r="C490" s="104"/>
      <c r="H490" s="83" t="s">
        <v>1301</v>
      </c>
    </row>
    <row r="491">
      <c r="C491" s="104"/>
      <c r="H491" s="83" t="s">
        <v>1329</v>
      </c>
    </row>
    <row r="492">
      <c r="C492" s="104"/>
      <c r="H492" s="83" t="s">
        <v>1329</v>
      </c>
    </row>
    <row r="493">
      <c r="C493" s="104"/>
      <c r="H493" s="83" t="s">
        <v>1329</v>
      </c>
    </row>
    <row r="494">
      <c r="C494" s="104"/>
      <c r="H494" s="83" t="s">
        <v>1329</v>
      </c>
    </row>
    <row r="495">
      <c r="C495" s="104"/>
      <c r="H495" s="83" t="s">
        <v>1329</v>
      </c>
    </row>
    <row r="496">
      <c r="C496" s="104"/>
      <c r="H496" s="83" t="s">
        <v>1329</v>
      </c>
    </row>
    <row r="497">
      <c r="C497" s="104"/>
      <c r="H497" s="83" t="s">
        <v>1301</v>
      </c>
    </row>
    <row r="498">
      <c r="C498" s="104"/>
      <c r="H498" s="83" t="s">
        <v>1301</v>
      </c>
    </row>
    <row r="499">
      <c r="C499" s="104"/>
      <c r="H499" s="83" t="s">
        <v>1301</v>
      </c>
    </row>
    <row r="500">
      <c r="C500" s="104"/>
      <c r="H500" s="83" t="s">
        <v>1301</v>
      </c>
    </row>
    <row r="501">
      <c r="C501" s="104"/>
      <c r="H501" s="83" t="s">
        <v>1301</v>
      </c>
    </row>
    <row r="502">
      <c r="C502" s="104"/>
      <c r="H502" s="83" t="s">
        <v>1301</v>
      </c>
    </row>
    <row r="503">
      <c r="C503" s="104"/>
      <c r="H503" s="83" t="s">
        <v>1306</v>
      </c>
    </row>
    <row r="504">
      <c r="C504" s="104"/>
      <c r="H504" s="83" t="s">
        <v>1306</v>
      </c>
    </row>
    <row r="505">
      <c r="C505" s="104"/>
      <c r="H505" s="83" t="s">
        <v>1329</v>
      </c>
    </row>
    <row r="506">
      <c r="C506" s="104"/>
      <c r="H506" s="83" t="s">
        <v>1329</v>
      </c>
    </row>
    <row r="507">
      <c r="C507" s="104"/>
      <c r="H507" s="83" t="s">
        <v>1329</v>
      </c>
    </row>
    <row r="508">
      <c r="C508" s="104"/>
      <c r="H508" s="83" t="s">
        <v>1329</v>
      </c>
    </row>
    <row r="509">
      <c r="C509" s="104"/>
      <c r="H509" s="83" t="s">
        <v>1329</v>
      </c>
    </row>
    <row r="510">
      <c r="C510" s="104"/>
      <c r="H510" s="83" t="s">
        <v>1329</v>
      </c>
    </row>
    <row r="511">
      <c r="C511" s="104"/>
      <c r="H511" s="83" t="s">
        <v>1329</v>
      </c>
    </row>
    <row r="512">
      <c r="C512" s="104"/>
      <c r="H512" s="83" t="s">
        <v>1329</v>
      </c>
    </row>
    <row r="513">
      <c r="C513" s="104"/>
      <c r="H513" s="83" t="s">
        <v>1329</v>
      </c>
    </row>
    <row r="514">
      <c r="C514" s="104"/>
      <c r="H514" s="83" t="s">
        <v>1329</v>
      </c>
    </row>
    <row r="515">
      <c r="C515" s="104"/>
      <c r="H515" s="83" t="s">
        <v>1301</v>
      </c>
    </row>
    <row r="516">
      <c r="C516" s="104"/>
      <c r="H516" s="83" t="s">
        <v>1301</v>
      </c>
    </row>
    <row r="517">
      <c r="C517" s="104"/>
      <c r="H517" s="83" t="s">
        <v>1301</v>
      </c>
    </row>
    <row r="518">
      <c r="C518" s="104"/>
      <c r="H518" s="83" t="s">
        <v>1301</v>
      </c>
    </row>
    <row r="519">
      <c r="C519" s="104"/>
      <c r="H519" s="83" t="s">
        <v>1301</v>
      </c>
    </row>
    <row r="520">
      <c r="C520" s="104"/>
      <c r="H520" s="83" t="s">
        <v>1306</v>
      </c>
    </row>
    <row r="521">
      <c r="C521" s="104"/>
      <c r="H521" s="83" t="s">
        <v>1306</v>
      </c>
    </row>
    <row r="522">
      <c r="C522" s="104"/>
      <c r="H522" s="83" t="s">
        <v>1306</v>
      </c>
    </row>
    <row r="523">
      <c r="C523" s="104"/>
      <c r="H523" s="83" t="s">
        <v>1306</v>
      </c>
    </row>
    <row r="524">
      <c r="C524" s="104"/>
      <c r="H524" s="83" t="s">
        <v>1306</v>
      </c>
    </row>
    <row r="525">
      <c r="C525" s="104"/>
      <c r="H525" s="83" t="s">
        <v>1306</v>
      </c>
    </row>
    <row r="526">
      <c r="C526" s="104"/>
      <c r="H526" s="83" t="s">
        <v>1306</v>
      </c>
    </row>
    <row r="527">
      <c r="C527" s="104"/>
      <c r="H527" s="83" t="s">
        <v>1329</v>
      </c>
    </row>
    <row r="528">
      <c r="C528" s="104"/>
      <c r="H528" s="83" t="s">
        <v>1329</v>
      </c>
    </row>
    <row r="529">
      <c r="C529" s="104"/>
      <c r="H529" s="83" t="s">
        <v>1329</v>
      </c>
    </row>
    <row r="530">
      <c r="C530" s="104"/>
      <c r="H530" s="83" t="s">
        <v>1329</v>
      </c>
    </row>
    <row r="531">
      <c r="C531" s="104"/>
      <c r="H531" s="83" t="s">
        <v>1329</v>
      </c>
    </row>
    <row r="532">
      <c r="C532" s="104"/>
      <c r="H532" s="83" t="s">
        <v>1329</v>
      </c>
    </row>
    <row r="533">
      <c r="C533" s="104"/>
      <c r="H533" s="83" t="s">
        <v>1329</v>
      </c>
    </row>
    <row r="534">
      <c r="C534" s="104"/>
      <c r="H534" s="83" t="s">
        <v>1329</v>
      </c>
    </row>
    <row r="535">
      <c r="C535" s="104"/>
      <c r="H535" s="83" t="s">
        <v>1329</v>
      </c>
    </row>
    <row r="536">
      <c r="C536" s="104"/>
      <c r="H536" s="83" t="s">
        <v>1329</v>
      </c>
    </row>
    <row r="537">
      <c r="C537" s="104"/>
      <c r="H537" s="83" t="s">
        <v>1306</v>
      </c>
    </row>
    <row r="538">
      <c r="C538" s="104"/>
      <c r="H538" s="83" t="s">
        <v>1306</v>
      </c>
    </row>
    <row r="539">
      <c r="C539" s="104"/>
      <c r="H539" s="83" t="s">
        <v>1306</v>
      </c>
    </row>
    <row r="540">
      <c r="C540" s="104"/>
      <c r="H540" s="83" t="s">
        <v>1306</v>
      </c>
    </row>
    <row r="541">
      <c r="C541" s="104"/>
      <c r="H541" s="83" t="s">
        <v>1306</v>
      </c>
    </row>
    <row r="542">
      <c r="C542" s="104"/>
      <c r="H542" s="83" t="s">
        <v>1306</v>
      </c>
    </row>
    <row r="543">
      <c r="C543" s="104"/>
      <c r="H543" s="83" t="s">
        <v>1329</v>
      </c>
    </row>
    <row r="544">
      <c r="C544" s="104"/>
      <c r="H544" s="83" t="s">
        <v>1329</v>
      </c>
    </row>
    <row r="545">
      <c r="C545" s="104"/>
      <c r="H545" s="83" t="s">
        <v>1329</v>
      </c>
    </row>
    <row r="546">
      <c r="C546" s="104"/>
      <c r="H546" s="83" t="s">
        <v>1329</v>
      </c>
    </row>
    <row r="547">
      <c r="C547" s="104"/>
      <c r="H547" s="83" t="s">
        <v>1329</v>
      </c>
    </row>
    <row r="548">
      <c r="C548" s="104"/>
      <c r="H548" s="83" t="s">
        <v>1329</v>
      </c>
    </row>
    <row r="549">
      <c r="C549" s="104"/>
      <c r="H549" s="83" t="s">
        <v>1329</v>
      </c>
    </row>
    <row r="550">
      <c r="C550" s="104"/>
      <c r="H550" s="83" t="s">
        <v>1329</v>
      </c>
    </row>
    <row r="551">
      <c r="C551" s="104"/>
      <c r="H551" s="83" t="s">
        <v>1329</v>
      </c>
    </row>
    <row r="552">
      <c r="C552" s="104"/>
      <c r="H552" s="83" t="s">
        <v>1306</v>
      </c>
    </row>
    <row r="553">
      <c r="C553" s="104"/>
      <c r="H553" s="83" t="s">
        <v>1329</v>
      </c>
    </row>
    <row r="554">
      <c r="C554" s="104"/>
      <c r="H554" s="83" t="s">
        <v>1329</v>
      </c>
    </row>
    <row r="555">
      <c r="C555" s="104"/>
      <c r="H555" s="83" t="s">
        <v>1329</v>
      </c>
    </row>
    <row r="556">
      <c r="C556" s="104"/>
      <c r="H556" s="83" t="s">
        <v>1306</v>
      </c>
    </row>
    <row r="557">
      <c r="C557" s="104"/>
      <c r="H557" s="83" t="s">
        <v>1301</v>
      </c>
    </row>
    <row r="558">
      <c r="C558" s="104"/>
      <c r="H558" s="83" t="s">
        <v>1301</v>
      </c>
    </row>
    <row r="559">
      <c r="C559" s="104"/>
      <c r="H559" s="83" t="s">
        <v>1301</v>
      </c>
    </row>
    <row r="560">
      <c r="C560" s="104"/>
      <c r="H560" s="83" t="s">
        <v>1301</v>
      </c>
    </row>
    <row r="561">
      <c r="C561" s="104"/>
      <c r="H561" s="83" t="s">
        <v>1301</v>
      </c>
    </row>
    <row r="562">
      <c r="C562" s="104"/>
      <c r="H562" s="83" t="s">
        <v>1329</v>
      </c>
    </row>
    <row r="563">
      <c r="C563" s="104"/>
      <c r="H563" s="83" t="s">
        <v>1329</v>
      </c>
    </row>
    <row r="564">
      <c r="C564" s="104"/>
      <c r="H564" s="83" t="s">
        <v>1329</v>
      </c>
    </row>
    <row r="565">
      <c r="C565" s="104"/>
      <c r="H565" s="83" t="s">
        <v>1329</v>
      </c>
    </row>
    <row r="566">
      <c r="C566" s="104"/>
      <c r="H566" s="83" t="s">
        <v>1329</v>
      </c>
    </row>
    <row r="567">
      <c r="C567" s="104"/>
      <c r="H567" s="83" t="s">
        <v>1329</v>
      </c>
    </row>
    <row r="568">
      <c r="C568" s="104"/>
      <c r="H568" s="83" t="s">
        <v>1329</v>
      </c>
    </row>
    <row r="569">
      <c r="C569" s="104"/>
      <c r="H569" s="83" t="s">
        <v>1329</v>
      </c>
    </row>
    <row r="570">
      <c r="C570" s="104"/>
      <c r="H570" s="83" t="s">
        <v>1329</v>
      </c>
    </row>
    <row r="571">
      <c r="C571" s="104"/>
      <c r="H571" s="83" t="s">
        <v>1329</v>
      </c>
    </row>
    <row r="572">
      <c r="C572" s="104"/>
      <c r="H572" s="83" t="s">
        <v>1329</v>
      </c>
    </row>
    <row r="573">
      <c r="C573" s="104"/>
      <c r="H573" s="83" t="s">
        <v>1301</v>
      </c>
    </row>
    <row r="574">
      <c r="C574" s="104"/>
      <c r="H574" s="83" t="s">
        <v>1301</v>
      </c>
    </row>
    <row r="575">
      <c r="C575" s="104"/>
      <c r="H575" s="83" t="s">
        <v>1301</v>
      </c>
    </row>
    <row r="576">
      <c r="C576" s="104"/>
      <c r="H576" s="83" t="s">
        <v>1301</v>
      </c>
    </row>
    <row r="577">
      <c r="C577" s="104"/>
      <c r="H577" s="83" t="s">
        <v>1301</v>
      </c>
    </row>
    <row r="578">
      <c r="C578" s="104"/>
      <c r="H578" s="83" t="s">
        <v>1301</v>
      </c>
    </row>
    <row r="579">
      <c r="C579" s="104"/>
      <c r="H579" s="83" t="s">
        <v>1301</v>
      </c>
    </row>
    <row r="580">
      <c r="C580" s="104"/>
      <c r="H580" s="83" t="s">
        <v>1306</v>
      </c>
    </row>
    <row r="581">
      <c r="C581" s="104"/>
      <c r="H581" s="83" t="s">
        <v>1306</v>
      </c>
    </row>
    <row r="582">
      <c r="C582" s="104"/>
      <c r="H582" s="83" t="s">
        <v>1306</v>
      </c>
    </row>
    <row r="583">
      <c r="C583" s="104"/>
      <c r="H583" s="83" t="s">
        <v>1306</v>
      </c>
    </row>
    <row r="584">
      <c r="C584" s="104"/>
      <c r="H584" s="83" t="s">
        <v>1306</v>
      </c>
    </row>
    <row r="585">
      <c r="C585" s="104"/>
      <c r="H585" s="83" t="s">
        <v>1306</v>
      </c>
    </row>
    <row r="586">
      <c r="C586" s="104"/>
      <c r="H586" s="83" t="s">
        <v>1329</v>
      </c>
    </row>
    <row r="587">
      <c r="C587" s="104"/>
      <c r="H587" s="83" t="s">
        <v>1329</v>
      </c>
    </row>
    <row r="588">
      <c r="C588" s="104"/>
      <c r="H588" s="83" t="s">
        <v>1329</v>
      </c>
    </row>
    <row r="589">
      <c r="C589" s="104"/>
      <c r="H589" s="83" t="s">
        <v>1329</v>
      </c>
    </row>
    <row r="590">
      <c r="C590" s="104"/>
      <c r="H590" s="83" t="s">
        <v>1329</v>
      </c>
    </row>
    <row r="591">
      <c r="C591" s="104"/>
      <c r="H591" s="83" t="s">
        <v>1329</v>
      </c>
    </row>
    <row r="592">
      <c r="C592" s="104"/>
      <c r="H592" s="83" t="s">
        <v>1329</v>
      </c>
    </row>
    <row r="593">
      <c r="C593" s="104"/>
      <c r="H593" s="83" t="s">
        <v>1329</v>
      </c>
    </row>
    <row r="594">
      <c r="C594" s="104"/>
      <c r="H594" s="83" t="s">
        <v>1384</v>
      </c>
    </row>
    <row r="595">
      <c r="C595" s="104"/>
      <c r="H595" s="83" t="s">
        <v>1301</v>
      </c>
    </row>
    <row r="596">
      <c r="C596" s="104"/>
      <c r="H596" s="83" t="s">
        <v>1301</v>
      </c>
    </row>
    <row r="597">
      <c r="C597" s="104"/>
      <c r="H597" s="83" t="s">
        <v>1301</v>
      </c>
    </row>
    <row r="598">
      <c r="C598" s="104"/>
      <c r="H598" s="83" t="s">
        <v>1301</v>
      </c>
    </row>
    <row r="599">
      <c r="C599" s="104"/>
      <c r="H599" s="83" t="s">
        <v>1301</v>
      </c>
    </row>
    <row r="600">
      <c r="C600" s="104"/>
      <c r="H600" s="83" t="s">
        <v>1301</v>
      </c>
    </row>
    <row r="601">
      <c r="C601" s="104"/>
      <c r="H601" s="83" t="s">
        <v>1301</v>
      </c>
    </row>
    <row r="602">
      <c r="C602" s="104"/>
      <c r="H602" s="83" t="s">
        <v>1301</v>
      </c>
    </row>
    <row r="603">
      <c r="C603" s="104"/>
      <c r="H603" s="83" t="s">
        <v>1301</v>
      </c>
    </row>
    <row r="604">
      <c r="C604" s="104"/>
      <c r="H604" s="83" t="s">
        <v>1306</v>
      </c>
    </row>
    <row r="605">
      <c r="C605" s="104"/>
      <c r="H605" s="83" t="s">
        <v>1306</v>
      </c>
    </row>
    <row r="606">
      <c r="C606" s="104"/>
      <c r="H606" s="83" t="s">
        <v>1306</v>
      </c>
    </row>
    <row r="607">
      <c r="C607" s="104"/>
      <c r="H607" s="83" t="s">
        <v>1306</v>
      </c>
    </row>
    <row r="608">
      <c r="C608" s="104"/>
      <c r="H608" s="83" t="s">
        <v>1306</v>
      </c>
    </row>
    <row r="609">
      <c r="C609" s="104"/>
      <c r="H609" s="83" t="s">
        <v>1306</v>
      </c>
    </row>
    <row r="610">
      <c r="C610" s="104"/>
      <c r="H610" s="83" t="s">
        <v>1306</v>
      </c>
    </row>
    <row r="611">
      <c r="C611" s="104"/>
      <c r="H611" s="83" t="s">
        <v>1306</v>
      </c>
    </row>
    <row r="612">
      <c r="C612" s="104"/>
      <c r="H612" s="83" t="s">
        <v>1306</v>
      </c>
    </row>
    <row r="613">
      <c r="C613" s="104"/>
      <c r="H613" s="83" t="s">
        <v>1306</v>
      </c>
    </row>
    <row r="614">
      <c r="C614" s="104"/>
      <c r="H614" s="83" t="s">
        <v>1384</v>
      </c>
    </row>
    <row r="615">
      <c r="C615" s="104"/>
      <c r="H615" s="83" t="s">
        <v>1384</v>
      </c>
    </row>
    <row r="616">
      <c r="C616" s="104"/>
      <c r="H616" s="83" t="s">
        <v>1306</v>
      </c>
    </row>
    <row r="617">
      <c r="C617" s="104"/>
      <c r="H617" s="83" t="s">
        <v>1306</v>
      </c>
    </row>
    <row r="618">
      <c r="C618" s="104"/>
      <c r="H618" s="83" t="s">
        <v>1306</v>
      </c>
    </row>
    <row r="619">
      <c r="C619" s="104"/>
      <c r="H619" s="83" t="s">
        <v>1306</v>
      </c>
    </row>
    <row r="620">
      <c r="C620" s="104"/>
      <c r="H620" s="83" t="s">
        <v>1306</v>
      </c>
    </row>
    <row r="621">
      <c r="C621" s="104"/>
      <c r="H621" s="83" t="s">
        <v>1301</v>
      </c>
    </row>
    <row r="622">
      <c r="C622" s="104"/>
      <c r="H622" s="83" t="s">
        <v>1301</v>
      </c>
    </row>
    <row r="623">
      <c r="C623" s="104"/>
      <c r="H623" s="83" t="s">
        <v>1301</v>
      </c>
    </row>
    <row r="624">
      <c r="C624" s="104"/>
      <c r="H624" s="83" t="s">
        <v>1301</v>
      </c>
    </row>
    <row r="625">
      <c r="C625" s="104"/>
      <c r="H625" s="83" t="s">
        <v>1301</v>
      </c>
    </row>
    <row r="626">
      <c r="C626" s="104"/>
      <c r="H626" s="83" t="s">
        <v>1301</v>
      </c>
    </row>
    <row r="627">
      <c r="C627" s="104"/>
      <c r="H627" s="83" t="s">
        <v>1301</v>
      </c>
    </row>
    <row r="628">
      <c r="C628" s="104"/>
      <c r="H628" s="83" t="s">
        <v>1301</v>
      </c>
    </row>
    <row r="629">
      <c r="C629" s="104"/>
      <c r="H629" s="83" t="s">
        <v>1301</v>
      </c>
    </row>
    <row r="630">
      <c r="C630" s="104"/>
      <c r="H630" s="83" t="s">
        <v>1301</v>
      </c>
    </row>
    <row r="631">
      <c r="C631" s="104"/>
      <c r="H631" s="83" t="s">
        <v>1329</v>
      </c>
    </row>
    <row r="632">
      <c r="C632" s="104"/>
      <c r="H632" s="83" t="s">
        <v>1329</v>
      </c>
    </row>
    <row r="633">
      <c r="C633" s="104"/>
      <c r="H633" s="83" t="s">
        <v>1329</v>
      </c>
    </row>
    <row r="634">
      <c r="C634" s="104"/>
      <c r="H634" s="83" t="s">
        <v>1329</v>
      </c>
    </row>
    <row r="635">
      <c r="C635" s="104"/>
      <c r="H635" s="83" t="s">
        <v>1329</v>
      </c>
    </row>
    <row r="636">
      <c r="C636" s="104"/>
      <c r="H636" s="83" t="s">
        <v>1384</v>
      </c>
    </row>
    <row r="637">
      <c r="C637" s="104"/>
      <c r="H637" s="83" t="s">
        <v>1306</v>
      </c>
    </row>
    <row r="638">
      <c r="C638" s="104"/>
      <c r="H638" s="83" t="s">
        <v>1301</v>
      </c>
    </row>
    <row r="639">
      <c r="C639" s="104"/>
      <c r="H639" s="83" t="s">
        <v>1329</v>
      </c>
    </row>
    <row r="640">
      <c r="C640" s="104"/>
      <c r="H640" s="83" t="s">
        <v>1329</v>
      </c>
    </row>
    <row r="641">
      <c r="C641" s="104"/>
      <c r="H641" s="83" t="s">
        <v>1329</v>
      </c>
    </row>
    <row r="642">
      <c r="C642" s="104"/>
      <c r="H642" s="83" t="s">
        <v>1329</v>
      </c>
    </row>
    <row r="643">
      <c r="C643" s="104"/>
      <c r="H643" s="83" t="s">
        <v>1301</v>
      </c>
    </row>
    <row r="644">
      <c r="C644" s="104"/>
      <c r="H644" s="83" t="s">
        <v>1301</v>
      </c>
    </row>
    <row r="645">
      <c r="C645" s="104"/>
      <c r="H645" s="83" t="s">
        <v>1301</v>
      </c>
    </row>
    <row r="646">
      <c r="C646" s="104"/>
      <c r="H646" s="83" t="s">
        <v>1301</v>
      </c>
    </row>
    <row r="647">
      <c r="C647" s="104"/>
      <c r="H647" s="83" t="s">
        <v>1301</v>
      </c>
    </row>
    <row r="648">
      <c r="C648" s="104"/>
      <c r="H648" s="83" t="s">
        <v>1301</v>
      </c>
    </row>
    <row r="649">
      <c r="C649" s="104"/>
      <c r="H649" s="83" t="s">
        <v>1301</v>
      </c>
    </row>
    <row r="650">
      <c r="C650" s="104"/>
      <c r="H650" s="83" t="s">
        <v>1301</v>
      </c>
    </row>
    <row r="651">
      <c r="C651" s="104"/>
      <c r="H651" s="83" t="s">
        <v>1306</v>
      </c>
    </row>
    <row r="652">
      <c r="C652" s="104"/>
      <c r="H652" s="83" t="s">
        <v>1306</v>
      </c>
    </row>
    <row r="653">
      <c r="C653" s="104"/>
      <c r="H653" s="83" t="s">
        <v>1306</v>
      </c>
    </row>
    <row r="654">
      <c r="C654" s="104"/>
      <c r="H654" s="83" t="s">
        <v>1306</v>
      </c>
    </row>
    <row r="655">
      <c r="C655" s="104"/>
      <c r="H655" s="83" t="s">
        <v>1306</v>
      </c>
    </row>
    <row r="656">
      <c r="C656" s="104"/>
      <c r="H656" s="83" t="s">
        <v>1306</v>
      </c>
    </row>
    <row r="657">
      <c r="C657" s="104"/>
      <c r="H657" s="83" t="s">
        <v>1306</v>
      </c>
    </row>
    <row r="658">
      <c r="C658" s="104"/>
      <c r="H658" s="83" t="s">
        <v>1306</v>
      </c>
    </row>
    <row r="659">
      <c r="C659" s="104"/>
      <c r="H659" s="83" t="s">
        <v>1306</v>
      </c>
    </row>
    <row r="660">
      <c r="C660" s="104"/>
      <c r="H660" s="83" t="s">
        <v>1306</v>
      </c>
    </row>
    <row r="661">
      <c r="C661" s="104"/>
      <c r="H661" s="83" t="s">
        <v>1306</v>
      </c>
    </row>
    <row r="662">
      <c r="C662" s="104"/>
      <c r="H662" s="83" t="s">
        <v>1306</v>
      </c>
    </row>
    <row r="663">
      <c r="C663" s="104"/>
      <c r="H663" s="83" t="s">
        <v>1329</v>
      </c>
    </row>
    <row r="664">
      <c r="C664" s="104"/>
      <c r="H664" s="83" t="s">
        <v>1329</v>
      </c>
    </row>
    <row r="665">
      <c r="C665" s="104"/>
      <c r="H665" s="83" t="s">
        <v>1329</v>
      </c>
    </row>
    <row r="666">
      <c r="C666" s="104"/>
      <c r="H666" s="83" t="s">
        <v>1329</v>
      </c>
    </row>
    <row r="667">
      <c r="C667" s="104"/>
      <c r="H667" s="83" t="s">
        <v>1329</v>
      </c>
    </row>
    <row r="668">
      <c r="C668" s="104"/>
      <c r="H668" s="83" t="s">
        <v>1329</v>
      </c>
    </row>
    <row r="669">
      <c r="C669" s="104"/>
      <c r="H669" s="83" t="s">
        <v>1329</v>
      </c>
    </row>
    <row r="670">
      <c r="C670" s="104"/>
      <c r="H670" s="83" t="s">
        <v>1329</v>
      </c>
    </row>
    <row r="671">
      <c r="C671" s="104"/>
      <c r="H671" s="83" t="s">
        <v>1329</v>
      </c>
    </row>
    <row r="672">
      <c r="C672" s="104"/>
      <c r="H672" s="83" t="s">
        <v>1329</v>
      </c>
    </row>
    <row r="673">
      <c r="C673" s="104"/>
      <c r="H673" s="83" t="s">
        <v>1329</v>
      </c>
    </row>
    <row r="674">
      <c r="C674" s="104"/>
      <c r="H674" s="83" t="s">
        <v>1329</v>
      </c>
    </row>
    <row r="675">
      <c r="C675" s="104"/>
      <c r="H675" s="83" t="s">
        <v>1301</v>
      </c>
    </row>
    <row r="676">
      <c r="C676" s="104"/>
      <c r="H676" s="83" t="s">
        <v>1301</v>
      </c>
    </row>
    <row r="677">
      <c r="C677" s="104"/>
      <c r="H677" s="83" t="s">
        <v>1301</v>
      </c>
    </row>
    <row r="678">
      <c r="C678" s="104"/>
      <c r="H678" s="83" t="s">
        <v>1301</v>
      </c>
    </row>
    <row r="679">
      <c r="C679" s="104"/>
      <c r="H679" s="83" t="s">
        <v>1301</v>
      </c>
    </row>
    <row r="680">
      <c r="C680" s="104"/>
      <c r="H680" s="83" t="s">
        <v>1306</v>
      </c>
    </row>
    <row r="681">
      <c r="C681" s="104"/>
      <c r="H681" s="83" t="s">
        <v>1306</v>
      </c>
    </row>
    <row r="682">
      <c r="C682" s="104"/>
      <c r="H682" s="83" t="s">
        <v>1306</v>
      </c>
    </row>
    <row r="683">
      <c r="C683" s="104"/>
      <c r="H683" s="83" t="s">
        <v>1306</v>
      </c>
    </row>
    <row r="684">
      <c r="C684" s="104"/>
      <c r="H684" s="83" t="s">
        <v>1306</v>
      </c>
    </row>
    <row r="685">
      <c r="C685" s="104"/>
      <c r="H685" s="83" t="s">
        <v>1306</v>
      </c>
    </row>
    <row r="686">
      <c r="C686" s="104"/>
      <c r="H686" s="83" t="s">
        <v>1306</v>
      </c>
    </row>
    <row r="687">
      <c r="C687" s="104"/>
      <c r="H687" s="83" t="s">
        <v>1306</v>
      </c>
    </row>
    <row r="688">
      <c r="C688" s="104"/>
      <c r="H688" s="83" t="s">
        <v>1306</v>
      </c>
    </row>
    <row r="689">
      <c r="C689" s="104"/>
      <c r="H689" s="83" t="s">
        <v>1306</v>
      </c>
    </row>
    <row r="690">
      <c r="C690" s="104"/>
      <c r="H690" s="83" t="s">
        <v>1306</v>
      </c>
    </row>
    <row r="691">
      <c r="C691" s="104"/>
      <c r="H691" s="83" t="s">
        <v>1306</v>
      </c>
    </row>
    <row r="692">
      <c r="C692" s="104"/>
      <c r="H692" s="83" t="s">
        <v>1301</v>
      </c>
    </row>
    <row r="693">
      <c r="C693" s="104"/>
      <c r="H693" s="83" t="s">
        <v>1329</v>
      </c>
    </row>
    <row r="694">
      <c r="C694" s="104"/>
      <c r="H694" s="83" t="s">
        <v>1329</v>
      </c>
    </row>
    <row r="695">
      <c r="C695" s="104"/>
      <c r="H695" s="83" t="s">
        <v>1329</v>
      </c>
    </row>
    <row r="696">
      <c r="C696" s="104"/>
      <c r="H696" s="83" t="s">
        <v>1329</v>
      </c>
    </row>
    <row r="697">
      <c r="C697" s="104"/>
      <c r="H697" s="83" t="s">
        <v>1329</v>
      </c>
    </row>
    <row r="698">
      <c r="C698" s="104"/>
      <c r="H698" s="83" t="s">
        <v>1329</v>
      </c>
    </row>
    <row r="699">
      <c r="C699" s="104"/>
      <c r="H699" s="83" t="s">
        <v>1329</v>
      </c>
    </row>
    <row r="700">
      <c r="C700" s="104"/>
      <c r="H700" s="83" t="s">
        <v>1384</v>
      </c>
    </row>
    <row r="701">
      <c r="C701" s="104"/>
      <c r="H701" s="83" t="s">
        <v>1386</v>
      </c>
    </row>
    <row r="702">
      <c r="C702" s="104"/>
      <c r="H702" s="83" t="s">
        <v>1384</v>
      </c>
    </row>
    <row r="703">
      <c r="C703" s="104"/>
      <c r="H703" s="83" t="s">
        <v>1301</v>
      </c>
    </row>
    <row r="704">
      <c r="C704" s="104"/>
      <c r="H704" s="83" t="s">
        <v>1301</v>
      </c>
    </row>
    <row r="705">
      <c r="C705" s="104"/>
      <c r="H705" s="83" t="s">
        <v>1301</v>
      </c>
    </row>
    <row r="706">
      <c r="C706" s="104"/>
      <c r="H706" s="83" t="s">
        <v>1301</v>
      </c>
    </row>
    <row r="707">
      <c r="C707" s="104"/>
      <c r="H707" s="83" t="s">
        <v>1301</v>
      </c>
    </row>
    <row r="708">
      <c r="C708" s="104"/>
      <c r="H708" s="83" t="s">
        <v>1329</v>
      </c>
    </row>
    <row r="709">
      <c r="C709" s="104"/>
      <c r="H709" s="83" t="s">
        <v>1329</v>
      </c>
    </row>
    <row r="710">
      <c r="C710" s="104"/>
      <c r="H710" s="83" t="s">
        <v>1329</v>
      </c>
    </row>
    <row r="711">
      <c r="C711" s="104"/>
      <c r="H711" s="83" t="s">
        <v>1329</v>
      </c>
    </row>
    <row r="712">
      <c r="C712" s="104"/>
      <c r="H712" s="83" t="s">
        <v>1386</v>
      </c>
    </row>
    <row r="713">
      <c r="C713" s="104"/>
      <c r="H713" s="83" t="s">
        <v>1386</v>
      </c>
    </row>
    <row r="714">
      <c r="C714" s="104"/>
      <c r="H714" s="83" t="s">
        <v>1386</v>
      </c>
    </row>
    <row r="715">
      <c r="C715" s="104"/>
      <c r="H715" s="83" t="s">
        <v>1301</v>
      </c>
    </row>
    <row r="716">
      <c r="C716" s="104"/>
      <c r="H716" s="83" t="s">
        <v>1306</v>
      </c>
    </row>
    <row r="717">
      <c r="C717" s="104"/>
      <c r="H717" s="83" t="s">
        <v>1306</v>
      </c>
    </row>
    <row r="718">
      <c r="C718" s="104"/>
      <c r="H718" s="83" t="s">
        <v>1306</v>
      </c>
    </row>
    <row r="719">
      <c r="C719" s="104"/>
      <c r="H719" s="83" t="s">
        <v>1306</v>
      </c>
    </row>
    <row r="720">
      <c r="C720" s="104"/>
      <c r="H720" s="83" t="s">
        <v>1301</v>
      </c>
    </row>
    <row r="721">
      <c r="C721" s="104"/>
      <c r="H721" s="83" t="s">
        <v>1301</v>
      </c>
    </row>
    <row r="722">
      <c r="C722" s="104"/>
      <c r="H722" s="83" t="s">
        <v>1306</v>
      </c>
    </row>
    <row r="723">
      <c r="C723" s="104"/>
      <c r="H723" s="83" t="s">
        <v>1306</v>
      </c>
    </row>
    <row r="724">
      <c r="C724" s="104"/>
      <c r="H724" s="83" t="s">
        <v>1306</v>
      </c>
    </row>
    <row r="725">
      <c r="C725" s="104"/>
      <c r="H725" s="83" t="s">
        <v>1306</v>
      </c>
    </row>
    <row r="726">
      <c r="C726" s="104"/>
      <c r="H726" s="83" t="s">
        <v>1306</v>
      </c>
    </row>
    <row r="727">
      <c r="C727" s="104"/>
      <c r="H727" s="83" t="s">
        <v>1306</v>
      </c>
    </row>
    <row r="728">
      <c r="C728" s="104"/>
      <c r="H728" s="83" t="s">
        <v>1329</v>
      </c>
    </row>
    <row r="729">
      <c r="C729" s="104"/>
      <c r="H729" s="83" t="s">
        <v>1301</v>
      </c>
    </row>
    <row r="730">
      <c r="C730" s="104"/>
      <c r="H730" s="83" t="s">
        <v>1301</v>
      </c>
    </row>
    <row r="731">
      <c r="C731" s="104"/>
      <c r="H731" s="83" t="s">
        <v>1301</v>
      </c>
    </row>
    <row r="732">
      <c r="C732" s="104"/>
      <c r="H732" s="83" t="s">
        <v>1301</v>
      </c>
    </row>
    <row r="733">
      <c r="C733" s="104"/>
      <c r="H733" s="83" t="s">
        <v>1301</v>
      </c>
    </row>
    <row r="734">
      <c r="C734" s="104"/>
      <c r="H734" s="83" t="s">
        <v>1306</v>
      </c>
    </row>
    <row r="735">
      <c r="C735" s="104"/>
      <c r="H735" s="83" t="s">
        <v>1306</v>
      </c>
    </row>
    <row r="736">
      <c r="C736" s="104"/>
      <c r="H736" s="83" t="s">
        <v>1306</v>
      </c>
    </row>
    <row r="737">
      <c r="C737" s="104"/>
      <c r="H737" s="83" t="s">
        <v>1306</v>
      </c>
    </row>
    <row r="738">
      <c r="C738" s="104"/>
      <c r="H738" s="83" t="s">
        <v>1306</v>
      </c>
    </row>
    <row r="739">
      <c r="C739" s="104"/>
      <c r="H739" s="83" t="s">
        <v>1306</v>
      </c>
    </row>
    <row r="740">
      <c r="C740" s="104"/>
      <c r="H740" s="83" t="s">
        <v>1306</v>
      </c>
    </row>
    <row r="741">
      <c r="C741" s="104"/>
      <c r="H741" s="83" t="s">
        <v>1306</v>
      </c>
    </row>
    <row r="742">
      <c r="C742" s="104"/>
      <c r="H742" s="83" t="s">
        <v>1301</v>
      </c>
    </row>
    <row r="743">
      <c r="C743" s="104"/>
      <c r="H743" s="83" t="s">
        <v>1306</v>
      </c>
    </row>
    <row r="744">
      <c r="C744" s="104"/>
      <c r="H744" s="83" t="s">
        <v>1306</v>
      </c>
    </row>
    <row r="745">
      <c r="C745" s="104"/>
      <c r="H745" s="83" t="s">
        <v>1306</v>
      </c>
    </row>
    <row r="746">
      <c r="C746" s="104"/>
      <c r="H746" s="83" t="s">
        <v>1306</v>
      </c>
    </row>
    <row r="747">
      <c r="C747" s="104"/>
      <c r="H747" s="83" t="s">
        <v>1306</v>
      </c>
    </row>
    <row r="748">
      <c r="C748" s="104"/>
      <c r="H748" s="83" t="s">
        <v>1306</v>
      </c>
    </row>
    <row r="749">
      <c r="C749" s="104"/>
      <c r="H749" s="83" t="s">
        <v>1301</v>
      </c>
    </row>
    <row r="750">
      <c r="C750" s="104"/>
      <c r="H750" s="83" t="s">
        <v>1301</v>
      </c>
    </row>
    <row r="751">
      <c r="C751" s="104"/>
      <c r="H751" s="83" t="s">
        <v>1301</v>
      </c>
    </row>
    <row r="752">
      <c r="C752" s="104"/>
      <c r="H752" s="83" t="s">
        <v>1301</v>
      </c>
    </row>
    <row r="753">
      <c r="C753" s="104"/>
      <c r="H753" s="83" t="s">
        <v>1301</v>
      </c>
    </row>
    <row r="754">
      <c r="C754" s="104"/>
      <c r="H754" s="83" t="s">
        <v>1301</v>
      </c>
    </row>
    <row r="755">
      <c r="C755" s="104"/>
      <c r="H755" s="83" t="s">
        <v>1301</v>
      </c>
    </row>
    <row r="756">
      <c r="C756" s="104"/>
      <c r="H756" s="83" t="s">
        <v>1301</v>
      </c>
    </row>
    <row r="757">
      <c r="C757" s="104"/>
      <c r="H757" s="83" t="s">
        <v>1301</v>
      </c>
    </row>
    <row r="758">
      <c r="C758" s="104"/>
      <c r="H758" s="83" t="s">
        <v>1301</v>
      </c>
    </row>
    <row r="759">
      <c r="C759" s="104"/>
      <c r="H759" s="83" t="s">
        <v>1301</v>
      </c>
    </row>
    <row r="760">
      <c r="C760" s="104"/>
      <c r="H760" s="83" t="s">
        <v>1301</v>
      </c>
    </row>
    <row r="761">
      <c r="C761" s="104"/>
      <c r="H761" s="83" t="s">
        <v>1301</v>
      </c>
    </row>
    <row r="762">
      <c r="C762" s="104"/>
      <c r="H762" s="83" t="s">
        <v>1329</v>
      </c>
    </row>
    <row r="763">
      <c r="C763" s="104"/>
      <c r="H763" s="83" t="s">
        <v>1329</v>
      </c>
    </row>
    <row r="764">
      <c r="C764" s="104"/>
      <c r="H764" s="83" t="s">
        <v>1386</v>
      </c>
    </row>
    <row r="765">
      <c r="C765" s="104"/>
      <c r="H765" s="83" t="s">
        <v>1329</v>
      </c>
    </row>
    <row r="766">
      <c r="C766" s="104"/>
      <c r="H766" s="83" t="s">
        <v>1329</v>
      </c>
    </row>
    <row r="767">
      <c r="C767" s="104"/>
      <c r="H767" s="83" t="s">
        <v>1329</v>
      </c>
    </row>
    <row r="768">
      <c r="C768" s="104"/>
      <c r="H768" s="83" t="s">
        <v>1329</v>
      </c>
    </row>
    <row r="769">
      <c r="C769" s="104"/>
      <c r="H769" s="83" t="s">
        <v>1329</v>
      </c>
    </row>
    <row r="770">
      <c r="C770" s="104"/>
      <c r="H770" s="83" t="s">
        <v>1329</v>
      </c>
    </row>
    <row r="771">
      <c r="C771" s="104"/>
      <c r="H771" s="83" t="s">
        <v>1329</v>
      </c>
    </row>
    <row r="772">
      <c r="C772" s="104"/>
      <c r="H772" s="83" t="s">
        <v>1306</v>
      </c>
    </row>
    <row r="773">
      <c r="C773" s="104"/>
      <c r="H773" s="83" t="s">
        <v>1384</v>
      </c>
    </row>
    <row r="774">
      <c r="C774" s="104"/>
      <c r="H774" s="83" t="s">
        <v>1306</v>
      </c>
    </row>
    <row r="775">
      <c r="C775" s="104"/>
      <c r="H775" s="83" t="s">
        <v>1301</v>
      </c>
    </row>
    <row r="776">
      <c r="C776" s="104"/>
      <c r="H776" s="83" t="s">
        <v>1301</v>
      </c>
    </row>
    <row r="777">
      <c r="C777" s="104"/>
      <c r="H777" s="83" t="s">
        <v>1301</v>
      </c>
    </row>
    <row r="778">
      <c r="C778" s="104"/>
      <c r="H778" s="83" t="s">
        <v>1301</v>
      </c>
    </row>
    <row r="779">
      <c r="C779" s="104"/>
      <c r="H779" s="83" t="s">
        <v>1301</v>
      </c>
    </row>
    <row r="780">
      <c r="C780" s="104"/>
      <c r="H780" s="83" t="s">
        <v>1301</v>
      </c>
    </row>
    <row r="781">
      <c r="C781" s="104"/>
      <c r="H781" s="83" t="s">
        <v>1301</v>
      </c>
    </row>
    <row r="782">
      <c r="C782" s="104"/>
      <c r="H782" s="83" t="s">
        <v>1301</v>
      </c>
    </row>
    <row r="783">
      <c r="C783" s="104"/>
      <c r="H783" s="83" t="s">
        <v>1301</v>
      </c>
    </row>
    <row r="784">
      <c r="C784" s="104"/>
      <c r="H784" s="83" t="s">
        <v>1329</v>
      </c>
    </row>
    <row r="785">
      <c r="C785" s="104"/>
      <c r="H785" s="83" t="s">
        <v>1386</v>
      </c>
    </row>
    <row r="786">
      <c r="C786" s="104"/>
      <c r="H786" s="83" t="s">
        <v>1329</v>
      </c>
    </row>
    <row r="787">
      <c r="C787" s="104"/>
      <c r="H787" s="83" t="s">
        <v>1329</v>
      </c>
    </row>
    <row r="788">
      <c r="C788" s="104"/>
      <c r="H788" s="83" t="s">
        <v>1387</v>
      </c>
    </row>
    <row r="789">
      <c r="C789" s="104"/>
      <c r="H789" s="83" t="s">
        <v>1384</v>
      </c>
    </row>
    <row r="790">
      <c r="C790" s="104"/>
      <c r="H790" s="83" t="s">
        <v>1329</v>
      </c>
    </row>
    <row r="791">
      <c r="C791" s="104"/>
      <c r="H791" s="83" t="s">
        <v>1301</v>
      </c>
    </row>
    <row r="792">
      <c r="C792" s="104"/>
      <c r="H792" s="83" t="s">
        <v>1301</v>
      </c>
    </row>
    <row r="793">
      <c r="C793" s="104"/>
      <c r="H793" s="83" t="s">
        <v>1301</v>
      </c>
    </row>
    <row r="794">
      <c r="C794" s="104"/>
      <c r="H794" s="83" t="s">
        <v>1301</v>
      </c>
    </row>
    <row r="795">
      <c r="C795" s="104"/>
      <c r="H795" s="83" t="s">
        <v>1301</v>
      </c>
    </row>
    <row r="796">
      <c r="C796" s="104"/>
      <c r="H796" s="83" t="s">
        <v>1329</v>
      </c>
    </row>
    <row r="797">
      <c r="C797" s="104"/>
      <c r="H797" s="83" t="s">
        <v>1329</v>
      </c>
    </row>
    <row r="798">
      <c r="C798" s="104"/>
      <c r="H798" s="83" t="s">
        <v>1329</v>
      </c>
    </row>
    <row r="799">
      <c r="C799" s="104"/>
      <c r="H799" s="83" t="s">
        <v>1329</v>
      </c>
    </row>
    <row r="800">
      <c r="C800" s="104"/>
      <c r="H800" s="83" t="s">
        <v>1329</v>
      </c>
    </row>
    <row r="801">
      <c r="C801" s="104"/>
      <c r="H801" s="83" t="s">
        <v>1329</v>
      </c>
    </row>
    <row r="802">
      <c r="C802" s="104"/>
      <c r="H802" s="83" t="s">
        <v>1301</v>
      </c>
    </row>
    <row r="803">
      <c r="C803" s="104"/>
      <c r="H803" s="83" t="s">
        <v>1301</v>
      </c>
    </row>
    <row r="804">
      <c r="C804" s="104"/>
      <c r="H804" s="83" t="s">
        <v>1301</v>
      </c>
    </row>
    <row r="805">
      <c r="C805" s="104"/>
      <c r="H805" s="83" t="s">
        <v>1301</v>
      </c>
    </row>
    <row r="806">
      <c r="C806" s="104"/>
      <c r="H806" s="83" t="s">
        <v>1301</v>
      </c>
    </row>
    <row r="807">
      <c r="C807" s="104"/>
      <c r="H807" s="83" t="s">
        <v>1301</v>
      </c>
    </row>
    <row r="808">
      <c r="C808" s="104"/>
      <c r="H808" s="83" t="s">
        <v>1301</v>
      </c>
    </row>
    <row r="809">
      <c r="C809" s="104"/>
      <c r="H809" s="83" t="s">
        <v>1301</v>
      </c>
    </row>
    <row r="810">
      <c r="C810" s="104"/>
      <c r="H810" s="83" t="s">
        <v>1306</v>
      </c>
    </row>
    <row r="811">
      <c r="C811" s="104"/>
      <c r="H811" s="83" t="s">
        <v>1306</v>
      </c>
    </row>
    <row r="812">
      <c r="C812" s="104"/>
      <c r="H812" s="83" t="s">
        <v>1306</v>
      </c>
    </row>
    <row r="813">
      <c r="C813" s="104"/>
      <c r="H813" s="83" t="s">
        <v>1306</v>
      </c>
    </row>
    <row r="814">
      <c r="C814" s="104"/>
      <c r="H814" s="83" t="s">
        <v>1306</v>
      </c>
    </row>
    <row r="815">
      <c r="C815" s="104"/>
      <c r="H815" s="83" t="s">
        <v>1306</v>
      </c>
    </row>
    <row r="816">
      <c r="C816" s="104"/>
      <c r="H816" s="83" t="s">
        <v>1306</v>
      </c>
    </row>
    <row r="817">
      <c r="C817" s="104"/>
      <c r="H817" s="83" t="s">
        <v>1306</v>
      </c>
    </row>
    <row r="818">
      <c r="C818" s="104"/>
      <c r="H818" s="83" t="s">
        <v>1306</v>
      </c>
    </row>
    <row r="819">
      <c r="C819" s="104"/>
      <c r="H819" s="83" t="s">
        <v>1306</v>
      </c>
    </row>
    <row r="820">
      <c r="C820" s="104"/>
      <c r="H820" s="83" t="s">
        <v>1329</v>
      </c>
    </row>
    <row r="821">
      <c r="C821" s="104"/>
      <c r="H821" s="83" t="s">
        <v>1306</v>
      </c>
    </row>
    <row r="822">
      <c r="C822" s="104"/>
      <c r="H822" s="83" t="s">
        <v>1329</v>
      </c>
    </row>
    <row r="823">
      <c r="C823" s="104"/>
      <c r="H823" s="83" t="s">
        <v>1329</v>
      </c>
    </row>
    <row r="824">
      <c r="C824" s="104"/>
      <c r="H824" s="83" t="s">
        <v>1329</v>
      </c>
    </row>
    <row r="825">
      <c r="C825" s="104"/>
      <c r="H825" s="83" t="s">
        <v>1329</v>
      </c>
    </row>
    <row r="826">
      <c r="C826" s="104"/>
      <c r="H826" s="83" t="s">
        <v>1329</v>
      </c>
    </row>
    <row r="827">
      <c r="C827" s="104"/>
      <c r="H827" s="83" t="s">
        <v>1329</v>
      </c>
    </row>
    <row r="828">
      <c r="C828" s="104"/>
      <c r="H828" s="83" t="s">
        <v>1329</v>
      </c>
    </row>
    <row r="829">
      <c r="C829" s="104"/>
      <c r="H829" s="83" t="s">
        <v>1329</v>
      </c>
    </row>
    <row r="830">
      <c r="C830" s="104"/>
      <c r="H830" s="83" t="s">
        <v>1384</v>
      </c>
    </row>
    <row r="831">
      <c r="C831" s="104"/>
      <c r="H831" s="83" t="s">
        <v>1329</v>
      </c>
    </row>
    <row r="832">
      <c r="C832" s="104"/>
      <c r="H832" s="83" t="s">
        <v>1301</v>
      </c>
    </row>
    <row r="833">
      <c r="C833" s="104"/>
      <c r="H833" s="83" t="s">
        <v>1301</v>
      </c>
    </row>
    <row r="834">
      <c r="C834" s="104"/>
      <c r="H834" s="83" t="s">
        <v>1301</v>
      </c>
    </row>
    <row r="835">
      <c r="C835" s="104"/>
      <c r="H835" s="83" t="s">
        <v>1301</v>
      </c>
    </row>
    <row r="836">
      <c r="C836" s="104"/>
      <c r="H836" s="83" t="s">
        <v>1301</v>
      </c>
    </row>
    <row r="837">
      <c r="C837" s="104"/>
      <c r="H837" s="83" t="s">
        <v>1301</v>
      </c>
    </row>
    <row r="838">
      <c r="C838" s="104"/>
      <c r="H838" s="83" t="s">
        <v>1301</v>
      </c>
    </row>
    <row r="839">
      <c r="C839" s="104"/>
      <c r="H839" s="83" t="s">
        <v>1301</v>
      </c>
    </row>
    <row r="840">
      <c r="C840" s="104"/>
      <c r="H840" s="83" t="s">
        <v>1301</v>
      </c>
    </row>
    <row r="841">
      <c r="C841" s="104"/>
      <c r="H841" s="83" t="s">
        <v>1306</v>
      </c>
    </row>
    <row r="842">
      <c r="C842" s="104"/>
      <c r="H842" s="83" t="s">
        <v>1306</v>
      </c>
    </row>
    <row r="843">
      <c r="C843" s="104"/>
      <c r="H843" s="83" t="s">
        <v>1306</v>
      </c>
    </row>
    <row r="844">
      <c r="C844" s="104"/>
      <c r="H844" s="83" t="s">
        <v>1306</v>
      </c>
    </row>
    <row r="845">
      <c r="C845" s="104"/>
      <c r="H845" s="83" t="s">
        <v>1306</v>
      </c>
    </row>
    <row r="846">
      <c r="C846" s="104"/>
      <c r="H846" s="83" t="s">
        <v>1306</v>
      </c>
    </row>
    <row r="847">
      <c r="C847" s="104"/>
      <c r="H847" s="83" t="s">
        <v>1306</v>
      </c>
    </row>
    <row r="848">
      <c r="C848" s="104"/>
      <c r="H848" s="83" t="s">
        <v>1306</v>
      </c>
    </row>
    <row r="849">
      <c r="C849" s="104"/>
      <c r="H849" s="83" t="s">
        <v>1306</v>
      </c>
    </row>
    <row r="850">
      <c r="C850" s="104"/>
      <c r="H850" s="83" t="s">
        <v>1306</v>
      </c>
    </row>
    <row r="851">
      <c r="C851" s="104"/>
      <c r="H851" s="83" t="s">
        <v>1306</v>
      </c>
    </row>
    <row r="852">
      <c r="C852" s="104"/>
      <c r="H852" s="83" t="s">
        <v>1329</v>
      </c>
    </row>
    <row r="853">
      <c r="C853" s="104"/>
      <c r="H853" s="83" t="s">
        <v>1329</v>
      </c>
    </row>
    <row r="854">
      <c r="C854" s="104"/>
      <c r="H854" s="83" t="s">
        <v>1329</v>
      </c>
    </row>
    <row r="855">
      <c r="C855" s="104"/>
      <c r="H855" s="83" t="s">
        <v>1329</v>
      </c>
    </row>
    <row r="856">
      <c r="C856" s="104"/>
      <c r="H856" s="83" t="s">
        <v>1329</v>
      </c>
    </row>
    <row r="857">
      <c r="C857" s="104"/>
      <c r="H857" s="83" t="s">
        <v>1329</v>
      </c>
    </row>
    <row r="858">
      <c r="C858" s="104"/>
      <c r="H858" s="83" t="s">
        <v>1329</v>
      </c>
    </row>
    <row r="859">
      <c r="C859" s="104"/>
      <c r="H859" s="83" t="s">
        <v>1329</v>
      </c>
    </row>
    <row r="860">
      <c r="C860" s="104"/>
      <c r="H860" s="83" t="s">
        <v>1384</v>
      </c>
    </row>
    <row r="861">
      <c r="C861" s="104"/>
      <c r="H861" s="83" t="s">
        <v>1329</v>
      </c>
    </row>
    <row r="862">
      <c r="C862" s="104"/>
      <c r="H862" s="83" t="s">
        <v>1329</v>
      </c>
    </row>
    <row r="863">
      <c r="C863" s="104"/>
      <c r="H863" s="83" t="s">
        <v>1306</v>
      </c>
    </row>
    <row r="864">
      <c r="C864" s="104"/>
      <c r="H864" s="83" t="s">
        <v>1306</v>
      </c>
    </row>
    <row r="865">
      <c r="C865" s="104"/>
      <c r="H865" s="83" t="s">
        <v>1306</v>
      </c>
    </row>
    <row r="866">
      <c r="C866" s="104"/>
      <c r="H866" s="83" t="s">
        <v>1306</v>
      </c>
    </row>
    <row r="867">
      <c r="C867" s="104"/>
      <c r="H867" s="83" t="s">
        <v>1384</v>
      </c>
    </row>
    <row r="868">
      <c r="C868" s="104"/>
      <c r="H868" s="83" t="s">
        <v>1306</v>
      </c>
    </row>
    <row r="869">
      <c r="C869" s="104"/>
      <c r="H869" s="83" t="s">
        <v>1301</v>
      </c>
    </row>
    <row r="870">
      <c r="C870" s="104"/>
      <c r="H870" s="83" t="s">
        <v>1301</v>
      </c>
    </row>
    <row r="871">
      <c r="C871" s="104"/>
      <c r="H871" s="83" t="s">
        <v>1301</v>
      </c>
    </row>
    <row r="872">
      <c r="C872" s="104"/>
      <c r="H872" s="83" t="s">
        <v>1329</v>
      </c>
    </row>
    <row r="873">
      <c r="C873" s="104"/>
      <c r="H873" s="83" t="s">
        <v>1329</v>
      </c>
    </row>
    <row r="874">
      <c r="C874" s="104"/>
      <c r="H874" s="83" t="s">
        <v>1329</v>
      </c>
    </row>
    <row r="875">
      <c r="C875" s="104"/>
      <c r="H875" s="83" t="s">
        <v>1329</v>
      </c>
    </row>
    <row r="876">
      <c r="C876" s="104"/>
      <c r="H876" s="83" t="s">
        <v>1329</v>
      </c>
    </row>
    <row r="877">
      <c r="C877" s="104"/>
      <c r="H877" s="83" t="s">
        <v>1329</v>
      </c>
    </row>
    <row r="878">
      <c r="C878" s="104"/>
      <c r="H878" s="83" t="s">
        <v>1329</v>
      </c>
    </row>
    <row r="879">
      <c r="C879" s="104"/>
      <c r="H879" s="83" t="s">
        <v>1329</v>
      </c>
    </row>
    <row r="880">
      <c r="C880" s="104"/>
      <c r="H880" s="83" t="s">
        <v>1306</v>
      </c>
    </row>
    <row r="881">
      <c r="C881" s="104"/>
      <c r="H881" s="83" t="s">
        <v>1306</v>
      </c>
    </row>
    <row r="882">
      <c r="C882" s="104"/>
      <c r="H882" s="83" t="s">
        <v>1306</v>
      </c>
    </row>
    <row r="883">
      <c r="C883" s="104"/>
      <c r="H883" s="83" t="s">
        <v>1301</v>
      </c>
    </row>
    <row r="884">
      <c r="C884" s="104"/>
      <c r="H884" s="83" t="s">
        <v>1301</v>
      </c>
    </row>
    <row r="885">
      <c r="C885" s="104"/>
      <c r="H885" s="83" t="s">
        <v>1301</v>
      </c>
    </row>
    <row r="886">
      <c r="C886" s="104"/>
      <c r="H886" s="83" t="s">
        <v>1301</v>
      </c>
    </row>
    <row r="887">
      <c r="C887" s="104"/>
      <c r="H887" s="83" t="s">
        <v>1301</v>
      </c>
    </row>
    <row r="888">
      <c r="C888" s="104"/>
      <c r="H888" s="83" t="s">
        <v>1301</v>
      </c>
    </row>
    <row r="889">
      <c r="C889" s="104"/>
      <c r="H889" s="83" t="s">
        <v>1301</v>
      </c>
    </row>
    <row r="890">
      <c r="C890" s="104"/>
      <c r="H890" s="83" t="s">
        <v>1301</v>
      </c>
    </row>
    <row r="891">
      <c r="C891" s="104"/>
      <c r="H891" s="83" t="s">
        <v>1301</v>
      </c>
    </row>
    <row r="892">
      <c r="C892" s="104"/>
      <c r="H892" s="83" t="s">
        <v>1306</v>
      </c>
    </row>
    <row r="893">
      <c r="C893" s="104"/>
      <c r="H893" s="83" t="s">
        <v>1329</v>
      </c>
    </row>
    <row r="894">
      <c r="C894" s="104"/>
      <c r="H894" s="83" t="s">
        <v>1306</v>
      </c>
    </row>
    <row r="895">
      <c r="C895" s="104"/>
      <c r="H895" s="83" t="s">
        <v>1306</v>
      </c>
    </row>
    <row r="896">
      <c r="C896" s="104"/>
      <c r="H896" s="83" t="s">
        <v>1306</v>
      </c>
    </row>
    <row r="897">
      <c r="C897" s="104"/>
      <c r="H897" s="83" t="s">
        <v>1306</v>
      </c>
    </row>
    <row r="898">
      <c r="C898" s="104"/>
      <c r="H898" s="83" t="s">
        <v>1306</v>
      </c>
    </row>
    <row r="899">
      <c r="C899" s="104"/>
      <c r="H899" s="83" t="s">
        <v>1306</v>
      </c>
    </row>
    <row r="900">
      <c r="C900" s="104"/>
      <c r="H900" s="83" t="s">
        <v>1306</v>
      </c>
    </row>
    <row r="901">
      <c r="C901" s="104"/>
      <c r="H901" s="83" t="s">
        <v>1301</v>
      </c>
    </row>
    <row r="902">
      <c r="C902" s="104"/>
      <c r="H902" s="83" t="s">
        <v>1301</v>
      </c>
    </row>
    <row r="903">
      <c r="C903" s="104"/>
      <c r="H903" s="83" t="s">
        <v>1301</v>
      </c>
    </row>
    <row r="904">
      <c r="C904" s="104"/>
      <c r="H904" s="83" t="s">
        <v>1301</v>
      </c>
    </row>
    <row r="905">
      <c r="C905" s="104"/>
      <c r="H905" s="83" t="s">
        <v>1301</v>
      </c>
    </row>
    <row r="906">
      <c r="C906" s="104"/>
      <c r="H906" s="83" t="s">
        <v>1301</v>
      </c>
    </row>
    <row r="907">
      <c r="C907" s="104"/>
      <c r="H907" s="83" t="s">
        <v>1301</v>
      </c>
    </row>
    <row r="908">
      <c r="C908" s="104"/>
      <c r="H908" s="83" t="s">
        <v>1301</v>
      </c>
    </row>
    <row r="909">
      <c r="C909" s="104"/>
      <c r="H909" s="83" t="s">
        <v>1329</v>
      </c>
    </row>
    <row r="910">
      <c r="C910" s="104"/>
      <c r="H910" s="83" t="s">
        <v>1329</v>
      </c>
    </row>
    <row r="911">
      <c r="C911" s="104"/>
      <c r="H911" s="83" t="s">
        <v>1329</v>
      </c>
    </row>
    <row r="912">
      <c r="C912" s="104"/>
      <c r="H912" s="83" t="s">
        <v>1329</v>
      </c>
    </row>
    <row r="913">
      <c r="C913" s="104"/>
      <c r="H913" s="83" t="s">
        <v>1329</v>
      </c>
    </row>
    <row r="914">
      <c r="C914" s="104"/>
      <c r="H914" s="83" t="s">
        <v>1301</v>
      </c>
    </row>
    <row r="915">
      <c r="C915" s="104"/>
      <c r="H915" s="83" t="s">
        <v>1329</v>
      </c>
    </row>
    <row r="916">
      <c r="C916" s="104"/>
      <c r="H916" s="83" t="s">
        <v>1329</v>
      </c>
    </row>
    <row r="917">
      <c r="C917" s="104"/>
      <c r="H917" s="83" t="s">
        <v>1329</v>
      </c>
    </row>
    <row r="918">
      <c r="C918" s="104"/>
      <c r="H918" s="83" t="s">
        <v>1329</v>
      </c>
    </row>
    <row r="919">
      <c r="C919" s="104"/>
      <c r="H919" s="83" t="s">
        <v>1329</v>
      </c>
    </row>
    <row r="920">
      <c r="C920" s="104"/>
      <c r="H920" s="83" t="s">
        <v>1329</v>
      </c>
    </row>
    <row r="921">
      <c r="C921" s="104"/>
      <c r="H921" s="83" t="s">
        <v>1329</v>
      </c>
    </row>
    <row r="922">
      <c r="C922" s="104"/>
      <c r="H922" s="83" t="s">
        <v>1306</v>
      </c>
    </row>
    <row r="923">
      <c r="C923" s="104"/>
      <c r="H923" s="83" t="s">
        <v>1306</v>
      </c>
    </row>
    <row r="924">
      <c r="C924" s="104"/>
      <c r="H924" s="83" t="s">
        <v>1306</v>
      </c>
    </row>
    <row r="925">
      <c r="C925" s="104"/>
      <c r="H925" s="83" t="s">
        <v>1306</v>
      </c>
    </row>
    <row r="926">
      <c r="C926" s="104"/>
      <c r="H926" s="83" t="s">
        <v>1306</v>
      </c>
    </row>
    <row r="927">
      <c r="C927" s="104"/>
      <c r="H927" s="83" t="s">
        <v>1301</v>
      </c>
    </row>
    <row r="928">
      <c r="C928" s="104"/>
      <c r="H928" s="83" t="s">
        <v>1301</v>
      </c>
    </row>
    <row r="929">
      <c r="C929" s="104"/>
      <c r="H929" s="83" t="s">
        <v>1301</v>
      </c>
    </row>
    <row r="930">
      <c r="C930" s="104"/>
      <c r="H930" s="83" t="s">
        <v>1301</v>
      </c>
    </row>
    <row r="931">
      <c r="C931" s="104"/>
      <c r="H931" s="83" t="s">
        <v>1301</v>
      </c>
    </row>
    <row r="932">
      <c r="C932" s="104"/>
      <c r="H932" s="83" t="s">
        <v>1301</v>
      </c>
    </row>
    <row r="933">
      <c r="C933" s="104"/>
      <c r="H933" s="83" t="s">
        <v>1301</v>
      </c>
    </row>
    <row r="934">
      <c r="C934" s="104"/>
      <c r="H934" s="83" t="s">
        <v>1329</v>
      </c>
    </row>
    <row r="935">
      <c r="C935" s="104"/>
      <c r="H935" s="83" t="s">
        <v>1329</v>
      </c>
    </row>
    <row r="936">
      <c r="C936" s="104"/>
      <c r="H936" s="83" t="s">
        <v>1329</v>
      </c>
    </row>
    <row r="937">
      <c r="C937" s="104"/>
      <c r="H937" s="83" t="s">
        <v>1329</v>
      </c>
    </row>
    <row r="938">
      <c r="C938" s="104"/>
      <c r="H938" s="83" t="s">
        <v>1386</v>
      </c>
    </row>
    <row r="939">
      <c r="C939" s="104"/>
      <c r="H939" s="83" t="s">
        <v>1384</v>
      </c>
    </row>
    <row r="940">
      <c r="C940" s="104"/>
      <c r="H940" s="83" t="s">
        <v>1384</v>
      </c>
    </row>
    <row r="941">
      <c r="C941" s="104"/>
      <c r="H941" s="83" t="s">
        <v>1306</v>
      </c>
    </row>
    <row r="942">
      <c r="C942" s="104"/>
      <c r="H942" s="83" t="s">
        <v>1306</v>
      </c>
    </row>
    <row r="943">
      <c r="C943" s="104"/>
      <c r="H943" s="83" t="s">
        <v>1384</v>
      </c>
    </row>
    <row r="944">
      <c r="C944" s="104"/>
      <c r="H944" s="83" t="s">
        <v>1301</v>
      </c>
    </row>
    <row r="945">
      <c r="C945" s="104"/>
      <c r="H945" s="83" t="s">
        <v>1301</v>
      </c>
    </row>
    <row r="946">
      <c r="C946" s="104"/>
      <c r="H946" s="83" t="s">
        <v>1301</v>
      </c>
    </row>
    <row r="947">
      <c r="C947" s="104"/>
      <c r="H947" s="83" t="s">
        <v>1301</v>
      </c>
    </row>
    <row r="948">
      <c r="C948" s="104"/>
      <c r="H948" s="83" t="s">
        <v>1301</v>
      </c>
    </row>
    <row r="949">
      <c r="C949" s="104"/>
      <c r="H949" s="83" t="s">
        <v>1329</v>
      </c>
    </row>
    <row r="950">
      <c r="C950" s="104"/>
      <c r="H950" s="83" t="s">
        <v>1329</v>
      </c>
    </row>
    <row r="951">
      <c r="C951" s="104"/>
      <c r="H951" s="83" t="s">
        <v>1329</v>
      </c>
    </row>
    <row r="952">
      <c r="C952" s="104"/>
      <c r="H952" s="83" t="s">
        <v>1306</v>
      </c>
    </row>
    <row r="953">
      <c r="C953" s="104"/>
      <c r="H953" s="83" t="s">
        <v>1384</v>
      </c>
    </row>
    <row r="954">
      <c r="C954" s="104"/>
      <c r="H954" s="83" t="s">
        <v>1306</v>
      </c>
    </row>
    <row r="955">
      <c r="C955" s="104"/>
      <c r="H955" s="83" t="s">
        <v>1306</v>
      </c>
    </row>
    <row r="956">
      <c r="C956" s="104"/>
      <c r="H956" s="83" t="s">
        <v>1306</v>
      </c>
    </row>
    <row r="957">
      <c r="C957" s="104"/>
      <c r="H957" s="83" t="s">
        <v>1301</v>
      </c>
    </row>
    <row r="958">
      <c r="C958" s="104"/>
      <c r="H958" s="83" t="s">
        <v>1301</v>
      </c>
    </row>
    <row r="959">
      <c r="C959" s="104"/>
      <c r="H959" s="83" t="s">
        <v>1306</v>
      </c>
    </row>
    <row r="960">
      <c r="C960" s="104"/>
      <c r="H960" s="83" t="s">
        <v>1329</v>
      </c>
    </row>
    <row r="961">
      <c r="C961" s="104"/>
      <c r="H961" s="83" t="s">
        <v>1329</v>
      </c>
    </row>
    <row r="962">
      <c r="C962" s="104"/>
      <c r="H962" s="83" t="s">
        <v>1329</v>
      </c>
    </row>
    <row r="963">
      <c r="C963" s="104"/>
      <c r="H963" s="83" t="s">
        <v>1386</v>
      </c>
    </row>
    <row r="964">
      <c r="C964" s="104"/>
      <c r="H964" s="83" t="s">
        <v>1329</v>
      </c>
    </row>
    <row r="965">
      <c r="C965" s="104"/>
      <c r="H965" s="83" t="s">
        <v>1329</v>
      </c>
    </row>
    <row r="966">
      <c r="C966" s="104"/>
      <c r="H966" s="83" t="s">
        <v>1329</v>
      </c>
    </row>
    <row r="967">
      <c r="C967" s="104"/>
      <c r="H967" s="83" t="s">
        <v>1329</v>
      </c>
    </row>
    <row r="968">
      <c r="C968" s="104"/>
      <c r="H968" s="83" t="s">
        <v>1388</v>
      </c>
    </row>
    <row r="969">
      <c r="C969" s="104"/>
      <c r="H969" s="83" t="s">
        <v>1388</v>
      </c>
    </row>
    <row r="970">
      <c r="C970" s="104"/>
      <c r="H970" s="83" t="s">
        <v>1329</v>
      </c>
    </row>
    <row r="971">
      <c r="C971" s="104"/>
      <c r="H971" s="83" t="s">
        <v>1301</v>
      </c>
    </row>
    <row r="972">
      <c r="C972" s="104"/>
      <c r="H972" s="83" t="s">
        <v>1301</v>
      </c>
    </row>
    <row r="973">
      <c r="C973" s="104"/>
      <c r="H973" s="83" t="s">
        <v>1301</v>
      </c>
    </row>
    <row r="974">
      <c r="C974" s="104"/>
      <c r="H974" s="83" t="s">
        <v>1301</v>
      </c>
    </row>
    <row r="975">
      <c r="C975" s="104"/>
      <c r="H975" s="83" t="s">
        <v>1301</v>
      </c>
    </row>
    <row r="976">
      <c r="C976" s="104"/>
      <c r="H976" s="83" t="s">
        <v>1306</v>
      </c>
    </row>
    <row r="977">
      <c r="C977" s="104"/>
      <c r="H977" s="83" t="s">
        <v>1306</v>
      </c>
    </row>
    <row r="978">
      <c r="C978" s="104"/>
      <c r="H978" s="83" t="s">
        <v>1306</v>
      </c>
    </row>
    <row r="979">
      <c r="C979" s="104"/>
      <c r="H979" s="83" t="s">
        <v>1306</v>
      </c>
    </row>
    <row r="980">
      <c r="C980" s="104"/>
      <c r="H980" s="83" t="s">
        <v>1306</v>
      </c>
    </row>
    <row r="981">
      <c r="C981" s="104"/>
      <c r="H981" s="83" t="s">
        <v>1306</v>
      </c>
    </row>
    <row r="982">
      <c r="C982" s="104"/>
      <c r="H982" s="83" t="s">
        <v>1306</v>
      </c>
    </row>
    <row r="983">
      <c r="C983" s="104"/>
      <c r="H983" s="83" t="s">
        <v>1306</v>
      </c>
    </row>
    <row r="984">
      <c r="C984" s="104"/>
      <c r="H984" s="83" t="s">
        <v>1306</v>
      </c>
    </row>
    <row r="985">
      <c r="C985" s="104"/>
      <c r="H985" s="83" t="s">
        <v>1306</v>
      </c>
    </row>
    <row r="986">
      <c r="C986" s="104"/>
      <c r="H986" s="83" t="s">
        <v>1301</v>
      </c>
    </row>
    <row r="987">
      <c r="C987" s="104"/>
      <c r="H987" s="83" t="s">
        <v>1301</v>
      </c>
    </row>
    <row r="988">
      <c r="C988" s="104"/>
      <c r="H988" s="83" t="s">
        <v>1329</v>
      </c>
    </row>
    <row r="989">
      <c r="C989" s="104"/>
      <c r="H989" s="83" t="s">
        <v>1329</v>
      </c>
    </row>
    <row r="990">
      <c r="C990" s="104"/>
      <c r="H990" s="83" t="s">
        <v>1329</v>
      </c>
    </row>
    <row r="991">
      <c r="C991" s="104"/>
      <c r="H991" s="83" t="s">
        <v>1329</v>
      </c>
    </row>
    <row r="992">
      <c r="C992" s="104"/>
      <c r="H992" s="83" t="s">
        <v>1329</v>
      </c>
    </row>
    <row r="993">
      <c r="C993" s="104"/>
      <c r="H993" s="83" t="s">
        <v>1329</v>
      </c>
    </row>
    <row r="994">
      <c r="C994" s="104"/>
      <c r="H994" s="83" t="s">
        <v>1329</v>
      </c>
    </row>
    <row r="995">
      <c r="C995" s="104"/>
      <c r="H995" s="83" t="s">
        <v>1329</v>
      </c>
    </row>
    <row r="996">
      <c r="C996" s="104"/>
      <c r="H996" s="83" t="s">
        <v>1329</v>
      </c>
    </row>
    <row r="997">
      <c r="C997" s="104"/>
      <c r="H997" s="83" t="s">
        <v>1388</v>
      </c>
    </row>
    <row r="998">
      <c r="C998" s="104"/>
      <c r="H998" s="83" t="s">
        <v>1329</v>
      </c>
    </row>
    <row r="999">
      <c r="C999" s="104"/>
      <c r="H999" s="83" t="s">
        <v>1301</v>
      </c>
    </row>
    <row r="1000">
      <c r="C1000" s="104"/>
      <c r="H1000" s="83" t="s">
        <v>1329</v>
      </c>
    </row>
    <row r="1001">
      <c r="C1001" s="104"/>
      <c r="H1001" s="83" t="s">
        <v>1388</v>
      </c>
    </row>
    <row r="1002">
      <c r="C1002" s="104"/>
      <c r="H1002" s="83" t="s">
        <v>1306</v>
      </c>
    </row>
    <row r="1003">
      <c r="C1003" s="104"/>
      <c r="H1003" s="83" t="s">
        <v>1306</v>
      </c>
    </row>
    <row r="1004">
      <c r="C1004" s="104"/>
      <c r="H1004" s="83" t="s">
        <v>1306</v>
      </c>
    </row>
    <row r="1005">
      <c r="C1005" s="104"/>
      <c r="H1005" s="83" t="s">
        <v>1306</v>
      </c>
    </row>
    <row r="1006">
      <c r="C1006" s="104"/>
      <c r="H1006" s="83" t="s">
        <v>1301</v>
      </c>
    </row>
    <row r="1007">
      <c r="C1007" s="104"/>
      <c r="H1007" s="83" t="s">
        <v>1301</v>
      </c>
    </row>
    <row r="1008">
      <c r="C1008" s="104"/>
      <c r="H1008" s="83" t="s">
        <v>1301</v>
      </c>
    </row>
    <row r="1009">
      <c r="C1009" s="104"/>
      <c r="H1009" s="83" t="s">
        <v>1301</v>
      </c>
    </row>
    <row r="1010">
      <c r="C1010" s="104"/>
      <c r="H1010" s="83" t="s">
        <v>1301</v>
      </c>
    </row>
    <row r="1011">
      <c r="C1011" s="104"/>
      <c r="H1011" s="83" t="s">
        <v>1301</v>
      </c>
    </row>
    <row r="1012">
      <c r="C1012" s="104"/>
      <c r="H1012" s="83" t="s">
        <v>1301</v>
      </c>
    </row>
    <row r="1013">
      <c r="C1013" s="104"/>
      <c r="H1013" s="83" t="s">
        <v>1301</v>
      </c>
    </row>
    <row r="1014">
      <c r="C1014" s="104"/>
      <c r="H1014" s="83" t="s">
        <v>1329</v>
      </c>
    </row>
    <row r="1015">
      <c r="C1015" s="104"/>
      <c r="H1015" s="83" t="s">
        <v>1329</v>
      </c>
    </row>
    <row r="1016">
      <c r="C1016" s="104"/>
      <c r="H1016" s="83" t="s">
        <v>1329</v>
      </c>
    </row>
    <row r="1017">
      <c r="C1017" s="104"/>
      <c r="H1017" s="83" t="s">
        <v>1384</v>
      </c>
    </row>
    <row r="1018">
      <c r="C1018" s="104"/>
      <c r="H1018" s="83" t="s">
        <v>1388</v>
      </c>
    </row>
    <row r="1019">
      <c r="C1019" s="104"/>
      <c r="H1019" s="83" t="s">
        <v>1384</v>
      </c>
    </row>
    <row r="1020">
      <c r="C1020" s="104"/>
      <c r="H1020" s="83" t="s">
        <v>1306</v>
      </c>
    </row>
    <row r="1021">
      <c r="C1021" s="104"/>
      <c r="H1021" s="83" t="s">
        <v>1306</v>
      </c>
    </row>
    <row r="1022">
      <c r="C1022" s="104"/>
      <c r="H1022" s="83" t="s">
        <v>1301</v>
      </c>
    </row>
    <row r="1023">
      <c r="C1023" s="104"/>
      <c r="H1023" s="83" t="s">
        <v>1301</v>
      </c>
    </row>
    <row r="1024">
      <c r="C1024" s="104"/>
      <c r="H1024" s="83" t="s">
        <v>1301</v>
      </c>
    </row>
    <row r="1025">
      <c r="C1025" s="104"/>
      <c r="H1025" s="83" t="s">
        <v>1301</v>
      </c>
    </row>
    <row r="1026">
      <c r="C1026" s="104"/>
      <c r="H1026" s="83" t="s">
        <v>1301</v>
      </c>
    </row>
    <row r="1027">
      <c r="C1027" s="104"/>
      <c r="H1027" s="83" t="s">
        <v>1306</v>
      </c>
    </row>
    <row r="1028">
      <c r="C1028" s="104"/>
      <c r="H1028" s="83" t="s">
        <v>1306</v>
      </c>
    </row>
    <row r="1029">
      <c r="C1029" s="104"/>
      <c r="H1029" s="83" t="s">
        <v>1329</v>
      </c>
    </row>
    <row r="1030">
      <c r="C1030" s="104"/>
      <c r="H1030" s="83" t="s">
        <v>1384</v>
      </c>
    </row>
    <row r="1031">
      <c r="C1031" s="104"/>
      <c r="H1031" s="83" t="s">
        <v>1306</v>
      </c>
    </row>
    <row r="1032">
      <c r="C1032" s="104"/>
      <c r="H1032" s="83" t="s">
        <v>1306</v>
      </c>
    </row>
    <row r="1033">
      <c r="C1033" s="104"/>
      <c r="H1033" s="83" t="s">
        <v>1306</v>
      </c>
    </row>
    <row r="1034">
      <c r="C1034" s="104"/>
      <c r="H1034" s="83" t="s">
        <v>1301</v>
      </c>
    </row>
    <row r="1035">
      <c r="C1035" s="104"/>
      <c r="H1035" s="83" t="s">
        <v>1301</v>
      </c>
    </row>
    <row r="1036">
      <c r="C1036" s="104"/>
      <c r="H1036" s="83" t="s">
        <v>1301</v>
      </c>
    </row>
    <row r="1037">
      <c r="C1037" s="104"/>
      <c r="H1037" s="83" t="s">
        <v>1301</v>
      </c>
    </row>
    <row r="1038">
      <c r="C1038" s="104"/>
      <c r="H1038" s="83" t="s">
        <v>1301</v>
      </c>
    </row>
    <row r="1039">
      <c r="C1039" s="104"/>
      <c r="H1039" s="83" t="s">
        <v>1301</v>
      </c>
    </row>
    <row r="1040">
      <c r="C1040" s="104"/>
      <c r="H1040" s="83" t="s">
        <v>1301</v>
      </c>
    </row>
    <row r="1041">
      <c r="C1041" s="104"/>
      <c r="H1041" s="83" t="s">
        <v>1301</v>
      </c>
    </row>
    <row r="1042">
      <c r="C1042" s="104"/>
      <c r="H1042" s="83" t="s">
        <v>1301</v>
      </c>
    </row>
    <row r="1043">
      <c r="C1043" s="104"/>
      <c r="H1043" s="83" t="s">
        <v>1301</v>
      </c>
    </row>
    <row r="1044">
      <c r="C1044" s="104"/>
      <c r="H1044" s="83" t="s">
        <v>1301</v>
      </c>
    </row>
    <row r="1045">
      <c r="C1045" s="104"/>
      <c r="H1045" s="83" t="s">
        <v>1329</v>
      </c>
    </row>
    <row r="1046">
      <c r="C1046" s="104"/>
      <c r="H1046" s="83" t="s">
        <v>1329</v>
      </c>
    </row>
    <row r="1047">
      <c r="C1047" s="104"/>
      <c r="H1047" s="83" t="s">
        <v>1329</v>
      </c>
    </row>
    <row r="1048">
      <c r="C1048" s="104"/>
      <c r="H1048" s="83" t="s">
        <v>1301</v>
      </c>
    </row>
    <row r="1049">
      <c r="C1049" s="104"/>
      <c r="H1049" s="83" t="s">
        <v>1301</v>
      </c>
    </row>
    <row r="1050">
      <c r="C1050" s="104"/>
      <c r="H1050" s="83" t="s">
        <v>1301</v>
      </c>
    </row>
    <row r="1051">
      <c r="C1051" s="104"/>
      <c r="H1051" s="83" t="s">
        <v>1306</v>
      </c>
    </row>
    <row r="1052">
      <c r="C1052" s="104"/>
      <c r="H1052" s="83" t="s">
        <v>1306</v>
      </c>
    </row>
    <row r="1053">
      <c r="C1053" s="104"/>
      <c r="H1053" s="83" t="s">
        <v>1306</v>
      </c>
    </row>
    <row r="1054">
      <c r="C1054" s="104"/>
      <c r="H1054" s="83" t="s">
        <v>1306</v>
      </c>
    </row>
    <row r="1055">
      <c r="C1055" s="104"/>
      <c r="H1055" s="83" t="s">
        <v>1329</v>
      </c>
    </row>
    <row r="1056">
      <c r="C1056" s="104"/>
      <c r="H1056" s="83" t="s">
        <v>1329</v>
      </c>
    </row>
    <row r="1057">
      <c r="C1057" s="104"/>
      <c r="H1057" s="83" t="s">
        <v>1386</v>
      </c>
    </row>
    <row r="1058">
      <c r="C1058" s="104"/>
      <c r="H1058" s="83" t="s">
        <v>1386</v>
      </c>
    </row>
    <row r="1059">
      <c r="C1059" s="104"/>
      <c r="H1059" s="83" t="s">
        <v>1301</v>
      </c>
    </row>
    <row r="1060">
      <c r="C1060" s="104"/>
      <c r="H1060" s="83" t="s">
        <v>1301</v>
      </c>
    </row>
    <row r="1061">
      <c r="C1061" s="104"/>
      <c r="H1061" s="83" t="s">
        <v>1301</v>
      </c>
    </row>
    <row r="1062">
      <c r="C1062" s="104"/>
      <c r="H1062" s="83" t="s">
        <v>1301</v>
      </c>
    </row>
    <row r="1063">
      <c r="C1063" s="104"/>
      <c r="H1063" s="83" t="s">
        <v>1301</v>
      </c>
    </row>
    <row r="1064">
      <c r="C1064" s="104"/>
      <c r="H1064" s="83" t="s">
        <v>1301</v>
      </c>
    </row>
    <row r="1065">
      <c r="C1065" s="104"/>
      <c r="H1065" s="83" t="s">
        <v>1306</v>
      </c>
    </row>
    <row r="1066">
      <c r="C1066" s="104"/>
      <c r="H1066" s="83" t="s">
        <v>1306</v>
      </c>
    </row>
    <row r="1067">
      <c r="C1067" s="104"/>
      <c r="H1067" s="83" t="s">
        <v>1306</v>
      </c>
    </row>
    <row r="1068">
      <c r="C1068" s="104"/>
      <c r="H1068" s="83" t="s">
        <v>1306</v>
      </c>
    </row>
    <row r="1069">
      <c r="C1069" s="104"/>
      <c r="H1069" s="83" t="s">
        <v>1306</v>
      </c>
    </row>
    <row r="1070">
      <c r="C1070" s="104"/>
      <c r="H1070" s="83" t="s">
        <v>1306</v>
      </c>
    </row>
    <row r="1071">
      <c r="C1071" s="104"/>
      <c r="H1071" s="83" t="s">
        <v>1306</v>
      </c>
    </row>
    <row r="1072">
      <c r="C1072" s="104"/>
      <c r="H1072" s="83" t="s">
        <v>1306</v>
      </c>
    </row>
    <row r="1073">
      <c r="C1073" s="104"/>
      <c r="H1073" s="83" t="s">
        <v>1329</v>
      </c>
    </row>
    <row r="1074">
      <c r="C1074" s="104"/>
      <c r="H1074" s="83" t="s">
        <v>1384</v>
      </c>
    </row>
    <row r="1075">
      <c r="C1075" s="104"/>
      <c r="H1075" s="83" t="s">
        <v>1329</v>
      </c>
    </row>
    <row r="1076">
      <c r="C1076" s="104"/>
      <c r="H1076" s="83" t="s">
        <v>1329</v>
      </c>
    </row>
    <row r="1077">
      <c r="C1077" s="104"/>
      <c r="H1077" s="83" t="s">
        <v>1329</v>
      </c>
    </row>
    <row r="1078">
      <c r="C1078" s="104"/>
      <c r="H1078" s="83" t="s">
        <v>1329</v>
      </c>
    </row>
    <row r="1079">
      <c r="C1079" s="104"/>
      <c r="H1079" s="83" t="s">
        <v>1329</v>
      </c>
    </row>
    <row r="1080">
      <c r="C1080" s="104"/>
      <c r="H1080" s="83" t="s">
        <v>1301</v>
      </c>
    </row>
    <row r="1081">
      <c r="C1081" s="104"/>
      <c r="H1081" s="83" t="s">
        <v>1301</v>
      </c>
    </row>
    <row r="1082">
      <c r="C1082" s="104"/>
      <c r="H1082" s="83" t="s">
        <v>1301</v>
      </c>
    </row>
    <row r="1083">
      <c r="C1083" s="104"/>
      <c r="H1083" s="83" t="s">
        <v>1301</v>
      </c>
    </row>
    <row r="1084">
      <c r="C1084" s="104"/>
      <c r="H1084" s="83" t="s">
        <v>1301</v>
      </c>
    </row>
    <row r="1085">
      <c r="C1085" s="104"/>
      <c r="H1085" s="83" t="s">
        <v>1301</v>
      </c>
    </row>
    <row r="1086">
      <c r="C1086" s="104"/>
      <c r="H1086" s="83" t="s">
        <v>1301</v>
      </c>
    </row>
    <row r="1087">
      <c r="C1087" s="104"/>
      <c r="H1087" s="83" t="s">
        <v>1301</v>
      </c>
    </row>
    <row r="1088">
      <c r="C1088" s="104"/>
      <c r="H1088" s="83" t="s">
        <v>1301</v>
      </c>
    </row>
    <row r="1089">
      <c r="C1089" s="104"/>
      <c r="H1089" s="83" t="s">
        <v>1301</v>
      </c>
    </row>
    <row r="1090">
      <c r="C1090" s="104"/>
      <c r="H1090" s="83" t="s">
        <v>1301</v>
      </c>
    </row>
    <row r="1091">
      <c r="C1091" s="104"/>
      <c r="H1091" s="83" t="s">
        <v>1329</v>
      </c>
    </row>
    <row r="1092">
      <c r="C1092" s="104"/>
      <c r="H1092" s="83" t="s">
        <v>1306</v>
      </c>
    </row>
    <row r="1093">
      <c r="C1093" s="104"/>
      <c r="H1093" s="83" t="s">
        <v>1301</v>
      </c>
    </row>
    <row r="1094">
      <c r="C1094" s="104"/>
      <c r="H1094" s="83" t="s">
        <v>1301</v>
      </c>
    </row>
    <row r="1095">
      <c r="C1095" s="104"/>
      <c r="H1095" s="83" t="s">
        <v>1301</v>
      </c>
    </row>
    <row r="1096">
      <c r="C1096" s="104"/>
      <c r="H1096" s="83" t="s">
        <v>1329</v>
      </c>
    </row>
    <row r="1097">
      <c r="C1097" s="104"/>
      <c r="H1097" s="83" t="s">
        <v>1329</v>
      </c>
    </row>
    <row r="1098">
      <c r="C1098" s="104"/>
      <c r="H1098" s="83" t="s">
        <v>1329</v>
      </c>
    </row>
    <row r="1099">
      <c r="C1099" s="104"/>
      <c r="H1099" s="83" t="s">
        <v>1329</v>
      </c>
    </row>
    <row r="1100">
      <c r="C1100" s="104"/>
      <c r="H1100" s="83" t="s">
        <v>1329</v>
      </c>
    </row>
    <row r="1101">
      <c r="C1101" s="104"/>
      <c r="H1101" s="83" t="s">
        <v>1386</v>
      </c>
    </row>
    <row r="1102">
      <c r="C1102" s="104"/>
      <c r="H1102" s="83" t="s">
        <v>1384</v>
      </c>
    </row>
    <row r="1103">
      <c r="C1103" s="104"/>
      <c r="H1103" s="83" t="s">
        <v>1384</v>
      </c>
    </row>
    <row r="1104">
      <c r="C1104" s="104"/>
      <c r="H1104" s="83" t="s">
        <v>1386</v>
      </c>
    </row>
    <row r="1105">
      <c r="C1105" s="104"/>
      <c r="H1105" s="83" t="s">
        <v>1357</v>
      </c>
    </row>
    <row r="1106">
      <c r="C1106" s="104"/>
      <c r="H1106" s="83" t="s">
        <v>1306</v>
      </c>
    </row>
    <row r="1107">
      <c r="C1107" s="104"/>
      <c r="H1107" s="83" t="s">
        <v>1306</v>
      </c>
    </row>
    <row r="1108">
      <c r="C1108" s="104"/>
      <c r="H1108" s="83" t="s">
        <v>1301</v>
      </c>
    </row>
    <row r="1109">
      <c r="C1109" s="104"/>
      <c r="H1109" s="83" t="s">
        <v>1301</v>
      </c>
    </row>
    <row r="1110">
      <c r="C1110" s="104"/>
      <c r="H1110" s="83" t="s">
        <v>1384</v>
      </c>
    </row>
    <row r="1111">
      <c r="C1111" s="104"/>
      <c r="H1111" s="83" t="s">
        <v>1306</v>
      </c>
    </row>
    <row r="1112">
      <c r="C1112" s="104"/>
      <c r="H1112" s="83" t="s">
        <v>1301</v>
      </c>
    </row>
    <row r="1113">
      <c r="C1113" s="104"/>
      <c r="H1113" s="83" t="s">
        <v>1301</v>
      </c>
    </row>
    <row r="1114">
      <c r="C1114" s="104"/>
      <c r="H1114" s="83" t="s">
        <v>1301</v>
      </c>
    </row>
    <row r="1115">
      <c r="C1115" s="104"/>
      <c r="H1115" s="83" t="s">
        <v>1329</v>
      </c>
    </row>
    <row r="1116">
      <c r="C1116" s="104"/>
      <c r="H1116" s="83" t="s">
        <v>1329</v>
      </c>
    </row>
    <row r="1117">
      <c r="C1117" s="104"/>
      <c r="H1117" s="83" t="s">
        <v>1329</v>
      </c>
    </row>
    <row r="1118">
      <c r="C1118" s="104"/>
      <c r="H1118" s="83" t="s">
        <v>1384</v>
      </c>
    </row>
    <row r="1119">
      <c r="C1119" s="104"/>
      <c r="H1119" s="83" t="s">
        <v>1306</v>
      </c>
    </row>
    <row r="1120">
      <c r="C1120" s="104"/>
      <c r="H1120" s="83" t="s">
        <v>1301</v>
      </c>
    </row>
    <row r="1121">
      <c r="C1121" s="104"/>
      <c r="H1121" s="83" t="s">
        <v>1301</v>
      </c>
    </row>
    <row r="1122">
      <c r="C1122" s="104"/>
      <c r="H1122" s="83" t="s">
        <v>1301</v>
      </c>
    </row>
    <row r="1123">
      <c r="C1123" s="104"/>
      <c r="H1123" s="83" t="s">
        <v>1301</v>
      </c>
    </row>
    <row r="1124">
      <c r="C1124" s="104"/>
      <c r="H1124" s="83" t="s">
        <v>1301</v>
      </c>
    </row>
    <row r="1125">
      <c r="C1125" s="104"/>
      <c r="H1125" s="83" t="s">
        <v>1301</v>
      </c>
    </row>
    <row r="1126">
      <c r="C1126" s="104"/>
      <c r="H1126" s="83" t="s">
        <v>1329</v>
      </c>
    </row>
    <row r="1127">
      <c r="C1127" s="104"/>
      <c r="H1127" s="83" t="s">
        <v>1329</v>
      </c>
    </row>
    <row r="1128">
      <c r="C1128" s="104"/>
      <c r="H1128" s="83" t="s">
        <v>1329</v>
      </c>
    </row>
    <row r="1129">
      <c r="C1129" s="104"/>
      <c r="H1129" s="83" t="s">
        <v>1384</v>
      </c>
    </row>
    <row r="1130">
      <c r="C1130" s="104"/>
      <c r="H1130" s="83" t="s">
        <v>1329</v>
      </c>
    </row>
    <row r="1131">
      <c r="C1131" s="104"/>
      <c r="H1131" s="83" t="s">
        <v>1329</v>
      </c>
    </row>
    <row r="1132">
      <c r="C1132" s="104"/>
      <c r="H1132" s="83" t="s">
        <v>1329</v>
      </c>
    </row>
    <row r="1133">
      <c r="C1133" s="104"/>
      <c r="H1133" s="83" t="s">
        <v>1329</v>
      </c>
    </row>
    <row r="1134">
      <c r="C1134" s="104"/>
      <c r="H1134" s="83" t="s">
        <v>1384</v>
      </c>
    </row>
    <row r="1135">
      <c r="C1135" s="104"/>
      <c r="H1135" s="83" t="s">
        <v>1301</v>
      </c>
    </row>
    <row r="1136">
      <c r="C1136" s="104"/>
      <c r="H1136" s="83" t="s">
        <v>1301</v>
      </c>
    </row>
    <row r="1137">
      <c r="C1137" s="104"/>
      <c r="H1137" s="83" t="s">
        <v>1301</v>
      </c>
    </row>
    <row r="1138">
      <c r="C1138" s="104"/>
      <c r="H1138" s="83" t="s">
        <v>1301</v>
      </c>
    </row>
    <row r="1139">
      <c r="C1139" s="104"/>
      <c r="H1139" s="83" t="s">
        <v>1301</v>
      </c>
    </row>
    <row r="1140">
      <c r="C1140" s="104"/>
      <c r="H1140" s="83" t="s">
        <v>1329</v>
      </c>
    </row>
    <row r="1141">
      <c r="C1141" s="104"/>
      <c r="H1141" s="83" t="s">
        <v>1386</v>
      </c>
    </row>
    <row r="1142">
      <c r="C1142" s="104"/>
      <c r="H1142" s="83" t="s">
        <v>1329</v>
      </c>
    </row>
    <row r="1143">
      <c r="C1143" s="104"/>
      <c r="H1143" s="83" t="s">
        <v>1329</v>
      </c>
    </row>
    <row r="1144">
      <c r="C1144" s="104"/>
      <c r="H1144" s="83" t="s">
        <v>1301</v>
      </c>
    </row>
    <row r="1145">
      <c r="C1145" s="104"/>
      <c r="H1145" s="83" t="s">
        <v>1301</v>
      </c>
    </row>
    <row r="1146">
      <c r="C1146" s="104"/>
      <c r="H1146" s="83" t="s">
        <v>1301</v>
      </c>
    </row>
    <row r="1147">
      <c r="C1147" s="104"/>
      <c r="H1147" s="83" t="s">
        <v>1301</v>
      </c>
    </row>
    <row r="1148">
      <c r="C1148" s="104"/>
      <c r="H1148" s="83" t="s">
        <v>1301</v>
      </c>
    </row>
    <row r="1149">
      <c r="C1149" s="104"/>
      <c r="H1149" s="83" t="s">
        <v>1301</v>
      </c>
    </row>
    <row r="1150">
      <c r="C1150" s="104"/>
      <c r="H1150" s="83" t="s">
        <v>1384</v>
      </c>
    </row>
    <row r="1151">
      <c r="C1151" s="104"/>
      <c r="H1151" s="83" t="s">
        <v>1329</v>
      </c>
    </row>
    <row r="1152">
      <c r="C1152" s="104"/>
      <c r="H1152" s="83" t="s">
        <v>1329</v>
      </c>
    </row>
    <row r="1153">
      <c r="C1153" s="104"/>
      <c r="H1153" s="83" t="s">
        <v>1329</v>
      </c>
    </row>
    <row r="1154">
      <c r="C1154" s="104"/>
      <c r="H1154" s="83" t="s">
        <v>1329</v>
      </c>
    </row>
    <row r="1155">
      <c r="C1155" s="104"/>
      <c r="H1155" s="83" t="s">
        <v>1329</v>
      </c>
    </row>
    <row r="1156">
      <c r="C1156" s="104"/>
      <c r="H1156" s="83" t="s">
        <v>1329</v>
      </c>
    </row>
    <row r="1157">
      <c r="C1157" s="104"/>
      <c r="H1157" s="83" t="s">
        <v>1301</v>
      </c>
    </row>
    <row r="1158">
      <c r="C1158" s="104"/>
      <c r="H1158" s="83" t="s">
        <v>1301</v>
      </c>
    </row>
    <row r="1159">
      <c r="C1159" s="104"/>
      <c r="H1159" s="83" t="s">
        <v>1301</v>
      </c>
    </row>
    <row r="1160">
      <c r="C1160" s="104"/>
      <c r="H1160" s="83" t="s">
        <v>1301</v>
      </c>
    </row>
    <row r="1161">
      <c r="C1161" s="104"/>
      <c r="H1161" s="83" t="s">
        <v>1301</v>
      </c>
    </row>
    <row r="1162">
      <c r="C1162" s="104"/>
      <c r="H1162" s="83" t="s">
        <v>1306</v>
      </c>
    </row>
    <row r="1163">
      <c r="C1163" s="104"/>
      <c r="H1163" s="83" t="s">
        <v>1306</v>
      </c>
    </row>
    <row r="1164">
      <c r="C1164" s="104"/>
      <c r="H1164" s="83" t="s">
        <v>1306</v>
      </c>
    </row>
    <row r="1165">
      <c r="C1165" s="104"/>
      <c r="H1165" s="83" t="s">
        <v>1301</v>
      </c>
    </row>
    <row r="1166">
      <c r="C1166" s="104"/>
      <c r="H1166" s="83" t="s">
        <v>1301</v>
      </c>
    </row>
    <row r="1167">
      <c r="C1167" s="104"/>
      <c r="H1167" s="83" t="s">
        <v>1301</v>
      </c>
    </row>
    <row r="1168">
      <c r="C1168" s="104"/>
      <c r="H1168" s="83" t="s">
        <v>1301</v>
      </c>
    </row>
    <row r="1169">
      <c r="C1169" s="104"/>
      <c r="H1169" s="83" t="s">
        <v>1301</v>
      </c>
    </row>
    <row r="1170">
      <c r="C1170" s="104"/>
      <c r="H1170" s="83" t="s">
        <v>1301</v>
      </c>
    </row>
    <row r="1171">
      <c r="C1171" s="104"/>
      <c r="H1171" s="83" t="s">
        <v>1301</v>
      </c>
    </row>
    <row r="1172">
      <c r="C1172" s="104"/>
      <c r="H1172" s="83" t="s">
        <v>1301</v>
      </c>
    </row>
    <row r="1173">
      <c r="C1173" s="104"/>
      <c r="H1173" s="83" t="s">
        <v>1301</v>
      </c>
    </row>
    <row r="1174">
      <c r="C1174" s="104"/>
      <c r="H1174" s="83" t="s">
        <v>1301</v>
      </c>
    </row>
    <row r="1175">
      <c r="C1175" s="104"/>
      <c r="H1175" s="83" t="s">
        <v>1301</v>
      </c>
    </row>
    <row r="1176">
      <c r="C1176" s="104"/>
      <c r="H1176" s="83" t="s">
        <v>1329</v>
      </c>
    </row>
    <row r="1177">
      <c r="C1177" s="104"/>
      <c r="H1177" s="83" t="s">
        <v>1329</v>
      </c>
    </row>
    <row r="1178">
      <c r="C1178" s="104"/>
      <c r="H1178" s="83" t="s">
        <v>1306</v>
      </c>
    </row>
    <row r="1179">
      <c r="C1179" s="104"/>
      <c r="H1179" s="83" t="s">
        <v>1306</v>
      </c>
    </row>
    <row r="1180">
      <c r="C1180" s="104"/>
      <c r="H1180" s="83" t="s">
        <v>1384</v>
      </c>
    </row>
    <row r="1181">
      <c r="C1181" s="104"/>
      <c r="H1181" s="83" t="s">
        <v>1329</v>
      </c>
    </row>
    <row r="1182">
      <c r="C1182" s="104"/>
      <c r="H1182" s="83" t="s">
        <v>1329</v>
      </c>
    </row>
    <row r="1183">
      <c r="C1183" s="104"/>
      <c r="H1183" s="83" t="s">
        <v>1301</v>
      </c>
    </row>
    <row r="1184">
      <c r="C1184" s="104"/>
      <c r="H1184" s="83" t="s">
        <v>1301</v>
      </c>
    </row>
    <row r="1185">
      <c r="C1185" s="104"/>
      <c r="H1185" s="83" t="s">
        <v>1301</v>
      </c>
    </row>
    <row r="1186">
      <c r="C1186" s="104"/>
      <c r="H1186" s="83" t="s">
        <v>1301</v>
      </c>
    </row>
    <row r="1187">
      <c r="C1187" s="104"/>
      <c r="H1187" s="83" t="s">
        <v>1329</v>
      </c>
    </row>
    <row r="1188">
      <c r="C1188" s="104"/>
      <c r="H1188" s="83" t="s">
        <v>1329</v>
      </c>
    </row>
    <row r="1189">
      <c r="C1189" s="104"/>
      <c r="H1189" s="83" t="s">
        <v>1329</v>
      </c>
    </row>
    <row r="1190">
      <c r="C1190" s="104"/>
      <c r="H1190" s="83" t="s">
        <v>1329</v>
      </c>
    </row>
    <row r="1191">
      <c r="C1191" s="104"/>
      <c r="H1191" s="83" t="s">
        <v>1329</v>
      </c>
    </row>
    <row r="1192">
      <c r="C1192" s="104"/>
      <c r="H1192" s="83" t="s">
        <v>1329</v>
      </c>
    </row>
    <row r="1193">
      <c r="C1193" s="104"/>
      <c r="H1193" s="83" t="s">
        <v>1329</v>
      </c>
    </row>
    <row r="1194">
      <c r="C1194" s="104"/>
      <c r="H1194" s="83" t="s">
        <v>1329</v>
      </c>
    </row>
    <row r="1195">
      <c r="C1195" s="104"/>
      <c r="H1195" s="83" t="s">
        <v>1329</v>
      </c>
    </row>
    <row r="1196">
      <c r="C1196" s="104"/>
      <c r="H1196" s="83" t="s">
        <v>1301</v>
      </c>
    </row>
    <row r="1197">
      <c r="C1197" s="104"/>
      <c r="H1197" s="83" t="s">
        <v>1301</v>
      </c>
    </row>
    <row r="1198">
      <c r="C1198" s="104"/>
      <c r="H1198" s="83" t="s">
        <v>1301</v>
      </c>
    </row>
    <row r="1199">
      <c r="C1199" s="104"/>
      <c r="H1199" s="83" t="s">
        <v>1301</v>
      </c>
    </row>
    <row r="1200">
      <c r="C1200" s="104"/>
      <c r="H1200" s="83" t="s">
        <v>1301</v>
      </c>
    </row>
    <row r="1201">
      <c r="C1201" s="104"/>
      <c r="H1201" s="83" t="s">
        <v>1306</v>
      </c>
    </row>
    <row r="1202">
      <c r="C1202" s="104"/>
      <c r="H1202" s="83" t="s">
        <v>1306</v>
      </c>
    </row>
    <row r="1203">
      <c r="C1203" s="104"/>
      <c r="H1203" s="83" t="s">
        <v>1306</v>
      </c>
    </row>
    <row r="1204">
      <c r="C1204" s="104"/>
      <c r="H1204" s="83" t="s">
        <v>1306</v>
      </c>
    </row>
    <row r="1205">
      <c r="C1205" s="104"/>
      <c r="H1205" s="83" t="s">
        <v>1306</v>
      </c>
    </row>
    <row r="1206">
      <c r="C1206" s="104"/>
      <c r="H1206" s="83" t="s">
        <v>1306</v>
      </c>
    </row>
    <row r="1207">
      <c r="C1207" s="104"/>
      <c r="H1207" s="83" t="s">
        <v>1306</v>
      </c>
    </row>
    <row r="1208">
      <c r="C1208" s="104"/>
      <c r="H1208" s="83" t="s">
        <v>1329</v>
      </c>
    </row>
    <row r="1209">
      <c r="C1209" s="104"/>
      <c r="H1209" s="83" t="s">
        <v>1329</v>
      </c>
    </row>
    <row r="1210">
      <c r="C1210" s="104"/>
      <c r="H1210" s="83" t="s">
        <v>1301</v>
      </c>
    </row>
    <row r="1211">
      <c r="C1211" s="104"/>
      <c r="H1211" s="83" t="s">
        <v>1301</v>
      </c>
    </row>
    <row r="1212">
      <c r="C1212" s="104"/>
      <c r="H1212" s="83" t="s">
        <v>1301</v>
      </c>
    </row>
    <row r="1213">
      <c r="C1213" s="104"/>
      <c r="H1213" s="83" t="s">
        <v>1301</v>
      </c>
    </row>
    <row r="1214">
      <c r="C1214" s="104"/>
      <c r="H1214" s="83" t="s">
        <v>1301</v>
      </c>
    </row>
    <row r="1215">
      <c r="C1215" s="104"/>
      <c r="H1215" s="83" t="s">
        <v>1301</v>
      </c>
    </row>
    <row r="1216">
      <c r="C1216" s="104"/>
      <c r="H1216" s="83" t="s">
        <v>1301</v>
      </c>
    </row>
    <row r="1217">
      <c r="C1217" s="104"/>
      <c r="H1217" s="83" t="s">
        <v>1301</v>
      </c>
    </row>
    <row r="1218">
      <c r="C1218" s="104"/>
      <c r="H1218" s="83" t="s">
        <v>1301</v>
      </c>
    </row>
    <row r="1219">
      <c r="C1219" s="104"/>
      <c r="H1219" s="83" t="s">
        <v>1301</v>
      </c>
    </row>
    <row r="1220">
      <c r="C1220" s="104"/>
      <c r="H1220" s="83" t="s">
        <v>1301</v>
      </c>
    </row>
    <row r="1221">
      <c r="C1221" s="104"/>
      <c r="H1221" s="83" t="s">
        <v>1306</v>
      </c>
    </row>
    <row r="1222">
      <c r="C1222" s="104"/>
      <c r="H1222" s="83" t="s">
        <v>1306</v>
      </c>
    </row>
    <row r="1223">
      <c r="C1223" s="104"/>
      <c r="H1223" s="83" t="s">
        <v>1306</v>
      </c>
    </row>
    <row r="1224">
      <c r="C1224" s="104"/>
      <c r="H1224" s="83" t="s">
        <v>1306</v>
      </c>
    </row>
    <row r="1225">
      <c r="C1225" s="104"/>
      <c r="H1225" s="83" t="s">
        <v>1306</v>
      </c>
    </row>
    <row r="1226">
      <c r="C1226" s="104"/>
      <c r="H1226" s="83" t="s">
        <v>1306</v>
      </c>
    </row>
    <row r="1227">
      <c r="C1227" s="104"/>
      <c r="H1227" s="83" t="s">
        <v>1306</v>
      </c>
    </row>
    <row r="1228">
      <c r="C1228" s="104"/>
      <c r="H1228" s="83" t="s">
        <v>1329</v>
      </c>
    </row>
    <row r="1229">
      <c r="C1229" s="104"/>
      <c r="H1229" s="83" t="s">
        <v>1329</v>
      </c>
    </row>
    <row r="1230">
      <c r="C1230" s="104"/>
      <c r="H1230" s="83" t="s">
        <v>1329</v>
      </c>
    </row>
    <row r="1231">
      <c r="C1231" s="104"/>
      <c r="H1231" s="83" t="s">
        <v>1329</v>
      </c>
    </row>
    <row r="1232">
      <c r="C1232" s="104"/>
      <c r="H1232" s="83" t="s">
        <v>1329</v>
      </c>
    </row>
    <row r="1233">
      <c r="C1233" s="104"/>
      <c r="H1233" s="83" t="s">
        <v>1329</v>
      </c>
    </row>
    <row r="1234">
      <c r="C1234" s="104"/>
      <c r="H1234" s="83" t="s">
        <v>1329</v>
      </c>
    </row>
    <row r="1235">
      <c r="C1235" s="104"/>
      <c r="H1235" s="83" t="s">
        <v>1329</v>
      </c>
    </row>
    <row r="1236">
      <c r="C1236" s="104"/>
      <c r="H1236" s="83" t="s">
        <v>1306</v>
      </c>
    </row>
    <row r="1237">
      <c r="C1237" s="104"/>
      <c r="H1237" s="83" t="s">
        <v>1306</v>
      </c>
    </row>
    <row r="1238">
      <c r="C1238" s="104"/>
      <c r="H1238" s="83" t="s">
        <v>1301</v>
      </c>
    </row>
    <row r="1239">
      <c r="C1239" s="104"/>
      <c r="H1239" s="83" t="s">
        <v>1301</v>
      </c>
    </row>
    <row r="1240">
      <c r="C1240" s="104"/>
      <c r="H1240" s="83" t="s">
        <v>1329</v>
      </c>
    </row>
    <row r="1241">
      <c r="C1241" s="104"/>
      <c r="H1241" s="83" t="s">
        <v>1329</v>
      </c>
    </row>
    <row r="1242">
      <c r="C1242" s="104"/>
      <c r="H1242" s="83" t="s">
        <v>1329</v>
      </c>
    </row>
    <row r="1243">
      <c r="C1243" s="104"/>
      <c r="H1243" s="83" t="s">
        <v>1329</v>
      </c>
    </row>
    <row r="1244">
      <c r="C1244" s="104"/>
      <c r="H1244" s="83" t="s">
        <v>1329</v>
      </c>
    </row>
    <row r="1245">
      <c r="C1245" s="104"/>
      <c r="H1245" s="83" t="s">
        <v>1329</v>
      </c>
    </row>
    <row r="1246">
      <c r="C1246" s="104"/>
      <c r="H1246" s="83" t="s">
        <v>1329</v>
      </c>
    </row>
    <row r="1247">
      <c r="C1247" s="104"/>
      <c r="H1247" s="83" t="s">
        <v>1329</v>
      </c>
    </row>
    <row r="1248">
      <c r="C1248" s="104"/>
      <c r="H1248" s="83" t="s">
        <v>1329</v>
      </c>
    </row>
    <row r="1249">
      <c r="C1249" s="104"/>
      <c r="H1249" s="83" t="s">
        <v>1329</v>
      </c>
    </row>
    <row r="1250">
      <c r="C1250" s="104"/>
      <c r="H1250" s="83" t="s">
        <v>1329</v>
      </c>
    </row>
    <row r="1251">
      <c r="C1251" s="104"/>
      <c r="H1251" s="83" t="s">
        <v>1384</v>
      </c>
    </row>
    <row r="1252">
      <c r="C1252" s="104"/>
      <c r="H1252" s="83" t="s">
        <v>1306</v>
      </c>
    </row>
    <row r="1253">
      <c r="C1253" s="104"/>
      <c r="H1253" s="83" t="s">
        <v>1301</v>
      </c>
    </row>
    <row r="1254">
      <c r="C1254" s="104"/>
      <c r="H1254" s="83" t="s">
        <v>1301</v>
      </c>
    </row>
    <row r="1255">
      <c r="C1255" s="104"/>
      <c r="H1255" s="83" t="s">
        <v>1301</v>
      </c>
    </row>
    <row r="1256">
      <c r="C1256" s="104"/>
      <c r="H1256" s="83" t="s">
        <v>1301</v>
      </c>
    </row>
    <row r="1257">
      <c r="C1257" s="104"/>
      <c r="H1257" s="83" t="s">
        <v>1329</v>
      </c>
    </row>
    <row r="1258">
      <c r="C1258" s="104"/>
      <c r="H1258" s="83" t="s">
        <v>1329</v>
      </c>
    </row>
    <row r="1259">
      <c r="C1259" s="104"/>
      <c r="H1259" s="83" t="s">
        <v>1329</v>
      </c>
    </row>
    <row r="1260">
      <c r="C1260" s="104"/>
      <c r="H1260" s="83" t="s">
        <v>1329</v>
      </c>
    </row>
    <row r="1261">
      <c r="C1261" s="104"/>
      <c r="H1261" s="83" t="s">
        <v>1329</v>
      </c>
    </row>
    <row r="1262">
      <c r="C1262" s="104"/>
      <c r="H1262" s="83" t="s">
        <v>1329</v>
      </c>
    </row>
    <row r="1263">
      <c r="C1263" s="104"/>
      <c r="H1263" s="83" t="s">
        <v>1301</v>
      </c>
    </row>
    <row r="1264">
      <c r="C1264" s="104"/>
      <c r="H1264" s="83" t="s">
        <v>1301</v>
      </c>
    </row>
    <row r="1265">
      <c r="C1265" s="104"/>
      <c r="H1265" s="83" t="s">
        <v>1306</v>
      </c>
    </row>
    <row r="1266">
      <c r="C1266" s="104"/>
      <c r="H1266" s="83" t="s">
        <v>1306</v>
      </c>
    </row>
    <row r="1267">
      <c r="C1267" s="104"/>
      <c r="H1267" s="83" t="s">
        <v>1306</v>
      </c>
    </row>
    <row r="1268">
      <c r="C1268" s="104"/>
      <c r="H1268" s="83" t="s">
        <v>1306</v>
      </c>
    </row>
    <row r="1269">
      <c r="C1269" s="104"/>
      <c r="H1269" s="83" t="s">
        <v>1306</v>
      </c>
    </row>
    <row r="1270">
      <c r="C1270" s="104"/>
      <c r="H1270" s="83" t="s">
        <v>1306</v>
      </c>
    </row>
    <row r="1271">
      <c r="C1271" s="104"/>
      <c r="H1271" s="83" t="s">
        <v>1301</v>
      </c>
    </row>
    <row r="1272">
      <c r="C1272" s="104"/>
      <c r="H1272" s="83" t="s">
        <v>1301</v>
      </c>
    </row>
    <row r="1273">
      <c r="C1273" s="104"/>
      <c r="H1273" s="83" t="s">
        <v>1301</v>
      </c>
    </row>
    <row r="1274">
      <c r="C1274" s="104"/>
      <c r="H1274" s="83" t="s">
        <v>1301</v>
      </c>
    </row>
    <row r="1275">
      <c r="C1275" s="104"/>
      <c r="H1275" s="83" t="s">
        <v>1301</v>
      </c>
    </row>
    <row r="1276">
      <c r="C1276" s="104"/>
      <c r="H1276" s="83" t="s">
        <v>1301</v>
      </c>
    </row>
    <row r="1277">
      <c r="C1277" s="104"/>
      <c r="H1277" s="83" t="s">
        <v>1301</v>
      </c>
    </row>
    <row r="1278">
      <c r="C1278" s="104"/>
      <c r="H1278" s="83" t="s">
        <v>1301</v>
      </c>
    </row>
    <row r="1279">
      <c r="C1279" s="104"/>
      <c r="H1279" s="83" t="s">
        <v>1301</v>
      </c>
    </row>
    <row r="1280">
      <c r="C1280" s="104"/>
      <c r="H1280" s="83" t="s">
        <v>1306</v>
      </c>
    </row>
    <row r="1281">
      <c r="C1281" s="104"/>
      <c r="H1281" s="83" t="s">
        <v>1306</v>
      </c>
    </row>
    <row r="1282">
      <c r="C1282" s="104"/>
      <c r="H1282" s="83" t="s">
        <v>1306</v>
      </c>
    </row>
    <row r="1283">
      <c r="C1283" s="104"/>
      <c r="H1283" s="83" t="s">
        <v>1306</v>
      </c>
    </row>
    <row r="1284">
      <c r="C1284" s="104"/>
      <c r="H1284" s="83" t="s">
        <v>1306</v>
      </c>
    </row>
    <row r="1285">
      <c r="C1285" s="104"/>
      <c r="H1285" s="83" t="s">
        <v>1306</v>
      </c>
    </row>
    <row r="1286">
      <c r="C1286" s="104"/>
      <c r="H1286" s="83" t="s">
        <v>1306</v>
      </c>
    </row>
    <row r="1287">
      <c r="C1287" s="104"/>
      <c r="H1287" s="83" t="s">
        <v>1329</v>
      </c>
    </row>
    <row r="1288">
      <c r="C1288" s="104"/>
      <c r="H1288" s="83" t="s">
        <v>1329</v>
      </c>
    </row>
    <row r="1289">
      <c r="C1289" s="104"/>
      <c r="H1289" s="83" t="s">
        <v>1329</v>
      </c>
    </row>
    <row r="1290">
      <c r="C1290" s="104"/>
      <c r="H1290" s="83" t="s">
        <v>1329</v>
      </c>
    </row>
    <row r="1291">
      <c r="C1291" s="104"/>
      <c r="H1291" s="83" t="s">
        <v>1329</v>
      </c>
    </row>
    <row r="1292">
      <c r="C1292" s="104"/>
      <c r="H1292" s="83" t="s">
        <v>1306</v>
      </c>
    </row>
    <row r="1293">
      <c r="C1293" s="104"/>
      <c r="H1293" s="83" t="s">
        <v>1306</v>
      </c>
    </row>
    <row r="1294">
      <c r="C1294" s="104"/>
      <c r="H1294" s="83" t="s">
        <v>1306</v>
      </c>
    </row>
    <row r="1295">
      <c r="C1295" s="104"/>
      <c r="H1295" s="83" t="s">
        <v>1306</v>
      </c>
    </row>
    <row r="1296">
      <c r="C1296" s="104"/>
      <c r="H1296" s="83" t="s">
        <v>1306</v>
      </c>
    </row>
    <row r="1297">
      <c r="C1297" s="104"/>
      <c r="H1297" s="83" t="s">
        <v>1301</v>
      </c>
    </row>
    <row r="1298">
      <c r="C1298" s="104"/>
      <c r="H1298" s="83" t="s">
        <v>1301</v>
      </c>
    </row>
    <row r="1299">
      <c r="C1299" s="104"/>
      <c r="H1299" s="83" t="s">
        <v>1301</v>
      </c>
    </row>
    <row r="1300">
      <c r="C1300" s="104"/>
      <c r="H1300" s="83" t="s">
        <v>1301</v>
      </c>
    </row>
    <row r="1301">
      <c r="C1301" s="104"/>
      <c r="H1301" s="83" t="s">
        <v>1301</v>
      </c>
    </row>
    <row r="1302">
      <c r="C1302" s="104"/>
      <c r="H1302" s="83" t="s">
        <v>1329</v>
      </c>
    </row>
    <row r="1303">
      <c r="C1303" s="104"/>
      <c r="H1303" s="83" t="s">
        <v>1329</v>
      </c>
    </row>
    <row r="1304">
      <c r="C1304" s="104"/>
      <c r="H1304" s="83" t="s">
        <v>1329</v>
      </c>
    </row>
    <row r="1305">
      <c r="C1305" s="104"/>
      <c r="H1305" s="83" t="s">
        <v>1329</v>
      </c>
    </row>
    <row r="1306">
      <c r="C1306" s="104"/>
      <c r="H1306" s="83" t="s">
        <v>1384</v>
      </c>
    </row>
    <row r="1307">
      <c r="C1307" s="104"/>
      <c r="H1307" s="83" t="s">
        <v>1384</v>
      </c>
    </row>
    <row r="1308">
      <c r="C1308" s="104"/>
      <c r="H1308" s="83" t="s">
        <v>1329</v>
      </c>
    </row>
    <row r="1309">
      <c r="C1309" s="104"/>
      <c r="H1309" s="83" t="s">
        <v>1384</v>
      </c>
    </row>
    <row r="1310">
      <c r="C1310" s="104"/>
      <c r="H1310" s="83" t="s">
        <v>1306</v>
      </c>
    </row>
    <row r="1311">
      <c r="C1311" s="104"/>
      <c r="H1311" s="83" t="s">
        <v>1306</v>
      </c>
    </row>
    <row r="1312">
      <c r="C1312" s="104"/>
      <c r="H1312" s="83" t="s">
        <v>1306</v>
      </c>
    </row>
    <row r="1313">
      <c r="C1313" s="104"/>
      <c r="H1313" s="83" t="s">
        <v>1306</v>
      </c>
    </row>
    <row r="1314">
      <c r="C1314" s="104"/>
      <c r="H1314" s="83" t="s">
        <v>1301</v>
      </c>
    </row>
    <row r="1315">
      <c r="C1315" s="104"/>
      <c r="H1315" s="83" t="s">
        <v>1301</v>
      </c>
    </row>
    <row r="1316">
      <c r="C1316" s="104"/>
      <c r="H1316" s="83" t="s">
        <v>1301</v>
      </c>
    </row>
    <row r="1317">
      <c r="C1317" s="104"/>
      <c r="H1317" s="83" t="s">
        <v>1301</v>
      </c>
    </row>
    <row r="1318">
      <c r="C1318" s="104"/>
      <c r="H1318" s="83" t="s">
        <v>1301</v>
      </c>
    </row>
    <row r="1319">
      <c r="C1319" s="104"/>
      <c r="H1319" s="83" t="s">
        <v>1301</v>
      </c>
    </row>
    <row r="1320">
      <c r="C1320" s="104"/>
      <c r="H1320" s="83" t="s">
        <v>1386</v>
      </c>
    </row>
    <row r="1321">
      <c r="C1321" s="104"/>
      <c r="H1321" s="83" t="s">
        <v>1329</v>
      </c>
    </row>
    <row r="1322">
      <c r="C1322" s="104"/>
      <c r="H1322" s="83" t="s">
        <v>1329</v>
      </c>
    </row>
    <row r="1323">
      <c r="C1323" s="104"/>
      <c r="H1323" s="83" t="s">
        <v>1386</v>
      </c>
    </row>
    <row r="1324">
      <c r="C1324" s="104"/>
      <c r="H1324" s="83" t="s">
        <v>1301</v>
      </c>
    </row>
    <row r="1325">
      <c r="C1325" s="104"/>
      <c r="H1325" s="83" t="s">
        <v>1301</v>
      </c>
    </row>
    <row r="1326">
      <c r="C1326" s="104"/>
      <c r="H1326" s="83" t="s">
        <v>1301</v>
      </c>
    </row>
    <row r="1327">
      <c r="C1327" s="104"/>
      <c r="H1327" s="83" t="s">
        <v>1301</v>
      </c>
    </row>
    <row r="1328">
      <c r="C1328" s="104"/>
      <c r="H1328" s="83" t="s">
        <v>1301</v>
      </c>
    </row>
    <row r="1329">
      <c r="C1329" s="104"/>
      <c r="H1329" s="83" t="s">
        <v>1301</v>
      </c>
    </row>
    <row r="1330">
      <c r="C1330" s="104"/>
      <c r="H1330" s="83" t="s">
        <v>1301</v>
      </c>
    </row>
    <row r="1331">
      <c r="C1331" s="104"/>
      <c r="H1331" s="83" t="s">
        <v>1306</v>
      </c>
    </row>
    <row r="1332">
      <c r="C1332" s="104"/>
      <c r="H1332" s="83" t="s">
        <v>1306</v>
      </c>
    </row>
    <row r="1333">
      <c r="C1333" s="104"/>
      <c r="H1333" s="83" t="s">
        <v>1306</v>
      </c>
    </row>
    <row r="1334">
      <c r="C1334" s="104"/>
      <c r="H1334" s="83" t="s">
        <v>1306</v>
      </c>
    </row>
    <row r="1335">
      <c r="C1335" s="104"/>
      <c r="H1335" s="83" t="s">
        <v>1306</v>
      </c>
    </row>
    <row r="1336">
      <c r="C1336" s="104"/>
      <c r="H1336" s="83" t="s">
        <v>1301</v>
      </c>
    </row>
    <row r="1337">
      <c r="C1337" s="104"/>
      <c r="H1337" s="83" t="s">
        <v>1329</v>
      </c>
    </row>
    <row r="1338">
      <c r="C1338" s="104"/>
      <c r="H1338" s="83" t="s">
        <v>1329</v>
      </c>
    </row>
    <row r="1339">
      <c r="C1339" s="104"/>
      <c r="H1339" s="83" t="s">
        <v>1329</v>
      </c>
    </row>
    <row r="1340">
      <c r="C1340" s="104"/>
      <c r="H1340" s="83" t="s">
        <v>1386</v>
      </c>
    </row>
    <row r="1341">
      <c r="C1341" s="104"/>
      <c r="H1341" s="83" t="s">
        <v>1386</v>
      </c>
    </row>
    <row r="1342">
      <c r="C1342" s="104"/>
      <c r="H1342" s="83" t="s">
        <v>1329</v>
      </c>
    </row>
    <row r="1343">
      <c r="C1343" s="104"/>
      <c r="H1343" s="83" t="s">
        <v>1301</v>
      </c>
    </row>
    <row r="1344">
      <c r="C1344" s="104"/>
      <c r="H1344" s="83" t="s">
        <v>1301</v>
      </c>
    </row>
    <row r="1345">
      <c r="C1345" s="104"/>
      <c r="H1345" s="83" t="s">
        <v>1301</v>
      </c>
    </row>
    <row r="1346">
      <c r="C1346" s="104"/>
      <c r="H1346" s="83" t="s">
        <v>1301</v>
      </c>
    </row>
    <row r="1347">
      <c r="C1347" s="104"/>
      <c r="H1347" s="83" t="s">
        <v>1301</v>
      </c>
    </row>
    <row r="1348">
      <c r="C1348" s="104"/>
      <c r="H1348" s="83" t="s">
        <v>1301</v>
      </c>
    </row>
    <row r="1349">
      <c r="C1349" s="104"/>
      <c r="H1349" s="83" t="s">
        <v>1306</v>
      </c>
    </row>
    <row r="1350">
      <c r="C1350" s="104"/>
      <c r="H1350" s="83" t="s">
        <v>1306</v>
      </c>
    </row>
    <row r="1351">
      <c r="C1351" s="104"/>
      <c r="H1351" s="83" t="s">
        <v>1306</v>
      </c>
    </row>
    <row r="1352">
      <c r="C1352" s="104"/>
      <c r="H1352" s="83" t="s">
        <v>1306</v>
      </c>
    </row>
    <row r="1353">
      <c r="C1353" s="104"/>
      <c r="H1353" s="83" t="s">
        <v>1306</v>
      </c>
    </row>
    <row r="1354">
      <c r="C1354" s="104"/>
      <c r="H1354" s="83" t="s">
        <v>1306</v>
      </c>
    </row>
    <row r="1355">
      <c r="C1355" s="104"/>
      <c r="H1355" s="83" t="s">
        <v>1306</v>
      </c>
    </row>
    <row r="1356">
      <c r="C1356" s="104"/>
      <c r="H1356" s="83" t="s">
        <v>1306</v>
      </c>
    </row>
    <row r="1357">
      <c r="C1357" s="104"/>
      <c r="H1357" s="83" t="s">
        <v>1306</v>
      </c>
    </row>
    <row r="1358">
      <c r="C1358" s="104"/>
      <c r="H1358" s="83" t="s">
        <v>1306</v>
      </c>
    </row>
    <row r="1359">
      <c r="C1359" s="104"/>
      <c r="H1359" s="83" t="s">
        <v>1306</v>
      </c>
    </row>
    <row r="1360">
      <c r="C1360" s="104"/>
      <c r="H1360" s="83" t="s">
        <v>1306</v>
      </c>
    </row>
    <row r="1361">
      <c r="C1361" s="104"/>
      <c r="H1361" s="83" t="s">
        <v>1386</v>
      </c>
    </row>
    <row r="1362">
      <c r="C1362" s="104"/>
      <c r="H1362" s="83" t="s">
        <v>1329</v>
      </c>
    </row>
    <row r="1363">
      <c r="C1363" s="104"/>
      <c r="H1363" s="83" t="s">
        <v>1329</v>
      </c>
    </row>
    <row r="1364">
      <c r="C1364" s="104"/>
      <c r="H1364" s="83" t="s">
        <v>1329</v>
      </c>
    </row>
    <row r="1365">
      <c r="C1365" s="104"/>
      <c r="H1365" s="83" t="s">
        <v>1329</v>
      </c>
    </row>
    <row r="1366">
      <c r="C1366" s="104"/>
      <c r="H1366" s="83" t="s">
        <v>1329</v>
      </c>
    </row>
    <row r="1367">
      <c r="C1367" s="104"/>
      <c r="H1367" s="83" t="s">
        <v>1384</v>
      </c>
    </row>
    <row r="1368">
      <c r="C1368" s="104"/>
      <c r="H1368" s="83" t="s">
        <v>1384</v>
      </c>
    </row>
    <row r="1369">
      <c r="C1369" s="104"/>
      <c r="H1369" s="83" t="s">
        <v>1301</v>
      </c>
    </row>
    <row r="1370">
      <c r="C1370" s="104"/>
      <c r="H1370" s="83" t="s">
        <v>1301</v>
      </c>
    </row>
    <row r="1371">
      <c r="C1371" s="104"/>
      <c r="H1371" s="83" t="s">
        <v>1301</v>
      </c>
    </row>
    <row r="1372">
      <c r="C1372" s="104"/>
      <c r="H1372" s="83" t="s">
        <v>1329</v>
      </c>
    </row>
    <row r="1373">
      <c r="C1373" s="104"/>
      <c r="H1373" s="83" t="s">
        <v>1329</v>
      </c>
    </row>
    <row r="1374">
      <c r="C1374" s="104"/>
      <c r="H1374" s="83" t="s">
        <v>1329</v>
      </c>
    </row>
    <row r="1375">
      <c r="C1375" s="104"/>
      <c r="H1375" s="83" t="s">
        <v>1329</v>
      </c>
    </row>
    <row r="1376">
      <c r="C1376" s="104"/>
      <c r="H1376" s="83" t="s">
        <v>1329</v>
      </c>
    </row>
    <row r="1377">
      <c r="C1377" s="104"/>
      <c r="H1377" s="83" t="s">
        <v>1329</v>
      </c>
    </row>
    <row r="1378">
      <c r="C1378" s="104"/>
      <c r="H1378" s="83" t="s">
        <v>1306</v>
      </c>
    </row>
    <row r="1379">
      <c r="C1379" s="104"/>
      <c r="H1379" s="83" t="s">
        <v>1306</v>
      </c>
    </row>
    <row r="1380">
      <c r="C1380" s="104"/>
      <c r="H1380" s="83" t="s">
        <v>1306</v>
      </c>
    </row>
    <row r="1381">
      <c r="C1381" s="104"/>
      <c r="H1381" s="83" t="s">
        <v>1306</v>
      </c>
    </row>
    <row r="1382">
      <c r="C1382" s="104"/>
      <c r="H1382" s="83" t="s">
        <v>1306</v>
      </c>
    </row>
    <row r="1383">
      <c r="C1383" s="104"/>
      <c r="H1383" s="83" t="s">
        <v>1306</v>
      </c>
    </row>
    <row r="1384">
      <c r="C1384" s="104"/>
      <c r="H1384" s="83" t="s">
        <v>1306</v>
      </c>
    </row>
    <row r="1385">
      <c r="C1385" s="104"/>
      <c r="H1385" s="83" t="s">
        <v>1306</v>
      </c>
    </row>
    <row r="1386">
      <c r="C1386" s="104"/>
      <c r="H1386" s="83" t="s">
        <v>1301</v>
      </c>
    </row>
    <row r="1387">
      <c r="C1387" s="104"/>
      <c r="H1387" s="83" t="s">
        <v>1301</v>
      </c>
    </row>
    <row r="1388">
      <c r="C1388" s="104"/>
      <c r="H1388" s="83" t="s">
        <v>1301</v>
      </c>
    </row>
    <row r="1389">
      <c r="C1389" s="104"/>
      <c r="H1389" s="83" t="s">
        <v>1301</v>
      </c>
    </row>
    <row r="1390">
      <c r="C1390" s="104"/>
      <c r="H1390" s="83" t="s">
        <v>1301</v>
      </c>
    </row>
    <row r="1391">
      <c r="C1391" s="104"/>
      <c r="H1391" s="83" t="s">
        <v>1306</v>
      </c>
    </row>
    <row r="1392">
      <c r="C1392" s="104"/>
      <c r="H1392" s="83" t="s">
        <v>1306</v>
      </c>
    </row>
    <row r="1393">
      <c r="C1393" s="104"/>
      <c r="H1393" s="83" t="s">
        <v>1306</v>
      </c>
    </row>
    <row r="1394">
      <c r="C1394" s="104"/>
      <c r="H1394" s="83" t="s">
        <v>1306</v>
      </c>
    </row>
    <row r="1395">
      <c r="C1395" s="104"/>
      <c r="H1395" s="83" t="s">
        <v>1301</v>
      </c>
    </row>
    <row r="1396">
      <c r="C1396" s="104"/>
      <c r="H1396" s="83" t="s">
        <v>1301</v>
      </c>
    </row>
    <row r="1397">
      <c r="C1397" s="104"/>
      <c r="H1397" s="83" t="s">
        <v>1301</v>
      </c>
    </row>
    <row r="1398">
      <c r="C1398" s="104"/>
      <c r="H1398" s="83" t="s">
        <v>1301</v>
      </c>
    </row>
    <row r="1399">
      <c r="C1399" s="104"/>
      <c r="H1399" s="83" t="s">
        <v>1301</v>
      </c>
    </row>
    <row r="1400">
      <c r="C1400" s="104"/>
      <c r="H1400" s="83" t="s">
        <v>1301</v>
      </c>
    </row>
    <row r="1401">
      <c r="C1401" s="104"/>
      <c r="H1401" s="83" t="s">
        <v>1301</v>
      </c>
    </row>
    <row r="1402">
      <c r="C1402" s="104"/>
      <c r="H1402" s="83" t="s">
        <v>1301</v>
      </c>
    </row>
    <row r="1403">
      <c r="C1403" s="104"/>
      <c r="H1403" s="83" t="s">
        <v>1301</v>
      </c>
    </row>
    <row r="1404">
      <c r="C1404" s="104"/>
      <c r="H1404" s="83" t="s">
        <v>1301</v>
      </c>
    </row>
    <row r="1405">
      <c r="C1405" s="104"/>
      <c r="H1405" s="83" t="s">
        <v>1329</v>
      </c>
    </row>
    <row r="1406">
      <c r="C1406" s="104"/>
      <c r="H1406" s="83" t="s">
        <v>1329</v>
      </c>
    </row>
    <row r="1407">
      <c r="C1407" s="104"/>
      <c r="H1407" s="83" t="s">
        <v>1329</v>
      </c>
    </row>
    <row r="1408">
      <c r="C1408" s="104"/>
      <c r="H1408" s="83" t="s">
        <v>1329</v>
      </c>
    </row>
    <row r="1409">
      <c r="C1409" s="104"/>
      <c r="H1409" s="83" t="s">
        <v>1301</v>
      </c>
    </row>
    <row r="1410">
      <c r="C1410" s="104"/>
      <c r="H1410" s="83" t="s">
        <v>1301</v>
      </c>
    </row>
    <row r="1411">
      <c r="C1411" s="104"/>
      <c r="H1411" s="83" t="s">
        <v>1301</v>
      </c>
    </row>
    <row r="1412">
      <c r="C1412" s="104"/>
      <c r="H1412" s="83" t="s">
        <v>1301</v>
      </c>
    </row>
    <row r="1413">
      <c r="C1413" s="104"/>
      <c r="H1413" s="83" t="s">
        <v>1301</v>
      </c>
    </row>
    <row r="1414">
      <c r="C1414" s="104"/>
      <c r="H1414" s="83" t="s">
        <v>1301</v>
      </c>
    </row>
    <row r="1415">
      <c r="C1415" s="104"/>
      <c r="H1415" s="83" t="s">
        <v>1306</v>
      </c>
    </row>
    <row r="1416">
      <c r="C1416" s="104"/>
      <c r="H1416" s="83" t="s">
        <v>1306</v>
      </c>
    </row>
    <row r="1417">
      <c r="C1417" s="104"/>
      <c r="H1417" s="83" t="s">
        <v>1306</v>
      </c>
    </row>
    <row r="1418">
      <c r="C1418" s="104"/>
      <c r="H1418" s="83" t="s">
        <v>1306</v>
      </c>
    </row>
    <row r="1419">
      <c r="C1419" s="104"/>
      <c r="H1419" s="83" t="s">
        <v>1306</v>
      </c>
    </row>
    <row r="1420">
      <c r="C1420" s="104"/>
      <c r="H1420" s="83" t="s">
        <v>1306</v>
      </c>
    </row>
    <row r="1421">
      <c r="C1421" s="104"/>
      <c r="H1421" s="83" t="s">
        <v>1306</v>
      </c>
    </row>
    <row r="1422">
      <c r="C1422" s="104"/>
      <c r="H1422" s="83" t="s">
        <v>1306</v>
      </c>
    </row>
    <row r="1423">
      <c r="C1423" s="104"/>
      <c r="H1423" s="83" t="s">
        <v>1329</v>
      </c>
    </row>
    <row r="1424">
      <c r="C1424" s="104"/>
      <c r="H1424" s="83" t="s">
        <v>1329</v>
      </c>
    </row>
    <row r="1425">
      <c r="C1425" s="104"/>
      <c r="H1425" s="83" t="s">
        <v>1329</v>
      </c>
    </row>
    <row r="1426">
      <c r="C1426" s="104"/>
      <c r="H1426" s="83" t="s">
        <v>1329</v>
      </c>
    </row>
    <row r="1427">
      <c r="C1427" s="104"/>
      <c r="H1427" s="83" t="s">
        <v>1329</v>
      </c>
    </row>
    <row r="1428">
      <c r="C1428" s="104"/>
      <c r="H1428" s="83" t="s">
        <v>1329</v>
      </c>
    </row>
    <row r="1429">
      <c r="C1429" s="104"/>
      <c r="H1429" s="83" t="s">
        <v>1329</v>
      </c>
    </row>
    <row r="1430">
      <c r="C1430" s="104"/>
      <c r="H1430" s="83" t="s">
        <v>1329</v>
      </c>
    </row>
    <row r="1431">
      <c r="C1431" s="104"/>
      <c r="H1431" s="83" t="s">
        <v>1329</v>
      </c>
    </row>
    <row r="1432">
      <c r="C1432" s="104"/>
      <c r="H1432" s="83" t="s">
        <v>1306</v>
      </c>
    </row>
    <row r="1433">
      <c r="C1433" s="104"/>
      <c r="H1433" s="83" t="s">
        <v>1306</v>
      </c>
    </row>
    <row r="1434">
      <c r="C1434" s="104"/>
      <c r="H1434" s="83" t="s">
        <v>1306</v>
      </c>
    </row>
    <row r="1435">
      <c r="C1435" s="104"/>
      <c r="H1435" s="83" t="s">
        <v>1301</v>
      </c>
    </row>
    <row r="1436">
      <c r="C1436" s="104"/>
      <c r="H1436" s="83" t="s">
        <v>1301</v>
      </c>
    </row>
    <row r="1437">
      <c r="C1437" s="104"/>
      <c r="H1437" s="83" t="s">
        <v>1301</v>
      </c>
    </row>
    <row r="1438">
      <c r="C1438" s="104"/>
      <c r="H1438" s="83" t="s">
        <v>1301</v>
      </c>
    </row>
    <row r="1439">
      <c r="C1439" s="104"/>
      <c r="H1439" s="83" t="s">
        <v>1301</v>
      </c>
    </row>
    <row r="1440">
      <c r="C1440" s="104"/>
      <c r="H1440" s="83" t="s">
        <v>1329</v>
      </c>
    </row>
    <row r="1441">
      <c r="C1441" s="104"/>
      <c r="H1441" s="83" t="s">
        <v>1329</v>
      </c>
    </row>
    <row r="1442">
      <c r="C1442" s="104"/>
      <c r="H1442" s="83" t="s">
        <v>1329</v>
      </c>
    </row>
    <row r="1443">
      <c r="C1443" s="104"/>
      <c r="H1443" s="83" t="s">
        <v>1329</v>
      </c>
    </row>
    <row r="1444">
      <c r="C1444" s="104"/>
      <c r="H1444" s="83" t="s">
        <v>1329</v>
      </c>
    </row>
    <row r="1445">
      <c r="C1445" s="104"/>
      <c r="H1445" s="83" t="s">
        <v>1329</v>
      </c>
    </row>
    <row r="1446">
      <c r="C1446" s="104"/>
      <c r="H1446" s="83" t="s">
        <v>1329</v>
      </c>
    </row>
    <row r="1447">
      <c r="C1447" s="104"/>
      <c r="H1447" s="83" t="s">
        <v>1384</v>
      </c>
    </row>
    <row r="1448">
      <c r="C1448" s="104"/>
      <c r="H1448" s="83" t="s">
        <v>1329</v>
      </c>
    </row>
    <row r="1449">
      <c r="C1449" s="104"/>
      <c r="H1449" s="83" t="s">
        <v>1306</v>
      </c>
    </row>
    <row r="1450">
      <c r="C1450" s="104"/>
      <c r="H1450" s="83" t="s">
        <v>1301</v>
      </c>
    </row>
    <row r="1451">
      <c r="C1451" s="104"/>
      <c r="H1451" s="83" t="s">
        <v>1301</v>
      </c>
    </row>
    <row r="1452">
      <c r="C1452" s="104"/>
      <c r="H1452" s="83" t="s">
        <v>1301</v>
      </c>
    </row>
    <row r="1453">
      <c r="C1453" s="104"/>
      <c r="H1453" s="83" t="s">
        <v>1301</v>
      </c>
    </row>
    <row r="1454">
      <c r="C1454" s="104"/>
      <c r="H1454" s="83" t="s">
        <v>1301</v>
      </c>
    </row>
    <row r="1455">
      <c r="C1455" s="104"/>
      <c r="H1455" s="83" t="s">
        <v>1301</v>
      </c>
    </row>
    <row r="1456">
      <c r="C1456" s="104"/>
      <c r="H1456" s="83" t="s">
        <v>1301</v>
      </c>
    </row>
    <row r="1457">
      <c r="C1457" s="104"/>
      <c r="H1457" s="83" t="s">
        <v>1301</v>
      </c>
    </row>
    <row r="1458">
      <c r="C1458" s="104"/>
      <c r="H1458" s="83" t="s">
        <v>1301</v>
      </c>
    </row>
    <row r="1459">
      <c r="C1459" s="104"/>
      <c r="H1459" s="83" t="s">
        <v>1301</v>
      </c>
    </row>
    <row r="1460">
      <c r="C1460" s="104"/>
      <c r="H1460" s="83" t="s">
        <v>1301</v>
      </c>
    </row>
    <row r="1461">
      <c r="C1461" s="104"/>
      <c r="H1461" s="83" t="s">
        <v>1301</v>
      </c>
    </row>
    <row r="1462">
      <c r="C1462" s="104"/>
      <c r="H1462" s="83" t="s">
        <v>1301</v>
      </c>
    </row>
    <row r="1463">
      <c r="C1463" s="104"/>
      <c r="H1463" s="83" t="s">
        <v>1301</v>
      </c>
    </row>
    <row r="1464">
      <c r="C1464" s="104"/>
      <c r="H1464" s="83" t="s">
        <v>1301</v>
      </c>
    </row>
    <row r="1465">
      <c r="C1465" s="104"/>
      <c r="H1465" s="83" t="s">
        <v>1306</v>
      </c>
    </row>
    <row r="1466">
      <c r="C1466" s="104"/>
      <c r="H1466" s="83" t="s">
        <v>1306</v>
      </c>
    </row>
    <row r="1467">
      <c r="C1467" s="104"/>
      <c r="H1467" s="83" t="s">
        <v>1306</v>
      </c>
    </row>
    <row r="1468">
      <c r="C1468" s="104"/>
      <c r="H1468" s="83" t="s">
        <v>1384</v>
      </c>
    </row>
    <row r="1469">
      <c r="C1469" s="104"/>
      <c r="H1469" s="83" t="s">
        <v>1301</v>
      </c>
    </row>
    <row r="1470">
      <c r="C1470" s="104"/>
      <c r="H1470" s="83" t="s">
        <v>1384</v>
      </c>
    </row>
    <row r="1471">
      <c r="C1471" s="104"/>
      <c r="H1471" s="83" t="s">
        <v>1329</v>
      </c>
    </row>
    <row r="1472">
      <c r="C1472" s="104"/>
      <c r="H1472" s="83" t="s">
        <v>1329</v>
      </c>
    </row>
    <row r="1473">
      <c r="C1473" s="104"/>
      <c r="H1473" s="83" t="s">
        <v>1329</v>
      </c>
    </row>
    <row r="1474">
      <c r="C1474" s="104"/>
      <c r="H1474" s="83" t="s">
        <v>1329</v>
      </c>
    </row>
    <row r="1475">
      <c r="C1475" s="104"/>
      <c r="H1475" s="83" t="s">
        <v>1329</v>
      </c>
    </row>
    <row r="1476">
      <c r="C1476" s="104"/>
      <c r="H1476" s="83" t="s">
        <v>1301</v>
      </c>
    </row>
    <row r="1477">
      <c r="C1477" s="104"/>
      <c r="H1477" s="83" t="s">
        <v>1301</v>
      </c>
    </row>
    <row r="1478">
      <c r="C1478" s="104"/>
      <c r="H1478" s="83" t="s">
        <v>1306</v>
      </c>
    </row>
    <row r="1479">
      <c r="C1479" s="104"/>
      <c r="H1479" s="83" t="s">
        <v>1306</v>
      </c>
    </row>
    <row r="1480">
      <c r="C1480" s="104"/>
      <c r="H1480" s="83" t="s">
        <v>1306</v>
      </c>
    </row>
    <row r="1481">
      <c r="C1481" s="104"/>
      <c r="H1481" s="83" t="s">
        <v>1306</v>
      </c>
    </row>
    <row r="1482">
      <c r="C1482" s="104"/>
      <c r="H1482" s="83" t="s">
        <v>1306</v>
      </c>
    </row>
    <row r="1483">
      <c r="C1483" s="104"/>
      <c r="H1483" s="83" t="s">
        <v>1306</v>
      </c>
    </row>
    <row r="1484">
      <c r="C1484" s="104"/>
      <c r="H1484" s="83" t="s">
        <v>1306</v>
      </c>
    </row>
    <row r="1485">
      <c r="C1485" s="104"/>
      <c r="H1485" s="83" t="s">
        <v>1329</v>
      </c>
    </row>
    <row r="1486">
      <c r="C1486" s="104"/>
      <c r="H1486" s="83" t="s">
        <v>1329</v>
      </c>
    </row>
    <row r="1487">
      <c r="C1487" s="104"/>
      <c r="H1487" s="83" t="s">
        <v>1329</v>
      </c>
    </row>
    <row r="1488">
      <c r="C1488" s="104"/>
      <c r="H1488" s="83" t="s">
        <v>1329</v>
      </c>
    </row>
    <row r="1489">
      <c r="C1489" s="104"/>
      <c r="H1489" s="83" t="s">
        <v>1329</v>
      </c>
    </row>
    <row r="1490">
      <c r="C1490" s="104"/>
      <c r="H1490" s="83" t="s">
        <v>1329</v>
      </c>
    </row>
    <row r="1491">
      <c r="C1491" s="104"/>
      <c r="H1491" s="83" t="s">
        <v>1329</v>
      </c>
    </row>
    <row r="1492">
      <c r="C1492" s="104"/>
      <c r="H1492" s="83" t="s">
        <v>1306</v>
      </c>
    </row>
    <row r="1493">
      <c r="C1493" s="104"/>
      <c r="H1493" s="83" t="s">
        <v>1306</v>
      </c>
    </row>
    <row r="1494">
      <c r="C1494" s="104"/>
      <c r="H1494" s="83" t="s">
        <v>1306</v>
      </c>
    </row>
    <row r="1495">
      <c r="C1495" s="104"/>
      <c r="H1495" s="83" t="s">
        <v>1306</v>
      </c>
    </row>
    <row r="1496">
      <c r="C1496" s="104"/>
      <c r="H1496" s="83" t="s">
        <v>1306</v>
      </c>
    </row>
    <row r="1497">
      <c r="C1497" s="104"/>
      <c r="H1497" s="83" t="s">
        <v>1306</v>
      </c>
    </row>
    <row r="1498">
      <c r="C1498" s="104"/>
      <c r="H1498" s="83" t="s">
        <v>1301</v>
      </c>
    </row>
    <row r="1499">
      <c r="C1499" s="104"/>
      <c r="H1499" s="83" t="s">
        <v>1301</v>
      </c>
    </row>
    <row r="1500">
      <c r="C1500" s="104"/>
      <c r="H1500" s="83" t="s">
        <v>1301</v>
      </c>
    </row>
    <row r="1501">
      <c r="C1501" s="104"/>
      <c r="H1501" s="83" t="s">
        <v>1306</v>
      </c>
    </row>
    <row r="1502">
      <c r="C1502" s="104"/>
      <c r="H1502" s="83" t="s">
        <v>1301</v>
      </c>
    </row>
    <row r="1503">
      <c r="C1503" s="104"/>
      <c r="H1503" s="83" t="s">
        <v>1301</v>
      </c>
    </row>
    <row r="1504">
      <c r="C1504" s="104"/>
      <c r="H1504" s="83" t="s">
        <v>1301</v>
      </c>
    </row>
    <row r="1505">
      <c r="C1505" s="104"/>
      <c r="H1505" s="83" t="s">
        <v>1301</v>
      </c>
    </row>
    <row r="1506">
      <c r="C1506" s="104"/>
      <c r="H1506" s="83" t="s">
        <v>1306</v>
      </c>
    </row>
    <row r="1507">
      <c r="C1507" s="104"/>
      <c r="H1507" s="83" t="s">
        <v>1306</v>
      </c>
    </row>
    <row r="1508">
      <c r="C1508" s="104"/>
      <c r="H1508" s="83" t="s">
        <v>1306</v>
      </c>
    </row>
    <row r="1509">
      <c r="C1509" s="104"/>
      <c r="H1509" s="83" t="s">
        <v>1306</v>
      </c>
    </row>
    <row r="1510">
      <c r="C1510" s="104"/>
      <c r="H1510" s="83" t="s">
        <v>1306</v>
      </c>
    </row>
    <row r="1511">
      <c r="C1511" s="104"/>
      <c r="H1511" s="83" t="s">
        <v>1329</v>
      </c>
    </row>
    <row r="1512">
      <c r="C1512" s="104"/>
      <c r="H1512" s="83" t="s">
        <v>1329</v>
      </c>
    </row>
    <row r="1513">
      <c r="C1513" s="104"/>
      <c r="H1513" s="83" t="s">
        <v>1329</v>
      </c>
    </row>
    <row r="1514">
      <c r="C1514" s="104"/>
      <c r="H1514" s="83" t="s">
        <v>1329</v>
      </c>
    </row>
    <row r="1515">
      <c r="C1515" s="104"/>
      <c r="H1515" s="83" t="s">
        <v>1329</v>
      </c>
    </row>
    <row r="1516">
      <c r="C1516" s="104"/>
      <c r="H1516" s="83" t="s">
        <v>1329</v>
      </c>
    </row>
    <row r="1517">
      <c r="C1517" s="104"/>
      <c r="H1517" s="83" t="s">
        <v>1301</v>
      </c>
    </row>
    <row r="1518">
      <c r="C1518" s="104"/>
      <c r="H1518" s="83" t="s">
        <v>1301</v>
      </c>
    </row>
    <row r="1519">
      <c r="C1519" s="104"/>
      <c r="H1519" s="83" t="s">
        <v>1301</v>
      </c>
    </row>
    <row r="1520">
      <c r="C1520" s="104"/>
      <c r="H1520" s="83" t="s">
        <v>1301</v>
      </c>
    </row>
    <row r="1521">
      <c r="C1521" s="104"/>
      <c r="H1521" s="83" t="s">
        <v>1301</v>
      </c>
    </row>
    <row r="1522">
      <c r="C1522" s="104"/>
      <c r="H1522" s="83" t="s">
        <v>1301</v>
      </c>
    </row>
    <row r="1523">
      <c r="C1523" s="104"/>
      <c r="H1523" s="83" t="s">
        <v>1306</v>
      </c>
    </row>
    <row r="1524">
      <c r="C1524" s="104"/>
      <c r="H1524" s="83" t="s">
        <v>1306</v>
      </c>
    </row>
    <row r="1525">
      <c r="C1525" s="104"/>
      <c r="H1525" s="83" t="s">
        <v>1306</v>
      </c>
    </row>
    <row r="1526">
      <c r="C1526" s="104"/>
      <c r="H1526" s="83" t="s">
        <v>1306</v>
      </c>
    </row>
    <row r="1527">
      <c r="C1527" s="104"/>
      <c r="H1527" s="83" t="s">
        <v>1306</v>
      </c>
    </row>
    <row r="1528">
      <c r="C1528" s="104"/>
      <c r="H1528" s="83" t="s">
        <v>1306</v>
      </c>
    </row>
    <row r="1529">
      <c r="C1529" s="104"/>
      <c r="H1529" s="83" t="s">
        <v>1306</v>
      </c>
    </row>
    <row r="1530">
      <c r="C1530" s="104"/>
      <c r="H1530" s="83" t="s">
        <v>1329</v>
      </c>
    </row>
    <row r="1531">
      <c r="C1531" s="104"/>
      <c r="H1531" s="83" t="s">
        <v>1301</v>
      </c>
    </row>
    <row r="1532">
      <c r="C1532" s="104"/>
      <c r="H1532" s="83" t="s">
        <v>1329</v>
      </c>
    </row>
    <row r="1533">
      <c r="C1533" s="104"/>
      <c r="H1533" s="83" t="s">
        <v>1306</v>
      </c>
    </row>
    <row r="1534">
      <c r="C1534" s="104"/>
      <c r="H1534" s="83" t="s">
        <v>1384</v>
      </c>
    </row>
    <row r="1535">
      <c r="C1535" s="104"/>
      <c r="H1535" s="83" t="s">
        <v>1301</v>
      </c>
    </row>
    <row r="1536">
      <c r="C1536" s="104"/>
      <c r="H1536" s="83" t="s">
        <v>1301</v>
      </c>
    </row>
    <row r="1537">
      <c r="C1537" s="104"/>
      <c r="H1537" s="83" t="s">
        <v>1301</v>
      </c>
    </row>
    <row r="1538">
      <c r="C1538" s="104"/>
      <c r="H1538" s="83" t="s">
        <v>1329</v>
      </c>
    </row>
    <row r="1539">
      <c r="C1539" s="104"/>
      <c r="H1539" s="83" t="s">
        <v>1329</v>
      </c>
    </row>
    <row r="1540">
      <c r="C1540" s="104"/>
      <c r="H1540" s="83" t="s">
        <v>1329</v>
      </c>
    </row>
    <row r="1541">
      <c r="C1541" s="104"/>
      <c r="H1541" s="83" t="s">
        <v>1329</v>
      </c>
    </row>
    <row r="1542">
      <c r="C1542" s="104"/>
      <c r="H1542" s="83" t="s">
        <v>1384</v>
      </c>
    </row>
    <row r="1543">
      <c r="C1543" s="104"/>
      <c r="H1543" s="83" t="s">
        <v>1306</v>
      </c>
    </row>
    <row r="1544">
      <c r="C1544" s="104"/>
      <c r="H1544" s="83" t="s">
        <v>1306</v>
      </c>
    </row>
    <row r="1545">
      <c r="C1545" s="104"/>
      <c r="H1545" s="83" t="s">
        <v>1384</v>
      </c>
    </row>
    <row r="1546">
      <c r="C1546" s="104"/>
      <c r="H1546" s="83" t="s">
        <v>1306</v>
      </c>
    </row>
    <row r="1547">
      <c r="C1547" s="104"/>
      <c r="H1547" s="83" t="s">
        <v>1306</v>
      </c>
    </row>
    <row r="1548">
      <c r="C1548" s="104"/>
      <c r="H1548" s="83" t="s">
        <v>1301</v>
      </c>
    </row>
    <row r="1549">
      <c r="C1549" s="104"/>
      <c r="H1549" s="83" t="s">
        <v>1301</v>
      </c>
    </row>
    <row r="1550">
      <c r="C1550" s="104"/>
      <c r="H1550" s="83" t="s">
        <v>1301</v>
      </c>
    </row>
    <row r="1551">
      <c r="C1551" s="104"/>
      <c r="H1551" s="83" t="s">
        <v>1301</v>
      </c>
    </row>
    <row r="1552">
      <c r="C1552" s="104"/>
      <c r="H1552" s="83" t="s">
        <v>1329</v>
      </c>
    </row>
    <row r="1553">
      <c r="C1553" s="104"/>
      <c r="H1553" s="83" t="s">
        <v>1329</v>
      </c>
    </row>
    <row r="1554">
      <c r="C1554" s="104"/>
      <c r="H1554" s="83" t="s">
        <v>1329</v>
      </c>
    </row>
    <row r="1555">
      <c r="C1555" s="104"/>
      <c r="H1555" s="83" t="s">
        <v>1329</v>
      </c>
    </row>
    <row r="1556">
      <c r="C1556" s="104"/>
      <c r="H1556" s="83" t="s">
        <v>1329</v>
      </c>
    </row>
    <row r="1557">
      <c r="C1557" s="104"/>
      <c r="H1557" s="83" t="s">
        <v>1301</v>
      </c>
    </row>
    <row r="1558">
      <c r="C1558" s="104"/>
      <c r="H1558" s="83" t="s">
        <v>1301</v>
      </c>
    </row>
    <row r="1559">
      <c r="C1559" s="104"/>
      <c r="H1559" s="83" t="s">
        <v>1301</v>
      </c>
    </row>
    <row r="1560">
      <c r="C1560" s="104"/>
      <c r="H1560" s="83" t="s">
        <v>1301</v>
      </c>
    </row>
    <row r="1561">
      <c r="C1561" s="104"/>
      <c r="H1561" s="83" t="s">
        <v>1301</v>
      </c>
    </row>
    <row r="1562">
      <c r="C1562" s="104"/>
      <c r="H1562" s="83" t="s">
        <v>1301</v>
      </c>
    </row>
    <row r="1563">
      <c r="C1563" s="104"/>
      <c r="H1563" s="83" t="s">
        <v>1306</v>
      </c>
    </row>
    <row r="1564">
      <c r="C1564" s="104"/>
      <c r="H1564" s="83" t="s">
        <v>1306</v>
      </c>
    </row>
    <row r="1565">
      <c r="C1565" s="104"/>
      <c r="H1565" s="83" t="s">
        <v>1306</v>
      </c>
    </row>
    <row r="1566">
      <c r="C1566" s="104"/>
      <c r="H1566" s="83" t="s">
        <v>1329</v>
      </c>
    </row>
    <row r="1567">
      <c r="C1567" s="104"/>
      <c r="H1567" s="83" t="s">
        <v>1329</v>
      </c>
    </row>
    <row r="1568">
      <c r="C1568" s="104"/>
      <c r="H1568" s="83" t="s">
        <v>1329</v>
      </c>
    </row>
    <row r="1569">
      <c r="C1569" s="104"/>
      <c r="H1569" s="83" t="s">
        <v>1329</v>
      </c>
    </row>
    <row r="1570">
      <c r="C1570" s="104"/>
      <c r="H1570" s="83" t="s">
        <v>1301</v>
      </c>
    </row>
    <row r="1571">
      <c r="C1571" s="104"/>
      <c r="H1571" s="83" t="s">
        <v>1301</v>
      </c>
    </row>
    <row r="1572">
      <c r="C1572" s="104"/>
      <c r="H1572" s="83" t="s">
        <v>1301</v>
      </c>
    </row>
    <row r="1573">
      <c r="C1573" s="104"/>
      <c r="H1573" s="83" t="s">
        <v>1301</v>
      </c>
    </row>
    <row r="1574">
      <c r="C1574" s="104"/>
      <c r="H1574" s="83" t="s">
        <v>1301</v>
      </c>
    </row>
    <row r="1575">
      <c r="C1575" s="104"/>
      <c r="H1575" s="83" t="s">
        <v>1301</v>
      </c>
    </row>
    <row r="1576">
      <c r="C1576" s="104"/>
      <c r="H1576" s="83" t="s">
        <v>1301</v>
      </c>
    </row>
    <row r="1577">
      <c r="C1577" s="104"/>
      <c r="H1577" s="83" t="s">
        <v>1301</v>
      </c>
    </row>
    <row r="1578">
      <c r="C1578" s="104"/>
      <c r="H1578" s="83" t="s">
        <v>1301</v>
      </c>
    </row>
    <row r="1579">
      <c r="C1579" s="104"/>
      <c r="H1579" s="83" t="s">
        <v>1306</v>
      </c>
    </row>
    <row r="1580">
      <c r="C1580" s="104"/>
      <c r="H1580" s="83" t="s">
        <v>1306</v>
      </c>
    </row>
    <row r="1581">
      <c r="C1581" s="104"/>
      <c r="H1581" s="83" t="s">
        <v>1306</v>
      </c>
    </row>
    <row r="1582">
      <c r="C1582" s="104"/>
      <c r="H1582" s="83" t="s">
        <v>1306</v>
      </c>
    </row>
    <row r="1583">
      <c r="C1583" s="104"/>
      <c r="H1583" s="83" t="s">
        <v>1306</v>
      </c>
    </row>
    <row r="1584">
      <c r="C1584" s="104"/>
      <c r="H1584" s="83" t="s">
        <v>1306</v>
      </c>
    </row>
    <row r="1585">
      <c r="C1585" s="104"/>
      <c r="H1585" s="83" t="s">
        <v>1306</v>
      </c>
    </row>
    <row r="1586">
      <c r="C1586" s="104"/>
      <c r="H1586" s="83" t="s">
        <v>1306</v>
      </c>
    </row>
    <row r="1587">
      <c r="C1587" s="104"/>
      <c r="H1587" s="83" t="s">
        <v>1306</v>
      </c>
    </row>
    <row r="1588">
      <c r="C1588" s="104"/>
      <c r="H1588" s="83" t="s">
        <v>1306</v>
      </c>
    </row>
    <row r="1589">
      <c r="C1589" s="104"/>
      <c r="H1589" s="83" t="s">
        <v>1306</v>
      </c>
    </row>
    <row r="1590">
      <c r="C1590" s="104"/>
      <c r="H1590" s="83" t="s">
        <v>1301</v>
      </c>
    </row>
    <row r="1591">
      <c r="C1591" s="104"/>
      <c r="H1591" s="83" t="s">
        <v>1301</v>
      </c>
    </row>
    <row r="1592">
      <c r="C1592" s="104"/>
      <c r="H1592" s="83" t="s">
        <v>1301</v>
      </c>
    </row>
    <row r="1593">
      <c r="C1593" s="104"/>
      <c r="H1593" s="83" t="s">
        <v>1329</v>
      </c>
    </row>
    <row r="1594">
      <c r="C1594" s="104"/>
      <c r="H1594" s="83" t="s">
        <v>1329</v>
      </c>
    </row>
    <row r="1595">
      <c r="C1595" s="104"/>
      <c r="H1595" s="83" t="s">
        <v>1329</v>
      </c>
    </row>
    <row r="1596">
      <c r="C1596" s="104"/>
      <c r="H1596" s="83" t="s">
        <v>1384</v>
      </c>
    </row>
    <row r="1597">
      <c r="C1597" s="104"/>
      <c r="H1597" s="83" t="s">
        <v>1306</v>
      </c>
    </row>
    <row r="1598">
      <c r="C1598" s="104"/>
      <c r="H1598" s="83" t="s">
        <v>1306</v>
      </c>
    </row>
    <row r="1599">
      <c r="C1599" s="104"/>
      <c r="H1599" s="83" t="s">
        <v>1306</v>
      </c>
    </row>
    <row r="1600">
      <c r="C1600" s="104"/>
      <c r="H1600" s="83" t="s">
        <v>1301</v>
      </c>
    </row>
    <row r="1601">
      <c r="C1601" s="104"/>
      <c r="H1601" s="83" t="s">
        <v>1301</v>
      </c>
    </row>
    <row r="1602">
      <c r="C1602" s="104"/>
      <c r="H1602" s="83" t="s">
        <v>1301</v>
      </c>
    </row>
    <row r="1603">
      <c r="C1603" s="104"/>
      <c r="H1603" s="83" t="s">
        <v>1301</v>
      </c>
    </row>
    <row r="1604">
      <c r="C1604" s="104"/>
      <c r="H1604" s="83" t="s">
        <v>1329</v>
      </c>
    </row>
    <row r="1605">
      <c r="C1605" s="104"/>
      <c r="H1605" s="83" t="s">
        <v>1386</v>
      </c>
    </row>
    <row r="1606">
      <c r="C1606" s="104"/>
      <c r="H1606" s="83" t="s">
        <v>1329</v>
      </c>
    </row>
    <row r="1607">
      <c r="C1607" s="104"/>
      <c r="H1607" s="83" t="s">
        <v>1329</v>
      </c>
    </row>
    <row r="1608">
      <c r="C1608" s="104"/>
      <c r="H1608" s="83" t="s">
        <v>1329</v>
      </c>
    </row>
    <row r="1609">
      <c r="C1609" s="104"/>
      <c r="H1609" s="83" t="s">
        <v>1329</v>
      </c>
    </row>
    <row r="1610">
      <c r="C1610" s="104"/>
      <c r="H1610" s="83" t="s">
        <v>1329</v>
      </c>
    </row>
    <row r="1611">
      <c r="C1611" s="104"/>
      <c r="H1611" s="83" t="s">
        <v>1329</v>
      </c>
    </row>
    <row r="1612">
      <c r="C1612" s="104"/>
      <c r="H1612" s="83" t="s">
        <v>1306</v>
      </c>
    </row>
    <row r="1613">
      <c r="C1613" s="104"/>
      <c r="H1613" s="83" t="s">
        <v>1306</v>
      </c>
    </row>
    <row r="1614">
      <c r="C1614" s="104"/>
      <c r="H1614" s="83" t="s">
        <v>1306</v>
      </c>
    </row>
    <row r="1615">
      <c r="C1615" s="104"/>
      <c r="H1615" s="83" t="s">
        <v>1306</v>
      </c>
    </row>
    <row r="1616">
      <c r="C1616" s="104"/>
      <c r="H1616" s="83" t="s">
        <v>1306</v>
      </c>
    </row>
    <row r="1617">
      <c r="C1617" s="104"/>
      <c r="H1617" s="83" t="s">
        <v>1306</v>
      </c>
    </row>
    <row r="1618">
      <c r="C1618" s="104"/>
      <c r="H1618" s="83" t="s">
        <v>1306</v>
      </c>
    </row>
    <row r="1619">
      <c r="C1619" s="104"/>
      <c r="H1619" s="83" t="s">
        <v>1301</v>
      </c>
    </row>
    <row r="1620">
      <c r="C1620" s="104"/>
      <c r="H1620" s="83" t="s">
        <v>1301</v>
      </c>
    </row>
    <row r="1621">
      <c r="C1621" s="104"/>
      <c r="H1621" s="83" t="s">
        <v>1301</v>
      </c>
    </row>
    <row r="1622">
      <c r="C1622" s="104"/>
      <c r="H1622" s="83" t="s">
        <v>1301</v>
      </c>
    </row>
    <row r="1623">
      <c r="C1623" s="104"/>
      <c r="H1623" s="83" t="s">
        <v>1329</v>
      </c>
    </row>
    <row r="1624">
      <c r="C1624" s="104"/>
      <c r="H1624" s="83" t="s">
        <v>1329</v>
      </c>
    </row>
    <row r="1625">
      <c r="C1625" s="104"/>
      <c r="H1625" s="83" t="s">
        <v>1306</v>
      </c>
    </row>
    <row r="1626">
      <c r="C1626" s="104"/>
      <c r="H1626" s="83" t="s">
        <v>1306</v>
      </c>
    </row>
    <row r="1627">
      <c r="C1627" s="104"/>
      <c r="H1627" s="83" t="s">
        <v>1306</v>
      </c>
    </row>
    <row r="1628">
      <c r="C1628" s="104"/>
      <c r="H1628" s="83" t="s">
        <v>1306</v>
      </c>
    </row>
    <row r="1629">
      <c r="C1629" s="104"/>
      <c r="H1629" s="83" t="s">
        <v>1306</v>
      </c>
    </row>
    <row r="1630">
      <c r="C1630" s="104"/>
      <c r="H1630" s="83" t="s">
        <v>1306</v>
      </c>
    </row>
    <row r="1631">
      <c r="C1631" s="104"/>
      <c r="H1631" s="83" t="s">
        <v>1306</v>
      </c>
    </row>
    <row r="1632">
      <c r="C1632" s="104"/>
      <c r="H1632" s="83" t="s">
        <v>1301</v>
      </c>
    </row>
    <row r="1633">
      <c r="C1633" s="104"/>
      <c r="H1633" s="83" t="s">
        <v>1301</v>
      </c>
    </row>
    <row r="1634">
      <c r="C1634" s="104"/>
      <c r="H1634" s="83" t="s">
        <v>1301</v>
      </c>
    </row>
    <row r="1635">
      <c r="C1635" s="104"/>
      <c r="H1635" s="83" t="s">
        <v>1301</v>
      </c>
    </row>
    <row r="1636">
      <c r="C1636" s="104"/>
      <c r="H1636" s="83" t="s">
        <v>1301</v>
      </c>
    </row>
    <row r="1637">
      <c r="C1637" s="104"/>
      <c r="H1637" s="83" t="s">
        <v>1301</v>
      </c>
    </row>
    <row r="1638">
      <c r="C1638" s="104"/>
      <c r="H1638" s="83" t="s">
        <v>1301</v>
      </c>
    </row>
    <row r="1639">
      <c r="C1639" s="104"/>
      <c r="H1639" s="83" t="s">
        <v>1301</v>
      </c>
    </row>
    <row r="1640">
      <c r="C1640" s="104"/>
      <c r="H1640" s="83" t="s">
        <v>1329</v>
      </c>
    </row>
    <row r="1641">
      <c r="C1641" s="104"/>
      <c r="H1641" s="83" t="s">
        <v>1329</v>
      </c>
    </row>
    <row r="1642">
      <c r="C1642" s="104"/>
      <c r="H1642" s="83" t="s">
        <v>1329</v>
      </c>
    </row>
    <row r="1643">
      <c r="C1643" s="104"/>
      <c r="H1643" s="83" t="s">
        <v>1329</v>
      </c>
    </row>
    <row r="1644">
      <c r="C1644" s="104"/>
      <c r="H1644" s="83" t="s">
        <v>1329</v>
      </c>
    </row>
    <row r="1645">
      <c r="C1645" s="104"/>
      <c r="H1645" s="83" t="s">
        <v>1384</v>
      </c>
    </row>
    <row r="1646">
      <c r="C1646" s="104"/>
      <c r="H1646" s="83" t="s">
        <v>1329</v>
      </c>
    </row>
    <row r="1647">
      <c r="C1647" s="104"/>
      <c r="H1647" s="83" t="s">
        <v>1329</v>
      </c>
    </row>
    <row r="1648">
      <c r="C1648" s="104"/>
      <c r="H1648" s="83" t="s">
        <v>1329</v>
      </c>
    </row>
    <row r="1649">
      <c r="C1649" s="104"/>
      <c r="H1649" s="83" t="s">
        <v>1306</v>
      </c>
    </row>
    <row r="1650">
      <c r="C1650" s="104"/>
      <c r="H1650" s="83" t="s">
        <v>1306</v>
      </c>
    </row>
    <row r="1651">
      <c r="C1651" s="104"/>
      <c r="H1651" s="83" t="s">
        <v>1306</v>
      </c>
    </row>
    <row r="1652">
      <c r="C1652" s="104"/>
      <c r="H1652" s="83" t="s">
        <v>1301</v>
      </c>
    </row>
    <row r="1653">
      <c r="C1653" s="104"/>
      <c r="H1653" s="83" t="s">
        <v>1329</v>
      </c>
    </row>
    <row r="1654">
      <c r="C1654" s="104"/>
      <c r="H1654" s="83" t="s">
        <v>1306</v>
      </c>
    </row>
    <row r="1655">
      <c r="C1655" s="104"/>
      <c r="H1655" s="83" t="s">
        <v>1306</v>
      </c>
    </row>
    <row r="1656">
      <c r="C1656" s="104"/>
      <c r="H1656" s="83" t="s">
        <v>1306</v>
      </c>
    </row>
    <row r="1657">
      <c r="C1657" s="104"/>
      <c r="H1657" s="83" t="s">
        <v>1306</v>
      </c>
    </row>
    <row r="1658">
      <c r="C1658" s="104"/>
      <c r="H1658" s="83" t="s">
        <v>1301</v>
      </c>
    </row>
    <row r="1659">
      <c r="C1659" s="104"/>
      <c r="H1659" s="83" t="s">
        <v>1301</v>
      </c>
    </row>
    <row r="1660">
      <c r="C1660" s="104"/>
      <c r="H1660" s="83" t="s">
        <v>1301</v>
      </c>
    </row>
    <row r="1661">
      <c r="C1661" s="104"/>
      <c r="H1661" s="83" t="s">
        <v>1301</v>
      </c>
    </row>
    <row r="1662">
      <c r="C1662" s="104"/>
      <c r="H1662" s="83" t="s">
        <v>1329</v>
      </c>
    </row>
    <row r="1663">
      <c r="C1663" s="104"/>
      <c r="H1663" s="83" t="s">
        <v>1329</v>
      </c>
    </row>
    <row r="1664">
      <c r="C1664" s="104"/>
      <c r="H1664" s="83" t="s">
        <v>1329</v>
      </c>
    </row>
    <row r="1665">
      <c r="C1665" s="104"/>
      <c r="H1665" s="83" t="s">
        <v>1329</v>
      </c>
    </row>
    <row r="1666">
      <c r="C1666" s="104"/>
      <c r="H1666" s="83" t="s">
        <v>1306</v>
      </c>
    </row>
    <row r="1667">
      <c r="C1667" s="104"/>
      <c r="H1667" s="83" t="s">
        <v>1306</v>
      </c>
    </row>
    <row r="1668">
      <c r="C1668" s="104"/>
      <c r="H1668" s="83" t="s">
        <v>1306</v>
      </c>
    </row>
    <row r="1669">
      <c r="C1669" s="104"/>
      <c r="H1669" s="83" t="s">
        <v>1306</v>
      </c>
    </row>
    <row r="1670">
      <c r="C1670" s="104"/>
      <c r="H1670" s="83" t="s">
        <v>1306</v>
      </c>
    </row>
    <row r="1671">
      <c r="C1671" s="104"/>
      <c r="H1671" s="83" t="s">
        <v>1306</v>
      </c>
    </row>
    <row r="1672">
      <c r="C1672" s="104"/>
      <c r="H1672" s="83" t="s">
        <v>1306</v>
      </c>
    </row>
    <row r="1673">
      <c r="C1673" s="104"/>
      <c r="H1673" s="83" t="s">
        <v>1306</v>
      </c>
    </row>
    <row r="1674">
      <c r="C1674" s="104"/>
      <c r="H1674" s="83" t="s">
        <v>1306</v>
      </c>
    </row>
    <row r="1675">
      <c r="C1675" s="104"/>
      <c r="H1675" s="83" t="s">
        <v>1306</v>
      </c>
    </row>
    <row r="1676">
      <c r="C1676" s="104"/>
      <c r="H1676" s="83" t="s">
        <v>1306</v>
      </c>
    </row>
    <row r="1677">
      <c r="C1677" s="104"/>
      <c r="H1677" s="83" t="s">
        <v>1306</v>
      </c>
    </row>
    <row r="1678">
      <c r="C1678" s="104"/>
      <c r="H1678" s="83" t="s">
        <v>1306</v>
      </c>
    </row>
    <row r="1679">
      <c r="C1679" s="104"/>
      <c r="H1679" s="83" t="s">
        <v>1306</v>
      </c>
    </row>
    <row r="1680">
      <c r="C1680" s="104"/>
      <c r="H1680" s="83" t="s">
        <v>1306</v>
      </c>
    </row>
    <row r="1681">
      <c r="C1681" s="104"/>
      <c r="H1681" s="83" t="s">
        <v>1306</v>
      </c>
    </row>
    <row r="1682">
      <c r="C1682" s="104"/>
      <c r="H1682" s="83" t="s">
        <v>1301</v>
      </c>
    </row>
    <row r="1683">
      <c r="C1683" s="104"/>
      <c r="H1683" s="83" t="s">
        <v>1301</v>
      </c>
    </row>
    <row r="1684">
      <c r="C1684" s="104"/>
      <c r="H1684" s="83" t="s">
        <v>1301</v>
      </c>
    </row>
    <row r="1685">
      <c r="C1685" s="104"/>
      <c r="H1685" s="83" t="s">
        <v>1301</v>
      </c>
    </row>
    <row r="1686">
      <c r="C1686" s="104"/>
      <c r="H1686" s="83" t="s">
        <v>1301</v>
      </c>
    </row>
    <row r="1687">
      <c r="C1687" s="104"/>
      <c r="H1687" s="83" t="s">
        <v>1301</v>
      </c>
    </row>
    <row r="1688">
      <c r="C1688" s="104"/>
      <c r="H1688" s="83" t="s">
        <v>1301</v>
      </c>
    </row>
    <row r="1689">
      <c r="C1689" s="104"/>
      <c r="H1689" s="83" t="s">
        <v>1301</v>
      </c>
    </row>
    <row r="1690">
      <c r="C1690" s="104"/>
      <c r="H1690" s="83" t="s">
        <v>1301</v>
      </c>
    </row>
    <row r="1691">
      <c r="C1691" s="104"/>
      <c r="H1691" s="83" t="s">
        <v>1301</v>
      </c>
    </row>
    <row r="1692">
      <c r="C1692" s="104"/>
      <c r="H1692" s="83" t="s">
        <v>1301</v>
      </c>
    </row>
    <row r="1693">
      <c r="C1693" s="104"/>
      <c r="H1693" s="83" t="s">
        <v>1301</v>
      </c>
    </row>
    <row r="1694">
      <c r="C1694" s="104"/>
      <c r="H1694" s="83" t="s">
        <v>1301</v>
      </c>
    </row>
    <row r="1695">
      <c r="C1695" s="104"/>
      <c r="H1695" s="83" t="s">
        <v>1306</v>
      </c>
    </row>
    <row r="1696">
      <c r="C1696" s="104"/>
      <c r="H1696" s="83" t="s">
        <v>1306</v>
      </c>
    </row>
    <row r="1697">
      <c r="C1697" s="104"/>
      <c r="H1697" s="83" t="s">
        <v>1306</v>
      </c>
    </row>
    <row r="1698">
      <c r="C1698" s="104"/>
      <c r="H1698" s="83" t="s">
        <v>1306</v>
      </c>
    </row>
    <row r="1699">
      <c r="C1699" s="104"/>
      <c r="H1699" s="83" t="s">
        <v>1306</v>
      </c>
    </row>
    <row r="1700">
      <c r="C1700" s="104"/>
      <c r="H1700" s="83" t="s">
        <v>1306</v>
      </c>
    </row>
    <row r="1701">
      <c r="C1701" s="104"/>
      <c r="H1701" s="83" t="s">
        <v>1306</v>
      </c>
    </row>
    <row r="1702">
      <c r="C1702" s="104"/>
      <c r="H1702" s="83" t="s">
        <v>1306</v>
      </c>
    </row>
    <row r="1703">
      <c r="C1703" s="104"/>
      <c r="H1703" s="83" t="s">
        <v>1306</v>
      </c>
    </row>
    <row r="1704">
      <c r="C1704" s="104"/>
      <c r="H1704" s="83" t="s">
        <v>1329</v>
      </c>
    </row>
    <row r="1705">
      <c r="C1705" s="104"/>
      <c r="H1705" s="83" t="s">
        <v>1329</v>
      </c>
    </row>
    <row r="1706">
      <c r="C1706" s="104"/>
      <c r="H1706" s="83" t="s">
        <v>1329</v>
      </c>
    </row>
    <row r="1707">
      <c r="C1707" s="104"/>
      <c r="H1707" s="83" t="s">
        <v>1329</v>
      </c>
    </row>
    <row r="1708">
      <c r="C1708" s="104"/>
      <c r="H1708" s="83" t="s">
        <v>1306</v>
      </c>
    </row>
    <row r="1709">
      <c r="C1709" s="104"/>
      <c r="H1709" s="83" t="s">
        <v>1306</v>
      </c>
    </row>
    <row r="1710">
      <c r="C1710" s="104"/>
      <c r="H1710" s="83" t="s">
        <v>1301</v>
      </c>
    </row>
    <row r="1711">
      <c r="C1711" s="104"/>
      <c r="H1711" s="83" t="s">
        <v>1301</v>
      </c>
    </row>
    <row r="1712">
      <c r="C1712" s="104"/>
      <c r="H1712" s="83" t="s">
        <v>1301</v>
      </c>
    </row>
    <row r="1713">
      <c r="C1713" s="104"/>
      <c r="H1713" s="83" t="s">
        <v>1301</v>
      </c>
    </row>
    <row r="1714">
      <c r="C1714" s="104"/>
      <c r="H1714" s="83" t="s">
        <v>1301</v>
      </c>
    </row>
    <row r="1715">
      <c r="C1715" s="104"/>
      <c r="H1715" s="83" t="s">
        <v>1301</v>
      </c>
    </row>
    <row r="1716">
      <c r="C1716" s="104"/>
      <c r="H1716" s="83" t="s">
        <v>1301</v>
      </c>
    </row>
    <row r="1717">
      <c r="C1717" s="104"/>
      <c r="H1717" s="83" t="s">
        <v>1301</v>
      </c>
    </row>
    <row r="1718">
      <c r="C1718" s="104"/>
      <c r="H1718" s="83" t="s">
        <v>1329</v>
      </c>
    </row>
    <row r="1719">
      <c r="C1719" s="104"/>
      <c r="H1719" s="83" t="s">
        <v>1329</v>
      </c>
    </row>
    <row r="1720">
      <c r="C1720" s="104"/>
      <c r="H1720" s="83" t="s">
        <v>1329</v>
      </c>
    </row>
    <row r="1721">
      <c r="C1721" s="104"/>
      <c r="H1721" s="83" t="s">
        <v>1329</v>
      </c>
    </row>
    <row r="1722">
      <c r="C1722" s="104"/>
      <c r="H1722" s="83" t="s">
        <v>1329</v>
      </c>
    </row>
    <row r="1723">
      <c r="C1723" s="104"/>
      <c r="H1723" s="83" t="s">
        <v>1329</v>
      </c>
    </row>
    <row r="1724">
      <c r="C1724" s="104"/>
      <c r="H1724" s="83" t="s">
        <v>1384</v>
      </c>
    </row>
    <row r="1725">
      <c r="C1725" s="104"/>
      <c r="H1725" s="83" t="s">
        <v>1384</v>
      </c>
    </row>
    <row r="1726">
      <c r="C1726" s="104"/>
      <c r="H1726" s="83" t="s">
        <v>1306</v>
      </c>
    </row>
    <row r="1727">
      <c r="C1727" s="104"/>
      <c r="H1727" s="83" t="s">
        <v>1306</v>
      </c>
    </row>
    <row r="1728">
      <c r="C1728" s="104"/>
      <c r="H1728" s="83" t="s">
        <v>1306</v>
      </c>
    </row>
    <row r="1729">
      <c r="C1729" s="104"/>
      <c r="H1729" s="83" t="s">
        <v>1306</v>
      </c>
    </row>
    <row r="1730">
      <c r="C1730" s="104"/>
      <c r="H1730" s="83" t="s">
        <v>1306</v>
      </c>
    </row>
    <row r="1731">
      <c r="C1731" s="104"/>
      <c r="H1731" s="83" t="s">
        <v>1301</v>
      </c>
    </row>
    <row r="1732">
      <c r="C1732" s="104"/>
      <c r="H1732" s="83" t="s">
        <v>1301</v>
      </c>
    </row>
    <row r="1733">
      <c r="C1733" s="104"/>
      <c r="H1733" s="83" t="s">
        <v>1301</v>
      </c>
    </row>
    <row r="1734">
      <c r="C1734" s="104"/>
      <c r="H1734" s="83" t="s">
        <v>1301</v>
      </c>
    </row>
    <row r="1735">
      <c r="C1735" s="104"/>
      <c r="H1735" s="83" t="s">
        <v>1329</v>
      </c>
    </row>
    <row r="1736">
      <c r="C1736" s="104"/>
      <c r="H1736" s="83" t="s">
        <v>1329</v>
      </c>
    </row>
    <row r="1737">
      <c r="C1737" s="104"/>
      <c r="H1737" s="83" t="s">
        <v>1301</v>
      </c>
    </row>
    <row r="1738">
      <c r="C1738" s="104"/>
      <c r="H1738" s="83" t="s">
        <v>1301</v>
      </c>
    </row>
    <row r="1739">
      <c r="C1739" s="104"/>
      <c r="H1739" s="83" t="s">
        <v>1301</v>
      </c>
    </row>
    <row r="1740">
      <c r="C1740" s="104"/>
      <c r="H1740" s="83" t="s">
        <v>1306</v>
      </c>
    </row>
    <row r="1741">
      <c r="C1741" s="104"/>
      <c r="H1741" s="83" t="s">
        <v>1306</v>
      </c>
    </row>
    <row r="1742">
      <c r="C1742" s="104"/>
      <c r="H1742" s="83" t="s">
        <v>1306</v>
      </c>
    </row>
    <row r="1743">
      <c r="C1743" s="104"/>
      <c r="H1743" s="83" t="s">
        <v>1306</v>
      </c>
    </row>
    <row r="1744">
      <c r="C1744" s="104"/>
      <c r="H1744" s="83" t="s">
        <v>1306</v>
      </c>
    </row>
    <row r="1745">
      <c r="C1745" s="104"/>
      <c r="H1745" s="83" t="s">
        <v>1306</v>
      </c>
    </row>
    <row r="1746">
      <c r="C1746" s="104"/>
      <c r="H1746" s="83" t="s">
        <v>1329</v>
      </c>
    </row>
    <row r="1747">
      <c r="C1747" s="104"/>
      <c r="H1747" s="83" t="s">
        <v>1329</v>
      </c>
    </row>
    <row r="1748">
      <c r="C1748" s="104"/>
      <c r="H1748" s="83" t="s">
        <v>1329</v>
      </c>
    </row>
    <row r="1749">
      <c r="C1749" s="104"/>
      <c r="H1749" s="83" t="s">
        <v>1301</v>
      </c>
    </row>
    <row r="1750">
      <c r="C1750" s="104"/>
      <c r="H1750" s="83" t="s">
        <v>1301</v>
      </c>
    </row>
    <row r="1751">
      <c r="C1751" s="104"/>
      <c r="H1751" s="83" t="s">
        <v>1301</v>
      </c>
    </row>
    <row r="1752">
      <c r="C1752" s="104"/>
      <c r="H1752" s="83" t="s">
        <v>1306</v>
      </c>
    </row>
    <row r="1753">
      <c r="C1753" s="104"/>
      <c r="H1753" s="83" t="s">
        <v>1306</v>
      </c>
    </row>
    <row r="1754">
      <c r="C1754" s="104"/>
      <c r="H1754" s="83" t="s">
        <v>1306</v>
      </c>
    </row>
    <row r="1755">
      <c r="C1755" s="104"/>
      <c r="H1755" s="83" t="s">
        <v>1306</v>
      </c>
    </row>
    <row r="1756">
      <c r="C1756" s="104"/>
      <c r="H1756" s="83" t="s">
        <v>1306</v>
      </c>
    </row>
    <row r="1757">
      <c r="C1757" s="104"/>
      <c r="H1757" s="83" t="s">
        <v>1306</v>
      </c>
    </row>
    <row r="1758">
      <c r="C1758" s="104"/>
      <c r="H1758" s="83" t="s">
        <v>1306</v>
      </c>
    </row>
    <row r="1759">
      <c r="C1759" s="104"/>
      <c r="H1759" s="83" t="s">
        <v>1306</v>
      </c>
    </row>
    <row r="1760">
      <c r="C1760" s="104"/>
      <c r="H1760" s="83" t="s">
        <v>1329</v>
      </c>
    </row>
    <row r="1761">
      <c r="C1761" s="104"/>
      <c r="H1761" s="83" t="s">
        <v>1306</v>
      </c>
    </row>
    <row r="1762">
      <c r="C1762" s="104"/>
      <c r="H1762" s="83" t="s">
        <v>1306</v>
      </c>
    </row>
    <row r="1763">
      <c r="C1763" s="104"/>
      <c r="H1763" s="83" t="s">
        <v>1306</v>
      </c>
    </row>
    <row r="1764">
      <c r="C1764" s="104"/>
      <c r="H1764" s="83" t="s">
        <v>1306</v>
      </c>
    </row>
    <row r="1765">
      <c r="C1765" s="104"/>
      <c r="H1765" s="83" t="s">
        <v>1301</v>
      </c>
    </row>
    <row r="1766">
      <c r="C1766" s="104"/>
      <c r="H1766" s="83" t="s">
        <v>1301</v>
      </c>
    </row>
    <row r="1767">
      <c r="C1767" s="104"/>
      <c r="H1767" s="83" t="s">
        <v>1301</v>
      </c>
    </row>
    <row r="1768">
      <c r="C1768" s="104"/>
      <c r="H1768" s="83" t="s">
        <v>1301</v>
      </c>
    </row>
    <row r="1769">
      <c r="C1769" s="104"/>
      <c r="H1769" s="83" t="s">
        <v>1301</v>
      </c>
    </row>
    <row r="1770">
      <c r="C1770" s="104"/>
      <c r="H1770" s="83" t="s">
        <v>1301</v>
      </c>
    </row>
    <row r="1771">
      <c r="C1771" s="104"/>
      <c r="H1771" s="83" t="s">
        <v>1301</v>
      </c>
    </row>
    <row r="1772">
      <c r="C1772" s="104"/>
      <c r="H1772" s="83" t="s">
        <v>1301</v>
      </c>
    </row>
    <row r="1773">
      <c r="C1773" s="104"/>
      <c r="H1773" s="83" t="s">
        <v>1384</v>
      </c>
    </row>
    <row r="1774">
      <c r="C1774" s="104"/>
      <c r="H1774" s="83" t="s">
        <v>1329</v>
      </c>
    </row>
    <row r="1775">
      <c r="C1775" s="104"/>
      <c r="H1775" s="83" t="s">
        <v>1329</v>
      </c>
    </row>
    <row r="1776">
      <c r="C1776" s="104"/>
      <c r="H1776" s="83" t="s">
        <v>1329</v>
      </c>
    </row>
    <row r="1777">
      <c r="C1777" s="104"/>
      <c r="H1777" s="83" t="s">
        <v>1306</v>
      </c>
    </row>
    <row r="1778">
      <c r="C1778" s="104"/>
      <c r="H1778" s="83" t="s">
        <v>1306</v>
      </c>
    </row>
    <row r="1779">
      <c r="C1779" s="104"/>
      <c r="H1779" s="83" t="s">
        <v>1306</v>
      </c>
    </row>
    <row r="1780">
      <c r="C1780" s="104"/>
      <c r="H1780" s="83" t="s">
        <v>1306</v>
      </c>
    </row>
    <row r="1781">
      <c r="C1781" s="104"/>
      <c r="H1781" s="83" t="s">
        <v>1306</v>
      </c>
    </row>
    <row r="1782">
      <c r="C1782" s="104"/>
      <c r="H1782" s="83" t="s">
        <v>1306</v>
      </c>
    </row>
    <row r="1783">
      <c r="C1783" s="104"/>
      <c r="H1783" s="83" t="s">
        <v>1306</v>
      </c>
    </row>
    <row r="1784">
      <c r="C1784" s="104"/>
      <c r="H1784" s="83" t="s">
        <v>1306</v>
      </c>
    </row>
    <row r="1785">
      <c r="C1785" s="104"/>
      <c r="H1785" s="83" t="s">
        <v>1301</v>
      </c>
    </row>
    <row r="1786">
      <c r="C1786" s="104"/>
      <c r="H1786" s="83" t="s">
        <v>1301</v>
      </c>
    </row>
    <row r="1787">
      <c r="C1787" s="104"/>
      <c r="H1787" s="83" t="s">
        <v>1301</v>
      </c>
    </row>
    <row r="1788">
      <c r="C1788" s="104"/>
      <c r="H1788" s="83" t="s">
        <v>1301</v>
      </c>
    </row>
    <row r="1789">
      <c r="C1789" s="104"/>
      <c r="H1789" s="83" t="s">
        <v>1301</v>
      </c>
    </row>
    <row r="1790">
      <c r="C1790" s="104"/>
      <c r="H1790" s="83" t="s">
        <v>1301</v>
      </c>
    </row>
    <row r="1791">
      <c r="C1791" s="104"/>
      <c r="H1791" s="83" t="s">
        <v>1301</v>
      </c>
    </row>
    <row r="1792">
      <c r="C1792" s="104"/>
      <c r="H1792" s="83" t="s">
        <v>1306</v>
      </c>
    </row>
    <row r="1793">
      <c r="C1793" s="104"/>
      <c r="H1793" s="83" t="s">
        <v>1306</v>
      </c>
    </row>
    <row r="1794">
      <c r="C1794" s="104"/>
      <c r="H1794" s="83" t="s">
        <v>1306</v>
      </c>
    </row>
    <row r="1795">
      <c r="C1795" s="104"/>
      <c r="H1795" s="83" t="s">
        <v>1306</v>
      </c>
    </row>
    <row r="1796">
      <c r="C1796" s="104"/>
      <c r="H1796" s="83" t="s">
        <v>1306</v>
      </c>
    </row>
    <row r="1797">
      <c r="C1797" s="104"/>
      <c r="H1797" s="83" t="s">
        <v>1306</v>
      </c>
    </row>
    <row r="1798">
      <c r="C1798" s="104"/>
      <c r="H1798" s="83" t="s">
        <v>1306</v>
      </c>
    </row>
    <row r="1799">
      <c r="C1799" s="104"/>
      <c r="H1799" s="83" t="s">
        <v>1306</v>
      </c>
    </row>
    <row r="1800">
      <c r="C1800" s="104"/>
      <c r="H1800" s="83" t="s">
        <v>1301</v>
      </c>
    </row>
    <row r="1801">
      <c r="C1801" s="104"/>
      <c r="H1801" s="83" t="s">
        <v>1301</v>
      </c>
    </row>
    <row r="1802">
      <c r="C1802" s="104"/>
      <c r="H1802" s="83" t="s">
        <v>1301</v>
      </c>
    </row>
    <row r="1803">
      <c r="C1803" s="104"/>
      <c r="H1803" s="83" t="s">
        <v>1301</v>
      </c>
    </row>
    <row r="1804">
      <c r="C1804" s="104"/>
      <c r="H1804" s="83" t="s">
        <v>1301</v>
      </c>
    </row>
    <row r="1805">
      <c r="C1805" s="104"/>
      <c r="H1805" s="83" t="s">
        <v>1301</v>
      </c>
    </row>
    <row r="1806">
      <c r="C1806" s="104"/>
      <c r="H1806" s="83" t="s">
        <v>1301</v>
      </c>
    </row>
    <row r="1807">
      <c r="C1807" s="104"/>
      <c r="H1807" s="83" t="s">
        <v>1301</v>
      </c>
    </row>
    <row r="1808">
      <c r="C1808" s="104"/>
      <c r="H1808" s="83" t="s">
        <v>1301</v>
      </c>
    </row>
    <row r="1809">
      <c r="C1809" s="104"/>
      <c r="H1809" s="83" t="s">
        <v>1301</v>
      </c>
    </row>
    <row r="1810">
      <c r="C1810" s="104"/>
      <c r="H1810" s="83" t="s">
        <v>1301</v>
      </c>
    </row>
    <row r="1811">
      <c r="C1811" s="104"/>
      <c r="H1811" s="83" t="s">
        <v>1301</v>
      </c>
    </row>
    <row r="1812">
      <c r="C1812" s="104"/>
      <c r="H1812" s="83" t="s">
        <v>1301</v>
      </c>
    </row>
    <row r="1813">
      <c r="C1813" s="104"/>
      <c r="H1813" s="83" t="s">
        <v>1329</v>
      </c>
    </row>
    <row r="1814">
      <c r="C1814" s="104"/>
      <c r="H1814" s="83" t="s">
        <v>1329</v>
      </c>
    </row>
    <row r="1815">
      <c r="C1815" s="104"/>
      <c r="H1815" s="83" t="s">
        <v>1329</v>
      </c>
    </row>
    <row r="1816">
      <c r="C1816" s="104"/>
      <c r="H1816" s="83" t="s">
        <v>1329</v>
      </c>
    </row>
    <row r="1817">
      <c r="C1817" s="104"/>
      <c r="H1817" s="83" t="s">
        <v>1301</v>
      </c>
    </row>
    <row r="1818">
      <c r="C1818" s="104"/>
      <c r="H1818" s="83" t="s">
        <v>1301</v>
      </c>
    </row>
    <row r="1819">
      <c r="C1819" s="104"/>
      <c r="H1819" s="83" t="s">
        <v>1301</v>
      </c>
    </row>
    <row r="1820">
      <c r="C1820" s="104"/>
      <c r="H1820" s="83" t="s">
        <v>1301</v>
      </c>
    </row>
    <row r="1821">
      <c r="C1821" s="104"/>
      <c r="H1821" s="83" t="s">
        <v>1301</v>
      </c>
    </row>
    <row r="1822">
      <c r="C1822" s="104"/>
      <c r="H1822" s="83" t="s">
        <v>1301</v>
      </c>
    </row>
    <row r="1823">
      <c r="C1823" s="104"/>
      <c r="H1823" s="83" t="s">
        <v>1306</v>
      </c>
    </row>
    <row r="1824">
      <c r="C1824" s="104"/>
      <c r="H1824" s="83" t="s">
        <v>1306</v>
      </c>
    </row>
    <row r="1825">
      <c r="C1825" s="104"/>
      <c r="H1825" s="83" t="s">
        <v>1306</v>
      </c>
    </row>
    <row r="1826">
      <c r="C1826" s="104"/>
      <c r="H1826" s="83" t="s">
        <v>1306</v>
      </c>
    </row>
    <row r="1827">
      <c r="C1827" s="104"/>
      <c r="H1827" s="83" t="s">
        <v>1306</v>
      </c>
    </row>
    <row r="1828">
      <c r="C1828" s="104"/>
      <c r="H1828" s="83" t="s">
        <v>1306</v>
      </c>
    </row>
    <row r="1829">
      <c r="C1829" s="104"/>
      <c r="H1829" s="83" t="s">
        <v>1306</v>
      </c>
    </row>
    <row r="1830">
      <c r="C1830" s="104"/>
      <c r="H1830" s="83" t="s">
        <v>1306</v>
      </c>
    </row>
    <row r="1831">
      <c r="C1831" s="104"/>
      <c r="H1831" s="83" t="s">
        <v>1306</v>
      </c>
    </row>
    <row r="1832">
      <c r="C1832" s="104"/>
      <c r="H1832" s="83" t="s">
        <v>1306</v>
      </c>
    </row>
    <row r="1833">
      <c r="C1833" s="104"/>
      <c r="H1833" s="83" t="s">
        <v>1306</v>
      </c>
    </row>
    <row r="1834">
      <c r="C1834" s="104"/>
      <c r="H1834" s="83" t="s">
        <v>1329</v>
      </c>
    </row>
    <row r="1835">
      <c r="C1835" s="104"/>
      <c r="H1835" s="83" t="s">
        <v>1329</v>
      </c>
    </row>
    <row r="1836">
      <c r="C1836" s="104"/>
      <c r="H1836" s="83" t="s">
        <v>1329</v>
      </c>
    </row>
    <row r="1837">
      <c r="C1837" s="104"/>
      <c r="H1837" s="83" t="s">
        <v>1329</v>
      </c>
    </row>
    <row r="1838">
      <c r="C1838" s="104"/>
      <c r="H1838" s="83" t="s">
        <v>1306</v>
      </c>
    </row>
    <row r="1839">
      <c r="C1839" s="104"/>
      <c r="H1839" s="83" t="s">
        <v>1306</v>
      </c>
    </row>
    <row r="1840">
      <c r="C1840" s="104"/>
      <c r="H1840" s="83" t="s">
        <v>1301</v>
      </c>
    </row>
    <row r="1841">
      <c r="C1841" s="104"/>
      <c r="H1841" s="83" t="s">
        <v>1301</v>
      </c>
    </row>
    <row r="1842">
      <c r="C1842" s="104"/>
      <c r="H1842" s="83" t="s">
        <v>1301</v>
      </c>
    </row>
    <row r="1843">
      <c r="C1843" s="104"/>
      <c r="H1843" s="83" t="s">
        <v>1301</v>
      </c>
    </row>
    <row r="1844">
      <c r="C1844" s="104"/>
      <c r="H1844" s="83" t="s">
        <v>1329</v>
      </c>
    </row>
    <row r="1845">
      <c r="C1845" s="104"/>
      <c r="H1845" s="83" t="s">
        <v>1329</v>
      </c>
    </row>
    <row r="1846">
      <c r="C1846" s="104"/>
      <c r="H1846" s="83" t="s">
        <v>1329</v>
      </c>
    </row>
    <row r="1847">
      <c r="C1847" s="104"/>
      <c r="H1847" s="83" t="s">
        <v>1329</v>
      </c>
    </row>
    <row r="1848">
      <c r="C1848" s="104"/>
      <c r="H1848" s="83" t="s">
        <v>1329</v>
      </c>
    </row>
    <row r="1849">
      <c r="C1849" s="104"/>
      <c r="H1849" s="83" t="s">
        <v>1329</v>
      </c>
    </row>
    <row r="1850">
      <c r="C1850" s="104"/>
      <c r="H1850" s="83" t="s">
        <v>1329</v>
      </c>
    </row>
    <row r="1851">
      <c r="C1851" s="104"/>
      <c r="H1851" s="83" t="s">
        <v>1384</v>
      </c>
    </row>
    <row r="1852">
      <c r="C1852" s="104"/>
      <c r="H1852" s="83" t="s">
        <v>1306</v>
      </c>
    </row>
    <row r="1853">
      <c r="C1853" s="104"/>
      <c r="H1853" s="83" t="s">
        <v>1306</v>
      </c>
    </row>
    <row r="1854">
      <c r="C1854" s="104"/>
      <c r="H1854" s="83" t="s">
        <v>1306</v>
      </c>
    </row>
    <row r="1855">
      <c r="C1855" s="104"/>
      <c r="H1855" s="83" t="s">
        <v>1306</v>
      </c>
    </row>
    <row r="1856">
      <c r="C1856" s="104"/>
      <c r="H1856" s="83" t="s">
        <v>1301</v>
      </c>
    </row>
    <row r="1857">
      <c r="C1857" s="104"/>
      <c r="H1857" s="83" t="s">
        <v>1301</v>
      </c>
    </row>
    <row r="1858">
      <c r="C1858" s="104"/>
      <c r="H1858" s="83" t="s">
        <v>1301</v>
      </c>
    </row>
    <row r="1859">
      <c r="C1859" s="104"/>
      <c r="H1859" s="83" t="s">
        <v>1301</v>
      </c>
    </row>
    <row r="1860">
      <c r="C1860" s="104"/>
      <c r="H1860" s="83" t="s">
        <v>1301</v>
      </c>
    </row>
    <row r="1861">
      <c r="C1861" s="104"/>
      <c r="H1861" s="83" t="s">
        <v>1301</v>
      </c>
    </row>
    <row r="1862">
      <c r="C1862" s="104"/>
      <c r="H1862" s="83" t="s">
        <v>1301</v>
      </c>
    </row>
    <row r="1863">
      <c r="C1863" s="104"/>
      <c r="H1863" s="83" t="s">
        <v>1301</v>
      </c>
    </row>
    <row r="1864">
      <c r="C1864" s="104"/>
      <c r="H1864" s="83" t="s">
        <v>1301</v>
      </c>
    </row>
    <row r="1865">
      <c r="C1865" s="104"/>
      <c r="H1865" s="83" t="s">
        <v>1301</v>
      </c>
    </row>
    <row r="1866">
      <c r="C1866" s="104"/>
      <c r="H1866" s="83" t="s">
        <v>1329</v>
      </c>
    </row>
    <row r="1867">
      <c r="C1867" s="104"/>
      <c r="H1867" s="83" t="s">
        <v>1329</v>
      </c>
    </row>
    <row r="1868">
      <c r="C1868" s="104"/>
      <c r="H1868" s="83" t="s">
        <v>1329</v>
      </c>
    </row>
    <row r="1869">
      <c r="C1869" s="104"/>
      <c r="H1869" s="83" t="s">
        <v>1329</v>
      </c>
    </row>
    <row r="1870">
      <c r="C1870" s="104"/>
      <c r="H1870" s="83" t="s">
        <v>1301</v>
      </c>
    </row>
    <row r="1871">
      <c r="C1871" s="104"/>
      <c r="H1871" s="83" t="s">
        <v>1301</v>
      </c>
    </row>
    <row r="1872">
      <c r="C1872" s="104"/>
      <c r="H1872" s="83" t="s">
        <v>1301</v>
      </c>
    </row>
    <row r="1873">
      <c r="C1873" s="104"/>
      <c r="H1873" s="83" t="s">
        <v>1301</v>
      </c>
    </row>
    <row r="1874">
      <c r="C1874" s="104"/>
      <c r="H1874" s="83" t="s">
        <v>1301</v>
      </c>
    </row>
    <row r="1875">
      <c r="C1875" s="104"/>
      <c r="H1875" s="83" t="s">
        <v>1301</v>
      </c>
    </row>
    <row r="1876">
      <c r="C1876" s="104"/>
      <c r="H1876" s="83" t="s">
        <v>1301</v>
      </c>
    </row>
    <row r="1877">
      <c r="C1877" s="104"/>
      <c r="H1877" s="83" t="s">
        <v>1301</v>
      </c>
    </row>
    <row r="1878">
      <c r="C1878" s="104"/>
      <c r="H1878" s="83" t="s">
        <v>1301</v>
      </c>
    </row>
    <row r="1879">
      <c r="C1879" s="104"/>
      <c r="H1879" s="83" t="s">
        <v>1301</v>
      </c>
    </row>
    <row r="1880">
      <c r="C1880" s="104"/>
      <c r="H1880" s="83" t="s">
        <v>1301</v>
      </c>
    </row>
    <row r="1881">
      <c r="C1881" s="104"/>
      <c r="H1881" s="83" t="s">
        <v>1306</v>
      </c>
    </row>
    <row r="1882">
      <c r="C1882" s="104"/>
      <c r="H1882" s="83" t="s">
        <v>1306</v>
      </c>
    </row>
    <row r="1883">
      <c r="C1883" s="104"/>
      <c r="H1883" s="83" t="s">
        <v>1306</v>
      </c>
    </row>
    <row r="1884">
      <c r="C1884" s="104"/>
      <c r="H1884" s="83" t="s">
        <v>1301</v>
      </c>
    </row>
    <row r="1885">
      <c r="C1885" s="104"/>
      <c r="H1885" s="83" t="s">
        <v>1301</v>
      </c>
    </row>
    <row r="1886">
      <c r="C1886" s="104"/>
      <c r="H1886" s="83" t="s">
        <v>1301</v>
      </c>
    </row>
    <row r="1887">
      <c r="C1887" s="104"/>
      <c r="H1887" s="83" t="s">
        <v>1301</v>
      </c>
    </row>
    <row r="1888">
      <c r="C1888" s="104"/>
      <c r="H1888" s="83" t="s">
        <v>1301</v>
      </c>
    </row>
    <row r="1889">
      <c r="C1889" s="104"/>
      <c r="H1889" s="83" t="s">
        <v>1301</v>
      </c>
    </row>
    <row r="1890">
      <c r="C1890" s="104"/>
      <c r="H1890" s="83" t="s">
        <v>1301</v>
      </c>
    </row>
    <row r="1891">
      <c r="C1891" s="104"/>
      <c r="H1891" s="83" t="s">
        <v>1306</v>
      </c>
    </row>
    <row r="1892">
      <c r="C1892" s="104"/>
      <c r="H1892" s="83" t="s">
        <v>1306</v>
      </c>
    </row>
    <row r="1893">
      <c r="C1893" s="104"/>
      <c r="H1893" s="83" t="s">
        <v>1306</v>
      </c>
    </row>
    <row r="1894">
      <c r="C1894" s="104"/>
      <c r="H1894" s="83" t="s">
        <v>1301</v>
      </c>
    </row>
    <row r="1895">
      <c r="C1895" s="104"/>
      <c r="H1895" s="83" t="s">
        <v>1301</v>
      </c>
    </row>
    <row r="1896">
      <c r="C1896" s="104"/>
      <c r="H1896" s="83" t="s">
        <v>1301</v>
      </c>
    </row>
    <row r="1897">
      <c r="C1897" s="104"/>
      <c r="H1897" s="83" t="s">
        <v>1301</v>
      </c>
    </row>
    <row r="1898">
      <c r="C1898" s="104"/>
      <c r="H1898" s="83" t="s">
        <v>1301</v>
      </c>
    </row>
    <row r="1899">
      <c r="C1899" s="104"/>
      <c r="H1899" s="83" t="s">
        <v>1301</v>
      </c>
    </row>
    <row r="1900">
      <c r="C1900" s="104"/>
      <c r="H1900" s="83" t="s">
        <v>1301</v>
      </c>
    </row>
    <row r="1901">
      <c r="C1901" s="104"/>
      <c r="H1901" s="83" t="s">
        <v>1301</v>
      </c>
    </row>
    <row r="1902">
      <c r="C1902" s="104"/>
      <c r="H1902" s="83" t="s">
        <v>1306</v>
      </c>
    </row>
    <row r="1903">
      <c r="C1903" s="104"/>
      <c r="H1903" s="83" t="s">
        <v>1306</v>
      </c>
    </row>
    <row r="1904">
      <c r="C1904" s="104"/>
      <c r="H1904" s="83" t="s">
        <v>1306</v>
      </c>
    </row>
    <row r="1905">
      <c r="C1905" s="104"/>
      <c r="H1905" s="83" t="s">
        <v>1306</v>
      </c>
    </row>
    <row r="1906">
      <c r="C1906" s="104"/>
      <c r="H1906" s="83" t="s">
        <v>1306</v>
      </c>
    </row>
    <row r="1907">
      <c r="C1907" s="104"/>
      <c r="H1907" s="83" t="s">
        <v>1384</v>
      </c>
    </row>
    <row r="1908">
      <c r="C1908" s="104"/>
      <c r="H1908" s="83" t="s">
        <v>1306</v>
      </c>
    </row>
    <row r="1909">
      <c r="C1909" s="104"/>
      <c r="H1909" s="83" t="s">
        <v>1306</v>
      </c>
    </row>
    <row r="1910">
      <c r="C1910" s="104"/>
      <c r="H1910" s="83" t="s">
        <v>1306</v>
      </c>
    </row>
    <row r="1911">
      <c r="C1911" s="104"/>
      <c r="H1911" s="83" t="s">
        <v>1306</v>
      </c>
    </row>
    <row r="1912">
      <c r="C1912" s="104"/>
      <c r="H1912" s="83" t="s">
        <v>1306</v>
      </c>
    </row>
    <row r="1913">
      <c r="C1913" s="104"/>
      <c r="H1913" s="83" t="s">
        <v>1301</v>
      </c>
    </row>
    <row r="1914">
      <c r="C1914" s="104"/>
      <c r="H1914" s="83" t="s">
        <v>1301</v>
      </c>
    </row>
    <row r="1915">
      <c r="C1915" s="104"/>
      <c r="H1915" s="83" t="s">
        <v>1301</v>
      </c>
    </row>
    <row r="1916">
      <c r="C1916" s="104"/>
      <c r="H1916" s="83" t="s">
        <v>1301</v>
      </c>
    </row>
    <row r="1917">
      <c r="C1917" s="104"/>
      <c r="H1917" s="83" t="s">
        <v>1301</v>
      </c>
    </row>
    <row r="1918">
      <c r="C1918" s="104"/>
      <c r="H1918" s="83" t="s">
        <v>1301</v>
      </c>
    </row>
    <row r="1919">
      <c r="C1919" s="104"/>
      <c r="H1919" s="83" t="s">
        <v>1306</v>
      </c>
    </row>
    <row r="1920">
      <c r="C1920" s="104"/>
      <c r="H1920" s="83" t="s">
        <v>1306</v>
      </c>
    </row>
    <row r="1921">
      <c r="C1921" s="104"/>
      <c r="H1921" s="83" t="s">
        <v>1306</v>
      </c>
    </row>
    <row r="1922">
      <c r="C1922" s="104"/>
      <c r="H1922" s="83" t="s">
        <v>1306</v>
      </c>
    </row>
    <row r="1923">
      <c r="C1923" s="104"/>
      <c r="H1923" s="83" t="s">
        <v>1306</v>
      </c>
    </row>
    <row r="1924">
      <c r="C1924" s="104"/>
      <c r="H1924" s="83" t="s">
        <v>1306</v>
      </c>
    </row>
    <row r="1925">
      <c r="C1925" s="104"/>
      <c r="H1925" s="83" t="s">
        <v>1389</v>
      </c>
    </row>
    <row r="1926">
      <c r="C1926" s="104"/>
      <c r="H1926" s="83" t="s">
        <v>1301</v>
      </c>
    </row>
    <row r="1927">
      <c r="C1927" s="104"/>
      <c r="H1927" s="83" t="s">
        <v>1301</v>
      </c>
    </row>
    <row r="1928">
      <c r="C1928" s="104"/>
      <c r="H1928" s="83" t="s">
        <v>1301</v>
      </c>
    </row>
    <row r="1929">
      <c r="C1929" s="104"/>
      <c r="H1929" s="83" t="s">
        <v>1301</v>
      </c>
    </row>
    <row r="1930">
      <c r="C1930" s="104"/>
      <c r="H1930" s="83" t="s">
        <v>1301</v>
      </c>
    </row>
    <row r="1931">
      <c r="C1931" s="104"/>
      <c r="H1931" s="83" t="s">
        <v>1301</v>
      </c>
    </row>
    <row r="1932">
      <c r="C1932" s="104"/>
      <c r="H1932" s="83" t="s">
        <v>1301</v>
      </c>
    </row>
    <row r="1933">
      <c r="C1933" s="104"/>
      <c r="H1933" s="83" t="s">
        <v>1301</v>
      </c>
    </row>
    <row r="1934">
      <c r="C1934" s="104"/>
      <c r="H1934" s="83" t="s">
        <v>1301</v>
      </c>
    </row>
    <row r="1935">
      <c r="C1935" s="104"/>
      <c r="H1935" s="83" t="s">
        <v>1301</v>
      </c>
    </row>
    <row r="1936">
      <c r="C1936" s="104"/>
      <c r="H1936" s="83" t="s">
        <v>1306</v>
      </c>
    </row>
    <row r="1937">
      <c r="C1937" s="104"/>
      <c r="H1937" s="83" t="s">
        <v>1306</v>
      </c>
    </row>
    <row r="1938">
      <c r="C1938" s="104"/>
      <c r="H1938" s="83" t="s">
        <v>1306</v>
      </c>
    </row>
    <row r="1939">
      <c r="C1939" s="104"/>
      <c r="H1939" s="83" t="s">
        <v>1306</v>
      </c>
    </row>
    <row r="1940">
      <c r="C1940" s="104"/>
      <c r="H1940" s="83" t="s">
        <v>1306</v>
      </c>
    </row>
    <row r="1941">
      <c r="C1941" s="104"/>
      <c r="H1941" s="83" t="s">
        <v>1306</v>
      </c>
    </row>
    <row r="1942">
      <c r="C1942" s="104"/>
      <c r="H1942" s="83" t="s">
        <v>1306</v>
      </c>
    </row>
    <row r="1943">
      <c r="C1943" s="104"/>
      <c r="H1943" s="83" t="s">
        <v>1329</v>
      </c>
    </row>
    <row r="1944">
      <c r="C1944" s="104"/>
      <c r="H1944" s="83" t="s">
        <v>1329</v>
      </c>
    </row>
    <row r="1945">
      <c r="C1945" s="104"/>
      <c r="H1945" s="83" t="s">
        <v>1329</v>
      </c>
    </row>
    <row r="1946">
      <c r="C1946" s="104"/>
      <c r="H1946" s="83" t="s">
        <v>1329</v>
      </c>
    </row>
    <row r="1947">
      <c r="C1947" s="104"/>
      <c r="H1947" s="83" t="s">
        <v>1329</v>
      </c>
    </row>
    <row r="1948">
      <c r="C1948" s="104"/>
      <c r="H1948" s="83" t="s">
        <v>1329</v>
      </c>
    </row>
    <row r="1949">
      <c r="C1949" s="104"/>
      <c r="H1949" s="83" t="s">
        <v>1306</v>
      </c>
    </row>
    <row r="1950">
      <c r="C1950" s="104"/>
      <c r="H1950" s="83" t="s">
        <v>1306</v>
      </c>
    </row>
    <row r="1951">
      <c r="C1951" s="104"/>
      <c r="H1951" s="83" t="s">
        <v>1306</v>
      </c>
    </row>
    <row r="1952">
      <c r="C1952" s="104"/>
      <c r="H1952" s="83" t="s">
        <v>1306</v>
      </c>
    </row>
    <row r="1953">
      <c r="C1953" s="104"/>
      <c r="H1953" s="83" t="s">
        <v>1301</v>
      </c>
    </row>
    <row r="1954">
      <c r="C1954" s="104"/>
      <c r="H1954" s="83" t="s">
        <v>1301</v>
      </c>
    </row>
    <row r="1955">
      <c r="C1955" s="104"/>
      <c r="H1955" s="83" t="s">
        <v>1301</v>
      </c>
    </row>
    <row r="1956">
      <c r="C1956" s="104"/>
      <c r="H1956" s="83" t="s">
        <v>1301</v>
      </c>
    </row>
    <row r="1957">
      <c r="C1957" s="104"/>
      <c r="H1957" s="83" t="s">
        <v>1301</v>
      </c>
    </row>
    <row r="1958">
      <c r="C1958" s="104"/>
      <c r="H1958" s="83" t="s">
        <v>1301</v>
      </c>
    </row>
    <row r="1959">
      <c r="C1959" s="104"/>
      <c r="H1959" s="83" t="s">
        <v>1301</v>
      </c>
    </row>
    <row r="1960">
      <c r="C1960" s="104"/>
      <c r="H1960" s="83" t="s">
        <v>1301</v>
      </c>
    </row>
    <row r="1961">
      <c r="C1961" s="104"/>
      <c r="H1961" s="83" t="s">
        <v>1301</v>
      </c>
    </row>
    <row r="1962">
      <c r="C1962" s="104"/>
      <c r="H1962" s="83" t="s">
        <v>1301</v>
      </c>
    </row>
    <row r="1963">
      <c r="C1963" s="104"/>
      <c r="H1963" s="83" t="s">
        <v>1301</v>
      </c>
    </row>
    <row r="1964">
      <c r="C1964" s="104"/>
      <c r="H1964" s="83" t="s">
        <v>1301</v>
      </c>
    </row>
    <row r="1965">
      <c r="C1965" s="104"/>
      <c r="H1965" s="83" t="s">
        <v>1301</v>
      </c>
    </row>
    <row r="1966">
      <c r="C1966" s="104"/>
      <c r="H1966" s="83" t="s">
        <v>1301</v>
      </c>
    </row>
    <row r="1967">
      <c r="C1967" s="104"/>
      <c r="H1967" s="83" t="s">
        <v>1329</v>
      </c>
    </row>
    <row r="1968">
      <c r="C1968" s="104"/>
      <c r="H1968" s="83" t="s">
        <v>1329</v>
      </c>
    </row>
    <row r="1969">
      <c r="C1969" s="104"/>
      <c r="H1969" s="83" t="s">
        <v>1306</v>
      </c>
    </row>
    <row r="1970">
      <c r="C1970" s="104"/>
      <c r="H1970" s="83" t="s">
        <v>1306</v>
      </c>
    </row>
    <row r="1971">
      <c r="C1971" s="104"/>
      <c r="H1971" s="83" t="s">
        <v>1306</v>
      </c>
    </row>
    <row r="1972">
      <c r="C1972" s="104"/>
      <c r="H1972" s="83" t="s">
        <v>1306</v>
      </c>
    </row>
    <row r="1973">
      <c r="C1973" s="104"/>
      <c r="H1973" s="83" t="s">
        <v>1301</v>
      </c>
    </row>
    <row r="1974">
      <c r="C1974" s="104"/>
      <c r="H1974" s="83" t="s">
        <v>1301</v>
      </c>
    </row>
    <row r="1975">
      <c r="C1975" s="104"/>
      <c r="H1975" s="83" t="s">
        <v>1301</v>
      </c>
    </row>
    <row r="1976">
      <c r="C1976" s="104"/>
      <c r="H1976" s="83" t="s">
        <v>1301</v>
      </c>
    </row>
    <row r="1977">
      <c r="C1977" s="104"/>
      <c r="H1977" s="83" t="s">
        <v>1301</v>
      </c>
    </row>
    <row r="1978">
      <c r="C1978" s="104"/>
      <c r="H1978" s="83" t="s">
        <v>1301</v>
      </c>
    </row>
    <row r="1979">
      <c r="C1979" s="104"/>
      <c r="H1979" s="83" t="s">
        <v>1301</v>
      </c>
    </row>
    <row r="1980">
      <c r="C1980" s="104"/>
      <c r="H1980" s="83" t="s">
        <v>1329</v>
      </c>
    </row>
    <row r="1981">
      <c r="C1981" s="104"/>
      <c r="H1981" s="83" t="s">
        <v>1329</v>
      </c>
    </row>
    <row r="1982">
      <c r="C1982" s="104"/>
      <c r="H1982" s="83" t="s">
        <v>1329</v>
      </c>
    </row>
    <row r="1983">
      <c r="C1983" s="104"/>
      <c r="H1983" s="83" t="s">
        <v>1329</v>
      </c>
    </row>
    <row r="1984">
      <c r="C1984" s="104"/>
      <c r="H1984" s="83" t="s">
        <v>1329</v>
      </c>
    </row>
    <row r="1985">
      <c r="C1985" s="104"/>
      <c r="H1985" s="83" t="s">
        <v>1301</v>
      </c>
    </row>
    <row r="1986">
      <c r="C1986" s="104"/>
      <c r="H1986" s="83" t="s">
        <v>1301</v>
      </c>
    </row>
    <row r="1987">
      <c r="C1987" s="104"/>
      <c r="H1987" s="83" t="s">
        <v>1301</v>
      </c>
    </row>
    <row r="1988">
      <c r="C1988" s="104"/>
      <c r="H1988" s="83" t="s">
        <v>1301</v>
      </c>
    </row>
    <row r="1989">
      <c r="C1989" s="104"/>
      <c r="H1989" s="83" t="s">
        <v>1306</v>
      </c>
    </row>
    <row r="1990">
      <c r="C1990" s="104"/>
      <c r="H1990" s="83" t="s">
        <v>1306</v>
      </c>
    </row>
    <row r="1991">
      <c r="C1991" s="104"/>
      <c r="H1991" s="83" t="s">
        <v>1306</v>
      </c>
    </row>
    <row r="1992">
      <c r="C1992" s="104"/>
      <c r="H1992" s="83" t="s">
        <v>1306</v>
      </c>
    </row>
    <row r="1993">
      <c r="C1993" s="104"/>
      <c r="H1993" s="83" t="s">
        <v>1306</v>
      </c>
    </row>
    <row r="1994">
      <c r="C1994" s="104"/>
      <c r="H1994" s="83" t="s">
        <v>1306</v>
      </c>
    </row>
    <row r="1995">
      <c r="C1995" s="104"/>
      <c r="H1995" s="83" t="s">
        <v>1306</v>
      </c>
    </row>
    <row r="1996">
      <c r="C1996" s="104"/>
      <c r="H1996" s="83" t="s">
        <v>1306</v>
      </c>
    </row>
    <row r="1997">
      <c r="C1997" s="104"/>
      <c r="H1997" s="83" t="s">
        <v>1306</v>
      </c>
    </row>
    <row r="1998">
      <c r="C1998" s="104"/>
      <c r="H1998" s="83" t="s">
        <v>1329</v>
      </c>
    </row>
    <row r="1999">
      <c r="C1999" s="104"/>
      <c r="H1999" s="83" t="s">
        <v>1306</v>
      </c>
    </row>
    <row r="2000">
      <c r="C2000" s="104"/>
      <c r="H2000" s="83" t="s">
        <v>1306</v>
      </c>
    </row>
    <row r="2001">
      <c r="C2001" s="104"/>
      <c r="H2001" s="83" t="s">
        <v>1306</v>
      </c>
    </row>
    <row r="2002">
      <c r="C2002" s="104"/>
      <c r="H2002" s="83" t="s">
        <v>1306</v>
      </c>
    </row>
    <row r="2003">
      <c r="C2003" s="104"/>
      <c r="H2003" s="83" t="s">
        <v>1301</v>
      </c>
    </row>
    <row r="2004">
      <c r="C2004" s="104"/>
      <c r="H2004" s="83" t="s">
        <v>1301</v>
      </c>
    </row>
    <row r="2005">
      <c r="C2005" s="104"/>
      <c r="H2005" s="83" t="s">
        <v>1301</v>
      </c>
    </row>
    <row r="2006">
      <c r="C2006" s="104"/>
      <c r="H2006" s="83" t="s">
        <v>1301</v>
      </c>
    </row>
    <row r="2007">
      <c r="C2007" s="104"/>
      <c r="H2007" s="83" t="s">
        <v>1301</v>
      </c>
    </row>
    <row r="2008">
      <c r="C2008" s="104"/>
      <c r="H2008" s="83" t="s">
        <v>1301</v>
      </c>
    </row>
    <row r="2009">
      <c r="C2009" s="104"/>
      <c r="H2009" s="83" t="s">
        <v>1301</v>
      </c>
    </row>
    <row r="2010">
      <c r="C2010" s="104"/>
      <c r="H2010" s="83" t="s">
        <v>1301</v>
      </c>
    </row>
    <row r="2011">
      <c r="C2011" s="104"/>
      <c r="H2011" s="83" t="s">
        <v>1301</v>
      </c>
    </row>
    <row r="2012">
      <c r="C2012" s="104"/>
      <c r="H2012" s="83" t="s">
        <v>1301</v>
      </c>
    </row>
    <row r="2013">
      <c r="C2013" s="104"/>
      <c r="H2013" s="83" t="s">
        <v>1301</v>
      </c>
    </row>
    <row r="2014">
      <c r="C2014" s="104"/>
      <c r="H2014" s="83" t="s">
        <v>1301</v>
      </c>
    </row>
    <row r="2015">
      <c r="C2015" s="104"/>
      <c r="H2015" s="83" t="s">
        <v>1301</v>
      </c>
    </row>
    <row r="2016">
      <c r="C2016" s="104"/>
      <c r="H2016" s="83" t="s">
        <v>1301</v>
      </c>
    </row>
    <row r="2017">
      <c r="C2017" s="104"/>
      <c r="H2017" s="83" t="s">
        <v>1306</v>
      </c>
    </row>
    <row r="2018">
      <c r="C2018" s="104"/>
      <c r="H2018" s="83" t="s">
        <v>1306</v>
      </c>
    </row>
    <row r="2019">
      <c r="C2019" s="104"/>
      <c r="H2019" s="83" t="s">
        <v>1306</v>
      </c>
    </row>
    <row r="2020">
      <c r="C2020" s="104"/>
      <c r="H2020" s="83" t="s">
        <v>1306</v>
      </c>
    </row>
    <row r="2021">
      <c r="C2021" s="104"/>
      <c r="H2021" s="83" t="s">
        <v>1301</v>
      </c>
    </row>
    <row r="2022">
      <c r="C2022" s="104"/>
      <c r="H2022" s="83" t="s">
        <v>1301</v>
      </c>
    </row>
    <row r="2023">
      <c r="C2023" s="104"/>
      <c r="H2023" s="83" t="s">
        <v>1301</v>
      </c>
    </row>
    <row r="2024">
      <c r="C2024" s="104"/>
      <c r="H2024" s="83" t="s">
        <v>1301</v>
      </c>
    </row>
    <row r="2025">
      <c r="C2025" s="104"/>
      <c r="H2025" s="83" t="s">
        <v>1301</v>
      </c>
    </row>
    <row r="2026">
      <c r="C2026" s="104"/>
      <c r="H2026" s="83" t="s">
        <v>1301</v>
      </c>
    </row>
    <row r="2027">
      <c r="C2027" s="104"/>
      <c r="H2027" s="83" t="s">
        <v>1301</v>
      </c>
    </row>
    <row r="2028">
      <c r="C2028" s="104"/>
      <c r="H2028" s="83" t="s">
        <v>1301</v>
      </c>
    </row>
    <row r="2029">
      <c r="C2029" s="104"/>
      <c r="H2029" s="83" t="s">
        <v>1301</v>
      </c>
    </row>
    <row r="2030">
      <c r="C2030" s="104"/>
      <c r="H2030" s="83" t="s">
        <v>1301</v>
      </c>
    </row>
    <row r="2031">
      <c r="C2031" s="104"/>
      <c r="H2031" s="83" t="s">
        <v>1301</v>
      </c>
    </row>
    <row r="2032">
      <c r="C2032" s="104"/>
      <c r="H2032" s="83" t="s">
        <v>1384</v>
      </c>
    </row>
    <row r="2033">
      <c r="C2033" s="104"/>
      <c r="H2033" s="83" t="s">
        <v>1306</v>
      </c>
    </row>
    <row r="2034">
      <c r="C2034" s="104"/>
      <c r="H2034" s="83" t="s">
        <v>1306</v>
      </c>
    </row>
    <row r="2035">
      <c r="C2035" s="104"/>
      <c r="H2035" s="83" t="s">
        <v>1301</v>
      </c>
    </row>
    <row r="2036">
      <c r="C2036" s="104"/>
      <c r="H2036" s="83" t="s">
        <v>1301</v>
      </c>
    </row>
    <row r="2037">
      <c r="C2037" s="104"/>
      <c r="H2037" s="83" t="s">
        <v>1301</v>
      </c>
    </row>
    <row r="2038">
      <c r="C2038" s="104"/>
      <c r="H2038" s="83" t="s">
        <v>1329</v>
      </c>
    </row>
    <row r="2039">
      <c r="C2039" s="104"/>
      <c r="H2039" s="83" t="s">
        <v>1329</v>
      </c>
    </row>
    <row r="2040">
      <c r="C2040" s="104"/>
      <c r="H2040" s="83" t="s">
        <v>1329</v>
      </c>
    </row>
    <row r="2041">
      <c r="C2041" s="104"/>
      <c r="H2041" s="83" t="s">
        <v>1384</v>
      </c>
    </row>
    <row r="2042">
      <c r="C2042" s="104"/>
      <c r="H2042" s="83" t="s">
        <v>1329</v>
      </c>
    </row>
    <row r="2043">
      <c r="C2043" s="104"/>
      <c r="H2043" s="83" t="s">
        <v>1329</v>
      </c>
    </row>
    <row r="2044">
      <c r="C2044" s="104"/>
      <c r="H2044" s="83" t="s">
        <v>1329</v>
      </c>
    </row>
    <row r="2045">
      <c r="C2045" s="104"/>
      <c r="H2045" s="83" t="s">
        <v>1329</v>
      </c>
    </row>
    <row r="2046">
      <c r="C2046" s="104"/>
      <c r="H2046" s="83" t="s">
        <v>1329</v>
      </c>
    </row>
    <row r="2047">
      <c r="C2047" s="104"/>
      <c r="H2047" s="83" t="s">
        <v>1329</v>
      </c>
    </row>
    <row r="2048">
      <c r="C2048" s="104"/>
      <c r="H2048" s="83" t="s">
        <v>1301</v>
      </c>
    </row>
    <row r="2049">
      <c r="C2049" s="104"/>
      <c r="H2049" s="83" t="s">
        <v>1301</v>
      </c>
    </row>
    <row r="2050">
      <c r="C2050" s="104"/>
      <c r="H2050" s="83" t="s">
        <v>1306</v>
      </c>
    </row>
    <row r="2051">
      <c r="C2051" s="104"/>
      <c r="H2051" s="83" t="s">
        <v>1306</v>
      </c>
    </row>
    <row r="2052">
      <c r="C2052" s="104"/>
      <c r="H2052" s="83" t="s">
        <v>1306</v>
      </c>
    </row>
    <row r="2053">
      <c r="C2053" s="104"/>
      <c r="H2053" s="83" t="s">
        <v>1306</v>
      </c>
    </row>
    <row r="2054">
      <c r="C2054" s="104"/>
      <c r="H2054" s="83" t="s">
        <v>1306</v>
      </c>
    </row>
    <row r="2055">
      <c r="C2055" s="104"/>
      <c r="H2055" s="83" t="s">
        <v>1306</v>
      </c>
    </row>
    <row r="2056">
      <c r="C2056" s="104"/>
      <c r="H2056" s="83" t="s">
        <v>1306</v>
      </c>
    </row>
    <row r="2057">
      <c r="C2057" s="104"/>
      <c r="H2057" s="83" t="s">
        <v>1329</v>
      </c>
    </row>
    <row r="2058">
      <c r="C2058" s="104"/>
      <c r="H2058" s="83" t="s">
        <v>1329</v>
      </c>
    </row>
    <row r="2059">
      <c r="C2059" s="104"/>
      <c r="H2059" s="83" t="s">
        <v>1329</v>
      </c>
    </row>
    <row r="2060">
      <c r="C2060" s="104"/>
      <c r="H2060" s="83" t="s">
        <v>1329</v>
      </c>
    </row>
    <row r="2061">
      <c r="C2061" s="104"/>
      <c r="H2061" s="83" t="s">
        <v>1329</v>
      </c>
    </row>
    <row r="2062">
      <c r="C2062" s="104"/>
      <c r="H2062" s="83" t="s">
        <v>1329</v>
      </c>
    </row>
    <row r="2063">
      <c r="C2063" s="104"/>
      <c r="H2063" s="83" t="s">
        <v>1329</v>
      </c>
    </row>
    <row r="2064">
      <c r="C2064" s="104"/>
      <c r="H2064" s="83" t="s">
        <v>1329</v>
      </c>
    </row>
    <row r="2065">
      <c r="C2065" s="104"/>
      <c r="H2065" s="83" t="s">
        <v>1329</v>
      </c>
    </row>
    <row r="2066">
      <c r="C2066" s="104"/>
      <c r="H2066" s="83" t="s">
        <v>1329</v>
      </c>
    </row>
    <row r="2067">
      <c r="C2067" s="104"/>
      <c r="H2067" s="83" t="s">
        <v>1386</v>
      </c>
    </row>
    <row r="2068">
      <c r="C2068" s="104"/>
      <c r="H2068" s="83" t="s">
        <v>1386</v>
      </c>
    </row>
    <row r="2069">
      <c r="C2069" s="104"/>
      <c r="H2069" s="83" t="s">
        <v>1306</v>
      </c>
    </row>
    <row r="2070">
      <c r="C2070" s="104"/>
      <c r="H2070" s="83" t="s">
        <v>1329</v>
      </c>
    </row>
    <row r="2071">
      <c r="C2071" s="104"/>
      <c r="H2071" s="83" t="s">
        <v>1329</v>
      </c>
    </row>
    <row r="2072">
      <c r="C2072" s="104"/>
      <c r="H2072" s="83" t="s">
        <v>1306</v>
      </c>
    </row>
    <row r="2073">
      <c r="C2073" s="104"/>
      <c r="H2073" s="83" t="s">
        <v>1306</v>
      </c>
    </row>
    <row r="2074">
      <c r="C2074" s="104"/>
      <c r="H2074" s="83" t="s">
        <v>1306</v>
      </c>
    </row>
    <row r="2075">
      <c r="C2075" s="104"/>
      <c r="H2075" s="83" t="s">
        <v>1306</v>
      </c>
    </row>
    <row r="2076">
      <c r="C2076" s="104"/>
      <c r="H2076" s="83" t="s">
        <v>1384</v>
      </c>
    </row>
    <row r="2077">
      <c r="C2077" s="104"/>
      <c r="H2077" s="83" t="s">
        <v>1384</v>
      </c>
    </row>
    <row r="2078">
      <c r="C2078" s="104"/>
      <c r="H2078" s="83" t="s">
        <v>1384</v>
      </c>
    </row>
    <row r="2079">
      <c r="C2079" s="104"/>
      <c r="H2079" s="83" t="s">
        <v>1384</v>
      </c>
    </row>
    <row r="2080">
      <c r="C2080" s="104"/>
      <c r="H2080" s="83" t="s">
        <v>1329</v>
      </c>
    </row>
    <row r="2081">
      <c r="C2081" s="104"/>
      <c r="H2081" s="83" t="s">
        <v>1306</v>
      </c>
    </row>
    <row r="2082">
      <c r="C2082" s="104"/>
      <c r="H2082" s="83" t="s">
        <v>1306</v>
      </c>
    </row>
    <row r="2083">
      <c r="C2083" s="104"/>
      <c r="H2083" s="83" t="s">
        <v>1306</v>
      </c>
    </row>
    <row r="2084">
      <c r="C2084" s="104"/>
      <c r="H2084" s="83" t="s">
        <v>1306</v>
      </c>
    </row>
    <row r="2085">
      <c r="C2085" s="104"/>
      <c r="H2085" s="83" t="s">
        <v>1301</v>
      </c>
    </row>
    <row r="2086">
      <c r="C2086" s="104"/>
      <c r="H2086" s="83" t="s">
        <v>1301</v>
      </c>
    </row>
    <row r="2087">
      <c r="C2087" s="104"/>
      <c r="H2087" s="83" t="s">
        <v>1301</v>
      </c>
    </row>
    <row r="2088">
      <c r="C2088" s="104"/>
      <c r="H2088" s="83" t="s">
        <v>1306</v>
      </c>
    </row>
    <row r="2089">
      <c r="C2089" s="104"/>
      <c r="H2089" s="83" t="s">
        <v>1329</v>
      </c>
    </row>
    <row r="2090">
      <c r="C2090" s="104"/>
      <c r="H2090" s="83" t="s">
        <v>1329</v>
      </c>
    </row>
    <row r="2091">
      <c r="C2091" s="104"/>
      <c r="H2091" s="83" t="s">
        <v>1329</v>
      </c>
    </row>
    <row r="2092">
      <c r="C2092" s="104"/>
      <c r="H2092" s="83" t="s">
        <v>1329</v>
      </c>
    </row>
    <row r="2093">
      <c r="C2093" s="104"/>
      <c r="H2093" s="83" t="s">
        <v>1329</v>
      </c>
    </row>
    <row r="2094">
      <c r="C2094" s="104"/>
      <c r="H2094" s="83" t="s">
        <v>1329</v>
      </c>
    </row>
    <row r="2095">
      <c r="C2095" s="104"/>
      <c r="H2095" s="83" t="s">
        <v>1329</v>
      </c>
    </row>
    <row r="2096">
      <c r="C2096" s="104"/>
      <c r="H2096" s="83" t="s">
        <v>1301</v>
      </c>
    </row>
    <row r="2097">
      <c r="C2097" s="104"/>
      <c r="H2097" s="83" t="s">
        <v>1306</v>
      </c>
    </row>
    <row r="2098">
      <c r="C2098" s="104"/>
      <c r="H2098" s="83" t="s">
        <v>1306</v>
      </c>
    </row>
    <row r="2099">
      <c r="C2099" s="104"/>
      <c r="H2099" s="83" t="s">
        <v>1306</v>
      </c>
    </row>
    <row r="2100">
      <c r="C2100" s="104"/>
      <c r="H2100" s="83" t="s">
        <v>1306</v>
      </c>
    </row>
    <row r="2101">
      <c r="C2101" s="104"/>
      <c r="H2101" s="83" t="s">
        <v>1329</v>
      </c>
    </row>
    <row r="2102">
      <c r="C2102" s="104"/>
      <c r="H2102" s="83" t="s">
        <v>1329</v>
      </c>
    </row>
    <row r="2103">
      <c r="C2103" s="104"/>
      <c r="H2103" s="83" t="s">
        <v>1329</v>
      </c>
    </row>
    <row r="2104">
      <c r="C2104" s="104"/>
      <c r="H2104" s="83" t="s">
        <v>1329</v>
      </c>
    </row>
    <row r="2105">
      <c r="C2105" s="104"/>
      <c r="H2105" s="83" t="s">
        <v>1329</v>
      </c>
    </row>
    <row r="2106">
      <c r="C2106" s="104"/>
      <c r="H2106" s="83" t="s">
        <v>1329</v>
      </c>
    </row>
    <row r="2107">
      <c r="C2107" s="104"/>
      <c r="H2107" s="83" t="s">
        <v>1329</v>
      </c>
    </row>
    <row r="2108">
      <c r="C2108" s="104"/>
      <c r="H2108" s="83" t="s">
        <v>1329</v>
      </c>
    </row>
    <row r="2109">
      <c r="C2109" s="104"/>
      <c r="H2109" s="83" t="s">
        <v>1329</v>
      </c>
    </row>
    <row r="2110">
      <c r="C2110" s="104"/>
      <c r="H2110" s="83" t="s">
        <v>1386</v>
      </c>
    </row>
    <row r="2111">
      <c r="C2111" s="104"/>
      <c r="H2111" s="83" t="s">
        <v>1329</v>
      </c>
    </row>
    <row r="2112">
      <c r="C2112" s="104"/>
      <c r="H2112" s="83" t="s">
        <v>1384</v>
      </c>
    </row>
    <row r="2113">
      <c r="C2113" s="104"/>
      <c r="H2113" s="83" t="s">
        <v>1306</v>
      </c>
    </row>
    <row r="2114">
      <c r="C2114" s="104"/>
      <c r="H2114" s="83" t="s">
        <v>1306</v>
      </c>
    </row>
    <row r="2115">
      <c r="C2115" s="104"/>
      <c r="H2115" s="83" t="s">
        <v>1306</v>
      </c>
    </row>
    <row r="2116">
      <c r="C2116" s="104"/>
      <c r="H2116" s="83" t="s">
        <v>1301</v>
      </c>
    </row>
    <row r="2117">
      <c r="C2117" s="104"/>
      <c r="H2117" s="83" t="s">
        <v>1301</v>
      </c>
    </row>
    <row r="2118">
      <c r="C2118" s="104"/>
      <c r="H2118" s="83" t="s">
        <v>1301</v>
      </c>
    </row>
    <row r="2119">
      <c r="C2119" s="104"/>
      <c r="H2119" s="83" t="s">
        <v>1301</v>
      </c>
    </row>
    <row r="2120">
      <c r="C2120" s="104"/>
      <c r="H2120" s="83" t="s">
        <v>1301</v>
      </c>
    </row>
    <row r="2121">
      <c r="C2121" s="104"/>
      <c r="H2121" s="83" t="s">
        <v>1306</v>
      </c>
    </row>
    <row r="2122">
      <c r="C2122" s="104"/>
      <c r="H2122" s="83" t="s">
        <v>1306</v>
      </c>
    </row>
    <row r="2123">
      <c r="C2123" s="104"/>
      <c r="H2123" s="83" t="s">
        <v>1306</v>
      </c>
    </row>
    <row r="2124">
      <c r="C2124" s="104"/>
      <c r="H2124" s="83" t="s">
        <v>1306</v>
      </c>
    </row>
    <row r="2125">
      <c r="C2125" s="104"/>
      <c r="H2125" s="83" t="s">
        <v>1301</v>
      </c>
    </row>
    <row r="2126">
      <c r="C2126" s="104"/>
      <c r="H2126" s="83" t="s">
        <v>1301</v>
      </c>
    </row>
    <row r="2127">
      <c r="C2127" s="104"/>
      <c r="H2127" s="83" t="s">
        <v>1301</v>
      </c>
    </row>
    <row r="2128">
      <c r="C2128" s="104"/>
      <c r="H2128" s="83" t="s">
        <v>1301</v>
      </c>
    </row>
    <row r="2129">
      <c r="C2129" s="104"/>
      <c r="H2129" s="83" t="s">
        <v>1301</v>
      </c>
    </row>
    <row r="2130">
      <c r="C2130" s="104"/>
      <c r="H2130" s="83" t="s">
        <v>1301</v>
      </c>
    </row>
    <row r="2131">
      <c r="C2131" s="104"/>
      <c r="H2131" s="83" t="s">
        <v>1301</v>
      </c>
    </row>
    <row r="2132">
      <c r="C2132" s="104"/>
      <c r="H2132" s="83" t="s">
        <v>1301</v>
      </c>
    </row>
    <row r="2133">
      <c r="C2133" s="104"/>
      <c r="H2133" s="83" t="s">
        <v>1301</v>
      </c>
    </row>
    <row r="2134">
      <c r="C2134" s="104"/>
      <c r="H2134" s="83" t="s">
        <v>1301</v>
      </c>
    </row>
    <row r="2135">
      <c r="C2135" s="104"/>
      <c r="H2135" s="83" t="s">
        <v>1301</v>
      </c>
    </row>
    <row r="2136">
      <c r="C2136" s="104"/>
      <c r="H2136" s="83" t="s">
        <v>1301</v>
      </c>
    </row>
    <row r="2137">
      <c r="C2137" s="104"/>
      <c r="H2137" s="83" t="s">
        <v>1306</v>
      </c>
    </row>
    <row r="2138">
      <c r="C2138" s="104"/>
      <c r="H2138" s="83" t="s">
        <v>1306</v>
      </c>
    </row>
    <row r="2139">
      <c r="C2139" s="104"/>
      <c r="H2139" s="83" t="s">
        <v>1306</v>
      </c>
    </row>
    <row r="2140">
      <c r="C2140" s="104"/>
      <c r="H2140" s="83" t="s">
        <v>1306</v>
      </c>
    </row>
    <row r="2141">
      <c r="C2141" s="104"/>
      <c r="H2141" s="83" t="s">
        <v>1301</v>
      </c>
    </row>
    <row r="2142">
      <c r="C2142" s="104"/>
      <c r="H2142" s="83" t="s">
        <v>1301</v>
      </c>
    </row>
    <row r="2143">
      <c r="C2143" s="104"/>
      <c r="H2143" s="83" t="s">
        <v>1301</v>
      </c>
    </row>
    <row r="2144">
      <c r="C2144" s="104"/>
      <c r="H2144" s="83" t="s">
        <v>1301</v>
      </c>
    </row>
    <row r="2145">
      <c r="C2145" s="104"/>
      <c r="H2145" s="83" t="s">
        <v>1301</v>
      </c>
    </row>
    <row r="2146">
      <c r="C2146" s="104"/>
      <c r="H2146" s="83" t="s">
        <v>1301</v>
      </c>
    </row>
    <row r="2147">
      <c r="C2147" s="104"/>
      <c r="H2147" s="83" t="s">
        <v>1301</v>
      </c>
    </row>
    <row r="2148">
      <c r="C2148" s="104"/>
      <c r="H2148" s="83" t="s">
        <v>1301</v>
      </c>
    </row>
    <row r="2149">
      <c r="C2149" s="104"/>
      <c r="H2149" s="83" t="s">
        <v>1329</v>
      </c>
    </row>
    <row r="2150">
      <c r="C2150" s="104"/>
      <c r="H2150" s="83" t="s">
        <v>1329</v>
      </c>
    </row>
    <row r="2151">
      <c r="C2151" s="104"/>
      <c r="H2151" s="83" t="s">
        <v>1329</v>
      </c>
    </row>
    <row r="2152">
      <c r="C2152" s="104"/>
      <c r="H2152" s="83" t="s">
        <v>1329</v>
      </c>
    </row>
    <row r="2153">
      <c r="C2153" s="104"/>
      <c r="H2153" s="83" t="s">
        <v>1306</v>
      </c>
    </row>
    <row r="2154">
      <c r="C2154" s="104"/>
      <c r="H2154" s="83" t="s">
        <v>1306</v>
      </c>
    </row>
    <row r="2155">
      <c r="C2155" s="104"/>
      <c r="H2155" s="83" t="s">
        <v>1306</v>
      </c>
    </row>
    <row r="2156">
      <c r="C2156" s="104"/>
      <c r="H2156" s="83" t="s">
        <v>1306</v>
      </c>
    </row>
    <row r="2157">
      <c r="C2157" s="104"/>
      <c r="H2157" s="83" t="s">
        <v>1306</v>
      </c>
    </row>
    <row r="2158">
      <c r="C2158" s="104"/>
      <c r="H2158" s="83" t="s">
        <v>1301</v>
      </c>
    </row>
    <row r="2159">
      <c r="C2159" s="104"/>
      <c r="H2159" s="83" t="s">
        <v>1306</v>
      </c>
    </row>
    <row r="2160">
      <c r="C2160" s="104"/>
      <c r="H2160" s="83" t="s">
        <v>1301</v>
      </c>
    </row>
    <row r="2161">
      <c r="C2161" s="104"/>
      <c r="H2161" s="83" t="s">
        <v>1301</v>
      </c>
    </row>
    <row r="2162">
      <c r="C2162" s="104"/>
      <c r="H2162" s="83" t="s">
        <v>1301</v>
      </c>
    </row>
    <row r="2163">
      <c r="C2163" s="104"/>
      <c r="H2163" s="83" t="s">
        <v>1301</v>
      </c>
    </row>
    <row r="2164">
      <c r="C2164" s="104"/>
      <c r="H2164" s="83" t="s">
        <v>1301</v>
      </c>
    </row>
    <row r="2165">
      <c r="C2165" s="104"/>
      <c r="H2165" s="83" t="s">
        <v>1301</v>
      </c>
    </row>
    <row r="2166">
      <c r="C2166" s="104"/>
      <c r="H2166" s="83" t="s">
        <v>1329</v>
      </c>
    </row>
    <row r="2167">
      <c r="C2167" s="104"/>
      <c r="H2167" s="83" t="s">
        <v>1329</v>
      </c>
    </row>
    <row r="2168">
      <c r="C2168" s="104"/>
      <c r="H2168" s="83" t="s">
        <v>1329</v>
      </c>
    </row>
    <row r="2169">
      <c r="C2169" s="104"/>
      <c r="H2169" s="83" t="s">
        <v>1329</v>
      </c>
    </row>
    <row r="2170">
      <c r="C2170" s="104"/>
      <c r="H2170" s="83" t="s">
        <v>1329</v>
      </c>
    </row>
    <row r="2171">
      <c r="C2171" s="104"/>
      <c r="H2171" s="83" t="s">
        <v>1301</v>
      </c>
    </row>
    <row r="2172">
      <c r="C2172" s="104"/>
      <c r="H2172" s="83" t="s">
        <v>1301</v>
      </c>
    </row>
    <row r="2173">
      <c r="C2173" s="104"/>
      <c r="H2173" s="83" t="s">
        <v>1301</v>
      </c>
    </row>
    <row r="2174">
      <c r="C2174" s="104"/>
      <c r="H2174" s="83" t="s">
        <v>1301</v>
      </c>
    </row>
    <row r="2175">
      <c r="C2175" s="104"/>
      <c r="H2175" s="83" t="s">
        <v>1301</v>
      </c>
    </row>
    <row r="2176">
      <c r="C2176" s="104"/>
      <c r="H2176" s="83" t="s">
        <v>1301</v>
      </c>
    </row>
    <row r="2177">
      <c r="C2177" s="104"/>
      <c r="H2177" s="83" t="s">
        <v>1301</v>
      </c>
    </row>
    <row r="2178">
      <c r="C2178" s="104"/>
      <c r="H2178" s="83" t="s">
        <v>1301</v>
      </c>
    </row>
    <row r="2179">
      <c r="C2179" s="104"/>
      <c r="H2179" s="83" t="s">
        <v>1301</v>
      </c>
    </row>
    <row r="2180">
      <c r="C2180" s="104"/>
      <c r="H2180" s="83" t="s">
        <v>1301</v>
      </c>
    </row>
    <row r="2181">
      <c r="C2181" s="104"/>
      <c r="H2181" s="83" t="s">
        <v>1306</v>
      </c>
    </row>
    <row r="2182">
      <c r="C2182" s="104"/>
      <c r="H2182" s="83" t="s">
        <v>1306</v>
      </c>
    </row>
    <row r="2183">
      <c r="C2183" s="104"/>
      <c r="H2183" s="83" t="s">
        <v>1306</v>
      </c>
    </row>
    <row r="2184">
      <c r="C2184" s="104"/>
      <c r="H2184" s="83" t="s">
        <v>1306</v>
      </c>
    </row>
    <row r="2185">
      <c r="C2185" s="104"/>
      <c r="H2185" s="83" t="s">
        <v>1329</v>
      </c>
    </row>
    <row r="2186">
      <c r="C2186" s="104"/>
      <c r="H2186" s="83" t="s">
        <v>1329</v>
      </c>
    </row>
    <row r="2187">
      <c r="C2187" s="104"/>
      <c r="H2187" s="83" t="s">
        <v>1329</v>
      </c>
    </row>
    <row r="2188">
      <c r="C2188" s="104"/>
      <c r="H2188" s="83" t="s">
        <v>1329</v>
      </c>
    </row>
    <row r="2189">
      <c r="C2189" s="104"/>
      <c r="H2189" s="83" t="s">
        <v>1329</v>
      </c>
    </row>
    <row r="2190">
      <c r="C2190" s="104"/>
      <c r="H2190" s="83" t="s">
        <v>1329</v>
      </c>
    </row>
    <row r="2191">
      <c r="C2191" s="104"/>
      <c r="H2191" s="83" t="s">
        <v>1329</v>
      </c>
    </row>
    <row r="2192">
      <c r="C2192" s="104"/>
      <c r="H2192" s="83" t="s">
        <v>1329</v>
      </c>
    </row>
    <row r="2193">
      <c r="C2193" s="104"/>
      <c r="H2193" s="83" t="s">
        <v>1329</v>
      </c>
    </row>
    <row r="2194">
      <c r="C2194" s="104"/>
      <c r="H2194" s="83" t="s">
        <v>1329</v>
      </c>
    </row>
    <row r="2195">
      <c r="C2195" s="104"/>
      <c r="H2195" s="83" t="s">
        <v>1301</v>
      </c>
    </row>
    <row r="2196">
      <c r="C2196" s="104"/>
      <c r="H2196" s="83" t="s">
        <v>1301</v>
      </c>
    </row>
    <row r="2197">
      <c r="C2197" s="104"/>
      <c r="H2197" s="83" t="s">
        <v>1306</v>
      </c>
    </row>
    <row r="2198">
      <c r="C2198" s="104"/>
      <c r="H2198" s="83" t="s">
        <v>1306</v>
      </c>
    </row>
    <row r="2199">
      <c r="C2199" s="104"/>
      <c r="H2199" s="83" t="s">
        <v>1306</v>
      </c>
    </row>
    <row r="2200">
      <c r="C2200" s="104"/>
      <c r="H2200" s="83" t="s">
        <v>1306</v>
      </c>
    </row>
    <row r="2201">
      <c r="C2201" s="104"/>
      <c r="H2201" s="83" t="s">
        <v>1329</v>
      </c>
    </row>
    <row r="2202">
      <c r="C2202" s="104"/>
      <c r="H2202" s="83" t="s">
        <v>1329</v>
      </c>
    </row>
    <row r="2203">
      <c r="C2203" s="104"/>
      <c r="H2203" s="83" t="s">
        <v>1329</v>
      </c>
    </row>
    <row r="2204">
      <c r="C2204" s="104"/>
      <c r="H2204" s="83" t="s">
        <v>1329</v>
      </c>
    </row>
    <row r="2205">
      <c r="C2205" s="104"/>
      <c r="H2205" s="83" t="s">
        <v>1329</v>
      </c>
    </row>
    <row r="2206">
      <c r="C2206" s="104"/>
      <c r="H2206" s="83" t="s">
        <v>1329</v>
      </c>
    </row>
    <row r="2207">
      <c r="C2207" s="104"/>
      <c r="H2207" s="83" t="s">
        <v>1329</v>
      </c>
    </row>
    <row r="2208">
      <c r="C2208" s="104"/>
      <c r="H2208" s="83" t="s">
        <v>1329</v>
      </c>
    </row>
    <row r="2209">
      <c r="C2209" s="104"/>
      <c r="H2209" s="83" t="s">
        <v>1329</v>
      </c>
    </row>
    <row r="2210">
      <c r="C2210" s="104"/>
      <c r="H2210" s="83" t="s">
        <v>1301</v>
      </c>
    </row>
    <row r="2211">
      <c r="C2211" s="104"/>
      <c r="H2211" s="83" t="s">
        <v>1306</v>
      </c>
    </row>
    <row r="2212">
      <c r="C2212" s="104"/>
      <c r="H2212" s="83" t="s">
        <v>1306</v>
      </c>
    </row>
    <row r="2213">
      <c r="C2213" s="104"/>
      <c r="H2213" s="83" t="s">
        <v>1306</v>
      </c>
    </row>
    <row r="2214">
      <c r="C2214" s="104"/>
      <c r="H2214" s="83" t="s">
        <v>1306</v>
      </c>
    </row>
    <row r="2215">
      <c r="C2215" s="104"/>
      <c r="H2215" s="83" t="s">
        <v>1306</v>
      </c>
    </row>
    <row r="2216">
      <c r="C2216" s="104"/>
      <c r="H2216" s="83" t="s">
        <v>1306</v>
      </c>
    </row>
    <row r="2217">
      <c r="C2217" s="104"/>
      <c r="H2217" s="83" t="s">
        <v>1329</v>
      </c>
    </row>
    <row r="2218">
      <c r="C2218" s="104"/>
      <c r="H2218" s="83" t="s">
        <v>1329</v>
      </c>
    </row>
    <row r="2219">
      <c r="C2219" s="104"/>
      <c r="H2219" s="83" t="s">
        <v>1329</v>
      </c>
    </row>
    <row r="2220">
      <c r="C2220" s="104"/>
      <c r="H2220" s="83" t="s">
        <v>1329</v>
      </c>
    </row>
    <row r="2221">
      <c r="C2221" s="104"/>
      <c r="H2221" s="83" t="s">
        <v>1329</v>
      </c>
    </row>
    <row r="2222">
      <c r="C2222" s="104"/>
      <c r="H2222" s="83" t="s">
        <v>1384</v>
      </c>
    </row>
    <row r="2223">
      <c r="C2223" s="104"/>
      <c r="H2223" s="83" t="s">
        <v>1329</v>
      </c>
    </row>
    <row r="2224">
      <c r="C2224" s="104"/>
      <c r="H2224" s="83" t="s">
        <v>1329</v>
      </c>
    </row>
    <row r="2225">
      <c r="C2225" s="104"/>
      <c r="H2225" s="83" t="s">
        <v>1329</v>
      </c>
    </row>
    <row r="2226">
      <c r="C2226" s="104"/>
      <c r="H2226" s="83" t="s">
        <v>1329</v>
      </c>
    </row>
    <row r="2227">
      <c r="C2227" s="104"/>
      <c r="H2227" s="83" t="s">
        <v>1329</v>
      </c>
    </row>
    <row r="2228">
      <c r="C2228" s="104"/>
      <c r="H2228" s="83" t="s">
        <v>1329</v>
      </c>
    </row>
    <row r="2229">
      <c r="C2229" s="104"/>
      <c r="H2229" s="83" t="s">
        <v>1329</v>
      </c>
    </row>
    <row r="2230">
      <c r="C2230" s="104"/>
      <c r="H2230" s="83" t="s">
        <v>1329</v>
      </c>
    </row>
    <row r="2231">
      <c r="C2231" s="104"/>
      <c r="H2231" s="83" t="s">
        <v>1329</v>
      </c>
    </row>
    <row r="2232">
      <c r="C2232" s="104"/>
      <c r="H2232" s="83" t="s">
        <v>1329</v>
      </c>
    </row>
    <row r="2233">
      <c r="C2233" s="104"/>
      <c r="H2233" s="83" t="s">
        <v>1329</v>
      </c>
    </row>
    <row r="2234">
      <c r="C2234" s="104"/>
      <c r="H2234" s="83" t="s">
        <v>1329</v>
      </c>
    </row>
    <row r="2235">
      <c r="C2235" s="104"/>
      <c r="H2235" s="83" t="s">
        <v>1301</v>
      </c>
    </row>
    <row r="2236">
      <c r="C2236" s="104"/>
      <c r="H2236" s="83" t="s">
        <v>1301</v>
      </c>
    </row>
    <row r="2237">
      <c r="C2237" s="104"/>
      <c r="H2237" s="83" t="s">
        <v>1306</v>
      </c>
    </row>
    <row r="2238">
      <c r="C2238" s="104"/>
      <c r="H2238" s="83" t="s">
        <v>1301</v>
      </c>
    </row>
    <row r="2239">
      <c r="C2239" s="104"/>
      <c r="H2239" s="83" t="s">
        <v>1306</v>
      </c>
    </row>
    <row r="2240">
      <c r="C2240" s="104"/>
      <c r="H2240" s="83" t="s">
        <v>1306</v>
      </c>
    </row>
    <row r="2241">
      <c r="C2241" s="104"/>
      <c r="H2241" s="83" t="s">
        <v>1301</v>
      </c>
    </row>
    <row r="2242">
      <c r="C2242" s="104"/>
      <c r="H2242" s="83" t="s">
        <v>1306</v>
      </c>
    </row>
    <row r="2243">
      <c r="C2243" s="104"/>
      <c r="H2243" s="83" t="s">
        <v>1306</v>
      </c>
    </row>
    <row r="2244">
      <c r="C2244" s="104"/>
      <c r="H2244" s="83" t="s">
        <v>1306</v>
      </c>
    </row>
    <row r="2245">
      <c r="C2245" s="104"/>
      <c r="H2245" s="83" t="s">
        <v>1306</v>
      </c>
    </row>
    <row r="2246">
      <c r="C2246" s="104"/>
      <c r="H2246" s="83" t="s">
        <v>1306</v>
      </c>
    </row>
    <row r="2247">
      <c r="C2247" s="104"/>
      <c r="H2247" s="83" t="s">
        <v>1301</v>
      </c>
    </row>
    <row r="2248">
      <c r="C2248" s="104"/>
      <c r="H2248" s="83" t="s">
        <v>1301</v>
      </c>
    </row>
    <row r="2249">
      <c r="C2249" s="104"/>
      <c r="H2249" s="83" t="s">
        <v>1301</v>
      </c>
    </row>
    <row r="2250">
      <c r="C2250" s="104"/>
      <c r="H2250" s="83" t="s">
        <v>1301</v>
      </c>
    </row>
    <row r="2251">
      <c r="C2251" s="104"/>
      <c r="H2251" s="83" t="s">
        <v>1301</v>
      </c>
    </row>
    <row r="2252">
      <c r="C2252" s="104"/>
      <c r="H2252" s="83" t="s">
        <v>1301</v>
      </c>
    </row>
    <row r="2253">
      <c r="C2253" s="104"/>
      <c r="H2253" s="83" t="s">
        <v>1301</v>
      </c>
    </row>
    <row r="2254">
      <c r="C2254" s="104"/>
      <c r="H2254" s="83" t="s">
        <v>1301</v>
      </c>
    </row>
    <row r="2255">
      <c r="C2255" s="104"/>
      <c r="H2255" s="83" t="s">
        <v>1301</v>
      </c>
    </row>
    <row r="2256">
      <c r="C2256" s="104"/>
      <c r="H2256" s="83" t="s">
        <v>1301</v>
      </c>
    </row>
    <row r="2257">
      <c r="C2257" s="104"/>
      <c r="H2257" s="83" t="s">
        <v>1329</v>
      </c>
    </row>
    <row r="2258">
      <c r="C2258" s="104"/>
      <c r="H2258" s="83" t="s">
        <v>1329</v>
      </c>
    </row>
    <row r="2259">
      <c r="C2259" s="104"/>
      <c r="H2259" s="83" t="s">
        <v>1329</v>
      </c>
    </row>
    <row r="2260">
      <c r="C2260" s="104"/>
      <c r="H2260" s="83" t="s">
        <v>1329</v>
      </c>
    </row>
    <row r="2261">
      <c r="C2261" s="104"/>
      <c r="H2261" s="83" t="s">
        <v>1329</v>
      </c>
    </row>
    <row r="2262">
      <c r="C2262" s="104"/>
      <c r="H2262" s="83" t="s">
        <v>1329</v>
      </c>
    </row>
    <row r="2263">
      <c r="C2263" s="104"/>
      <c r="H2263" s="83" t="s">
        <v>1306</v>
      </c>
    </row>
    <row r="2264">
      <c r="C2264" s="104"/>
      <c r="H2264" s="83" t="s">
        <v>1306</v>
      </c>
    </row>
    <row r="2265">
      <c r="C2265" s="104"/>
      <c r="H2265" s="83" t="s">
        <v>1306</v>
      </c>
    </row>
    <row r="2266">
      <c r="C2266" s="104"/>
      <c r="H2266" s="83" t="s">
        <v>1306</v>
      </c>
    </row>
    <row r="2267">
      <c r="C2267" s="104"/>
      <c r="H2267" s="83" t="s">
        <v>1306</v>
      </c>
    </row>
    <row r="2268">
      <c r="C2268" s="104"/>
      <c r="H2268" s="83" t="s">
        <v>1306</v>
      </c>
    </row>
    <row r="2269">
      <c r="C2269" s="104"/>
      <c r="H2269" s="83" t="s">
        <v>1306</v>
      </c>
    </row>
    <row r="2270">
      <c r="C2270" s="104"/>
      <c r="H2270" s="83" t="s">
        <v>1306</v>
      </c>
    </row>
    <row r="2271">
      <c r="C2271" s="104"/>
      <c r="H2271" s="83" t="s">
        <v>1306</v>
      </c>
    </row>
    <row r="2272">
      <c r="C2272" s="104"/>
      <c r="H2272" s="83" t="s">
        <v>1306</v>
      </c>
    </row>
    <row r="2273">
      <c r="C2273" s="104"/>
      <c r="H2273" s="83" t="s">
        <v>1306</v>
      </c>
    </row>
    <row r="2274">
      <c r="C2274" s="104"/>
      <c r="H2274" s="83" t="s">
        <v>1306</v>
      </c>
    </row>
    <row r="2275">
      <c r="C2275" s="104"/>
      <c r="H2275" s="83" t="s">
        <v>1306</v>
      </c>
    </row>
    <row r="2276">
      <c r="C2276" s="104"/>
      <c r="H2276" s="83" t="s">
        <v>1301</v>
      </c>
    </row>
    <row r="2277">
      <c r="C2277" s="104"/>
      <c r="H2277" s="83" t="s">
        <v>1301</v>
      </c>
    </row>
    <row r="2278">
      <c r="C2278" s="104"/>
      <c r="H2278" s="83" t="s">
        <v>1301</v>
      </c>
    </row>
    <row r="2279">
      <c r="C2279" s="104"/>
      <c r="H2279" s="83" t="s">
        <v>1301</v>
      </c>
    </row>
    <row r="2280">
      <c r="C2280" s="104"/>
      <c r="H2280" s="83" t="s">
        <v>1301</v>
      </c>
    </row>
    <row r="2281">
      <c r="C2281" s="104"/>
      <c r="H2281" s="83" t="s">
        <v>1301</v>
      </c>
    </row>
    <row r="2282">
      <c r="C2282" s="104"/>
      <c r="H2282" s="83" t="s">
        <v>1329</v>
      </c>
    </row>
    <row r="2283">
      <c r="C2283" s="104"/>
      <c r="H2283" s="83" t="s">
        <v>1329</v>
      </c>
    </row>
    <row r="2284">
      <c r="C2284" s="104"/>
      <c r="H2284" s="83" t="s">
        <v>1329</v>
      </c>
    </row>
    <row r="2285">
      <c r="C2285" s="104"/>
      <c r="H2285" s="83" t="s">
        <v>1329</v>
      </c>
    </row>
    <row r="2286">
      <c r="C2286" s="104"/>
      <c r="H2286" s="83" t="s">
        <v>1329</v>
      </c>
    </row>
    <row r="2287">
      <c r="C2287" s="104"/>
      <c r="H2287" s="83" t="s">
        <v>1306</v>
      </c>
    </row>
    <row r="2288">
      <c r="C2288" s="104"/>
      <c r="H2288" s="83" t="s">
        <v>1306</v>
      </c>
    </row>
    <row r="2289">
      <c r="C2289" s="104"/>
      <c r="H2289" s="83" t="s">
        <v>1301</v>
      </c>
    </row>
    <row r="2290">
      <c r="C2290" s="104"/>
      <c r="H2290" s="83" t="s">
        <v>1301</v>
      </c>
    </row>
    <row r="2291">
      <c r="C2291" s="104"/>
      <c r="H2291" s="83" t="s">
        <v>1301</v>
      </c>
    </row>
    <row r="2292">
      <c r="C2292" s="104"/>
      <c r="H2292" s="83" t="s">
        <v>1301</v>
      </c>
    </row>
    <row r="2293">
      <c r="C2293" s="104"/>
      <c r="H2293" s="83" t="s">
        <v>1301</v>
      </c>
    </row>
    <row r="2294">
      <c r="C2294" s="104"/>
      <c r="H2294" s="83" t="s">
        <v>1301</v>
      </c>
    </row>
    <row r="2295">
      <c r="C2295" s="104"/>
      <c r="H2295" s="83" t="s">
        <v>1301</v>
      </c>
    </row>
    <row r="2296">
      <c r="C2296" s="104"/>
      <c r="H2296" s="83" t="s">
        <v>1329</v>
      </c>
    </row>
    <row r="2297">
      <c r="C2297" s="104"/>
      <c r="H2297" s="83" t="s">
        <v>1329</v>
      </c>
    </row>
    <row r="2298">
      <c r="C2298" s="104"/>
      <c r="H2298" s="83" t="s">
        <v>1329</v>
      </c>
    </row>
    <row r="2299">
      <c r="C2299" s="104"/>
      <c r="H2299" s="83" t="s">
        <v>1329</v>
      </c>
    </row>
    <row r="2300">
      <c r="C2300" s="104"/>
      <c r="H2300" s="83" t="s">
        <v>1329</v>
      </c>
    </row>
    <row r="2301">
      <c r="C2301" s="104"/>
      <c r="H2301" s="83" t="s">
        <v>1306</v>
      </c>
    </row>
    <row r="2302">
      <c r="C2302" s="104"/>
      <c r="H2302" s="83" t="s">
        <v>1306</v>
      </c>
    </row>
    <row r="2303">
      <c r="C2303" s="104"/>
      <c r="H2303" s="83" t="s">
        <v>1384</v>
      </c>
    </row>
    <row r="2304">
      <c r="C2304" s="104"/>
      <c r="H2304" s="83" t="s">
        <v>1306</v>
      </c>
    </row>
    <row r="2305">
      <c r="C2305" s="104"/>
      <c r="H2305" s="83" t="s">
        <v>1306</v>
      </c>
    </row>
    <row r="2306">
      <c r="C2306" s="104"/>
      <c r="H2306" s="83" t="s">
        <v>1306</v>
      </c>
    </row>
    <row r="2307">
      <c r="C2307" s="104"/>
      <c r="H2307" s="83" t="s">
        <v>1306</v>
      </c>
    </row>
    <row r="2308">
      <c r="C2308" s="104"/>
      <c r="H2308" s="83" t="s">
        <v>1306</v>
      </c>
    </row>
    <row r="2309">
      <c r="C2309" s="104"/>
      <c r="H2309" s="83" t="s">
        <v>1301</v>
      </c>
    </row>
    <row r="2310">
      <c r="C2310" s="104"/>
      <c r="H2310" s="83" t="s">
        <v>1301</v>
      </c>
    </row>
    <row r="2311">
      <c r="C2311" s="104"/>
      <c r="H2311" s="83" t="s">
        <v>1301</v>
      </c>
    </row>
    <row r="2312">
      <c r="C2312" s="104"/>
      <c r="H2312" s="83" t="s">
        <v>1301</v>
      </c>
    </row>
    <row r="2313">
      <c r="C2313" s="104"/>
      <c r="H2313" s="83" t="s">
        <v>1329</v>
      </c>
    </row>
    <row r="2314">
      <c r="C2314" s="104"/>
      <c r="H2314" s="83" t="s">
        <v>1329</v>
      </c>
    </row>
    <row r="2315">
      <c r="C2315" s="104"/>
      <c r="H2315" s="83" t="s">
        <v>1329</v>
      </c>
    </row>
    <row r="2316">
      <c r="C2316" s="104"/>
      <c r="H2316" s="83" t="s">
        <v>1329</v>
      </c>
    </row>
    <row r="2317">
      <c r="C2317" s="104"/>
      <c r="H2317" s="83" t="s">
        <v>1329</v>
      </c>
    </row>
    <row r="2318">
      <c r="C2318" s="104"/>
      <c r="H2318" s="83" t="s">
        <v>1329</v>
      </c>
    </row>
    <row r="2319">
      <c r="C2319" s="104"/>
      <c r="H2319" s="83" t="s">
        <v>1306</v>
      </c>
    </row>
    <row r="2320">
      <c r="C2320" s="104"/>
      <c r="H2320" s="83" t="s">
        <v>1306</v>
      </c>
    </row>
    <row r="2321">
      <c r="C2321" s="104"/>
      <c r="H2321" s="83" t="s">
        <v>1306</v>
      </c>
    </row>
    <row r="2322">
      <c r="C2322" s="104"/>
      <c r="H2322" s="83" t="s">
        <v>1306</v>
      </c>
    </row>
    <row r="2323">
      <c r="C2323" s="104"/>
      <c r="H2323" s="83" t="s">
        <v>1306</v>
      </c>
    </row>
    <row r="2324">
      <c r="C2324" s="104"/>
      <c r="H2324" s="83" t="s">
        <v>1306</v>
      </c>
    </row>
    <row r="2325">
      <c r="C2325" s="104"/>
      <c r="H2325" s="83" t="s">
        <v>1306</v>
      </c>
    </row>
    <row r="2326">
      <c r="C2326" s="104"/>
      <c r="H2326" s="83" t="s">
        <v>1306</v>
      </c>
    </row>
    <row r="2327">
      <c r="C2327" s="104"/>
      <c r="H2327" s="83" t="s">
        <v>1306</v>
      </c>
    </row>
    <row r="2328">
      <c r="C2328" s="104"/>
      <c r="H2328" s="83" t="s">
        <v>1306</v>
      </c>
    </row>
    <row r="2329">
      <c r="C2329" s="104"/>
      <c r="H2329" s="83" t="s">
        <v>1306</v>
      </c>
    </row>
    <row r="2330">
      <c r="C2330" s="104"/>
      <c r="H2330" s="83" t="s">
        <v>1306</v>
      </c>
    </row>
    <row r="2331">
      <c r="C2331" s="104"/>
      <c r="H2331" s="83" t="s">
        <v>1306</v>
      </c>
    </row>
    <row r="2332">
      <c r="C2332" s="104"/>
      <c r="H2332" s="83" t="s">
        <v>1306</v>
      </c>
    </row>
    <row r="2333">
      <c r="C2333" s="104"/>
      <c r="H2333" s="83" t="s">
        <v>1306</v>
      </c>
    </row>
    <row r="2334">
      <c r="C2334" s="104"/>
      <c r="H2334" s="83" t="s">
        <v>1301</v>
      </c>
    </row>
    <row r="2335">
      <c r="C2335" s="104"/>
      <c r="H2335" s="83" t="s">
        <v>1301</v>
      </c>
    </row>
    <row r="2336">
      <c r="C2336" s="104"/>
      <c r="H2336" s="83" t="s">
        <v>1301</v>
      </c>
    </row>
    <row r="2337">
      <c r="C2337" s="104"/>
      <c r="H2337" s="83" t="s">
        <v>1301</v>
      </c>
    </row>
    <row r="2338">
      <c r="C2338" s="104"/>
      <c r="H2338" s="83" t="s">
        <v>1301</v>
      </c>
    </row>
    <row r="2339">
      <c r="C2339" s="104"/>
      <c r="H2339" s="83" t="s">
        <v>1301</v>
      </c>
    </row>
    <row r="2340">
      <c r="C2340" s="104"/>
      <c r="H2340" s="83" t="s">
        <v>1329</v>
      </c>
    </row>
    <row r="2341">
      <c r="C2341" s="104"/>
      <c r="H2341" s="83" t="s">
        <v>1329</v>
      </c>
    </row>
    <row r="2342">
      <c r="C2342" s="104"/>
      <c r="H2342" s="83" t="s">
        <v>1329</v>
      </c>
    </row>
    <row r="2343">
      <c r="C2343" s="104"/>
      <c r="H2343" s="83" t="s">
        <v>1329</v>
      </c>
    </row>
    <row r="2344">
      <c r="C2344" s="104"/>
      <c r="H2344" s="83" t="s">
        <v>1387</v>
      </c>
    </row>
    <row r="2345">
      <c r="C2345" s="104"/>
      <c r="H2345" s="83" t="s">
        <v>1329</v>
      </c>
    </row>
    <row r="2346">
      <c r="C2346" s="104"/>
      <c r="H2346" s="83" t="s">
        <v>1329</v>
      </c>
    </row>
    <row r="2347">
      <c r="C2347" s="104"/>
      <c r="H2347" s="83" t="s">
        <v>1329</v>
      </c>
    </row>
    <row r="2348">
      <c r="C2348" s="104"/>
      <c r="H2348" s="83" t="s">
        <v>1329</v>
      </c>
    </row>
    <row r="2349">
      <c r="C2349" s="104"/>
      <c r="H2349" s="83" t="s">
        <v>1329</v>
      </c>
    </row>
    <row r="2350">
      <c r="C2350" s="104"/>
      <c r="H2350" s="83" t="s">
        <v>1329</v>
      </c>
    </row>
    <row r="2351">
      <c r="C2351" s="104"/>
      <c r="H2351" s="83" t="s">
        <v>1329</v>
      </c>
    </row>
    <row r="2352">
      <c r="C2352" s="104"/>
      <c r="H2352" s="83" t="s">
        <v>1387</v>
      </c>
    </row>
    <row r="2353">
      <c r="C2353" s="104"/>
      <c r="H2353" s="83" t="s">
        <v>1301</v>
      </c>
    </row>
    <row r="2354">
      <c r="C2354" s="104"/>
      <c r="H2354" s="83" t="s">
        <v>1301</v>
      </c>
    </row>
    <row r="2355">
      <c r="C2355" s="104"/>
      <c r="H2355" s="83" t="s">
        <v>1301</v>
      </c>
    </row>
    <row r="2356">
      <c r="C2356" s="104"/>
      <c r="H2356" s="83" t="s">
        <v>1301</v>
      </c>
    </row>
    <row r="2357">
      <c r="C2357" s="104"/>
      <c r="H2357" s="83" t="s">
        <v>1301</v>
      </c>
    </row>
    <row r="2358">
      <c r="C2358" s="104"/>
      <c r="H2358" s="83" t="s">
        <v>1301</v>
      </c>
    </row>
    <row r="2359">
      <c r="C2359" s="104"/>
      <c r="H2359" s="83" t="s">
        <v>1301</v>
      </c>
    </row>
    <row r="2360">
      <c r="C2360" s="104"/>
      <c r="H2360" s="83" t="s">
        <v>1301</v>
      </c>
    </row>
    <row r="2361">
      <c r="C2361" s="104"/>
      <c r="H2361" s="83" t="s">
        <v>1301</v>
      </c>
    </row>
    <row r="2362">
      <c r="C2362" s="104"/>
      <c r="H2362" s="83" t="s">
        <v>1306</v>
      </c>
    </row>
    <row r="2363">
      <c r="C2363" s="104"/>
      <c r="H2363" s="83" t="s">
        <v>1306</v>
      </c>
    </row>
    <row r="2364">
      <c r="C2364" s="104"/>
      <c r="H2364" s="83" t="s">
        <v>1306</v>
      </c>
    </row>
    <row r="2365">
      <c r="C2365" s="104"/>
      <c r="H2365" s="83" t="s">
        <v>1306</v>
      </c>
    </row>
    <row r="2366">
      <c r="C2366" s="104"/>
      <c r="H2366" s="83" t="s">
        <v>1306</v>
      </c>
    </row>
    <row r="2367">
      <c r="C2367" s="104"/>
      <c r="H2367" s="83" t="s">
        <v>1306</v>
      </c>
    </row>
    <row r="2368">
      <c r="C2368" s="104"/>
      <c r="H2368" s="83" t="s">
        <v>1306</v>
      </c>
    </row>
    <row r="2369">
      <c r="C2369" s="104"/>
      <c r="H2369" s="83" t="s">
        <v>1306</v>
      </c>
    </row>
    <row r="2370">
      <c r="C2370" s="104"/>
      <c r="H2370" s="83" t="s">
        <v>1306</v>
      </c>
    </row>
    <row r="2371">
      <c r="C2371" s="104"/>
      <c r="H2371" s="83" t="s">
        <v>1306</v>
      </c>
    </row>
    <row r="2372">
      <c r="C2372" s="104"/>
      <c r="H2372" s="83" t="s">
        <v>1329</v>
      </c>
    </row>
    <row r="2373">
      <c r="C2373" s="104"/>
      <c r="H2373" s="83" t="s">
        <v>1329</v>
      </c>
    </row>
    <row r="2374">
      <c r="C2374" s="104"/>
      <c r="H2374" s="83" t="s">
        <v>1329</v>
      </c>
    </row>
    <row r="2375">
      <c r="C2375" s="104"/>
      <c r="H2375" s="83" t="s">
        <v>1329</v>
      </c>
    </row>
    <row r="2376">
      <c r="C2376" s="104"/>
      <c r="H2376" s="83" t="s">
        <v>1329</v>
      </c>
    </row>
    <row r="2377">
      <c r="C2377" s="104"/>
      <c r="H2377" s="83" t="s">
        <v>1329</v>
      </c>
    </row>
    <row r="2378">
      <c r="C2378" s="104"/>
      <c r="H2378" s="83" t="s">
        <v>1329</v>
      </c>
    </row>
    <row r="2379">
      <c r="C2379" s="104"/>
      <c r="H2379" s="83" t="s">
        <v>1329</v>
      </c>
    </row>
    <row r="2380">
      <c r="C2380" s="104"/>
      <c r="H2380" s="83" t="s">
        <v>1329</v>
      </c>
    </row>
    <row r="2381">
      <c r="C2381" s="104"/>
      <c r="H2381" s="83" t="s">
        <v>1306</v>
      </c>
    </row>
    <row r="2382">
      <c r="C2382" s="104"/>
      <c r="H2382" s="83" t="s">
        <v>1306</v>
      </c>
    </row>
    <row r="2383">
      <c r="C2383" s="104"/>
      <c r="H2383" s="83" t="s">
        <v>1306</v>
      </c>
    </row>
    <row r="2384">
      <c r="C2384" s="104"/>
      <c r="H2384" s="83" t="s">
        <v>1306</v>
      </c>
    </row>
    <row r="2385">
      <c r="C2385" s="104"/>
      <c r="H2385" s="83" t="s">
        <v>1306</v>
      </c>
    </row>
    <row r="2386">
      <c r="C2386" s="104"/>
      <c r="H2386" s="83" t="s">
        <v>1306</v>
      </c>
    </row>
    <row r="2387">
      <c r="C2387" s="104"/>
      <c r="H2387" s="83" t="s">
        <v>1306</v>
      </c>
    </row>
    <row r="2388">
      <c r="C2388" s="104"/>
      <c r="H2388" s="83" t="s">
        <v>1306</v>
      </c>
    </row>
    <row r="2389">
      <c r="C2389" s="104"/>
      <c r="H2389" s="83" t="s">
        <v>1306</v>
      </c>
    </row>
    <row r="2390">
      <c r="C2390" s="104"/>
      <c r="H2390" s="83" t="s">
        <v>1306</v>
      </c>
    </row>
    <row r="2391">
      <c r="C2391" s="104"/>
      <c r="H2391" s="83" t="s">
        <v>1301</v>
      </c>
    </row>
    <row r="2392">
      <c r="C2392" s="104"/>
      <c r="H2392" s="83" t="s">
        <v>1301</v>
      </c>
    </row>
    <row r="2393">
      <c r="C2393" s="104"/>
      <c r="H2393" s="83" t="s">
        <v>1301</v>
      </c>
    </row>
    <row r="2394">
      <c r="C2394" s="104"/>
      <c r="H2394" s="83" t="s">
        <v>1301</v>
      </c>
    </row>
    <row r="2395">
      <c r="C2395" s="104"/>
      <c r="H2395" s="83" t="s">
        <v>1301</v>
      </c>
    </row>
    <row r="2396">
      <c r="C2396" s="104"/>
      <c r="H2396" s="83" t="s">
        <v>1301</v>
      </c>
    </row>
    <row r="2397">
      <c r="C2397" s="104"/>
      <c r="H2397" s="83" t="s">
        <v>1306</v>
      </c>
    </row>
    <row r="2398">
      <c r="C2398" s="104"/>
      <c r="H2398" s="83" t="s">
        <v>1306</v>
      </c>
    </row>
    <row r="2399">
      <c r="C2399" s="104"/>
      <c r="H2399" s="83" t="s">
        <v>1384</v>
      </c>
    </row>
    <row r="2400">
      <c r="C2400" s="104"/>
      <c r="H2400" s="83" t="s">
        <v>1301</v>
      </c>
    </row>
    <row r="2401">
      <c r="C2401" s="104"/>
      <c r="H2401" s="83" t="s">
        <v>1301</v>
      </c>
    </row>
    <row r="2402">
      <c r="C2402" s="104"/>
      <c r="H2402" s="83" t="s">
        <v>1301</v>
      </c>
    </row>
    <row r="2403">
      <c r="C2403" s="104"/>
      <c r="H2403" s="83" t="s">
        <v>1301</v>
      </c>
    </row>
    <row r="2404">
      <c r="C2404" s="104"/>
      <c r="H2404" s="83" t="s">
        <v>1301</v>
      </c>
    </row>
    <row r="2405">
      <c r="C2405" s="104"/>
      <c r="H2405" s="83" t="s">
        <v>1301</v>
      </c>
    </row>
    <row r="2406">
      <c r="C2406" s="104"/>
      <c r="H2406" s="83" t="s">
        <v>1329</v>
      </c>
    </row>
    <row r="2407">
      <c r="C2407" s="104"/>
      <c r="H2407" s="83" t="s">
        <v>1329</v>
      </c>
    </row>
    <row r="2408">
      <c r="C2408" s="104"/>
      <c r="H2408" s="83" t="s">
        <v>1329</v>
      </c>
    </row>
    <row r="2409">
      <c r="C2409" s="104"/>
      <c r="H2409" s="83" t="s">
        <v>1329</v>
      </c>
    </row>
    <row r="2410">
      <c r="C2410" s="104"/>
      <c r="H2410" s="83" t="s">
        <v>1329</v>
      </c>
    </row>
    <row r="2411">
      <c r="C2411" s="104"/>
      <c r="H2411" s="83" t="s">
        <v>1329</v>
      </c>
    </row>
    <row r="2412">
      <c r="C2412" s="104"/>
      <c r="H2412" s="83" t="s">
        <v>1329</v>
      </c>
    </row>
    <row r="2413">
      <c r="C2413" s="104"/>
      <c r="H2413" s="83" t="s">
        <v>1301</v>
      </c>
    </row>
    <row r="2414">
      <c r="C2414" s="104"/>
      <c r="H2414" s="83" t="s">
        <v>1301</v>
      </c>
    </row>
    <row r="2415">
      <c r="C2415" s="104"/>
      <c r="H2415" s="83" t="s">
        <v>1301</v>
      </c>
    </row>
    <row r="2416">
      <c r="C2416" s="104"/>
      <c r="H2416" s="83" t="s">
        <v>1301</v>
      </c>
    </row>
    <row r="2417">
      <c r="C2417" s="104"/>
      <c r="H2417" s="83" t="s">
        <v>1301</v>
      </c>
    </row>
    <row r="2418">
      <c r="C2418" s="104"/>
      <c r="H2418" s="83" t="s">
        <v>1301</v>
      </c>
    </row>
    <row r="2419">
      <c r="C2419" s="104"/>
      <c r="H2419" s="83" t="s">
        <v>1301</v>
      </c>
    </row>
    <row r="2420">
      <c r="C2420" s="104"/>
      <c r="H2420" s="83" t="s">
        <v>1301</v>
      </c>
    </row>
    <row r="2421">
      <c r="C2421" s="104"/>
      <c r="H2421" s="83" t="s">
        <v>1306</v>
      </c>
    </row>
    <row r="2422">
      <c r="C2422" s="104"/>
      <c r="H2422" s="83" t="s">
        <v>1306</v>
      </c>
    </row>
    <row r="2423">
      <c r="C2423" s="104"/>
      <c r="H2423" s="83" t="s">
        <v>1306</v>
      </c>
    </row>
    <row r="2424">
      <c r="C2424" s="104"/>
      <c r="H2424" s="83" t="s">
        <v>1306</v>
      </c>
    </row>
    <row r="2425">
      <c r="C2425" s="104"/>
      <c r="H2425" s="83" t="s">
        <v>1306</v>
      </c>
    </row>
    <row r="2426">
      <c r="C2426" s="104"/>
      <c r="H2426" s="83" t="s">
        <v>1306</v>
      </c>
    </row>
    <row r="2427">
      <c r="C2427" s="104"/>
      <c r="H2427" s="83" t="s">
        <v>1306</v>
      </c>
    </row>
    <row r="2428">
      <c r="C2428" s="104"/>
      <c r="H2428" s="83" t="s">
        <v>1306</v>
      </c>
    </row>
    <row r="2429">
      <c r="C2429" s="104"/>
      <c r="H2429" s="83" t="s">
        <v>1306</v>
      </c>
    </row>
    <row r="2430">
      <c r="C2430" s="104"/>
      <c r="H2430" s="83" t="s">
        <v>1306</v>
      </c>
    </row>
    <row r="2431">
      <c r="C2431" s="104"/>
      <c r="H2431" s="83" t="s">
        <v>1306</v>
      </c>
    </row>
    <row r="2432">
      <c r="C2432" s="104"/>
      <c r="H2432" s="83" t="s">
        <v>1306</v>
      </c>
    </row>
    <row r="2433">
      <c r="C2433" s="104"/>
      <c r="H2433" s="83" t="s">
        <v>1329</v>
      </c>
    </row>
    <row r="2434">
      <c r="C2434" s="104"/>
      <c r="H2434" s="83" t="s">
        <v>1329</v>
      </c>
    </row>
    <row r="2435">
      <c r="C2435" s="104"/>
      <c r="H2435" s="83" t="s">
        <v>1329</v>
      </c>
    </row>
    <row r="2436">
      <c r="C2436" s="104"/>
      <c r="H2436" s="83" t="s">
        <v>1329</v>
      </c>
    </row>
    <row r="2437">
      <c r="C2437" s="104"/>
      <c r="H2437" s="83" t="s">
        <v>1329</v>
      </c>
    </row>
    <row r="2438">
      <c r="C2438" s="104"/>
      <c r="H2438" s="83" t="s">
        <v>1329</v>
      </c>
    </row>
    <row r="2439">
      <c r="C2439" s="104"/>
      <c r="H2439" s="83" t="s">
        <v>1329</v>
      </c>
    </row>
    <row r="2440">
      <c r="C2440" s="104"/>
      <c r="H2440" s="83" t="s">
        <v>1329</v>
      </c>
    </row>
    <row r="2441">
      <c r="C2441" s="104"/>
      <c r="H2441" s="83" t="s">
        <v>1329</v>
      </c>
    </row>
    <row r="2442">
      <c r="C2442" s="104"/>
      <c r="H2442" s="83" t="s">
        <v>1329</v>
      </c>
    </row>
    <row r="2443">
      <c r="C2443" s="104"/>
      <c r="H2443" s="83" t="s">
        <v>1329</v>
      </c>
    </row>
    <row r="2444">
      <c r="C2444" s="104"/>
      <c r="H2444" s="83" t="s">
        <v>1329</v>
      </c>
    </row>
    <row r="2445">
      <c r="C2445" s="104"/>
      <c r="H2445" s="83" t="s">
        <v>1329</v>
      </c>
    </row>
    <row r="2446">
      <c r="C2446" s="104"/>
      <c r="H2446" s="83" t="s">
        <v>1329</v>
      </c>
    </row>
    <row r="2447">
      <c r="C2447" s="104"/>
      <c r="H2447" s="83" t="s">
        <v>1329</v>
      </c>
    </row>
    <row r="2448">
      <c r="C2448" s="104"/>
      <c r="H2448" s="83" t="s">
        <v>1329</v>
      </c>
    </row>
    <row r="2449">
      <c r="C2449" s="104"/>
      <c r="H2449" s="83" t="s">
        <v>1329</v>
      </c>
    </row>
    <row r="2450">
      <c r="C2450" s="104"/>
      <c r="H2450" s="83" t="s">
        <v>1329</v>
      </c>
    </row>
    <row r="2451">
      <c r="C2451" s="104"/>
      <c r="H2451" s="83" t="s">
        <v>1306</v>
      </c>
    </row>
    <row r="2452">
      <c r="C2452" s="104"/>
      <c r="H2452" s="83" t="s">
        <v>1306</v>
      </c>
    </row>
    <row r="2453">
      <c r="C2453" s="104"/>
      <c r="H2453" s="83" t="s">
        <v>1306</v>
      </c>
    </row>
    <row r="2454">
      <c r="C2454" s="104"/>
      <c r="H2454" s="83" t="s">
        <v>1306</v>
      </c>
    </row>
    <row r="2455">
      <c r="C2455" s="104"/>
      <c r="H2455" s="83" t="s">
        <v>1306</v>
      </c>
    </row>
    <row r="2456">
      <c r="C2456" s="104"/>
      <c r="H2456" s="83" t="s">
        <v>1306</v>
      </c>
    </row>
    <row r="2457">
      <c r="C2457" s="104"/>
      <c r="H2457" s="83" t="s">
        <v>1306</v>
      </c>
    </row>
    <row r="2458">
      <c r="C2458" s="104"/>
      <c r="H2458" s="83" t="s">
        <v>1306</v>
      </c>
    </row>
    <row r="2459">
      <c r="C2459" s="104"/>
      <c r="H2459" s="83" t="s">
        <v>1301</v>
      </c>
    </row>
    <row r="2460">
      <c r="C2460" s="104"/>
      <c r="H2460" s="83" t="s">
        <v>1357</v>
      </c>
    </row>
    <row r="2461">
      <c r="C2461" s="104"/>
      <c r="H2461" s="83" t="s">
        <v>1357</v>
      </c>
    </row>
    <row r="2462">
      <c r="C2462" s="104"/>
      <c r="H2462" s="83" t="s">
        <v>1357</v>
      </c>
    </row>
    <row r="2463">
      <c r="C2463" s="104"/>
      <c r="H2463" s="83" t="s">
        <v>1301</v>
      </c>
    </row>
    <row r="2464">
      <c r="C2464" s="104"/>
      <c r="H2464" s="83" t="s">
        <v>1357</v>
      </c>
    </row>
    <row r="2465">
      <c r="C2465" s="104"/>
      <c r="H2465" s="83" t="s">
        <v>1357</v>
      </c>
    </row>
    <row r="2466">
      <c r="C2466" s="104"/>
      <c r="H2466" s="83" t="s">
        <v>1357</v>
      </c>
    </row>
    <row r="2467">
      <c r="C2467" s="104"/>
      <c r="H2467" s="83" t="s">
        <v>1329</v>
      </c>
    </row>
    <row r="2468">
      <c r="C2468" s="104"/>
      <c r="H2468" s="83" t="s">
        <v>1329</v>
      </c>
    </row>
    <row r="2469">
      <c r="C2469" s="104"/>
      <c r="H2469" s="83" t="s">
        <v>1329</v>
      </c>
    </row>
    <row r="2470">
      <c r="C2470" s="104"/>
      <c r="H2470" s="83" t="s">
        <v>1329</v>
      </c>
    </row>
    <row r="2471">
      <c r="C2471" s="104"/>
      <c r="H2471" s="83" t="s">
        <v>1329</v>
      </c>
    </row>
    <row r="2472">
      <c r="C2472" s="104"/>
      <c r="H2472" s="83" t="s">
        <v>1329</v>
      </c>
    </row>
    <row r="2473">
      <c r="C2473" s="104"/>
      <c r="H2473" s="83" t="s">
        <v>1329</v>
      </c>
    </row>
    <row r="2474">
      <c r="C2474" s="104"/>
      <c r="H2474" s="83" t="s">
        <v>1329</v>
      </c>
    </row>
    <row r="2475">
      <c r="C2475" s="104"/>
      <c r="H2475" s="83" t="s">
        <v>1329</v>
      </c>
    </row>
    <row r="2476">
      <c r="C2476" s="104"/>
      <c r="H2476" s="83" t="s">
        <v>1329</v>
      </c>
    </row>
    <row r="2477">
      <c r="C2477" s="104"/>
      <c r="H2477" s="83" t="s">
        <v>1329</v>
      </c>
    </row>
    <row r="2478">
      <c r="C2478" s="104"/>
      <c r="H2478" s="83" t="s">
        <v>1329</v>
      </c>
    </row>
    <row r="2479">
      <c r="C2479" s="104"/>
      <c r="H2479" s="83" t="s">
        <v>1329</v>
      </c>
    </row>
    <row r="2480">
      <c r="C2480" s="104"/>
      <c r="H2480" s="83" t="s">
        <v>1329</v>
      </c>
    </row>
    <row r="2481">
      <c r="C2481" s="104"/>
      <c r="H2481" s="83" t="s">
        <v>1384</v>
      </c>
    </row>
    <row r="2482">
      <c r="C2482" s="104"/>
      <c r="H2482" s="83" t="s">
        <v>1306</v>
      </c>
    </row>
    <row r="2483">
      <c r="C2483" s="104"/>
      <c r="H2483" s="83" t="s">
        <v>1384</v>
      </c>
    </row>
    <row r="2484">
      <c r="C2484" s="104"/>
      <c r="H2484" s="83" t="s">
        <v>1306</v>
      </c>
    </row>
    <row r="2485">
      <c r="C2485" s="104"/>
      <c r="H2485" s="83" t="s">
        <v>1306</v>
      </c>
    </row>
    <row r="2486">
      <c r="C2486" s="104"/>
      <c r="H2486" s="83" t="s">
        <v>1306</v>
      </c>
    </row>
    <row r="2487">
      <c r="C2487" s="104"/>
      <c r="H2487" s="83" t="s">
        <v>1306</v>
      </c>
    </row>
    <row r="2488">
      <c r="C2488" s="104"/>
      <c r="H2488" s="83" t="s">
        <v>1301</v>
      </c>
    </row>
    <row r="2489">
      <c r="C2489" s="104"/>
      <c r="H2489" s="83" t="s">
        <v>1301</v>
      </c>
    </row>
    <row r="2490">
      <c r="C2490" s="104"/>
      <c r="H2490" s="83" t="s">
        <v>1301</v>
      </c>
    </row>
    <row r="2491">
      <c r="C2491" s="104"/>
      <c r="H2491" s="83" t="s">
        <v>1301</v>
      </c>
    </row>
    <row r="2492">
      <c r="C2492" s="104"/>
      <c r="H2492" s="83" t="s">
        <v>1301</v>
      </c>
    </row>
    <row r="2493">
      <c r="C2493" s="104"/>
      <c r="H2493" s="83" t="s">
        <v>1301</v>
      </c>
    </row>
    <row r="2494">
      <c r="C2494" s="104"/>
      <c r="H2494" s="83" t="s">
        <v>1301</v>
      </c>
    </row>
    <row r="2495">
      <c r="C2495" s="104"/>
      <c r="H2495" s="83" t="s">
        <v>1301</v>
      </c>
    </row>
    <row r="2496">
      <c r="C2496" s="104"/>
      <c r="H2496" s="83" t="s">
        <v>1329</v>
      </c>
    </row>
    <row r="2497">
      <c r="C2497" s="104"/>
      <c r="H2497" s="83" t="s">
        <v>1329</v>
      </c>
    </row>
    <row r="2498">
      <c r="C2498" s="104"/>
      <c r="H2498" s="83" t="s">
        <v>1329</v>
      </c>
    </row>
    <row r="2499">
      <c r="C2499" s="104"/>
      <c r="H2499" s="83" t="s">
        <v>1329</v>
      </c>
    </row>
    <row r="2500">
      <c r="C2500" s="104"/>
      <c r="H2500" s="83" t="s">
        <v>1329</v>
      </c>
    </row>
    <row r="2501">
      <c r="C2501" s="104"/>
      <c r="H2501" s="83" t="s">
        <v>1329</v>
      </c>
    </row>
    <row r="2502">
      <c r="C2502" s="104"/>
      <c r="H2502" s="83" t="s">
        <v>1329</v>
      </c>
    </row>
    <row r="2503">
      <c r="C2503" s="104"/>
      <c r="H2503" s="83" t="s">
        <v>1329</v>
      </c>
    </row>
    <row r="2504">
      <c r="C2504" s="104"/>
      <c r="H2504" s="83" t="s">
        <v>1306</v>
      </c>
    </row>
    <row r="2505">
      <c r="C2505" s="104"/>
      <c r="H2505" s="83" t="s">
        <v>1306</v>
      </c>
    </row>
    <row r="2506">
      <c r="C2506" s="104"/>
      <c r="H2506" s="83" t="s">
        <v>1306</v>
      </c>
    </row>
    <row r="2507">
      <c r="C2507" s="104"/>
      <c r="H2507" s="83" t="s">
        <v>1306</v>
      </c>
    </row>
    <row r="2508">
      <c r="C2508" s="104"/>
      <c r="H2508" s="83" t="s">
        <v>1306</v>
      </c>
    </row>
    <row r="2509">
      <c r="C2509" s="104"/>
      <c r="H2509" s="83" t="s">
        <v>1301</v>
      </c>
    </row>
    <row r="2510">
      <c r="C2510" s="104"/>
      <c r="H2510" s="83" t="s">
        <v>1301</v>
      </c>
    </row>
    <row r="2511">
      <c r="C2511" s="104"/>
      <c r="H2511" s="83" t="s">
        <v>1301</v>
      </c>
    </row>
    <row r="2512">
      <c r="C2512" s="104"/>
      <c r="H2512" s="83" t="s">
        <v>1301</v>
      </c>
    </row>
    <row r="2513">
      <c r="C2513" s="104"/>
      <c r="H2513" s="83" t="s">
        <v>1301</v>
      </c>
    </row>
    <row r="2514">
      <c r="C2514" s="104"/>
      <c r="H2514" s="83" t="s">
        <v>1301</v>
      </c>
    </row>
    <row r="2515">
      <c r="C2515" s="104"/>
      <c r="H2515" s="83" t="s">
        <v>1301</v>
      </c>
    </row>
    <row r="2516">
      <c r="C2516" s="104"/>
      <c r="H2516" s="83" t="s">
        <v>1329</v>
      </c>
    </row>
    <row r="2517">
      <c r="C2517" s="104"/>
      <c r="H2517" s="83" t="s">
        <v>1329</v>
      </c>
    </row>
    <row r="2518">
      <c r="C2518" s="104"/>
      <c r="H2518" s="83" t="s">
        <v>1329</v>
      </c>
    </row>
    <row r="2519">
      <c r="C2519" s="104"/>
      <c r="H2519" s="83" t="s">
        <v>1329</v>
      </c>
    </row>
    <row r="2520">
      <c r="C2520" s="104"/>
      <c r="H2520" s="83" t="s">
        <v>1329</v>
      </c>
    </row>
    <row r="2521">
      <c r="C2521" s="104"/>
      <c r="H2521" s="83" t="s">
        <v>1329</v>
      </c>
    </row>
    <row r="2522">
      <c r="C2522" s="104"/>
      <c r="H2522" s="83" t="s">
        <v>1329</v>
      </c>
    </row>
    <row r="2523">
      <c r="C2523" s="104"/>
      <c r="H2523" s="83" t="s">
        <v>1329</v>
      </c>
    </row>
    <row r="2524">
      <c r="C2524" s="104"/>
      <c r="H2524" s="83" t="s">
        <v>1301</v>
      </c>
    </row>
    <row r="2525">
      <c r="C2525" s="104"/>
      <c r="H2525" s="83" t="s">
        <v>1301</v>
      </c>
    </row>
    <row r="2526">
      <c r="C2526" s="104"/>
      <c r="H2526" s="83" t="s">
        <v>1301</v>
      </c>
    </row>
    <row r="2527">
      <c r="C2527" s="104"/>
      <c r="H2527" s="83" t="s">
        <v>1301</v>
      </c>
    </row>
    <row r="2528">
      <c r="C2528" s="104"/>
      <c r="H2528" s="83" t="s">
        <v>1301</v>
      </c>
    </row>
    <row r="2529">
      <c r="C2529" s="104"/>
      <c r="H2529" s="83" t="s">
        <v>1301</v>
      </c>
    </row>
    <row r="2530">
      <c r="C2530" s="104"/>
      <c r="H2530" s="83" t="s">
        <v>1301</v>
      </c>
    </row>
    <row r="2531">
      <c r="C2531" s="104"/>
      <c r="H2531" s="83" t="s">
        <v>1301</v>
      </c>
    </row>
    <row r="2532">
      <c r="C2532" s="104"/>
      <c r="H2532" s="83" t="s">
        <v>1329</v>
      </c>
    </row>
    <row r="2533">
      <c r="C2533" s="104"/>
      <c r="H2533" s="83" t="s">
        <v>1329</v>
      </c>
    </row>
    <row r="2534">
      <c r="C2534" s="104"/>
      <c r="H2534" s="83" t="s">
        <v>1329</v>
      </c>
    </row>
    <row r="2535">
      <c r="C2535" s="104"/>
      <c r="H2535" s="83" t="s">
        <v>1329</v>
      </c>
    </row>
    <row r="2536">
      <c r="C2536" s="104"/>
      <c r="H2536" s="83" t="s">
        <v>1329</v>
      </c>
    </row>
    <row r="2537">
      <c r="C2537" s="104"/>
      <c r="H2537" s="83" t="s">
        <v>1329</v>
      </c>
    </row>
    <row r="2538">
      <c r="C2538" s="104"/>
      <c r="H2538" s="83" t="s">
        <v>1329</v>
      </c>
    </row>
    <row r="2539">
      <c r="C2539" s="104"/>
      <c r="H2539" s="83" t="s">
        <v>1329</v>
      </c>
    </row>
    <row r="2540">
      <c r="C2540" s="104"/>
      <c r="H2540" s="83" t="s">
        <v>1329</v>
      </c>
    </row>
    <row r="2541">
      <c r="C2541" s="104"/>
      <c r="H2541" s="83" t="s">
        <v>1329</v>
      </c>
    </row>
    <row r="2542">
      <c r="C2542" s="104"/>
      <c r="H2542" s="83" t="s">
        <v>1329</v>
      </c>
    </row>
    <row r="2543">
      <c r="C2543" s="104"/>
      <c r="H2543" s="83" t="s">
        <v>1329</v>
      </c>
    </row>
    <row r="2544">
      <c r="C2544" s="104"/>
      <c r="H2544" s="83" t="s">
        <v>1301</v>
      </c>
    </row>
    <row r="2545">
      <c r="C2545" s="104"/>
      <c r="H2545" s="83" t="s">
        <v>1301</v>
      </c>
    </row>
    <row r="2546">
      <c r="C2546" s="104"/>
      <c r="H2546" s="83" t="s">
        <v>1301</v>
      </c>
    </row>
    <row r="2547">
      <c r="C2547" s="104"/>
      <c r="H2547" s="83" t="s">
        <v>1301</v>
      </c>
    </row>
    <row r="2548">
      <c r="C2548" s="104"/>
      <c r="H2548" s="83" t="s">
        <v>1301</v>
      </c>
    </row>
    <row r="2549">
      <c r="C2549" s="104"/>
      <c r="H2549" s="83" t="s">
        <v>1301</v>
      </c>
    </row>
    <row r="2550">
      <c r="C2550" s="104"/>
      <c r="H2550" s="83" t="s">
        <v>1301</v>
      </c>
    </row>
    <row r="2551">
      <c r="C2551" s="104"/>
      <c r="H2551" s="83" t="s">
        <v>1301</v>
      </c>
    </row>
    <row r="2552">
      <c r="C2552" s="104"/>
      <c r="H2552" s="83" t="s">
        <v>1301</v>
      </c>
    </row>
    <row r="2553">
      <c r="C2553" s="104"/>
      <c r="H2553" s="83" t="s">
        <v>1306</v>
      </c>
    </row>
    <row r="2554">
      <c r="C2554" s="104"/>
      <c r="H2554" s="83" t="s">
        <v>1306</v>
      </c>
    </row>
    <row r="2555">
      <c r="C2555" s="104"/>
      <c r="H2555" s="83" t="s">
        <v>1306</v>
      </c>
    </row>
    <row r="2556">
      <c r="C2556" s="104"/>
      <c r="H2556" s="83" t="s">
        <v>1306</v>
      </c>
    </row>
    <row r="2557">
      <c r="C2557" s="104"/>
      <c r="H2557" s="83" t="s">
        <v>1306</v>
      </c>
    </row>
    <row r="2558">
      <c r="C2558" s="104"/>
      <c r="H2558" s="83" t="s">
        <v>1306</v>
      </c>
    </row>
    <row r="2559">
      <c r="C2559" s="104"/>
      <c r="H2559" s="83" t="s">
        <v>1306</v>
      </c>
    </row>
    <row r="2560">
      <c r="C2560" s="104"/>
      <c r="H2560" s="83" t="s">
        <v>1306</v>
      </c>
    </row>
    <row r="2561">
      <c r="C2561" s="104"/>
      <c r="H2561" s="83" t="s">
        <v>1306</v>
      </c>
    </row>
    <row r="2562">
      <c r="C2562" s="104"/>
      <c r="H2562" s="83" t="s">
        <v>1306</v>
      </c>
    </row>
    <row r="2563">
      <c r="C2563" s="104"/>
      <c r="H2563" s="83" t="s">
        <v>1306</v>
      </c>
    </row>
    <row r="2564">
      <c r="C2564" s="104"/>
      <c r="H2564" s="83" t="s">
        <v>1306</v>
      </c>
    </row>
    <row r="2565">
      <c r="C2565" s="104"/>
      <c r="H2565" s="83" t="s">
        <v>1306</v>
      </c>
    </row>
    <row r="2566">
      <c r="C2566" s="104"/>
      <c r="H2566" s="83" t="s">
        <v>1306</v>
      </c>
    </row>
    <row r="2567">
      <c r="C2567" s="104"/>
      <c r="H2567" s="83" t="s">
        <v>1306</v>
      </c>
    </row>
    <row r="2568">
      <c r="C2568" s="104"/>
      <c r="H2568" s="83" t="s">
        <v>1306</v>
      </c>
    </row>
    <row r="2569">
      <c r="C2569" s="104"/>
      <c r="H2569" s="83" t="s">
        <v>1306</v>
      </c>
    </row>
    <row r="2570">
      <c r="C2570" s="104"/>
      <c r="H2570" s="83" t="s">
        <v>1306</v>
      </c>
    </row>
    <row r="2571">
      <c r="C2571" s="104"/>
      <c r="H2571" s="83" t="s">
        <v>1329</v>
      </c>
    </row>
    <row r="2572">
      <c r="C2572" s="104"/>
      <c r="H2572" s="83" t="s">
        <v>1301</v>
      </c>
    </row>
    <row r="2573">
      <c r="C2573" s="104"/>
      <c r="H2573" s="83" t="s">
        <v>1301</v>
      </c>
    </row>
    <row r="2574">
      <c r="C2574" s="104"/>
      <c r="H2574" s="83" t="s">
        <v>1301</v>
      </c>
    </row>
    <row r="2575">
      <c r="C2575" s="104"/>
      <c r="H2575" s="83" t="s">
        <v>1306</v>
      </c>
    </row>
    <row r="2576">
      <c r="C2576" s="104"/>
      <c r="H2576" s="83" t="s">
        <v>1306</v>
      </c>
    </row>
    <row r="2577">
      <c r="C2577" s="104"/>
      <c r="H2577" s="83" t="s">
        <v>1306</v>
      </c>
    </row>
    <row r="2578">
      <c r="C2578" s="104"/>
      <c r="H2578" s="83" t="s">
        <v>1306</v>
      </c>
    </row>
    <row r="2579">
      <c r="C2579" s="104"/>
      <c r="H2579" s="83" t="s">
        <v>1306</v>
      </c>
    </row>
    <row r="2580">
      <c r="C2580" s="104"/>
      <c r="H2580" s="83" t="s">
        <v>1329</v>
      </c>
    </row>
    <row r="2581">
      <c r="C2581" s="104"/>
      <c r="H2581" s="83" t="s">
        <v>1329</v>
      </c>
    </row>
    <row r="2582">
      <c r="C2582" s="104"/>
      <c r="H2582" s="83" t="s">
        <v>1329</v>
      </c>
    </row>
    <row r="2583">
      <c r="C2583" s="104"/>
      <c r="H2583" s="83" t="s">
        <v>1329</v>
      </c>
    </row>
    <row r="2584">
      <c r="C2584" s="104"/>
      <c r="H2584" s="83" t="s">
        <v>1306</v>
      </c>
    </row>
    <row r="2585">
      <c r="C2585" s="104"/>
      <c r="H2585" s="83" t="s">
        <v>1306</v>
      </c>
    </row>
    <row r="2586">
      <c r="C2586" s="104"/>
      <c r="H2586" s="83" t="s">
        <v>1306</v>
      </c>
    </row>
    <row r="2587">
      <c r="C2587" s="104"/>
      <c r="H2587" s="83" t="s">
        <v>1301</v>
      </c>
    </row>
    <row r="2588">
      <c r="C2588" s="104"/>
      <c r="H2588" s="83" t="s">
        <v>1301</v>
      </c>
    </row>
    <row r="2589">
      <c r="C2589" s="104"/>
      <c r="H2589" s="83" t="s">
        <v>1301</v>
      </c>
    </row>
    <row r="2590">
      <c r="C2590" s="104"/>
      <c r="H2590" s="83" t="s">
        <v>1329</v>
      </c>
    </row>
    <row r="2591">
      <c r="C2591" s="104"/>
      <c r="H2591" s="83" t="s">
        <v>1329</v>
      </c>
    </row>
    <row r="2592">
      <c r="C2592" s="104"/>
      <c r="H2592" s="83" t="s">
        <v>1329</v>
      </c>
    </row>
    <row r="2593">
      <c r="C2593" s="104"/>
      <c r="H2593" s="83" t="s">
        <v>1329</v>
      </c>
    </row>
    <row r="2594">
      <c r="C2594" s="104"/>
      <c r="H2594" s="83" t="s">
        <v>1329</v>
      </c>
    </row>
    <row r="2595">
      <c r="C2595" s="104"/>
      <c r="H2595" s="83" t="s">
        <v>1329</v>
      </c>
    </row>
    <row r="2596">
      <c r="C2596" s="104"/>
      <c r="H2596" s="83" t="s">
        <v>1329</v>
      </c>
    </row>
    <row r="2597">
      <c r="C2597" s="104"/>
      <c r="H2597" s="83" t="s">
        <v>1329</v>
      </c>
    </row>
    <row r="2598">
      <c r="C2598" s="104"/>
      <c r="H2598" s="83" t="s">
        <v>1329</v>
      </c>
    </row>
    <row r="2599">
      <c r="C2599" s="104"/>
      <c r="H2599" s="83" t="s">
        <v>1329</v>
      </c>
    </row>
    <row r="2600">
      <c r="C2600" s="104"/>
      <c r="H2600" s="83" t="s">
        <v>1329</v>
      </c>
    </row>
    <row r="2601">
      <c r="C2601" s="104"/>
      <c r="H2601" s="83" t="s">
        <v>1329</v>
      </c>
    </row>
    <row r="2602">
      <c r="C2602" s="104"/>
      <c r="H2602" s="83" t="s">
        <v>1329</v>
      </c>
    </row>
    <row r="2603">
      <c r="C2603" s="104"/>
      <c r="H2603" s="83" t="s">
        <v>1329</v>
      </c>
    </row>
    <row r="2604">
      <c r="C2604" s="104"/>
      <c r="H2604" s="83" t="s">
        <v>1301</v>
      </c>
    </row>
    <row r="2605">
      <c r="C2605" s="104"/>
      <c r="H2605" s="83" t="s">
        <v>1301</v>
      </c>
    </row>
    <row r="2606">
      <c r="C2606" s="104"/>
      <c r="H2606" s="83" t="s">
        <v>1301</v>
      </c>
    </row>
    <row r="2607">
      <c r="C2607" s="104"/>
      <c r="H2607" s="83" t="s">
        <v>1301</v>
      </c>
    </row>
    <row r="2608">
      <c r="C2608" s="104"/>
      <c r="H2608" s="83" t="s">
        <v>1301</v>
      </c>
    </row>
    <row r="2609">
      <c r="C2609" s="104"/>
      <c r="H2609" s="83" t="s">
        <v>1306</v>
      </c>
    </row>
    <row r="2610">
      <c r="C2610" s="104"/>
      <c r="H2610" s="83" t="s">
        <v>1306</v>
      </c>
    </row>
    <row r="2611">
      <c r="C2611" s="104"/>
      <c r="H2611" s="83" t="s">
        <v>1306</v>
      </c>
    </row>
    <row r="2612">
      <c r="C2612" s="104"/>
      <c r="H2612" s="83" t="s">
        <v>1306</v>
      </c>
    </row>
    <row r="2613">
      <c r="C2613" s="104"/>
      <c r="H2613" s="83" t="s">
        <v>1306</v>
      </c>
    </row>
    <row r="2614">
      <c r="C2614" s="104"/>
      <c r="H2614" s="83" t="s">
        <v>1329</v>
      </c>
    </row>
    <row r="2615">
      <c r="C2615" s="104"/>
      <c r="H2615" s="83" t="s">
        <v>1329</v>
      </c>
    </row>
    <row r="2616">
      <c r="C2616" s="104"/>
      <c r="H2616" s="83" t="s">
        <v>1329</v>
      </c>
    </row>
    <row r="2617">
      <c r="C2617" s="104"/>
      <c r="H2617" s="83" t="s">
        <v>1329</v>
      </c>
    </row>
    <row r="2618">
      <c r="C2618" s="104"/>
      <c r="H2618" s="83" t="s">
        <v>1329</v>
      </c>
    </row>
    <row r="2619">
      <c r="C2619" s="104"/>
      <c r="H2619" s="83" t="s">
        <v>1329</v>
      </c>
    </row>
    <row r="2620">
      <c r="C2620" s="104"/>
      <c r="H2620" s="83" t="s">
        <v>1329</v>
      </c>
    </row>
    <row r="2621">
      <c r="C2621" s="104"/>
      <c r="H2621" s="83" t="s">
        <v>1329</v>
      </c>
    </row>
    <row r="2622">
      <c r="C2622" s="104"/>
      <c r="H2622" s="83" t="s">
        <v>1329</v>
      </c>
    </row>
    <row r="2623">
      <c r="C2623" s="104"/>
      <c r="H2623" s="83" t="s">
        <v>1329</v>
      </c>
    </row>
    <row r="2624">
      <c r="C2624" s="104"/>
      <c r="H2624" s="83" t="s">
        <v>1329</v>
      </c>
    </row>
    <row r="2625">
      <c r="C2625" s="104"/>
      <c r="H2625" s="83" t="s">
        <v>1329</v>
      </c>
    </row>
    <row r="2626">
      <c r="C2626" s="104"/>
      <c r="H2626" s="83" t="s">
        <v>1329</v>
      </c>
    </row>
    <row r="2627">
      <c r="C2627" s="104"/>
      <c r="H2627" s="83" t="s">
        <v>1329</v>
      </c>
    </row>
    <row r="2628">
      <c r="C2628" s="104"/>
      <c r="H2628" s="83" t="s">
        <v>1329</v>
      </c>
    </row>
    <row r="2629">
      <c r="C2629" s="104"/>
      <c r="H2629" s="83" t="s">
        <v>1301</v>
      </c>
    </row>
    <row r="2630">
      <c r="C2630" s="104"/>
      <c r="H2630" s="83" t="s">
        <v>1301</v>
      </c>
    </row>
    <row r="2631">
      <c r="C2631" s="104"/>
      <c r="H2631" s="83" t="s">
        <v>1301</v>
      </c>
    </row>
    <row r="2632">
      <c r="C2632" s="104"/>
      <c r="H2632" s="83" t="s">
        <v>1301</v>
      </c>
    </row>
    <row r="2633">
      <c r="C2633" s="104"/>
      <c r="H2633" s="83" t="s">
        <v>1301</v>
      </c>
    </row>
    <row r="2634">
      <c r="C2634" s="104"/>
      <c r="H2634" s="83" t="s">
        <v>1301</v>
      </c>
    </row>
    <row r="2635">
      <c r="C2635" s="104"/>
      <c r="H2635" s="83" t="s">
        <v>1301</v>
      </c>
    </row>
    <row r="2636">
      <c r="C2636" s="104"/>
      <c r="H2636" s="83" t="s">
        <v>1301</v>
      </c>
    </row>
    <row r="2637">
      <c r="C2637" s="104"/>
      <c r="H2637" s="83" t="s">
        <v>1301</v>
      </c>
    </row>
    <row r="2638">
      <c r="C2638" s="104"/>
      <c r="H2638" s="83" t="s">
        <v>1301</v>
      </c>
    </row>
    <row r="2639">
      <c r="C2639" s="104"/>
      <c r="H2639" s="83" t="s">
        <v>1306</v>
      </c>
    </row>
    <row r="2640">
      <c r="C2640" s="104"/>
      <c r="H2640" s="83" t="s">
        <v>1306</v>
      </c>
    </row>
    <row r="2641">
      <c r="C2641" s="104"/>
      <c r="H2641" s="83" t="s">
        <v>1306</v>
      </c>
    </row>
    <row r="2642">
      <c r="C2642" s="104"/>
      <c r="H2642" s="83" t="s">
        <v>1306</v>
      </c>
    </row>
    <row r="2643">
      <c r="C2643" s="104"/>
      <c r="H2643" s="83" t="s">
        <v>1306</v>
      </c>
    </row>
    <row r="2644">
      <c r="C2644" s="104"/>
      <c r="H2644" s="83" t="s">
        <v>1306</v>
      </c>
    </row>
    <row r="2645">
      <c r="C2645" s="104"/>
      <c r="H2645" s="83" t="s">
        <v>1306</v>
      </c>
    </row>
    <row r="2646">
      <c r="C2646" s="104"/>
      <c r="H2646" s="83" t="s">
        <v>1306</v>
      </c>
    </row>
    <row r="2647">
      <c r="C2647" s="104"/>
      <c r="H2647" s="83" t="s">
        <v>1306</v>
      </c>
    </row>
    <row r="2648">
      <c r="C2648" s="104"/>
      <c r="H2648" s="83" t="s">
        <v>1306</v>
      </c>
    </row>
    <row r="2649">
      <c r="C2649" s="104"/>
      <c r="H2649" s="83" t="s">
        <v>1329</v>
      </c>
    </row>
    <row r="2650">
      <c r="C2650" s="104"/>
      <c r="H2650" s="83" t="s">
        <v>1329</v>
      </c>
    </row>
    <row r="2651">
      <c r="C2651" s="104"/>
      <c r="H2651" s="83" t="s">
        <v>1384</v>
      </c>
    </row>
    <row r="2652">
      <c r="C2652" s="104"/>
      <c r="H2652" s="83" t="s">
        <v>1329</v>
      </c>
    </row>
    <row r="2653">
      <c r="C2653" s="104"/>
      <c r="H2653" s="83" t="s">
        <v>1306</v>
      </c>
    </row>
    <row r="2654">
      <c r="C2654" s="104"/>
      <c r="H2654" s="83" t="s">
        <v>1306</v>
      </c>
    </row>
    <row r="2655">
      <c r="C2655" s="104"/>
      <c r="H2655" s="83" t="s">
        <v>1306</v>
      </c>
    </row>
    <row r="2656">
      <c r="C2656" s="104"/>
      <c r="H2656" s="83" t="s">
        <v>1301</v>
      </c>
    </row>
    <row r="2657">
      <c r="C2657" s="104"/>
      <c r="H2657" s="83" t="s">
        <v>1301</v>
      </c>
    </row>
    <row r="2658">
      <c r="C2658" s="104"/>
      <c r="H2658" s="83" t="s">
        <v>1301</v>
      </c>
    </row>
    <row r="2659">
      <c r="C2659" s="104"/>
      <c r="H2659" s="83" t="s">
        <v>1301</v>
      </c>
    </row>
    <row r="2660">
      <c r="C2660" s="104"/>
      <c r="H2660" s="83" t="s">
        <v>1329</v>
      </c>
    </row>
    <row r="2661">
      <c r="C2661" s="104"/>
      <c r="H2661" s="83" t="s">
        <v>1329</v>
      </c>
    </row>
    <row r="2662">
      <c r="C2662" s="104"/>
      <c r="H2662" s="83" t="s">
        <v>1329</v>
      </c>
    </row>
    <row r="2663">
      <c r="C2663" s="104"/>
      <c r="H2663" s="83" t="s">
        <v>1329</v>
      </c>
    </row>
    <row r="2664">
      <c r="C2664" s="104"/>
      <c r="H2664" s="83" t="s">
        <v>1329</v>
      </c>
    </row>
    <row r="2665">
      <c r="C2665" s="104"/>
      <c r="H2665" s="83" t="s">
        <v>1329</v>
      </c>
    </row>
    <row r="2666">
      <c r="C2666" s="104"/>
      <c r="H2666" s="83" t="s">
        <v>1329</v>
      </c>
    </row>
    <row r="2667">
      <c r="C2667" s="104"/>
      <c r="H2667" s="83" t="s">
        <v>1329</v>
      </c>
    </row>
    <row r="2668">
      <c r="C2668" s="104"/>
      <c r="H2668" s="83" t="s">
        <v>1329</v>
      </c>
    </row>
    <row r="2669">
      <c r="C2669" s="104"/>
      <c r="H2669" s="83" t="s">
        <v>1329</v>
      </c>
    </row>
    <row r="2670">
      <c r="C2670" s="104"/>
      <c r="H2670" s="83" t="s">
        <v>1329</v>
      </c>
    </row>
    <row r="2671">
      <c r="C2671" s="104"/>
      <c r="H2671" s="83" t="s">
        <v>1329</v>
      </c>
    </row>
    <row r="2672">
      <c r="C2672" s="104"/>
      <c r="H2672" s="83" t="s">
        <v>1329</v>
      </c>
    </row>
    <row r="2673">
      <c r="C2673" s="104"/>
      <c r="H2673" s="83" t="s">
        <v>1329</v>
      </c>
    </row>
    <row r="2674">
      <c r="C2674" s="104"/>
      <c r="H2674" s="83" t="s">
        <v>1329</v>
      </c>
    </row>
    <row r="2675">
      <c r="C2675" s="104"/>
      <c r="H2675" s="83" t="s">
        <v>1329</v>
      </c>
    </row>
    <row r="2676">
      <c r="C2676" s="104"/>
      <c r="H2676" s="83" t="s">
        <v>1329</v>
      </c>
    </row>
    <row r="2677">
      <c r="C2677" s="104"/>
      <c r="H2677" s="83" t="s">
        <v>1301</v>
      </c>
    </row>
    <row r="2678">
      <c r="C2678" s="104"/>
      <c r="H2678" s="83" t="s">
        <v>1306</v>
      </c>
    </row>
    <row r="2679">
      <c r="C2679" s="104"/>
      <c r="H2679" s="83" t="s">
        <v>1306</v>
      </c>
    </row>
    <row r="2680">
      <c r="C2680" s="104"/>
      <c r="H2680" s="83" t="s">
        <v>1306</v>
      </c>
    </row>
    <row r="2681">
      <c r="C2681" s="104"/>
      <c r="H2681" s="83" t="s">
        <v>1306</v>
      </c>
    </row>
    <row r="2682">
      <c r="C2682" s="104"/>
      <c r="H2682" s="83" t="s">
        <v>1306</v>
      </c>
    </row>
    <row r="2683">
      <c r="C2683" s="104"/>
      <c r="H2683" s="83" t="s">
        <v>1306</v>
      </c>
    </row>
    <row r="2684">
      <c r="C2684" s="104"/>
      <c r="H2684" s="83" t="s">
        <v>1306</v>
      </c>
    </row>
    <row r="2685">
      <c r="C2685" s="104"/>
      <c r="H2685" s="83" t="s">
        <v>1306</v>
      </c>
    </row>
    <row r="2686">
      <c r="C2686" s="104"/>
      <c r="H2686" s="83" t="s">
        <v>1329</v>
      </c>
    </row>
    <row r="2687">
      <c r="C2687" s="104"/>
      <c r="H2687" s="83" t="s">
        <v>1329</v>
      </c>
    </row>
    <row r="2688">
      <c r="C2688" s="104"/>
      <c r="H2688" s="83" t="s">
        <v>1301</v>
      </c>
    </row>
    <row r="2689">
      <c r="C2689" s="104"/>
      <c r="H2689" s="83" t="s">
        <v>1301</v>
      </c>
    </row>
    <row r="2690">
      <c r="C2690" s="104"/>
      <c r="H2690" s="83" t="s">
        <v>1301</v>
      </c>
    </row>
    <row r="2691">
      <c r="C2691" s="104"/>
      <c r="H2691" s="83" t="s">
        <v>1301</v>
      </c>
    </row>
    <row r="2692">
      <c r="C2692" s="104"/>
      <c r="H2692" s="83" t="s">
        <v>1301</v>
      </c>
    </row>
    <row r="2693">
      <c r="C2693" s="104"/>
      <c r="H2693" s="83" t="s">
        <v>1301</v>
      </c>
    </row>
    <row r="2694">
      <c r="C2694" s="104"/>
      <c r="H2694" s="83" t="s">
        <v>1301</v>
      </c>
    </row>
    <row r="2695">
      <c r="C2695" s="104"/>
      <c r="H2695" s="83" t="s">
        <v>1301</v>
      </c>
    </row>
    <row r="2696">
      <c r="C2696" s="104"/>
      <c r="H2696" s="83" t="s">
        <v>1301</v>
      </c>
    </row>
    <row r="2697">
      <c r="C2697" s="104"/>
      <c r="H2697" s="83" t="s">
        <v>1301</v>
      </c>
    </row>
    <row r="2698">
      <c r="C2698" s="104"/>
      <c r="H2698" s="83" t="s">
        <v>1301</v>
      </c>
    </row>
    <row r="2699">
      <c r="C2699" s="104"/>
      <c r="H2699" s="83" t="s">
        <v>1301</v>
      </c>
    </row>
    <row r="2700">
      <c r="C2700" s="104"/>
      <c r="H2700" s="83" t="s">
        <v>1301</v>
      </c>
    </row>
    <row r="2701">
      <c r="C2701" s="104"/>
      <c r="H2701" s="83" t="s">
        <v>1301</v>
      </c>
    </row>
    <row r="2702">
      <c r="C2702" s="104"/>
      <c r="H2702" s="83" t="s">
        <v>1306</v>
      </c>
    </row>
    <row r="2703">
      <c r="C2703" s="104"/>
      <c r="H2703" s="83" t="s">
        <v>1306</v>
      </c>
    </row>
    <row r="2704">
      <c r="C2704" s="104"/>
      <c r="H2704" s="83" t="s">
        <v>1306</v>
      </c>
    </row>
    <row r="2705">
      <c r="C2705" s="104"/>
      <c r="H2705" s="83" t="s">
        <v>1306</v>
      </c>
    </row>
    <row r="2706">
      <c r="C2706" s="104"/>
      <c r="H2706" s="83" t="s">
        <v>1306</v>
      </c>
    </row>
    <row r="2707">
      <c r="C2707" s="104"/>
      <c r="H2707" s="83" t="s">
        <v>1306</v>
      </c>
    </row>
    <row r="2708">
      <c r="C2708" s="104"/>
      <c r="H2708" s="83" t="s">
        <v>1306</v>
      </c>
    </row>
    <row r="2709">
      <c r="C2709" s="104"/>
      <c r="H2709" s="83" t="s">
        <v>1306</v>
      </c>
    </row>
    <row r="2710">
      <c r="C2710" s="104"/>
      <c r="H2710" s="83" t="s">
        <v>1306</v>
      </c>
    </row>
    <row r="2711">
      <c r="C2711" s="104"/>
      <c r="H2711" s="83" t="s">
        <v>1306</v>
      </c>
    </row>
    <row r="2712">
      <c r="C2712" s="104"/>
      <c r="H2712" s="83" t="s">
        <v>1306</v>
      </c>
    </row>
    <row r="2713">
      <c r="C2713" s="104"/>
      <c r="H2713" s="83" t="s">
        <v>1306</v>
      </c>
    </row>
    <row r="2714">
      <c r="C2714" s="104"/>
      <c r="H2714" s="83" t="s">
        <v>1306</v>
      </c>
    </row>
    <row r="2715">
      <c r="C2715" s="104"/>
      <c r="H2715" s="83" t="s">
        <v>1306</v>
      </c>
    </row>
    <row r="2716">
      <c r="C2716" s="104"/>
      <c r="H2716" s="83" t="s">
        <v>1306</v>
      </c>
    </row>
    <row r="2717">
      <c r="C2717" s="104"/>
      <c r="H2717" s="83" t="s">
        <v>1329</v>
      </c>
    </row>
    <row r="2718">
      <c r="C2718" s="104"/>
      <c r="H2718" s="83" t="s">
        <v>1329</v>
      </c>
    </row>
    <row r="2719">
      <c r="C2719" s="104"/>
      <c r="H2719" s="83" t="s">
        <v>1329</v>
      </c>
    </row>
    <row r="2720">
      <c r="C2720" s="104"/>
      <c r="H2720" s="83" t="s">
        <v>1329</v>
      </c>
    </row>
    <row r="2721">
      <c r="C2721" s="104"/>
      <c r="H2721" s="83" t="s">
        <v>1329</v>
      </c>
    </row>
    <row r="2722">
      <c r="C2722" s="104"/>
      <c r="H2722" s="83" t="s">
        <v>1329</v>
      </c>
    </row>
    <row r="2723">
      <c r="C2723" s="104"/>
      <c r="H2723" s="83" t="s">
        <v>1329</v>
      </c>
    </row>
    <row r="2724">
      <c r="C2724" s="104"/>
      <c r="H2724" s="83" t="s">
        <v>1329</v>
      </c>
    </row>
    <row r="2725">
      <c r="C2725" s="104"/>
      <c r="H2725" s="83" t="s">
        <v>1301</v>
      </c>
    </row>
    <row r="2726">
      <c r="C2726" s="104"/>
      <c r="H2726" s="83" t="s">
        <v>1301</v>
      </c>
    </row>
    <row r="2727">
      <c r="C2727" s="104"/>
      <c r="H2727" s="83" t="s">
        <v>1301</v>
      </c>
    </row>
    <row r="2728">
      <c r="C2728" s="104"/>
      <c r="H2728" s="83" t="s">
        <v>1301</v>
      </c>
    </row>
    <row r="2729">
      <c r="C2729" s="104"/>
      <c r="H2729" s="83" t="s">
        <v>1306</v>
      </c>
    </row>
    <row r="2730">
      <c r="C2730" s="104"/>
      <c r="H2730" s="83" t="s">
        <v>1306</v>
      </c>
    </row>
    <row r="2731">
      <c r="C2731" s="104"/>
      <c r="H2731" s="83" t="s">
        <v>1306</v>
      </c>
    </row>
    <row r="2732">
      <c r="C2732" s="104"/>
      <c r="H2732" s="83" t="s">
        <v>1306</v>
      </c>
    </row>
    <row r="2733">
      <c r="C2733" s="104"/>
      <c r="H2733" s="83" t="s">
        <v>1306</v>
      </c>
    </row>
    <row r="2734">
      <c r="C2734" s="104"/>
      <c r="H2734" s="83" t="s">
        <v>1306</v>
      </c>
    </row>
    <row r="2735">
      <c r="C2735" s="104"/>
      <c r="H2735" s="83" t="s">
        <v>1306</v>
      </c>
    </row>
    <row r="2736">
      <c r="C2736" s="104"/>
      <c r="H2736" s="83" t="s">
        <v>1306</v>
      </c>
    </row>
    <row r="2737">
      <c r="C2737" s="104"/>
      <c r="H2737" s="83" t="s">
        <v>1306</v>
      </c>
    </row>
    <row r="2738">
      <c r="C2738" s="104"/>
      <c r="H2738" s="83" t="s">
        <v>1384</v>
      </c>
    </row>
    <row r="2739">
      <c r="C2739" s="104"/>
      <c r="H2739" s="83" t="s">
        <v>1329</v>
      </c>
    </row>
    <row r="2740">
      <c r="C2740" s="104"/>
      <c r="H2740" s="83" t="s">
        <v>1329</v>
      </c>
    </row>
    <row r="2741">
      <c r="C2741" s="104"/>
      <c r="H2741" s="83" t="s">
        <v>1329</v>
      </c>
    </row>
    <row r="2742">
      <c r="C2742" s="104"/>
      <c r="H2742" s="83" t="s">
        <v>1329</v>
      </c>
    </row>
    <row r="2743">
      <c r="C2743" s="104"/>
      <c r="H2743" s="83" t="s">
        <v>1329</v>
      </c>
    </row>
    <row r="2744">
      <c r="C2744" s="104"/>
      <c r="H2744" s="83" t="s">
        <v>1329</v>
      </c>
    </row>
    <row r="2745">
      <c r="C2745" s="104"/>
      <c r="H2745" s="83" t="s">
        <v>1329</v>
      </c>
    </row>
    <row r="2746">
      <c r="C2746" s="104"/>
      <c r="H2746" s="83" t="s">
        <v>1306</v>
      </c>
    </row>
    <row r="2747">
      <c r="C2747" s="104"/>
      <c r="H2747" s="83" t="s">
        <v>1306</v>
      </c>
    </row>
    <row r="2748">
      <c r="C2748" s="104"/>
      <c r="H2748" s="83" t="s">
        <v>1306</v>
      </c>
    </row>
    <row r="2749">
      <c r="C2749" s="104"/>
      <c r="H2749" s="83" t="s">
        <v>1306</v>
      </c>
    </row>
    <row r="2750">
      <c r="C2750" s="104"/>
      <c r="H2750" s="83" t="s">
        <v>1306</v>
      </c>
    </row>
    <row r="2751">
      <c r="C2751" s="104"/>
      <c r="H2751" s="83" t="s">
        <v>1306</v>
      </c>
    </row>
    <row r="2752">
      <c r="C2752" s="104"/>
      <c r="H2752" s="83" t="s">
        <v>1301</v>
      </c>
    </row>
    <row r="2753">
      <c r="C2753" s="104"/>
      <c r="H2753" s="83" t="s">
        <v>1301</v>
      </c>
    </row>
    <row r="2754">
      <c r="C2754" s="104"/>
      <c r="H2754" s="83" t="s">
        <v>1301</v>
      </c>
    </row>
    <row r="2755">
      <c r="C2755" s="104"/>
      <c r="H2755" s="83" t="s">
        <v>1301</v>
      </c>
    </row>
    <row r="2756">
      <c r="C2756" s="104"/>
      <c r="H2756" s="83" t="s">
        <v>1301</v>
      </c>
    </row>
    <row r="2757">
      <c r="C2757" s="104"/>
      <c r="H2757" s="83" t="s">
        <v>1301</v>
      </c>
    </row>
    <row r="2758">
      <c r="C2758" s="104"/>
      <c r="H2758" s="83" t="s">
        <v>1301</v>
      </c>
    </row>
    <row r="2759">
      <c r="C2759" s="104"/>
      <c r="H2759" s="83" t="s">
        <v>1301</v>
      </c>
    </row>
    <row r="2760">
      <c r="C2760" s="104"/>
      <c r="H2760" s="83" t="s">
        <v>1301</v>
      </c>
    </row>
    <row r="2761">
      <c r="C2761" s="104"/>
      <c r="H2761" s="83" t="s">
        <v>1301</v>
      </c>
    </row>
    <row r="2762">
      <c r="C2762" s="104"/>
      <c r="H2762" s="83" t="s">
        <v>1329</v>
      </c>
    </row>
    <row r="2763">
      <c r="C2763" s="104"/>
      <c r="H2763" s="83" t="s">
        <v>1301</v>
      </c>
    </row>
    <row r="2764">
      <c r="C2764" s="104"/>
      <c r="H2764" s="83" t="s">
        <v>1306</v>
      </c>
    </row>
    <row r="2765">
      <c r="C2765" s="104"/>
      <c r="H2765" s="83" t="s">
        <v>1306</v>
      </c>
    </row>
    <row r="2766">
      <c r="C2766" s="104"/>
      <c r="H2766" s="83" t="s">
        <v>1306</v>
      </c>
    </row>
    <row r="2767">
      <c r="C2767" s="104"/>
      <c r="H2767" s="83" t="s">
        <v>1306</v>
      </c>
    </row>
    <row r="2768">
      <c r="C2768" s="104"/>
      <c r="H2768" s="83" t="s">
        <v>1306</v>
      </c>
    </row>
    <row r="2769">
      <c r="C2769" s="104"/>
      <c r="H2769" s="83" t="s">
        <v>1306</v>
      </c>
    </row>
    <row r="2770">
      <c r="C2770" s="104"/>
      <c r="H2770" s="83" t="s">
        <v>1306</v>
      </c>
    </row>
    <row r="2771">
      <c r="C2771" s="104"/>
      <c r="H2771" s="83" t="s">
        <v>1306</v>
      </c>
    </row>
    <row r="2772">
      <c r="C2772" s="104"/>
      <c r="H2772" s="83" t="s">
        <v>1306</v>
      </c>
    </row>
    <row r="2773">
      <c r="C2773" s="104"/>
      <c r="H2773" s="83" t="s">
        <v>1306</v>
      </c>
    </row>
    <row r="2774">
      <c r="C2774" s="104"/>
      <c r="H2774" s="83" t="s">
        <v>1306</v>
      </c>
    </row>
    <row r="2775">
      <c r="C2775" s="104"/>
      <c r="H2775" s="83" t="s">
        <v>1329</v>
      </c>
    </row>
    <row r="2776">
      <c r="C2776" s="104"/>
      <c r="H2776" s="83" t="s">
        <v>1329</v>
      </c>
    </row>
    <row r="2777">
      <c r="C2777" s="104"/>
      <c r="H2777" s="83" t="s">
        <v>1329</v>
      </c>
    </row>
    <row r="2778">
      <c r="C2778" s="104"/>
      <c r="H2778" s="83" t="s">
        <v>1329</v>
      </c>
    </row>
    <row r="2779">
      <c r="C2779" s="104"/>
      <c r="H2779" s="83" t="s">
        <v>1329</v>
      </c>
    </row>
    <row r="2780">
      <c r="C2780" s="104"/>
      <c r="H2780" s="83" t="s">
        <v>1329</v>
      </c>
    </row>
    <row r="2781">
      <c r="C2781" s="104"/>
      <c r="H2781" s="83" t="s">
        <v>1329</v>
      </c>
    </row>
    <row r="2782">
      <c r="C2782" s="104"/>
      <c r="H2782" s="83" t="s">
        <v>1329</v>
      </c>
    </row>
    <row r="2783">
      <c r="C2783" s="104"/>
      <c r="H2783" s="83" t="s">
        <v>1329</v>
      </c>
    </row>
    <row r="2784">
      <c r="C2784" s="104"/>
      <c r="H2784" s="83" t="s">
        <v>1329</v>
      </c>
    </row>
    <row r="2785">
      <c r="C2785" s="104"/>
      <c r="H2785" s="83" t="s">
        <v>1386</v>
      </c>
    </row>
    <row r="2786">
      <c r="C2786" s="104"/>
      <c r="H2786" s="83" t="s">
        <v>1301</v>
      </c>
    </row>
    <row r="2787">
      <c r="C2787" s="104"/>
      <c r="H2787" s="83" t="s">
        <v>1301</v>
      </c>
    </row>
    <row r="2788">
      <c r="C2788" s="104"/>
      <c r="H2788" s="83" t="s">
        <v>1301</v>
      </c>
    </row>
    <row r="2789">
      <c r="C2789" s="104"/>
      <c r="H2789" s="83" t="s">
        <v>1301</v>
      </c>
    </row>
    <row r="2790">
      <c r="C2790" s="104"/>
      <c r="H2790" s="83" t="s">
        <v>1301</v>
      </c>
    </row>
    <row r="2791">
      <c r="C2791" s="104"/>
      <c r="H2791" s="83" t="s">
        <v>1301</v>
      </c>
    </row>
    <row r="2792">
      <c r="C2792" s="104"/>
      <c r="H2792" s="83" t="s">
        <v>1306</v>
      </c>
    </row>
    <row r="2793">
      <c r="C2793" s="104"/>
      <c r="H2793" s="83" t="s">
        <v>1306</v>
      </c>
    </row>
    <row r="2794">
      <c r="C2794" s="104"/>
      <c r="H2794" s="83" t="s">
        <v>1306</v>
      </c>
    </row>
    <row r="2795">
      <c r="C2795" s="104"/>
      <c r="H2795" s="83" t="s">
        <v>1306</v>
      </c>
    </row>
    <row r="2796">
      <c r="C2796" s="104"/>
      <c r="H2796" s="83" t="s">
        <v>1306</v>
      </c>
    </row>
    <row r="2797">
      <c r="C2797" s="104"/>
      <c r="H2797" s="83" t="s">
        <v>1306</v>
      </c>
    </row>
    <row r="2798">
      <c r="C2798" s="104"/>
      <c r="H2798" s="83" t="s">
        <v>1329</v>
      </c>
    </row>
    <row r="2799">
      <c r="C2799" s="104"/>
      <c r="H2799" s="83" t="s">
        <v>1329</v>
      </c>
    </row>
    <row r="2800">
      <c r="C2800" s="104"/>
      <c r="H2800" s="83" t="s">
        <v>1329</v>
      </c>
    </row>
    <row r="2801">
      <c r="C2801" s="104"/>
      <c r="H2801" s="83" t="s">
        <v>1329</v>
      </c>
    </row>
    <row r="2802">
      <c r="C2802" s="104"/>
      <c r="H2802" s="83" t="s">
        <v>1329</v>
      </c>
    </row>
    <row r="2803">
      <c r="C2803" s="104"/>
      <c r="H2803" s="83" t="s">
        <v>1329</v>
      </c>
    </row>
    <row r="2804">
      <c r="C2804" s="104"/>
      <c r="H2804" s="83" t="s">
        <v>1329</v>
      </c>
    </row>
    <row r="2805">
      <c r="C2805" s="104"/>
      <c r="H2805" s="83" t="s">
        <v>1329</v>
      </c>
    </row>
    <row r="2806">
      <c r="C2806" s="104"/>
      <c r="H2806" s="83" t="s">
        <v>1329</v>
      </c>
    </row>
    <row r="2807">
      <c r="C2807" s="104"/>
      <c r="H2807" s="83" t="s">
        <v>1306</v>
      </c>
    </row>
    <row r="2808">
      <c r="C2808" s="104"/>
      <c r="H2808" s="83" t="s">
        <v>1306</v>
      </c>
    </row>
    <row r="2809">
      <c r="C2809" s="104"/>
      <c r="H2809" s="83" t="s">
        <v>1306</v>
      </c>
    </row>
    <row r="2810">
      <c r="C2810" s="104"/>
      <c r="H2810" s="83" t="s">
        <v>1306</v>
      </c>
    </row>
    <row r="2811">
      <c r="C2811" s="104"/>
      <c r="H2811" s="83" t="s">
        <v>1301</v>
      </c>
    </row>
    <row r="2812">
      <c r="C2812" s="104"/>
      <c r="H2812" s="83" t="s">
        <v>1301</v>
      </c>
    </row>
    <row r="2813">
      <c r="C2813" s="104"/>
      <c r="H2813" s="83" t="s">
        <v>1301</v>
      </c>
    </row>
    <row r="2814">
      <c r="C2814" s="104"/>
      <c r="H2814" s="83" t="s">
        <v>1301</v>
      </c>
    </row>
    <row r="2815">
      <c r="C2815" s="104"/>
      <c r="H2815" s="83" t="s">
        <v>1301</v>
      </c>
    </row>
    <row r="2816">
      <c r="C2816" s="104"/>
      <c r="H2816" s="83" t="s">
        <v>1301</v>
      </c>
    </row>
    <row r="2817">
      <c r="C2817" s="104"/>
      <c r="H2817" s="83" t="s">
        <v>1301</v>
      </c>
    </row>
    <row r="2818">
      <c r="C2818" s="104"/>
      <c r="H2818" s="83" t="s">
        <v>1301</v>
      </c>
    </row>
    <row r="2819">
      <c r="C2819" s="104"/>
      <c r="H2819" s="83" t="s">
        <v>1301</v>
      </c>
    </row>
    <row r="2820">
      <c r="C2820" s="104"/>
      <c r="H2820" s="83" t="s">
        <v>1329</v>
      </c>
    </row>
    <row r="2821">
      <c r="C2821" s="104"/>
      <c r="H2821" s="83" t="s">
        <v>1329</v>
      </c>
    </row>
    <row r="2822">
      <c r="C2822" s="104"/>
      <c r="H2822" s="83" t="s">
        <v>1329</v>
      </c>
    </row>
    <row r="2823">
      <c r="C2823" s="104"/>
      <c r="H2823" s="83" t="s">
        <v>1329</v>
      </c>
    </row>
    <row r="2824">
      <c r="C2824" s="104"/>
      <c r="H2824" s="83" t="s">
        <v>1329</v>
      </c>
    </row>
    <row r="2825">
      <c r="C2825" s="104"/>
      <c r="H2825" s="83" t="s">
        <v>1329</v>
      </c>
    </row>
    <row r="2826">
      <c r="C2826" s="104"/>
      <c r="H2826" s="83" t="s">
        <v>1329</v>
      </c>
    </row>
    <row r="2827">
      <c r="C2827" s="104"/>
      <c r="H2827" s="83" t="s">
        <v>1329</v>
      </c>
    </row>
    <row r="2828">
      <c r="C2828" s="104"/>
      <c r="H2828" s="83" t="s">
        <v>1329</v>
      </c>
    </row>
    <row r="2829">
      <c r="C2829" s="104"/>
      <c r="H2829" s="83" t="s">
        <v>1329</v>
      </c>
    </row>
    <row r="2830">
      <c r="C2830" s="104"/>
      <c r="H2830" s="83" t="s">
        <v>1329</v>
      </c>
    </row>
    <row r="2831">
      <c r="C2831" s="104"/>
      <c r="H2831" s="83" t="s">
        <v>1329</v>
      </c>
    </row>
    <row r="2832">
      <c r="C2832" s="104"/>
      <c r="H2832" s="83" t="s">
        <v>1329</v>
      </c>
    </row>
    <row r="2833">
      <c r="C2833" s="104"/>
      <c r="H2833" s="83" t="s">
        <v>1329</v>
      </c>
    </row>
    <row r="2834">
      <c r="C2834" s="104"/>
      <c r="H2834" s="83" t="s">
        <v>1329</v>
      </c>
    </row>
    <row r="2835">
      <c r="C2835" s="104"/>
      <c r="H2835" s="83" t="s">
        <v>1329</v>
      </c>
    </row>
    <row r="2836">
      <c r="C2836" s="104"/>
      <c r="H2836" s="83" t="s">
        <v>1329</v>
      </c>
    </row>
    <row r="2837">
      <c r="C2837" s="104"/>
      <c r="H2837" s="83" t="s">
        <v>1329</v>
      </c>
    </row>
    <row r="2838">
      <c r="C2838" s="104"/>
      <c r="H2838" s="83" t="s">
        <v>1329</v>
      </c>
    </row>
    <row r="2839">
      <c r="C2839" s="104"/>
      <c r="H2839" s="83" t="s">
        <v>1329</v>
      </c>
    </row>
    <row r="2840">
      <c r="C2840" s="104"/>
      <c r="H2840" s="83" t="s">
        <v>1329</v>
      </c>
    </row>
    <row r="2841">
      <c r="C2841" s="104"/>
      <c r="H2841" s="83" t="s">
        <v>1329</v>
      </c>
    </row>
    <row r="2842">
      <c r="C2842" s="104"/>
      <c r="H2842" s="83" t="s">
        <v>1306</v>
      </c>
    </row>
    <row r="2843">
      <c r="C2843" s="104"/>
      <c r="H2843" s="83" t="s">
        <v>1306</v>
      </c>
    </row>
    <row r="2844">
      <c r="C2844" s="104"/>
      <c r="H2844" s="83" t="s">
        <v>1306</v>
      </c>
    </row>
    <row r="2845">
      <c r="C2845" s="104"/>
      <c r="H2845" s="83" t="s">
        <v>1306</v>
      </c>
    </row>
    <row r="2846">
      <c r="C2846" s="104"/>
      <c r="H2846" s="83" t="s">
        <v>1306</v>
      </c>
    </row>
    <row r="2847">
      <c r="C2847" s="104"/>
      <c r="H2847" s="83" t="s">
        <v>1306</v>
      </c>
    </row>
    <row r="2848">
      <c r="C2848" s="104"/>
      <c r="H2848" s="83" t="s">
        <v>1301</v>
      </c>
    </row>
    <row r="2849">
      <c r="C2849" s="104"/>
      <c r="H2849" s="83" t="s">
        <v>1301</v>
      </c>
    </row>
    <row r="2850">
      <c r="C2850" s="104"/>
      <c r="H2850" s="83" t="s">
        <v>1301</v>
      </c>
    </row>
    <row r="2851">
      <c r="C2851" s="104"/>
      <c r="H2851" s="83" t="s">
        <v>1301</v>
      </c>
    </row>
    <row r="2852">
      <c r="C2852" s="104"/>
      <c r="H2852" s="83" t="s">
        <v>1301</v>
      </c>
    </row>
    <row r="2853">
      <c r="C2853" s="104"/>
      <c r="H2853" s="83" t="s">
        <v>1301</v>
      </c>
    </row>
    <row r="2854">
      <c r="C2854" s="104"/>
      <c r="H2854" s="83" t="s">
        <v>1301</v>
      </c>
    </row>
    <row r="2855">
      <c r="C2855" s="104"/>
      <c r="H2855" s="83" t="s">
        <v>1306</v>
      </c>
    </row>
    <row r="2856">
      <c r="C2856" s="104"/>
      <c r="H2856" s="83" t="s">
        <v>1306</v>
      </c>
    </row>
    <row r="2857">
      <c r="C2857" s="104"/>
      <c r="H2857" s="83" t="s">
        <v>1306</v>
      </c>
    </row>
    <row r="2858">
      <c r="C2858" s="104"/>
      <c r="H2858" s="83" t="s">
        <v>1306</v>
      </c>
    </row>
    <row r="2859">
      <c r="C2859" s="104"/>
      <c r="H2859" s="83" t="s">
        <v>1306</v>
      </c>
    </row>
    <row r="2860">
      <c r="C2860" s="104"/>
      <c r="H2860" s="83" t="s">
        <v>1306</v>
      </c>
    </row>
    <row r="2861">
      <c r="C2861" s="104"/>
      <c r="H2861" s="83" t="s">
        <v>1306</v>
      </c>
    </row>
    <row r="2862">
      <c r="C2862" s="104"/>
      <c r="H2862" s="83" t="s">
        <v>1306</v>
      </c>
    </row>
    <row r="2863">
      <c r="C2863" s="104"/>
      <c r="H2863" s="83" t="s">
        <v>1306</v>
      </c>
    </row>
    <row r="2864">
      <c r="C2864" s="104"/>
      <c r="H2864" s="83" t="s">
        <v>1306</v>
      </c>
    </row>
    <row r="2865">
      <c r="C2865" s="104"/>
      <c r="H2865" s="83" t="s">
        <v>1306</v>
      </c>
    </row>
    <row r="2866">
      <c r="C2866" s="104"/>
      <c r="H2866" s="83" t="s">
        <v>1329</v>
      </c>
    </row>
    <row r="2867">
      <c r="C2867" s="104"/>
      <c r="H2867" s="83" t="s">
        <v>1329</v>
      </c>
    </row>
    <row r="2868">
      <c r="C2868" s="104"/>
      <c r="H2868" s="83" t="s">
        <v>1329</v>
      </c>
    </row>
    <row r="2869">
      <c r="C2869" s="104"/>
      <c r="H2869" s="83" t="s">
        <v>1329</v>
      </c>
    </row>
    <row r="2870">
      <c r="C2870" s="104"/>
      <c r="H2870" s="83" t="s">
        <v>1329</v>
      </c>
    </row>
    <row r="2871">
      <c r="C2871" s="104"/>
      <c r="H2871" s="83" t="s">
        <v>1306</v>
      </c>
    </row>
    <row r="2872">
      <c r="C2872" s="104"/>
      <c r="H2872" s="83" t="s">
        <v>1306</v>
      </c>
    </row>
    <row r="2873">
      <c r="C2873" s="104"/>
      <c r="H2873" s="83" t="s">
        <v>1306</v>
      </c>
    </row>
    <row r="2874">
      <c r="C2874" s="104"/>
      <c r="H2874" s="83" t="s">
        <v>1306</v>
      </c>
    </row>
    <row r="2875">
      <c r="C2875" s="104"/>
      <c r="H2875" s="83" t="s">
        <v>1306</v>
      </c>
    </row>
    <row r="2876">
      <c r="C2876" s="104"/>
      <c r="H2876" s="83" t="s">
        <v>1306</v>
      </c>
    </row>
    <row r="2877">
      <c r="C2877" s="104"/>
      <c r="H2877" s="83" t="s">
        <v>1306</v>
      </c>
    </row>
    <row r="2878">
      <c r="C2878" s="104"/>
      <c r="H2878" s="83" t="s">
        <v>1329</v>
      </c>
    </row>
    <row r="2879">
      <c r="C2879" s="104"/>
      <c r="H2879" s="83" t="s">
        <v>1329</v>
      </c>
    </row>
    <row r="2880">
      <c r="C2880" s="104"/>
      <c r="H2880" s="83" t="s">
        <v>1329</v>
      </c>
    </row>
    <row r="2881">
      <c r="C2881" s="104"/>
      <c r="H2881" s="83" t="s">
        <v>1329</v>
      </c>
    </row>
    <row r="2882">
      <c r="C2882" s="104"/>
      <c r="H2882" s="83" t="s">
        <v>1329</v>
      </c>
    </row>
    <row r="2883">
      <c r="C2883" s="104"/>
      <c r="H2883" s="83" t="s">
        <v>1329</v>
      </c>
    </row>
    <row r="2884">
      <c r="C2884" s="104"/>
      <c r="H2884" s="83" t="s">
        <v>1329</v>
      </c>
    </row>
    <row r="2885">
      <c r="C2885" s="104"/>
      <c r="H2885" s="83" t="s">
        <v>1329</v>
      </c>
    </row>
    <row r="2886">
      <c r="C2886" s="104"/>
      <c r="H2886" s="83" t="s">
        <v>1329</v>
      </c>
    </row>
    <row r="2887">
      <c r="C2887" s="104"/>
      <c r="H2887" s="83" t="s">
        <v>1329</v>
      </c>
    </row>
    <row r="2888">
      <c r="C2888" s="104"/>
      <c r="H2888" s="83" t="s">
        <v>1329</v>
      </c>
    </row>
    <row r="2889">
      <c r="C2889" s="104"/>
      <c r="H2889" s="83" t="s">
        <v>1329</v>
      </c>
    </row>
    <row r="2890">
      <c r="C2890" s="104"/>
      <c r="H2890" s="83" t="s">
        <v>1301</v>
      </c>
    </row>
    <row r="2891">
      <c r="C2891" s="104"/>
      <c r="H2891" s="83" t="s">
        <v>1301</v>
      </c>
    </row>
    <row r="2892">
      <c r="C2892" s="104"/>
      <c r="H2892" s="83" t="s">
        <v>1301</v>
      </c>
    </row>
    <row r="2893">
      <c r="C2893" s="104"/>
      <c r="H2893" s="83" t="s">
        <v>1306</v>
      </c>
    </row>
    <row r="2894">
      <c r="C2894" s="104"/>
      <c r="H2894" s="83" t="s">
        <v>1306</v>
      </c>
    </row>
    <row r="2895">
      <c r="C2895" s="104"/>
      <c r="H2895" s="83" t="s">
        <v>1306</v>
      </c>
    </row>
    <row r="2896">
      <c r="C2896" s="104"/>
      <c r="H2896" s="83" t="s">
        <v>1306</v>
      </c>
    </row>
    <row r="2897">
      <c r="C2897" s="104"/>
      <c r="H2897" s="83" t="s">
        <v>1306</v>
      </c>
    </row>
    <row r="2898">
      <c r="C2898" s="104"/>
      <c r="H2898" s="83" t="s">
        <v>1329</v>
      </c>
    </row>
    <row r="2899">
      <c r="C2899" s="104"/>
      <c r="H2899" s="83" t="s">
        <v>1329</v>
      </c>
    </row>
    <row r="2900">
      <c r="C2900" s="104"/>
      <c r="H2900" s="83" t="s">
        <v>1329</v>
      </c>
    </row>
    <row r="2901">
      <c r="C2901" s="104"/>
      <c r="H2901" s="83" t="s">
        <v>1329</v>
      </c>
    </row>
    <row r="2902">
      <c r="C2902" s="104"/>
      <c r="H2902" s="83" t="s">
        <v>1329</v>
      </c>
    </row>
    <row r="2903">
      <c r="C2903" s="104"/>
      <c r="H2903" s="83" t="s">
        <v>1306</v>
      </c>
    </row>
    <row r="2904">
      <c r="C2904" s="104"/>
      <c r="H2904" s="83" t="s">
        <v>1306</v>
      </c>
    </row>
    <row r="2905">
      <c r="C2905" s="104"/>
      <c r="H2905" s="83" t="s">
        <v>1306</v>
      </c>
    </row>
    <row r="2906">
      <c r="C2906" s="104"/>
      <c r="H2906" s="83" t="s">
        <v>1306</v>
      </c>
    </row>
    <row r="2907">
      <c r="C2907" s="104"/>
      <c r="H2907" s="83" t="s">
        <v>1306</v>
      </c>
    </row>
    <row r="2908">
      <c r="C2908" s="104"/>
      <c r="H2908" s="83" t="s">
        <v>1306</v>
      </c>
    </row>
    <row r="2909">
      <c r="C2909" s="104"/>
      <c r="H2909" s="83" t="s">
        <v>1306</v>
      </c>
    </row>
    <row r="2910">
      <c r="C2910" s="104"/>
      <c r="H2910" s="83" t="s">
        <v>1306</v>
      </c>
    </row>
    <row r="2911">
      <c r="C2911" s="104"/>
      <c r="H2911" s="83" t="s">
        <v>1301</v>
      </c>
    </row>
    <row r="2912">
      <c r="C2912" s="104"/>
      <c r="H2912" s="83" t="s">
        <v>1301</v>
      </c>
    </row>
    <row r="2913">
      <c r="C2913" s="104"/>
      <c r="H2913" s="83" t="s">
        <v>1301</v>
      </c>
    </row>
    <row r="2914">
      <c r="C2914" s="104"/>
      <c r="H2914" s="83" t="s">
        <v>1301</v>
      </c>
    </row>
    <row r="2915">
      <c r="C2915" s="104"/>
      <c r="H2915" s="83" t="s">
        <v>1301</v>
      </c>
    </row>
    <row r="2916">
      <c r="C2916" s="104"/>
      <c r="H2916" s="83" t="s">
        <v>1301</v>
      </c>
    </row>
    <row r="2917">
      <c r="C2917" s="104"/>
      <c r="H2917" s="83" t="s">
        <v>1329</v>
      </c>
    </row>
    <row r="2918">
      <c r="C2918" s="104"/>
      <c r="H2918" s="83" t="s">
        <v>1329</v>
      </c>
    </row>
    <row r="2919">
      <c r="C2919" s="104"/>
      <c r="H2919" s="83" t="s">
        <v>1329</v>
      </c>
    </row>
    <row r="2920">
      <c r="C2920" s="104"/>
      <c r="H2920" s="83" t="s">
        <v>1329</v>
      </c>
    </row>
    <row r="2921">
      <c r="C2921" s="104"/>
      <c r="H2921" s="83" t="s">
        <v>1329</v>
      </c>
    </row>
    <row r="2922">
      <c r="C2922" s="104"/>
      <c r="H2922" s="83" t="s">
        <v>1329</v>
      </c>
    </row>
    <row r="2923">
      <c r="C2923" s="104"/>
      <c r="H2923" s="83" t="s">
        <v>1329</v>
      </c>
    </row>
    <row r="2924">
      <c r="C2924" s="104"/>
      <c r="H2924" s="83" t="s">
        <v>1329</v>
      </c>
    </row>
    <row r="2925">
      <c r="C2925" s="104"/>
      <c r="H2925" s="83" t="s">
        <v>1329</v>
      </c>
    </row>
    <row r="2926">
      <c r="C2926" s="104"/>
      <c r="H2926" s="83" t="s">
        <v>1329</v>
      </c>
    </row>
    <row r="2927">
      <c r="C2927" s="104"/>
      <c r="H2927" s="83" t="s">
        <v>1329</v>
      </c>
    </row>
    <row r="2928">
      <c r="C2928" s="104"/>
      <c r="H2928" s="83" t="s">
        <v>1329</v>
      </c>
    </row>
    <row r="2929">
      <c r="C2929" s="104"/>
      <c r="H2929" s="83" t="s">
        <v>1301</v>
      </c>
    </row>
    <row r="2930">
      <c r="C2930" s="104"/>
      <c r="H2930" s="83" t="s">
        <v>1301</v>
      </c>
    </row>
    <row r="2931">
      <c r="C2931" s="104"/>
      <c r="H2931" s="83" t="s">
        <v>1301</v>
      </c>
    </row>
    <row r="2932">
      <c r="C2932" s="104"/>
      <c r="H2932" s="83" t="s">
        <v>1301</v>
      </c>
    </row>
    <row r="2933">
      <c r="C2933" s="104"/>
      <c r="H2933" s="83" t="s">
        <v>1306</v>
      </c>
    </row>
    <row r="2934">
      <c r="C2934" s="104"/>
      <c r="H2934" s="83" t="s">
        <v>1306</v>
      </c>
    </row>
    <row r="2935">
      <c r="C2935" s="104"/>
      <c r="H2935" s="83" t="s">
        <v>1306</v>
      </c>
    </row>
    <row r="2936">
      <c r="C2936" s="104"/>
      <c r="H2936" s="83" t="s">
        <v>1306</v>
      </c>
    </row>
    <row r="2937">
      <c r="C2937" s="104"/>
      <c r="H2937" s="83" t="s">
        <v>1306</v>
      </c>
    </row>
    <row r="2938">
      <c r="C2938" s="104"/>
      <c r="H2938" s="83" t="s">
        <v>1306</v>
      </c>
    </row>
    <row r="2939">
      <c r="C2939" s="104"/>
      <c r="H2939" s="83" t="s">
        <v>1306</v>
      </c>
    </row>
    <row r="2940">
      <c r="C2940" s="104"/>
      <c r="H2940" s="83" t="s">
        <v>1306</v>
      </c>
    </row>
    <row r="2941">
      <c r="C2941" s="104"/>
      <c r="H2941" s="83" t="s">
        <v>1329</v>
      </c>
    </row>
    <row r="2942">
      <c r="C2942" s="104"/>
      <c r="H2942" s="83" t="s">
        <v>1329</v>
      </c>
    </row>
    <row r="2943">
      <c r="C2943" s="104"/>
      <c r="H2943" s="83" t="s">
        <v>1329</v>
      </c>
    </row>
    <row r="2944">
      <c r="C2944" s="104"/>
      <c r="H2944" s="83" t="s">
        <v>1329</v>
      </c>
    </row>
    <row r="2945">
      <c r="C2945" s="104"/>
      <c r="H2945" s="83" t="s">
        <v>1329</v>
      </c>
    </row>
    <row r="2946">
      <c r="C2946" s="104"/>
      <c r="H2946" s="83" t="s">
        <v>1329</v>
      </c>
    </row>
    <row r="2947">
      <c r="C2947" s="104"/>
      <c r="H2947" s="83" t="s">
        <v>1301</v>
      </c>
    </row>
    <row r="2948">
      <c r="C2948" s="104"/>
      <c r="H2948" s="83" t="s">
        <v>1301</v>
      </c>
    </row>
    <row r="2949">
      <c r="C2949" s="104"/>
      <c r="H2949" s="83" t="s">
        <v>1301</v>
      </c>
    </row>
    <row r="2950">
      <c r="C2950" s="104"/>
      <c r="H2950" s="83" t="s">
        <v>1301</v>
      </c>
    </row>
    <row r="2951">
      <c r="C2951" s="104"/>
      <c r="H2951" s="83" t="s">
        <v>1301</v>
      </c>
    </row>
    <row r="2952">
      <c r="C2952" s="104"/>
      <c r="H2952" s="83" t="s">
        <v>1306</v>
      </c>
    </row>
    <row r="2953">
      <c r="C2953" s="104"/>
      <c r="H2953" s="83" t="s">
        <v>1306</v>
      </c>
    </row>
    <row r="2954">
      <c r="C2954" s="104"/>
      <c r="H2954" s="83" t="s">
        <v>1306</v>
      </c>
    </row>
    <row r="2955">
      <c r="C2955" s="104"/>
      <c r="H2955" s="83" t="s">
        <v>1306</v>
      </c>
    </row>
    <row r="2956">
      <c r="C2956" s="104"/>
      <c r="H2956" s="83" t="s">
        <v>1306</v>
      </c>
    </row>
    <row r="2957">
      <c r="C2957" s="104"/>
      <c r="H2957" s="83" t="s">
        <v>1306</v>
      </c>
    </row>
    <row r="2958">
      <c r="C2958" s="104"/>
      <c r="H2958" s="83" t="s">
        <v>1329</v>
      </c>
    </row>
    <row r="2959">
      <c r="C2959" s="104"/>
      <c r="H2959" s="83" t="s">
        <v>1329</v>
      </c>
    </row>
    <row r="2960">
      <c r="C2960" s="104"/>
      <c r="H2960" s="83" t="s">
        <v>1329</v>
      </c>
    </row>
    <row r="2961">
      <c r="C2961" s="104"/>
      <c r="H2961" s="83" t="s">
        <v>1329</v>
      </c>
    </row>
    <row r="2962">
      <c r="C2962" s="104"/>
      <c r="H2962" s="83" t="s">
        <v>1329</v>
      </c>
    </row>
    <row r="2963">
      <c r="C2963" s="104"/>
      <c r="H2963" s="83" t="s">
        <v>1329</v>
      </c>
    </row>
    <row r="2964">
      <c r="C2964" s="104"/>
      <c r="H2964" s="83" t="s">
        <v>1329</v>
      </c>
    </row>
    <row r="2965">
      <c r="C2965" s="104"/>
      <c r="H2965" s="83" t="s">
        <v>1329</v>
      </c>
    </row>
    <row r="2966">
      <c r="C2966" s="104"/>
      <c r="H2966" s="83" t="s">
        <v>1329</v>
      </c>
    </row>
    <row r="2967">
      <c r="C2967" s="104"/>
      <c r="H2967" s="83" t="s">
        <v>1301</v>
      </c>
    </row>
    <row r="2968">
      <c r="C2968" s="104"/>
      <c r="H2968" s="83" t="s">
        <v>1306</v>
      </c>
    </row>
    <row r="2969">
      <c r="C2969" s="104"/>
      <c r="H2969" s="83" t="s">
        <v>1306</v>
      </c>
    </row>
    <row r="2970">
      <c r="C2970" s="104"/>
      <c r="H2970" s="83" t="s">
        <v>1306</v>
      </c>
    </row>
    <row r="2971">
      <c r="C2971" s="104"/>
      <c r="H2971" s="83" t="s">
        <v>1306</v>
      </c>
    </row>
    <row r="2972">
      <c r="C2972" s="104"/>
      <c r="H2972" s="83" t="s">
        <v>1306</v>
      </c>
    </row>
    <row r="2973">
      <c r="C2973" s="104"/>
      <c r="H2973" s="83" t="s">
        <v>1301</v>
      </c>
    </row>
    <row r="2974">
      <c r="C2974" s="104"/>
      <c r="H2974" s="83" t="s">
        <v>1301</v>
      </c>
    </row>
    <row r="2975">
      <c r="C2975" s="104"/>
      <c r="H2975" s="83" t="s">
        <v>1301</v>
      </c>
    </row>
    <row r="2976">
      <c r="C2976" s="104"/>
      <c r="H2976" s="83" t="s">
        <v>1301</v>
      </c>
    </row>
    <row r="2977">
      <c r="C2977" s="104"/>
      <c r="H2977" s="83" t="s">
        <v>1306</v>
      </c>
    </row>
    <row r="2978">
      <c r="C2978" s="104"/>
      <c r="H2978" s="83" t="s">
        <v>1306</v>
      </c>
    </row>
    <row r="2979">
      <c r="C2979" s="104"/>
      <c r="H2979" s="83" t="s">
        <v>1306</v>
      </c>
    </row>
    <row r="2980">
      <c r="C2980" s="104"/>
      <c r="H2980" s="83" t="s">
        <v>1306</v>
      </c>
    </row>
    <row r="2981">
      <c r="C2981" s="104"/>
      <c r="H2981" s="83" t="s">
        <v>1306</v>
      </c>
    </row>
    <row r="2982">
      <c r="C2982" s="104"/>
      <c r="H2982" s="83" t="s">
        <v>1306</v>
      </c>
    </row>
    <row r="2983">
      <c r="C2983" s="104"/>
      <c r="H2983" s="83" t="s">
        <v>1306</v>
      </c>
    </row>
    <row r="2984">
      <c r="C2984" s="104"/>
      <c r="H2984" s="83" t="s">
        <v>1301</v>
      </c>
    </row>
    <row r="2985">
      <c r="C2985" s="104"/>
      <c r="H2985" s="83" t="s">
        <v>1301</v>
      </c>
    </row>
    <row r="2986">
      <c r="C2986" s="104"/>
      <c r="H2986" s="83" t="s">
        <v>1301</v>
      </c>
    </row>
    <row r="2987">
      <c r="C2987" s="104"/>
      <c r="H2987" s="83" t="s">
        <v>1301</v>
      </c>
    </row>
    <row r="2988">
      <c r="C2988" s="104"/>
      <c r="H2988" s="83" t="s">
        <v>1301</v>
      </c>
    </row>
    <row r="2989">
      <c r="C2989" s="104"/>
      <c r="H2989" s="83" t="s">
        <v>1301</v>
      </c>
    </row>
    <row r="2990">
      <c r="C2990" s="104"/>
      <c r="H2990" s="83" t="s">
        <v>1329</v>
      </c>
    </row>
    <row r="2991">
      <c r="C2991" s="104"/>
      <c r="H2991" s="83" t="s">
        <v>1329</v>
      </c>
    </row>
    <row r="2992">
      <c r="C2992" s="104"/>
      <c r="H2992" s="83" t="s">
        <v>1329</v>
      </c>
    </row>
    <row r="2993">
      <c r="C2993" s="104"/>
      <c r="H2993" s="83" t="s">
        <v>1329</v>
      </c>
    </row>
    <row r="2994">
      <c r="C2994" s="104"/>
      <c r="H2994" s="83" t="s">
        <v>1329</v>
      </c>
    </row>
    <row r="2995">
      <c r="C2995" s="104"/>
      <c r="H2995" s="83" t="s">
        <v>1386</v>
      </c>
    </row>
    <row r="2996">
      <c r="C2996" s="104"/>
      <c r="H2996" s="83" t="s">
        <v>1329</v>
      </c>
    </row>
    <row r="2997">
      <c r="C2997" s="104"/>
      <c r="H2997" s="83" t="s">
        <v>1386</v>
      </c>
    </row>
    <row r="2998">
      <c r="C2998" s="104"/>
      <c r="H2998" s="83" t="s">
        <v>1386</v>
      </c>
    </row>
    <row r="2999">
      <c r="C2999" s="104"/>
      <c r="H2999" s="83" t="s">
        <v>1306</v>
      </c>
    </row>
    <row r="3000">
      <c r="C3000" s="104"/>
      <c r="H3000" s="83" t="s">
        <v>1386</v>
      </c>
    </row>
    <row r="3001">
      <c r="C3001" s="104"/>
      <c r="H3001" s="83" t="s">
        <v>1329</v>
      </c>
    </row>
    <row r="3002">
      <c r="C3002" s="104"/>
      <c r="H3002" s="83" t="s">
        <v>1386</v>
      </c>
    </row>
    <row r="3003">
      <c r="C3003" s="104"/>
      <c r="H3003" s="83" t="s">
        <v>1301</v>
      </c>
    </row>
    <row r="3004">
      <c r="C3004" s="104"/>
      <c r="H3004" s="83" t="s">
        <v>1306</v>
      </c>
    </row>
    <row r="3005">
      <c r="C3005" s="104"/>
      <c r="H3005" s="83" t="s">
        <v>1306</v>
      </c>
    </row>
    <row r="3006">
      <c r="C3006" s="104"/>
      <c r="H3006" s="83" t="s">
        <v>1306</v>
      </c>
    </row>
    <row r="3007">
      <c r="C3007" s="104"/>
      <c r="H3007" s="83" t="s">
        <v>1306</v>
      </c>
    </row>
    <row r="3008">
      <c r="C3008" s="104"/>
      <c r="H3008" s="83" t="s">
        <v>1306</v>
      </c>
    </row>
    <row r="3009">
      <c r="C3009" s="104"/>
      <c r="H3009" s="83" t="s">
        <v>1306</v>
      </c>
    </row>
    <row r="3010">
      <c r="C3010" s="104"/>
      <c r="H3010" s="83" t="s">
        <v>1306</v>
      </c>
    </row>
    <row r="3011">
      <c r="C3011" s="104"/>
      <c r="H3011" s="83" t="s">
        <v>1329</v>
      </c>
    </row>
    <row r="3012">
      <c r="C3012" s="104"/>
      <c r="H3012" s="83" t="s">
        <v>1329</v>
      </c>
    </row>
    <row r="3013">
      <c r="C3013" s="104"/>
      <c r="H3013" s="83" t="s">
        <v>1329</v>
      </c>
    </row>
    <row r="3014">
      <c r="C3014" s="104"/>
      <c r="H3014" s="83" t="s">
        <v>1329</v>
      </c>
    </row>
    <row r="3015">
      <c r="C3015" s="104"/>
      <c r="H3015" s="83" t="s">
        <v>1329</v>
      </c>
    </row>
    <row r="3016">
      <c r="C3016" s="104"/>
      <c r="H3016" s="83" t="s">
        <v>1329</v>
      </c>
    </row>
    <row r="3017">
      <c r="C3017" s="104"/>
      <c r="H3017" s="83" t="s">
        <v>1329</v>
      </c>
    </row>
    <row r="3018">
      <c r="C3018" s="104"/>
      <c r="H3018" s="83" t="s">
        <v>1329</v>
      </c>
    </row>
    <row r="3019">
      <c r="C3019" s="104"/>
      <c r="H3019" s="83" t="s">
        <v>1329</v>
      </c>
    </row>
    <row r="3020">
      <c r="C3020" s="104"/>
      <c r="H3020" s="83" t="s">
        <v>1329</v>
      </c>
    </row>
    <row r="3021">
      <c r="C3021" s="104"/>
      <c r="H3021" s="83" t="s">
        <v>1329</v>
      </c>
    </row>
    <row r="3022">
      <c r="C3022" s="104"/>
      <c r="H3022" s="83" t="s">
        <v>1329</v>
      </c>
    </row>
    <row r="3023">
      <c r="C3023" s="104"/>
      <c r="H3023" s="83" t="s">
        <v>1301</v>
      </c>
    </row>
    <row r="3024">
      <c r="C3024" s="104"/>
      <c r="H3024" s="83" t="s">
        <v>1301</v>
      </c>
    </row>
    <row r="3025">
      <c r="C3025" s="104"/>
      <c r="H3025" s="83" t="s">
        <v>1301</v>
      </c>
    </row>
    <row r="3026">
      <c r="C3026" s="104"/>
      <c r="H3026" s="83" t="s">
        <v>1306</v>
      </c>
    </row>
    <row r="3027">
      <c r="C3027" s="104"/>
      <c r="H3027" s="83" t="s">
        <v>1306</v>
      </c>
    </row>
    <row r="3028">
      <c r="C3028" s="104"/>
      <c r="H3028" s="83" t="s">
        <v>1306</v>
      </c>
    </row>
    <row r="3029">
      <c r="C3029" s="104"/>
      <c r="H3029" s="83" t="s">
        <v>1306</v>
      </c>
    </row>
    <row r="3030">
      <c r="C3030" s="104"/>
      <c r="H3030" s="83" t="s">
        <v>1306</v>
      </c>
    </row>
    <row r="3031">
      <c r="C3031" s="104"/>
      <c r="H3031" s="83" t="s">
        <v>1306</v>
      </c>
    </row>
    <row r="3032">
      <c r="C3032" s="104"/>
      <c r="H3032" s="83" t="s">
        <v>1306</v>
      </c>
    </row>
    <row r="3033">
      <c r="C3033" s="104"/>
      <c r="H3033" s="83" t="s">
        <v>1306</v>
      </c>
    </row>
    <row r="3034">
      <c r="C3034" s="104"/>
      <c r="H3034" s="83" t="s">
        <v>1306</v>
      </c>
    </row>
    <row r="3035">
      <c r="C3035" s="104"/>
      <c r="H3035" s="83" t="s">
        <v>1306</v>
      </c>
    </row>
    <row r="3036">
      <c r="C3036" s="104"/>
      <c r="H3036" s="83" t="s">
        <v>1306</v>
      </c>
    </row>
    <row r="3037">
      <c r="C3037" s="104"/>
      <c r="H3037" s="83" t="s">
        <v>1306</v>
      </c>
    </row>
    <row r="3038">
      <c r="C3038" s="104"/>
      <c r="H3038" s="83" t="s">
        <v>1329</v>
      </c>
    </row>
    <row r="3039">
      <c r="C3039" s="104"/>
      <c r="H3039" s="83" t="s">
        <v>1329</v>
      </c>
    </row>
    <row r="3040">
      <c r="C3040" s="104"/>
      <c r="H3040" s="83" t="s">
        <v>1329</v>
      </c>
    </row>
    <row r="3041">
      <c r="C3041" s="104"/>
      <c r="H3041" s="83" t="s">
        <v>1329</v>
      </c>
    </row>
    <row r="3042">
      <c r="C3042" s="104"/>
      <c r="H3042" s="83" t="s">
        <v>1329</v>
      </c>
    </row>
    <row r="3043">
      <c r="C3043" s="104"/>
      <c r="H3043" s="83" t="s">
        <v>1329</v>
      </c>
    </row>
    <row r="3044">
      <c r="C3044" s="104"/>
      <c r="H3044" s="83" t="s">
        <v>1329</v>
      </c>
    </row>
    <row r="3045">
      <c r="C3045" s="104"/>
      <c r="H3045" s="83" t="s">
        <v>1329</v>
      </c>
    </row>
    <row r="3046">
      <c r="C3046" s="104"/>
      <c r="H3046" s="83" t="s">
        <v>1329</v>
      </c>
    </row>
    <row r="3047">
      <c r="C3047" s="104"/>
      <c r="H3047" s="83" t="s">
        <v>1329</v>
      </c>
    </row>
    <row r="3048">
      <c r="C3048" s="104"/>
      <c r="H3048" s="83" t="s">
        <v>1329</v>
      </c>
    </row>
    <row r="3049">
      <c r="C3049" s="104"/>
      <c r="H3049" s="83" t="s">
        <v>1301</v>
      </c>
    </row>
    <row r="3050">
      <c r="C3050" s="104"/>
      <c r="H3050" s="83" t="s">
        <v>1306</v>
      </c>
    </row>
    <row r="3051">
      <c r="C3051" s="104"/>
      <c r="H3051" s="83" t="s">
        <v>1306</v>
      </c>
    </row>
    <row r="3052">
      <c r="C3052" s="104"/>
      <c r="H3052" s="83" t="s">
        <v>1306</v>
      </c>
    </row>
    <row r="3053">
      <c r="C3053" s="104"/>
      <c r="H3053" s="83" t="s">
        <v>1306</v>
      </c>
    </row>
    <row r="3054">
      <c r="C3054" s="104"/>
      <c r="H3054" s="83" t="s">
        <v>1306</v>
      </c>
    </row>
    <row r="3055">
      <c r="C3055" s="104"/>
      <c r="H3055" s="83" t="s">
        <v>1306</v>
      </c>
    </row>
    <row r="3056">
      <c r="C3056" s="104"/>
      <c r="H3056" s="83" t="s">
        <v>1306</v>
      </c>
    </row>
    <row r="3057">
      <c r="C3057" s="104"/>
      <c r="H3057" s="83" t="s">
        <v>1306</v>
      </c>
    </row>
    <row r="3058">
      <c r="C3058" s="104"/>
      <c r="H3058" s="83" t="s">
        <v>1306</v>
      </c>
    </row>
    <row r="3059">
      <c r="C3059" s="104"/>
      <c r="H3059" s="83" t="s">
        <v>1306</v>
      </c>
    </row>
    <row r="3060">
      <c r="C3060" s="104"/>
      <c r="H3060" s="83" t="s">
        <v>1306</v>
      </c>
    </row>
    <row r="3061">
      <c r="C3061" s="104"/>
      <c r="H3061" s="83" t="s">
        <v>1329</v>
      </c>
    </row>
    <row r="3062">
      <c r="C3062" s="104"/>
      <c r="H3062" s="83" t="s">
        <v>1329</v>
      </c>
    </row>
    <row r="3063">
      <c r="C3063" s="104"/>
      <c r="H3063" s="83" t="s">
        <v>1329</v>
      </c>
    </row>
    <row r="3064">
      <c r="C3064" s="104"/>
      <c r="H3064" s="83" t="s">
        <v>1329</v>
      </c>
    </row>
    <row r="3065">
      <c r="C3065" s="104"/>
      <c r="H3065" s="83" t="s">
        <v>1329</v>
      </c>
    </row>
    <row r="3066">
      <c r="C3066" s="104"/>
      <c r="H3066" s="83" t="s">
        <v>1306</v>
      </c>
    </row>
    <row r="3067">
      <c r="C3067" s="104"/>
      <c r="H3067" s="83" t="s">
        <v>1329</v>
      </c>
    </row>
    <row r="3068">
      <c r="C3068" s="104"/>
      <c r="H3068" s="83" t="s">
        <v>1329</v>
      </c>
    </row>
    <row r="3069">
      <c r="C3069" s="104"/>
      <c r="H3069" s="83" t="s">
        <v>1301</v>
      </c>
    </row>
    <row r="3070">
      <c r="C3070" s="104"/>
      <c r="H3070" s="83" t="s">
        <v>1301</v>
      </c>
    </row>
    <row r="3071">
      <c r="C3071" s="104"/>
      <c r="H3071" s="83" t="s">
        <v>1306</v>
      </c>
    </row>
    <row r="3072">
      <c r="C3072" s="104"/>
      <c r="H3072" s="83" t="s">
        <v>1306</v>
      </c>
    </row>
    <row r="3073">
      <c r="C3073" s="104"/>
      <c r="H3073" s="83" t="s">
        <v>1301</v>
      </c>
    </row>
    <row r="3074">
      <c r="C3074" s="104"/>
      <c r="H3074" s="83" t="s">
        <v>1306</v>
      </c>
    </row>
    <row r="3075">
      <c r="C3075" s="104"/>
      <c r="H3075" s="83" t="s">
        <v>1306</v>
      </c>
    </row>
    <row r="3076">
      <c r="C3076" s="104"/>
      <c r="H3076" s="83" t="s">
        <v>1306</v>
      </c>
    </row>
    <row r="3077">
      <c r="C3077" s="104"/>
      <c r="H3077" s="83" t="s">
        <v>1329</v>
      </c>
    </row>
    <row r="3078">
      <c r="C3078" s="104"/>
      <c r="H3078" s="83" t="s">
        <v>1306</v>
      </c>
    </row>
    <row r="3079">
      <c r="C3079" s="104"/>
      <c r="H3079" s="83" t="s">
        <v>1306</v>
      </c>
    </row>
    <row r="3080">
      <c r="C3080" s="104"/>
      <c r="H3080" s="83" t="s">
        <v>1306</v>
      </c>
    </row>
    <row r="3081">
      <c r="C3081" s="104"/>
      <c r="H3081" s="83" t="s">
        <v>1306</v>
      </c>
    </row>
    <row r="3082">
      <c r="C3082" s="104"/>
      <c r="H3082" s="83" t="s">
        <v>1306</v>
      </c>
    </row>
    <row r="3083">
      <c r="C3083" s="104"/>
      <c r="H3083" s="83" t="s">
        <v>1306</v>
      </c>
    </row>
    <row r="3084">
      <c r="C3084" s="104"/>
      <c r="H3084" s="83" t="s">
        <v>1306</v>
      </c>
    </row>
    <row r="3085">
      <c r="C3085" s="104"/>
      <c r="H3085" s="83" t="s">
        <v>1306</v>
      </c>
    </row>
    <row r="3086">
      <c r="C3086" s="104"/>
      <c r="H3086" s="83" t="s">
        <v>1306</v>
      </c>
    </row>
    <row r="3087">
      <c r="C3087" s="104"/>
      <c r="H3087" s="83" t="s">
        <v>1306</v>
      </c>
    </row>
    <row r="3088">
      <c r="C3088" s="104"/>
      <c r="H3088" s="83" t="s">
        <v>1329</v>
      </c>
    </row>
    <row r="3089">
      <c r="C3089" s="104"/>
      <c r="H3089" s="83" t="s">
        <v>1329</v>
      </c>
    </row>
    <row r="3090">
      <c r="C3090" s="104"/>
      <c r="H3090" s="83" t="s">
        <v>1329</v>
      </c>
    </row>
    <row r="3091">
      <c r="C3091" s="104"/>
      <c r="H3091" s="83" t="s">
        <v>1329</v>
      </c>
    </row>
    <row r="3092">
      <c r="C3092" s="104"/>
      <c r="H3092" s="83" t="s">
        <v>1329</v>
      </c>
    </row>
    <row r="3093">
      <c r="C3093" s="104"/>
      <c r="H3093" s="83" t="s">
        <v>1329</v>
      </c>
    </row>
    <row r="3094">
      <c r="C3094" s="104"/>
      <c r="H3094" s="83" t="s">
        <v>1329</v>
      </c>
    </row>
    <row r="3095">
      <c r="C3095" s="104"/>
      <c r="H3095" s="83" t="s">
        <v>1329</v>
      </c>
    </row>
    <row r="3096">
      <c r="C3096" s="104"/>
      <c r="H3096" s="83" t="s">
        <v>1329</v>
      </c>
    </row>
    <row r="3097">
      <c r="C3097" s="104"/>
      <c r="H3097" s="83" t="s">
        <v>1329</v>
      </c>
    </row>
    <row r="3098">
      <c r="C3098" s="104"/>
      <c r="H3098" s="83" t="s">
        <v>1329</v>
      </c>
    </row>
    <row r="3099">
      <c r="C3099" s="104"/>
      <c r="H3099" s="83" t="s">
        <v>1329</v>
      </c>
    </row>
    <row r="3100">
      <c r="C3100" s="104"/>
      <c r="H3100" s="83" t="s">
        <v>1329</v>
      </c>
    </row>
    <row r="3101">
      <c r="C3101" s="104"/>
      <c r="H3101" s="83" t="s">
        <v>1329</v>
      </c>
    </row>
    <row r="3102">
      <c r="C3102" s="104"/>
      <c r="H3102" s="83" t="s">
        <v>1329</v>
      </c>
    </row>
    <row r="3103">
      <c r="C3103" s="104"/>
      <c r="H3103" s="83" t="s">
        <v>1301</v>
      </c>
    </row>
    <row r="3104">
      <c r="C3104" s="104"/>
      <c r="H3104" s="83" t="s">
        <v>1301</v>
      </c>
    </row>
    <row r="3105">
      <c r="C3105" s="104"/>
      <c r="H3105" s="83" t="s">
        <v>1301</v>
      </c>
    </row>
    <row r="3106">
      <c r="C3106" s="104"/>
      <c r="H3106" s="83" t="s">
        <v>1306</v>
      </c>
    </row>
    <row r="3107">
      <c r="C3107" s="104"/>
      <c r="H3107" s="83" t="s">
        <v>1306</v>
      </c>
    </row>
    <row r="3108">
      <c r="C3108" s="104"/>
      <c r="H3108" s="83" t="s">
        <v>1306</v>
      </c>
    </row>
    <row r="3109">
      <c r="C3109" s="104"/>
      <c r="H3109" s="83" t="s">
        <v>1306</v>
      </c>
    </row>
    <row r="3110">
      <c r="C3110" s="104"/>
      <c r="H3110" s="83" t="s">
        <v>1306</v>
      </c>
    </row>
    <row r="3111">
      <c r="C3111" s="104"/>
      <c r="H3111" s="83" t="s">
        <v>1306</v>
      </c>
    </row>
    <row r="3112">
      <c r="C3112" s="104"/>
      <c r="H3112" s="83" t="s">
        <v>1306</v>
      </c>
    </row>
    <row r="3113">
      <c r="C3113" s="104"/>
      <c r="H3113" s="83" t="s">
        <v>1306</v>
      </c>
    </row>
    <row r="3114">
      <c r="C3114" s="104"/>
      <c r="H3114" s="83" t="s">
        <v>1306</v>
      </c>
    </row>
    <row r="3115">
      <c r="C3115" s="104"/>
      <c r="H3115" s="83" t="s">
        <v>1306</v>
      </c>
    </row>
    <row r="3116">
      <c r="C3116" s="104"/>
      <c r="H3116" s="83" t="s">
        <v>1306</v>
      </c>
    </row>
    <row r="3117">
      <c r="C3117" s="104"/>
      <c r="H3117" s="83" t="s">
        <v>1306</v>
      </c>
    </row>
    <row r="3118">
      <c r="C3118" s="104"/>
      <c r="H3118" s="83" t="s">
        <v>1306</v>
      </c>
    </row>
    <row r="3119">
      <c r="C3119" s="104"/>
      <c r="H3119" s="83" t="s">
        <v>1306</v>
      </c>
    </row>
    <row r="3120">
      <c r="C3120" s="104"/>
      <c r="H3120" s="83" t="s">
        <v>1306</v>
      </c>
    </row>
    <row r="3121">
      <c r="C3121" s="104"/>
      <c r="H3121" s="83" t="s">
        <v>1306</v>
      </c>
    </row>
    <row r="3122">
      <c r="C3122" s="104"/>
      <c r="H3122" s="83" t="s">
        <v>1306</v>
      </c>
    </row>
    <row r="3123">
      <c r="C3123" s="104"/>
      <c r="H3123" s="83" t="s">
        <v>1306</v>
      </c>
    </row>
    <row r="3124">
      <c r="C3124" s="104"/>
      <c r="H3124" s="83" t="s">
        <v>1306</v>
      </c>
    </row>
    <row r="3125">
      <c r="C3125" s="104"/>
      <c r="H3125" s="83" t="s">
        <v>1306</v>
      </c>
    </row>
    <row r="3126">
      <c r="C3126" s="104"/>
      <c r="H3126" s="83" t="s">
        <v>1306</v>
      </c>
    </row>
    <row r="3127">
      <c r="C3127" s="104"/>
      <c r="H3127" s="83" t="s">
        <v>1306</v>
      </c>
    </row>
    <row r="3128">
      <c r="C3128" s="104"/>
      <c r="H3128" s="83" t="s">
        <v>1306</v>
      </c>
    </row>
    <row r="3129">
      <c r="C3129" s="104"/>
      <c r="H3129" s="83" t="s">
        <v>1306</v>
      </c>
    </row>
    <row r="3130">
      <c r="C3130" s="104"/>
      <c r="H3130" s="83" t="s">
        <v>1306</v>
      </c>
    </row>
    <row r="3131">
      <c r="C3131" s="104"/>
      <c r="H3131" s="83" t="s">
        <v>1301</v>
      </c>
    </row>
    <row r="3132">
      <c r="C3132" s="104"/>
      <c r="H3132" s="83" t="s">
        <v>1301</v>
      </c>
    </row>
    <row r="3133">
      <c r="C3133" s="104"/>
      <c r="H3133" s="83" t="s">
        <v>1301</v>
      </c>
    </row>
    <row r="3134">
      <c r="C3134" s="104"/>
      <c r="H3134" s="83" t="s">
        <v>1301</v>
      </c>
    </row>
    <row r="3135">
      <c r="C3135" s="104"/>
      <c r="H3135" s="83" t="s">
        <v>1301</v>
      </c>
    </row>
    <row r="3136">
      <c r="C3136" s="104"/>
      <c r="H3136" s="83" t="s">
        <v>1301</v>
      </c>
    </row>
    <row r="3137">
      <c r="C3137" s="104"/>
      <c r="H3137" s="83" t="s">
        <v>1301</v>
      </c>
    </row>
    <row r="3138">
      <c r="C3138" s="104"/>
      <c r="H3138" s="83" t="s">
        <v>1329</v>
      </c>
    </row>
    <row r="3139">
      <c r="C3139" s="104"/>
      <c r="H3139" s="83" t="s">
        <v>1329</v>
      </c>
    </row>
    <row r="3140">
      <c r="C3140" s="104"/>
      <c r="H3140" s="83" t="s">
        <v>1329</v>
      </c>
    </row>
    <row r="3141">
      <c r="C3141" s="104"/>
      <c r="H3141" s="83" t="s">
        <v>1329</v>
      </c>
    </row>
    <row r="3142">
      <c r="C3142" s="104"/>
      <c r="H3142" s="83" t="s">
        <v>1329</v>
      </c>
    </row>
    <row r="3143">
      <c r="C3143" s="104"/>
      <c r="H3143" s="83" t="s">
        <v>1329</v>
      </c>
    </row>
    <row r="3144">
      <c r="C3144" s="104"/>
      <c r="H3144" s="83" t="s">
        <v>1329</v>
      </c>
    </row>
    <row r="3145">
      <c r="C3145" s="104"/>
      <c r="H3145" s="83" t="s">
        <v>1329</v>
      </c>
    </row>
    <row r="3146">
      <c r="C3146" s="104"/>
      <c r="H3146" s="83" t="s">
        <v>1301</v>
      </c>
    </row>
    <row r="3147">
      <c r="C3147" s="104"/>
      <c r="H3147" s="83" t="s">
        <v>1301</v>
      </c>
    </row>
    <row r="3148">
      <c r="C3148" s="104"/>
      <c r="H3148" s="83" t="s">
        <v>1301</v>
      </c>
    </row>
    <row r="3149">
      <c r="C3149" s="104"/>
      <c r="H3149" s="83" t="s">
        <v>1306</v>
      </c>
    </row>
    <row r="3150">
      <c r="C3150" s="104"/>
      <c r="H3150" s="83" t="s">
        <v>1306</v>
      </c>
    </row>
    <row r="3151">
      <c r="C3151" s="104"/>
      <c r="H3151" s="83" t="s">
        <v>1306</v>
      </c>
    </row>
    <row r="3152">
      <c r="C3152" s="104"/>
      <c r="H3152" s="83" t="s">
        <v>1306</v>
      </c>
    </row>
    <row r="3153">
      <c r="C3153" s="104"/>
      <c r="H3153" s="83" t="s">
        <v>1306</v>
      </c>
    </row>
    <row r="3154">
      <c r="C3154" s="104"/>
      <c r="H3154" s="83" t="s">
        <v>1306</v>
      </c>
    </row>
    <row r="3155">
      <c r="C3155" s="104"/>
      <c r="H3155" s="83" t="s">
        <v>1306</v>
      </c>
    </row>
    <row r="3156">
      <c r="C3156" s="104"/>
      <c r="H3156" s="83" t="s">
        <v>1306</v>
      </c>
    </row>
    <row r="3157">
      <c r="C3157" s="104"/>
      <c r="H3157" s="83" t="s">
        <v>1306</v>
      </c>
    </row>
    <row r="3158">
      <c r="C3158" s="104"/>
      <c r="H3158" s="83" t="s">
        <v>1306</v>
      </c>
    </row>
    <row r="3159">
      <c r="C3159" s="104"/>
      <c r="H3159" s="83" t="s">
        <v>1306</v>
      </c>
    </row>
    <row r="3160">
      <c r="C3160" s="104"/>
      <c r="H3160" s="83" t="s">
        <v>1306</v>
      </c>
    </row>
    <row r="3161">
      <c r="C3161" s="104"/>
      <c r="H3161" s="83" t="s">
        <v>1306</v>
      </c>
    </row>
    <row r="3162">
      <c r="C3162" s="104"/>
      <c r="H3162" s="83" t="s">
        <v>1306</v>
      </c>
    </row>
    <row r="3163">
      <c r="C3163" s="104"/>
      <c r="H3163" s="83" t="s">
        <v>1329</v>
      </c>
    </row>
    <row r="3164">
      <c r="C3164" s="104"/>
      <c r="H3164" s="83" t="s">
        <v>1329</v>
      </c>
    </row>
    <row r="3165">
      <c r="C3165" s="104"/>
      <c r="H3165" s="83" t="s">
        <v>1329</v>
      </c>
    </row>
    <row r="3166">
      <c r="C3166" s="104"/>
      <c r="H3166" s="83" t="s">
        <v>1329</v>
      </c>
    </row>
    <row r="3167">
      <c r="C3167" s="104"/>
      <c r="H3167" s="83" t="s">
        <v>1301</v>
      </c>
    </row>
    <row r="3168">
      <c r="C3168" s="104"/>
      <c r="H3168" s="83" t="s">
        <v>1301</v>
      </c>
    </row>
    <row r="3169">
      <c r="C3169" s="104"/>
      <c r="H3169" s="83" t="s">
        <v>1301</v>
      </c>
    </row>
    <row r="3170">
      <c r="C3170" s="104"/>
      <c r="H3170" s="83" t="s">
        <v>1301</v>
      </c>
    </row>
    <row r="3171">
      <c r="C3171" s="104"/>
      <c r="H3171" s="83" t="s">
        <v>1301</v>
      </c>
    </row>
    <row r="3172">
      <c r="C3172" s="104"/>
      <c r="H3172" s="83" t="s">
        <v>1306</v>
      </c>
    </row>
    <row r="3173">
      <c r="C3173" s="104"/>
      <c r="H3173" s="83" t="s">
        <v>1306</v>
      </c>
    </row>
    <row r="3174">
      <c r="C3174" s="104"/>
      <c r="H3174" s="83" t="s">
        <v>1306</v>
      </c>
    </row>
    <row r="3175">
      <c r="C3175" s="104"/>
      <c r="H3175" s="83" t="s">
        <v>1306</v>
      </c>
    </row>
    <row r="3176">
      <c r="C3176" s="104"/>
      <c r="H3176" s="83" t="s">
        <v>1306</v>
      </c>
    </row>
    <row r="3177">
      <c r="C3177" s="104"/>
      <c r="H3177" s="83" t="s">
        <v>1306</v>
      </c>
    </row>
    <row r="3178">
      <c r="C3178" s="104"/>
      <c r="H3178" s="83" t="s">
        <v>1306</v>
      </c>
    </row>
    <row r="3179">
      <c r="C3179" s="104"/>
      <c r="H3179" s="83" t="s">
        <v>1306</v>
      </c>
    </row>
    <row r="3180">
      <c r="C3180" s="104"/>
      <c r="H3180" s="83" t="s">
        <v>1306</v>
      </c>
    </row>
    <row r="3181">
      <c r="C3181" s="104"/>
      <c r="H3181" s="83" t="s">
        <v>1306</v>
      </c>
    </row>
    <row r="3182">
      <c r="C3182" s="104"/>
      <c r="H3182" s="83" t="s">
        <v>1306</v>
      </c>
    </row>
    <row r="3183">
      <c r="C3183" s="104"/>
      <c r="H3183" s="83" t="s">
        <v>1306</v>
      </c>
    </row>
    <row r="3184">
      <c r="C3184" s="104"/>
      <c r="H3184" s="83" t="s">
        <v>1306</v>
      </c>
    </row>
    <row r="3185">
      <c r="C3185" s="104"/>
      <c r="H3185" s="83" t="s">
        <v>1306</v>
      </c>
    </row>
    <row r="3186">
      <c r="C3186" s="104"/>
      <c r="H3186" s="83" t="s">
        <v>1384</v>
      </c>
    </row>
    <row r="3187">
      <c r="C3187" s="104"/>
      <c r="H3187" s="83" t="s">
        <v>1301</v>
      </c>
    </row>
    <row r="3188">
      <c r="C3188" s="104"/>
      <c r="H3188" s="83" t="s">
        <v>1301</v>
      </c>
    </row>
    <row r="3189">
      <c r="C3189" s="104"/>
      <c r="H3189" s="83" t="s">
        <v>1301</v>
      </c>
    </row>
    <row r="3190">
      <c r="C3190" s="104"/>
      <c r="H3190" s="83" t="s">
        <v>1306</v>
      </c>
    </row>
    <row r="3191">
      <c r="C3191" s="104"/>
      <c r="H3191" s="83" t="s">
        <v>1306</v>
      </c>
    </row>
    <row r="3192">
      <c r="C3192" s="104"/>
      <c r="H3192" s="83" t="s">
        <v>1306</v>
      </c>
    </row>
    <row r="3193">
      <c r="C3193" s="104"/>
      <c r="H3193" s="83" t="s">
        <v>1306</v>
      </c>
    </row>
    <row r="3194">
      <c r="C3194" s="104"/>
      <c r="H3194" s="83" t="s">
        <v>1306</v>
      </c>
    </row>
    <row r="3195">
      <c r="C3195" s="104"/>
      <c r="H3195" s="83" t="s">
        <v>1306</v>
      </c>
    </row>
    <row r="3196">
      <c r="C3196" s="104"/>
      <c r="H3196" s="83" t="s">
        <v>1306</v>
      </c>
    </row>
    <row r="3197">
      <c r="C3197" s="104"/>
      <c r="H3197" s="83" t="s">
        <v>1306</v>
      </c>
    </row>
    <row r="3198">
      <c r="C3198" s="104"/>
      <c r="H3198" s="83" t="s">
        <v>1306</v>
      </c>
    </row>
    <row r="3199">
      <c r="C3199" s="104"/>
      <c r="H3199" s="83" t="s">
        <v>1301</v>
      </c>
    </row>
    <row r="3200">
      <c r="C3200" s="104"/>
      <c r="H3200" s="83" t="s">
        <v>1306</v>
      </c>
    </row>
    <row r="3201">
      <c r="C3201" s="104"/>
      <c r="H3201" s="83" t="s">
        <v>1306</v>
      </c>
    </row>
    <row r="3202">
      <c r="C3202" s="104"/>
      <c r="H3202" s="83" t="s">
        <v>1306</v>
      </c>
    </row>
    <row r="3203">
      <c r="C3203" s="104"/>
      <c r="H3203" s="83" t="s">
        <v>1301</v>
      </c>
    </row>
    <row r="3204">
      <c r="C3204" s="104"/>
      <c r="H3204" s="83" t="s">
        <v>1301</v>
      </c>
    </row>
    <row r="3205">
      <c r="C3205" s="104"/>
      <c r="H3205" s="83" t="s">
        <v>1306</v>
      </c>
    </row>
    <row r="3206">
      <c r="C3206" s="104"/>
      <c r="H3206" s="83" t="s">
        <v>1301</v>
      </c>
    </row>
    <row r="3207">
      <c r="C3207" s="104"/>
      <c r="H3207" s="83" t="s">
        <v>1306</v>
      </c>
    </row>
    <row r="3208">
      <c r="C3208" s="104"/>
      <c r="H3208" s="83" t="s">
        <v>1306</v>
      </c>
    </row>
    <row r="3209">
      <c r="C3209" s="104"/>
      <c r="H3209" s="83" t="s">
        <v>1306</v>
      </c>
    </row>
    <row r="3210">
      <c r="C3210" s="104"/>
      <c r="H3210" s="83" t="s">
        <v>1306</v>
      </c>
    </row>
    <row r="3211">
      <c r="C3211" s="104"/>
      <c r="H3211" s="83" t="s">
        <v>1306</v>
      </c>
    </row>
    <row r="3212">
      <c r="C3212" s="104"/>
      <c r="H3212" s="83" t="s">
        <v>1306</v>
      </c>
    </row>
    <row r="3213">
      <c r="C3213" s="104"/>
      <c r="H3213" s="83" t="s">
        <v>1306</v>
      </c>
    </row>
    <row r="3214">
      <c r="C3214" s="104"/>
      <c r="H3214" s="83" t="s">
        <v>1306</v>
      </c>
    </row>
    <row r="3215">
      <c r="C3215" s="104"/>
      <c r="H3215" s="83" t="s">
        <v>1301</v>
      </c>
    </row>
    <row r="3216">
      <c r="C3216" s="104"/>
      <c r="H3216" s="83" t="s">
        <v>1301</v>
      </c>
    </row>
    <row r="3217">
      <c r="C3217" s="104"/>
      <c r="H3217" s="83" t="s">
        <v>1306</v>
      </c>
    </row>
    <row r="3218">
      <c r="C3218" s="104"/>
      <c r="H3218" s="83" t="s">
        <v>1306</v>
      </c>
    </row>
    <row r="3219">
      <c r="C3219" s="104"/>
      <c r="H3219" s="83" t="s">
        <v>1306</v>
      </c>
    </row>
    <row r="3220">
      <c r="C3220" s="104"/>
      <c r="H3220" s="83" t="s">
        <v>1306</v>
      </c>
    </row>
    <row r="3221">
      <c r="C3221" s="104"/>
      <c r="H3221" s="83" t="s">
        <v>1306</v>
      </c>
    </row>
    <row r="3222">
      <c r="C3222" s="104"/>
      <c r="H3222" s="83" t="s">
        <v>1329</v>
      </c>
    </row>
    <row r="3223">
      <c r="C3223" s="104"/>
      <c r="H3223" s="83" t="s">
        <v>1329</v>
      </c>
    </row>
    <row r="3224">
      <c r="C3224" s="104"/>
      <c r="H3224" s="83" t="s">
        <v>1329</v>
      </c>
    </row>
    <row r="3225">
      <c r="C3225" s="104"/>
      <c r="H3225" s="83" t="s">
        <v>1329</v>
      </c>
    </row>
    <row r="3226">
      <c r="C3226" s="104"/>
      <c r="H3226" s="83" t="s">
        <v>1329</v>
      </c>
    </row>
    <row r="3227">
      <c r="C3227" s="104"/>
      <c r="H3227" s="83" t="s">
        <v>1329</v>
      </c>
    </row>
    <row r="3228">
      <c r="C3228" s="104"/>
      <c r="H3228" s="83" t="s">
        <v>1301</v>
      </c>
    </row>
    <row r="3229">
      <c r="C3229" s="104"/>
      <c r="H3229" s="83" t="s">
        <v>1301</v>
      </c>
    </row>
    <row r="3230">
      <c r="C3230" s="104"/>
      <c r="H3230" s="83" t="s">
        <v>1301</v>
      </c>
    </row>
    <row r="3231">
      <c r="C3231" s="104"/>
      <c r="H3231" s="83" t="s">
        <v>1301</v>
      </c>
    </row>
    <row r="3232">
      <c r="C3232" s="104"/>
      <c r="H3232" s="83" t="s">
        <v>1306</v>
      </c>
    </row>
    <row r="3233">
      <c r="C3233" s="104"/>
      <c r="H3233" s="83" t="s">
        <v>1306</v>
      </c>
    </row>
    <row r="3234">
      <c r="C3234" s="104"/>
      <c r="H3234" s="83" t="s">
        <v>1306</v>
      </c>
    </row>
    <row r="3235">
      <c r="C3235" s="104"/>
      <c r="H3235" s="83" t="s">
        <v>1306</v>
      </c>
    </row>
    <row r="3236">
      <c r="C3236" s="104"/>
      <c r="H3236" s="83" t="s">
        <v>1306</v>
      </c>
    </row>
    <row r="3237">
      <c r="C3237" s="104"/>
      <c r="H3237" s="83" t="s">
        <v>1306</v>
      </c>
    </row>
    <row r="3238">
      <c r="C3238" s="104"/>
      <c r="H3238" s="83" t="s">
        <v>1306</v>
      </c>
    </row>
    <row r="3239">
      <c r="C3239" s="104"/>
      <c r="H3239" s="83" t="s">
        <v>1306</v>
      </c>
    </row>
    <row r="3240">
      <c r="C3240" s="104"/>
      <c r="H3240" s="83" t="s">
        <v>1306</v>
      </c>
    </row>
    <row r="3241">
      <c r="C3241" s="104"/>
      <c r="H3241" s="83" t="s">
        <v>1306</v>
      </c>
    </row>
    <row r="3242">
      <c r="C3242" s="104"/>
      <c r="H3242" s="83" t="s">
        <v>1329</v>
      </c>
    </row>
    <row r="3243">
      <c r="C3243" s="104"/>
      <c r="H3243" s="83" t="s">
        <v>1329</v>
      </c>
    </row>
    <row r="3244">
      <c r="C3244" s="104"/>
      <c r="H3244" s="83" t="s">
        <v>1329</v>
      </c>
    </row>
    <row r="3245">
      <c r="C3245" s="104"/>
      <c r="H3245" s="83" t="s">
        <v>1329</v>
      </c>
    </row>
    <row r="3246">
      <c r="C3246" s="104"/>
      <c r="H3246" s="83" t="s">
        <v>1329</v>
      </c>
    </row>
    <row r="3247">
      <c r="C3247" s="104"/>
      <c r="H3247" s="83" t="s">
        <v>1329</v>
      </c>
    </row>
    <row r="3248">
      <c r="C3248" s="104"/>
      <c r="H3248" s="83" t="s">
        <v>1329</v>
      </c>
    </row>
    <row r="3249">
      <c r="C3249" s="104"/>
      <c r="H3249" s="83" t="s">
        <v>1329</v>
      </c>
    </row>
    <row r="3250">
      <c r="C3250" s="104"/>
      <c r="H3250" s="83" t="s">
        <v>1329</v>
      </c>
    </row>
    <row r="3251">
      <c r="C3251" s="104"/>
      <c r="H3251" s="83" t="s">
        <v>1329</v>
      </c>
    </row>
    <row r="3252">
      <c r="C3252" s="104"/>
      <c r="H3252" s="83" t="s">
        <v>1329</v>
      </c>
    </row>
    <row r="3253">
      <c r="C3253" s="104"/>
      <c r="H3253" s="83" t="s">
        <v>1329</v>
      </c>
    </row>
    <row r="3254">
      <c r="C3254" s="104"/>
      <c r="H3254" s="83" t="s">
        <v>1329</v>
      </c>
    </row>
    <row r="3255">
      <c r="C3255" s="104"/>
      <c r="H3255" s="83" t="s">
        <v>1301</v>
      </c>
    </row>
    <row r="3256">
      <c r="C3256" s="104"/>
      <c r="H3256" s="83" t="s">
        <v>1301</v>
      </c>
    </row>
    <row r="3257">
      <c r="C3257" s="104"/>
      <c r="H3257" s="83" t="s">
        <v>1306</v>
      </c>
    </row>
    <row r="3258">
      <c r="C3258" s="104"/>
      <c r="H3258" s="83" t="s">
        <v>1306</v>
      </c>
    </row>
    <row r="3259">
      <c r="C3259" s="104"/>
      <c r="H3259" s="83" t="s">
        <v>1306</v>
      </c>
    </row>
    <row r="3260">
      <c r="C3260" s="104"/>
      <c r="H3260" s="83" t="s">
        <v>1301</v>
      </c>
    </row>
    <row r="3261">
      <c r="C3261" s="104"/>
      <c r="H3261" s="83" t="s">
        <v>1301</v>
      </c>
    </row>
    <row r="3262">
      <c r="C3262" s="104"/>
      <c r="H3262" s="83" t="s">
        <v>1301</v>
      </c>
    </row>
    <row r="3263">
      <c r="C3263" s="104"/>
      <c r="H3263" s="83" t="s">
        <v>1301</v>
      </c>
    </row>
    <row r="3264">
      <c r="C3264" s="104"/>
      <c r="H3264" s="83" t="s">
        <v>1329</v>
      </c>
    </row>
    <row r="3265">
      <c r="C3265" s="104"/>
      <c r="H3265" s="83" t="s">
        <v>1329</v>
      </c>
    </row>
    <row r="3266">
      <c r="C3266" s="104"/>
      <c r="H3266" s="83" t="s">
        <v>1329</v>
      </c>
    </row>
    <row r="3267">
      <c r="C3267" s="104"/>
      <c r="H3267" s="83" t="s">
        <v>1329</v>
      </c>
    </row>
    <row r="3268">
      <c r="C3268" s="104"/>
      <c r="H3268" s="83" t="s">
        <v>1329</v>
      </c>
    </row>
    <row r="3269">
      <c r="C3269" s="104"/>
      <c r="H3269" s="83" t="s">
        <v>1329</v>
      </c>
    </row>
    <row r="3270">
      <c r="C3270" s="104"/>
      <c r="H3270" s="83" t="s">
        <v>1306</v>
      </c>
    </row>
    <row r="3271">
      <c r="C3271" s="104"/>
      <c r="H3271" s="83" t="s">
        <v>1306</v>
      </c>
    </row>
    <row r="3272">
      <c r="C3272" s="104"/>
      <c r="H3272" s="83" t="s">
        <v>1329</v>
      </c>
    </row>
    <row r="3273">
      <c r="C3273" s="104"/>
      <c r="H3273" s="83" t="s">
        <v>1306</v>
      </c>
    </row>
    <row r="3274">
      <c r="C3274" s="104"/>
      <c r="H3274" s="83" t="s">
        <v>1329</v>
      </c>
    </row>
    <row r="3275">
      <c r="C3275" s="104"/>
      <c r="H3275" s="83" t="s">
        <v>1301</v>
      </c>
    </row>
    <row r="3276">
      <c r="C3276" s="104"/>
      <c r="H3276" s="83" t="s">
        <v>1301</v>
      </c>
    </row>
    <row r="3277">
      <c r="C3277" s="104"/>
      <c r="H3277" s="83" t="s">
        <v>1301</v>
      </c>
    </row>
    <row r="3278">
      <c r="C3278" s="104"/>
      <c r="H3278" s="83" t="s">
        <v>1329</v>
      </c>
    </row>
    <row r="3279">
      <c r="C3279" s="104"/>
      <c r="H3279" s="83" t="s">
        <v>1306</v>
      </c>
    </row>
    <row r="3280">
      <c r="C3280" s="104"/>
      <c r="H3280" s="83" t="s">
        <v>1306</v>
      </c>
    </row>
    <row r="3281">
      <c r="C3281" s="104"/>
      <c r="H3281" s="83" t="s">
        <v>1306</v>
      </c>
    </row>
    <row r="3282">
      <c r="C3282" s="104"/>
      <c r="H3282" s="83" t="s">
        <v>1306</v>
      </c>
    </row>
    <row r="3283">
      <c r="C3283" s="104"/>
      <c r="H3283" s="83" t="s">
        <v>1306</v>
      </c>
    </row>
    <row r="3284">
      <c r="C3284" s="104"/>
      <c r="H3284" s="83" t="s">
        <v>1306</v>
      </c>
    </row>
    <row r="3285">
      <c r="C3285" s="104"/>
      <c r="H3285" s="83" t="s">
        <v>1306</v>
      </c>
    </row>
    <row r="3286">
      <c r="C3286" s="104"/>
      <c r="H3286" s="83" t="s">
        <v>1306</v>
      </c>
    </row>
    <row r="3287">
      <c r="C3287" s="104"/>
      <c r="H3287" s="83" t="s">
        <v>1329</v>
      </c>
    </row>
    <row r="3288">
      <c r="C3288" s="104"/>
      <c r="H3288" s="83" t="s">
        <v>1329</v>
      </c>
    </row>
    <row r="3289">
      <c r="C3289" s="104"/>
      <c r="H3289" s="83" t="s">
        <v>1384</v>
      </c>
    </row>
    <row r="3290">
      <c r="C3290" s="104"/>
      <c r="H3290" s="83" t="s">
        <v>1329</v>
      </c>
    </row>
    <row r="3291">
      <c r="C3291" s="104"/>
      <c r="H3291" s="83" t="s">
        <v>1329</v>
      </c>
    </row>
    <row r="3292">
      <c r="C3292" s="104"/>
      <c r="H3292" s="83" t="s">
        <v>1329</v>
      </c>
    </row>
    <row r="3293">
      <c r="C3293" s="104"/>
      <c r="H3293" s="83" t="s">
        <v>1329</v>
      </c>
    </row>
    <row r="3294">
      <c r="C3294" s="104"/>
      <c r="H3294" s="83" t="s">
        <v>1329</v>
      </c>
    </row>
    <row r="3295">
      <c r="C3295" s="104"/>
      <c r="H3295" s="83" t="s">
        <v>1329</v>
      </c>
    </row>
    <row r="3296">
      <c r="C3296" s="104"/>
      <c r="H3296" s="83" t="s">
        <v>1329</v>
      </c>
    </row>
    <row r="3297">
      <c r="C3297" s="104"/>
      <c r="H3297" s="83" t="s">
        <v>1329</v>
      </c>
    </row>
    <row r="3298">
      <c r="C3298" s="104"/>
      <c r="H3298" s="83" t="s">
        <v>1329</v>
      </c>
    </row>
    <row r="3299">
      <c r="C3299" s="104"/>
      <c r="H3299" s="83" t="s">
        <v>1329</v>
      </c>
    </row>
    <row r="3300">
      <c r="C3300" s="104"/>
      <c r="H3300" s="83" t="s">
        <v>1329</v>
      </c>
    </row>
    <row r="3301">
      <c r="C3301" s="104"/>
      <c r="H3301" s="83" t="s">
        <v>1329</v>
      </c>
    </row>
    <row r="3302">
      <c r="C3302" s="104"/>
      <c r="H3302" s="83" t="s">
        <v>1329</v>
      </c>
    </row>
    <row r="3303">
      <c r="C3303" s="104"/>
      <c r="H3303" s="83" t="s">
        <v>1306</v>
      </c>
    </row>
    <row r="3304">
      <c r="C3304" s="104"/>
      <c r="H3304" s="83" t="s">
        <v>1306</v>
      </c>
    </row>
    <row r="3305">
      <c r="C3305" s="104"/>
      <c r="H3305" s="83" t="s">
        <v>1306</v>
      </c>
    </row>
    <row r="3306">
      <c r="C3306" s="104"/>
      <c r="H3306" s="83" t="s">
        <v>1306</v>
      </c>
    </row>
    <row r="3307">
      <c r="C3307" s="104"/>
      <c r="H3307" s="83" t="s">
        <v>1329</v>
      </c>
    </row>
    <row r="3308">
      <c r="C3308" s="104"/>
      <c r="H3308" s="83" t="s">
        <v>1329</v>
      </c>
    </row>
    <row r="3309">
      <c r="C3309" s="104"/>
      <c r="H3309" s="83" t="s">
        <v>1329</v>
      </c>
    </row>
    <row r="3310">
      <c r="C3310" s="104"/>
      <c r="H3310" s="83" t="s">
        <v>1329</v>
      </c>
    </row>
    <row r="3311">
      <c r="C3311" s="104"/>
      <c r="H3311" s="83" t="s">
        <v>1329</v>
      </c>
    </row>
    <row r="3312">
      <c r="C3312" s="104"/>
      <c r="H3312" s="83" t="s">
        <v>1329</v>
      </c>
    </row>
    <row r="3313">
      <c r="C3313" s="104"/>
      <c r="H3313" s="83" t="s">
        <v>1329</v>
      </c>
    </row>
    <row r="3314">
      <c r="C3314" s="104"/>
      <c r="H3314" s="83" t="s">
        <v>1329</v>
      </c>
    </row>
    <row r="3315">
      <c r="C3315" s="104"/>
      <c r="H3315" s="83" t="s">
        <v>1329</v>
      </c>
    </row>
    <row r="3316">
      <c r="C3316" s="104"/>
      <c r="H3316" s="83" t="s">
        <v>1329</v>
      </c>
    </row>
    <row r="3317">
      <c r="C3317" s="104"/>
      <c r="H3317" s="83" t="s">
        <v>1329</v>
      </c>
    </row>
    <row r="3318">
      <c r="C3318" s="104"/>
      <c r="H3318" s="83" t="s">
        <v>1329</v>
      </c>
    </row>
    <row r="3319">
      <c r="C3319" s="104"/>
      <c r="H3319" s="83" t="s">
        <v>1329</v>
      </c>
    </row>
    <row r="3320">
      <c r="C3320" s="104"/>
      <c r="H3320" s="83" t="s">
        <v>1306</v>
      </c>
    </row>
    <row r="3321">
      <c r="C3321" s="104"/>
      <c r="H3321" s="83" t="s">
        <v>1306</v>
      </c>
    </row>
    <row r="3322">
      <c r="C3322" s="104"/>
      <c r="H3322" s="83" t="s">
        <v>1306</v>
      </c>
    </row>
    <row r="3323">
      <c r="C3323" s="104"/>
      <c r="H3323" s="83" t="s">
        <v>1306</v>
      </c>
    </row>
    <row r="3324">
      <c r="C3324" s="104"/>
      <c r="H3324" s="83" t="s">
        <v>1301</v>
      </c>
    </row>
    <row r="3325">
      <c r="C3325" s="104"/>
      <c r="H3325" s="83" t="s">
        <v>1301</v>
      </c>
    </row>
    <row r="3326">
      <c r="C3326" s="104"/>
      <c r="H3326" s="83" t="s">
        <v>1301</v>
      </c>
    </row>
    <row r="3327">
      <c r="C3327" s="104"/>
      <c r="H3327" s="83" t="s">
        <v>1301</v>
      </c>
    </row>
    <row r="3328">
      <c r="C3328" s="104"/>
      <c r="H3328" s="83" t="s">
        <v>1301</v>
      </c>
    </row>
    <row r="3329">
      <c r="C3329" s="104"/>
      <c r="H3329" s="83" t="s">
        <v>1301</v>
      </c>
    </row>
    <row r="3330">
      <c r="C3330" s="104"/>
      <c r="H3330" s="83" t="s">
        <v>1329</v>
      </c>
    </row>
    <row r="3331">
      <c r="C3331" s="104"/>
      <c r="H3331" s="83" t="s">
        <v>1329</v>
      </c>
    </row>
    <row r="3332">
      <c r="C3332" s="104"/>
      <c r="H3332" s="83" t="s">
        <v>1329</v>
      </c>
    </row>
    <row r="3333">
      <c r="C3333" s="104"/>
      <c r="H3333" s="83" t="s">
        <v>1329</v>
      </c>
    </row>
    <row r="3334">
      <c r="C3334" s="104"/>
      <c r="H3334" s="83" t="s">
        <v>1329</v>
      </c>
    </row>
    <row r="3335">
      <c r="C3335" s="104"/>
      <c r="H3335" s="83" t="s">
        <v>1329</v>
      </c>
    </row>
    <row r="3336">
      <c r="C3336" s="104"/>
      <c r="H3336" s="83" t="s">
        <v>1306</v>
      </c>
    </row>
    <row r="3337">
      <c r="C3337" s="104"/>
      <c r="H3337" s="83" t="s">
        <v>1329</v>
      </c>
    </row>
    <row r="3338">
      <c r="C3338" s="104"/>
      <c r="H3338" s="83" t="s">
        <v>1306</v>
      </c>
    </row>
    <row r="3339">
      <c r="C3339" s="104"/>
      <c r="H3339" s="83" t="s">
        <v>1301</v>
      </c>
    </row>
    <row r="3340">
      <c r="C3340" s="104"/>
      <c r="H3340" s="83" t="s">
        <v>1301</v>
      </c>
    </row>
    <row r="3341">
      <c r="C3341" s="104"/>
      <c r="H3341" s="83" t="s">
        <v>1306</v>
      </c>
    </row>
    <row r="3342">
      <c r="C3342" s="104"/>
      <c r="H3342" s="83" t="s">
        <v>1306</v>
      </c>
    </row>
    <row r="3343">
      <c r="C3343" s="104"/>
      <c r="H3343" s="83" t="s">
        <v>1306</v>
      </c>
    </row>
    <row r="3344">
      <c r="C3344" s="104"/>
      <c r="H3344" s="83" t="s">
        <v>1306</v>
      </c>
    </row>
    <row r="3345">
      <c r="C3345" s="104"/>
      <c r="H3345" s="83" t="s">
        <v>1306</v>
      </c>
    </row>
    <row r="3346">
      <c r="C3346" s="104"/>
      <c r="H3346" s="83" t="s">
        <v>1306</v>
      </c>
    </row>
    <row r="3347">
      <c r="C3347" s="104"/>
      <c r="H3347" s="83" t="s">
        <v>1301</v>
      </c>
    </row>
    <row r="3348">
      <c r="C3348" s="104"/>
      <c r="H3348" s="83" t="s">
        <v>1301</v>
      </c>
    </row>
    <row r="3349">
      <c r="C3349" s="104"/>
      <c r="H3349" s="83" t="s">
        <v>1301</v>
      </c>
    </row>
    <row r="3350">
      <c r="C3350" s="104"/>
      <c r="H3350" s="83" t="s">
        <v>1301</v>
      </c>
    </row>
    <row r="3351">
      <c r="C3351" s="104"/>
      <c r="H3351" s="83" t="s">
        <v>1301</v>
      </c>
    </row>
    <row r="3352">
      <c r="C3352" s="104"/>
      <c r="H3352" s="83" t="s">
        <v>1306</v>
      </c>
    </row>
    <row r="3353">
      <c r="C3353" s="104"/>
      <c r="H3353" s="83" t="s">
        <v>1306</v>
      </c>
    </row>
    <row r="3354">
      <c r="C3354" s="104"/>
      <c r="H3354" s="83" t="s">
        <v>1306</v>
      </c>
    </row>
    <row r="3355">
      <c r="C3355" s="104"/>
      <c r="H3355" s="83" t="s">
        <v>1329</v>
      </c>
    </row>
    <row r="3356">
      <c r="C3356" s="104"/>
      <c r="H3356" s="83" t="s">
        <v>1329</v>
      </c>
    </row>
    <row r="3357">
      <c r="C3357" s="104"/>
      <c r="H3357" s="83" t="s">
        <v>1329</v>
      </c>
    </row>
    <row r="3358">
      <c r="C3358" s="104"/>
      <c r="H3358" s="83" t="s">
        <v>1329</v>
      </c>
    </row>
    <row r="3359">
      <c r="C3359" s="104"/>
      <c r="H3359" s="83" t="s">
        <v>1329</v>
      </c>
    </row>
    <row r="3360">
      <c r="C3360" s="104"/>
      <c r="H3360" s="83" t="s">
        <v>1329</v>
      </c>
    </row>
    <row r="3361">
      <c r="C3361" s="104"/>
      <c r="H3361" s="83" t="s">
        <v>1301</v>
      </c>
    </row>
    <row r="3362">
      <c r="C3362" s="104"/>
      <c r="H3362" s="83" t="s">
        <v>1301</v>
      </c>
    </row>
    <row r="3363">
      <c r="C3363" s="104"/>
      <c r="H3363" s="83" t="s">
        <v>1301</v>
      </c>
    </row>
    <row r="3364">
      <c r="C3364" s="104"/>
      <c r="H3364" s="83" t="s">
        <v>1306</v>
      </c>
    </row>
    <row r="3365">
      <c r="C3365" s="104"/>
      <c r="H3365" s="83" t="s">
        <v>1306</v>
      </c>
    </row>
    <row r="3366">
      <c r="C3366" s="104"/>
      <c r="H3366" s="83" t="s">
        <v>1306</v>
      </c>
    </row>
    <row r="3367">
      <c r="C3367" s="104"/>
      <c r="H3367" s="83" t="s">
        <v>1306</v>
      </c>
    </row>
    <row r="3368">
      <c r="C3368" s="104"/>
      <c r="H3368" s="83" t="s">
        <v>1306</v>
      </c>
    </row>
    <row r="3369">
      <c r="C3369" s="104"/>
      <c r="H3369" s="83" t="s">
        <v>1306</v>
      </c>
    </row>
    <row r="3370">
      <c r="C3370" s="104"/>
      <c r="H3370" s="83" t="s">
        <v>1306</v>
      </c>
    </row>
    <row r="3371">
      <c r="C3371" s="104"/>
      <c r="H3371" s="83" t="s">
        <v>1306</v>
      </c>
    </row>
    <row r="3372">
      <c r="C3372" s="104"/>
      <c r="H3372" s="83" t="s">
        <v>1306</v>
      </c>
    </row>
    <row r="3373">
      <c r="C3373" s="104"/>
      <c r="H3373" s="83" t="s">
        <v>1329</v>
      </c>
    </row>
    <row r="3374">
      <c r="C3374" s="104"/>
      <c r="H3374" s="83" t="s">
        <v>1329</v>
      </c>
    </row>
    <row r="3375">
      <c r="C3375" s="104"/>
      <c r="H3375" s="83" t="s">
        <v>1329</v>
      </c>
    </row>
    <row r="3376">
      <c r="C3376" s="104"/>
      <c r="H3376" s="83" t="s">
        <v>1329</v>
      </c>
    </row>
    <row r="3377">
      <c r="C3377" s="104"/>
      <c r="H3377" s="83" t="s">
        <v>1329</v>
      </c>
    </row>
    <row r="3378">
      <c r="C3378" s="104"/>
      <c r="H3378" s="83" t="s">
        <v>1329</v>
      </c>
    </row>
    <row r="3379">
      <c r="C3379" s="104"/>
      <c r="H3379" s="83" t="s">
        <v>1329</v>
      </c>
    </row>
    <row r="3380">
      <c r="C3380" s="104"/>
      <c r="H3380" s="83" t="s">
        <v>1329</v>
      </c>
    </row>
    <row r="3381">
      <c r="C3381" s="104"/>
      <c r="H3381" s="83" t="s">
        <v>1306</v>
      </c>
    </row>
    <row r="3382">
      <c r="C3382" s="104"/>
      <c r="H3382" s="83" t="s">
        <v>1306</v>
      </c>
    </row>
    <row r="3383">
      <c r="C3383" s="104"/>
      <c r="H3383" s="83" t="s">
        <v>1306</v>
      </c>
    </row>
    <row r="3384">
      <c r="C3384" s="104"/>
      <c r="H3384" s="83" t="s">
        <v>1306</v>
      </c>
    </row>
    <row r="3385">
      <c r="C3385" s="104"/>
      <c r="H3385" s="83" t="s">
        <v>1301</v>
      </c>
    </row>
    <row r="3386">
      <c r="C3386" s="104"/>
      <c r="H3386" s="83" t="s">
        <v>1301</v>
      </c>
    </row>
    <row r="3387">
      <c r="C3387" s="104"/>
      <c r="H3387" s="83" t="s">
        <v>1329</v>
      </c>
    </row>
    <row r="3388">
      <c r="C3388" s="104"/>
      <c r="H3388" s="83" t="s">
        <v>1329</v>
      </c>
    </row>
    <row r="3389">
      <c r="C3389" s="104"/>
      <c r="H3389" s="83" t="s">
        <v>1329</v>
      </c>
    </row>
    <row r="3390">
      <c r="C3390" s="104"/>
      <c r="H3390" s="83" t="s">
        <v>1329</v>
      </c>
    </row>
    <row r="3391">
      <c r="C3391" s="104"/>
      <c r="H3391" s="83" t="s">
        <v>1329</v>
      </c>
    </row>
    <row r="3392">
      <c r="C3392" s="104"/>
      <c r="H3392" s="83" t="s">
        <v>1329</v>
      </c>
    </row>
    <row r="3393">
      <c r="C3393" s="104"/>
      <c r="H3393" s="83" t="s">
        <v>1329</v>
      </c>
    </row>
    <row r="3394">
      <c r="C3394" s="104"/>
      <c r="H3394" s="83" t="s">
        <v>1301</v>
      </c>
    </row>
    <row r="3395">
      <c r="C3395" s="104"/>
      <c r="H3395" s="83" t="s">
        <v>1301</v>
      </c>
    </row>
    <row r="3396">
      <c r="C3396" s="104"/>
      <c r="H3396" s="83" t="s">
        <v>1301</v>
      </c>
    </row>
    <row r="3397">
      <c r="C3397" s="104"/>
      <c r="H3397" s="83" t="s">
        <v>1306</v>
      </c>
    </row>
    <row r="3398">
      <c r="C3398" s="104"/>
      <c r="H3398" s="83" t="s">
        <v>1306</v>
      </c>
    </row>
    <row r="3399">
      <c r="C3399" s="104"/>
      <c r="H3399" s="83" t="s">
        <v>1306</v>
      </c>
    </row>
    <row r="3400">
      <c r="C3400" s="104"/>
      <c r="H3400" s="83" t="s">
        <v>1306</v>
      </c>
    </row>
    <row r="3401">
      <c r="C3401" s="104"/>
      <c r="H3401" s="83" t="s">
        <v>1306</v>
      </c>
    </row>
    <row r="3402">
      <c r="C3402" s="104"/>
      <c r="H3402" s="83" t="s">
        <v>1306</v>
      </c>
    </row>
    <row r="3403">
      <c r="C3403" s="104"/>
      <c r="H3403" s="83" t="s">
        <v>1306</v>
      </c>
    </row>
    <row r="3404">
      <c r="C3404" s="104"/>
      <c r="H3404" s="83" t="s">
        <v>1306</v>
      </c>
    </row>
    <row r="3405">
      <c r="C3405" s="104"/>
      <c r="H3405" s="83" t="s">
        <v>1306</v>
      </c>
    </row>
    <row r="3406">
      <c r="C3406" s="104"/>
      <c r="H3406" s="83" t="s">
        <v>1329</v>
      </c>
    </row>
    <row r="3407">
      <c r="C3407" s="104"/>
      <c r="H3407" s="83" t="s">
        <v>1301</v>
      </c>
    </row>
    <row r="3408">
      <c r="C3408" s="104"/>
      <c r="H3408" s="83" t="s">
        <v>1306</v>
      </c>
    </row>
    <row r="3409">
      <c r="C3409" s="104"/>
      <c r="H3409" s="83" t="s">
        <v>1306</v>
      </c>
    </row>
    <row r="3410">
      <c r="C3410" s="104"/>
      <c r="H3410" s="83" t="s">
        <v>1306</v>
      </c>
    </row>
    <row r="3411">
      <c r="C3411" s="104"/>
      <c r="H3411" s="83" t="s">
        <v>1306</v>
      </c>
    </row>
    <row r="3412">
      <c r="C3412" s="104"/>
      <c r="H3412" s="83" t="s">
        <v>1306</v>
      </c>
    </row>
    <row r="3413">
      <c r="C3413" s="104"/>
      <c r="H3413" s="83" t="s">
        <v>1306</v>
      </c>
    </row>
    <row r="3414">
      <c r="C3414" s="104"/>
      <c r="H3414" s="83" t="s">
        <v>1329</v>
      </c>
    </row>
    <row r="3415">
      <c r="C3415" s="104"/>
      <c r="H3415" s="83" t="s">
        <v>1329</v>
      </c>
    </row>
    <row r="3416">
      <c r="C3416" s="104"/>
      <c r="H3416" s="83" t="s">
        <v>1386</v>
      </c>
    </row>
    <row r="3417">
      <c r="C3417" s="104"/>
      <c r="H3417" s="83" t="s">
        <v>1329</v>
      </c>
    </row>
    <row r="3418">
      <c r="C3418" s="104"/>
      <c r="H3418" s="83" t="s">
        <v>1329</v>
      </c>
    </row>
    <row r="3419">
      <c r="C3419" s="104"/>
      <c r="H3419" s="83" t="s">
        <v>1329</v>
      </c>
    </row>
    <row r="3420">
      <c r="C3420" s="104"/>
      <c r="H3420" s="83" t="s">
        <v>1329</v>
      </c>
    </row>
    <row r="3421">
      <c r="C3421" s="104"/>
      <c r="H3421" s="83" t="s">
        <v>1386</v>
      </c>
    </row>
    <row r="3422">
      <c r="C3422" s="104"/>
      <c r="H3422" s="83" t="s">
        <v>1329</v>
      </c>
    </row>
    <row r="3423">
      <c r="C3423" s="104"/>
      <c r="H3423" s="83" t="s">
        <v>1329</v>
      </c>
    </row>
    <row r="3424">
      <c r="C3424" s="104"/>
      <c r="H3424" s="83" t="s">
        <v>1301</v>
      </c>
    </row>
    <row r="3425">
      <c r="C3425" s="104"/>
      <c r="H3425" s="83" t="s">
        <v>1306</v>
      </c>
    </row>
    <row r="3426">
      <c r="C3426" s="104"/>
      <c r="H3426" s="83" t="s">
        <v>1306</v>
      </c>
    </row>
    <row r="3427">
      <c r="C3427" s="104"/>
      <c r="H3427" s="83" t="s">
        <v>1306</v>
      </c>
    </row>
    <row r="3428">
      <c r="C3428" s="104"/>
      <c r="H3428" s="83" t="s">
        <v>1306</v>
      </c>
    </row>
    <row r="3429">
      <c r="C3429" s="104"/>
      <c r="H3429" s="83" t="s">
        <v>1306</v>
      </c>
    </row>
    <row r="3430">
      <c r="C3430" s="104"/>
      <c r="H3430" s="83" t="s">
        <v>1306</v>
      </c>
    </row>
    <row r="3431">
      <c r="C3431" s="104"/>
      <c r="H3431" s="83" t="s">
        <v>1306</v>
      </c>
    </row>
    <row r="3432">
      <c r="C3432" s="104"/>
      <c r="H3432" s="83" t="s">
        <v>1306</v>
      </c>
    </row>
    <row r="3433">
      <c r="C3433" s="104"/>
      <c r="H3433" s="83" t="s">
        <v>1306</v>
      </c>
    </row>
    <row r="3434">
      <c r="C3434" s="104"/>
      <c r="H3434" s="83" t="s">
        <v>1384</v>
      </c>
    </row>
    <row r="3435">
      <c r="C3435" s="104"/>
      <c r="H3435" s="83" t="s">
        <v>1329</v>
      </c>
    </row>
    <row r="3436">
      <c r="C3436" s="104"/>
      <c r="H3436" s="83" t="s">
        <v>1386</v>
      </c>
    </row>
    <row r="3437">
      <c r="C3437" s="104"/>
      <c r="H3437" s="83" t="s">
        <v>1329</v>
      </c>
    </row>
    <row r="3438">
      <c r="C3438" s="104"/>
      <c r="H3438" s="83" t="s">
        <v>1329</v>
      </c>
    </row>
    <row r="3439">
      <c r="C3439" s="104"/>
      <c r="H3439" s="83" t="s">
        <v>1301</v>
      </c>
    </row>
    <row r="3440">
      <c r="C3440" s="104"/>
      <c r="H3440" s="83" t="s">
        <v>1301</v>
      </c>
    </row>
    <row r="3441">
      <c r="C3441" s="104"/>
      <c r="H3441" s="83" t="s">
        <v>1301</v>
      </c>
    </row>
    <row r="3442">
      <c r="C3442" s="104"/>
      <c r="H3442" s="83" t="s">
        <v>1306</v>
      </c>
    </row>
    <row r="3443">
      <c r="C3443" s="104"/>
      <c r="H3443" s="83" t="s">
        <v>1306</v>
      </c>
    </row>
    <row r="3444">
      <c r="C3444" s="104"/>
      <c r="H3444" s="83" t="s">
        <v>1306</v>
      </c>
    </row>
    <row r="3445">
      <c r="C3445" s="104"/>
      <c r="H3445" s="83" t="s">
        <v>1306</v>
      </c>
    </row>
    <row r="3446">
      <c r="C3446" s="104"/>
      <c r="H3446" s="83" t="s">
        <v>1306</v>
      </c>
    </row>
    <row r="3447">
      <c r="C3447" s="104"/>
      <c r="H3447" s="83" t="s">
        <v>1306</v>
      </c>
    </row>
    <row r="3448">
      <c r="C3448" s="104"/>
      <c r="H3448" s="83" t="s">
        <v>1301</v>
      </c>
    </row>
    <row r="3449">
      <c r="C3449" s="104"/>
      <c r="H3449" s="83" t="s">
        <v>1301</v>
      </c>
    </row>
    <row r="3450">
      <c r="C3450" s="104"/>
      <c r="H3450" s="83" t="s">
        <v>1301</v>
      </c>
    </row>
    <row r="3451">
      <c r="C3451" s="104"/>
      <c r="H3451" s="83" t="s">
        <v>1329</v>
      </c>
    </row>
    <row r="3452">
      <c r="C3452" s="104"/>
      <c r="H3452" s="83" t="s">
        <v>1306</v>
      </c>
    </row>
    <row r="3453">
      <c r="C3453" s="104"/>
      <c r="H3453" s="83" t="s">
        <v>1306</v>
      </c>
    </row>
    <row r="3454">
      <c r="C3454" s="104"/>
      <c r="H3454" s="83" t="s">
        <v>1306</v>
      </c>
    </row>
    <row r="3455">
      <c r="C3455" s="104"/>
      <c r="H3455" s="83" t="s">
        <v>1306</v>
      </c>
    </row>
    <row r="3456">
      <c r="C3456" s="104"/>
      <c r="H3456" s="83" t="s">
        <v>1329</v>
      </c>
    </row>
    <row r="3457">
      <c r="C3457" s="104"/>
      <c r="H3457" s="83" t="s">
        <v>1329</v>
      </c>
    </row>
    <row r="3458">
      <c r="C3458" s="104"/>
      <c r="H3458" s="83" t="s">
        <v>1329</v>
      </c>
    </row>
    <row r="3459">
      <c r="C3459" s="104"/>
      <c r="H3459" s="83" t="s">
        <v>1329</v>
      </c>
    </row>
    <row r="3460">
      <c r="C3460" s="104"/>
      <c r="H3460" s="83" t="s">
        <v>1329</v>
      </c>
    </row>
    <row r="3461">
      <c r="C3461" s="104"/>
      <c r="H3461" s="83" t="s">
        <v>1301</v>
      </c>
    </row>
    <row r="3462">
      <c r="C3462" s="104"/>
      <c r="H3462" s="83" t="s">
        <v>1301</v>
      </c>
    </row>
    <row r="3463">
      <c r="C3463" s="104"/>
      <c r="H3463" s="83" t="s">
        <v>1306</v>
      </c>
    </row>
    <row r="3464">
      <c r="C3464" s="104"/>
      <c r="H3464" s="83" t="s">
        <v>1306</v>
      </c>
    </row>
    <row r="3465">
      <c r="C3465" s="104"/>
      <c r="H3465" s="83" t="s">
        <v>1306</v>
      </c>
    </row>
    <row r="3466">
      <c r="C3466" s="104"/>
      <c r="H3466" s="83" t="s">
        <v>1306</v>
      </c>
    </row>
    <row r="3467">
      <c r="C3467" s="104"/>
      <c r="H3467" s="83" t="s">
        <v>1329</v>
      </c>
    </row>
    <row r="3468">
      <c r="C3468" s="104"/>
      <c r="H3468" s="83" t="s">
        <v>1329</v>
      </c>
    </row>
    <row r="3469">
      <c r="C3469" s="104"/>
      <c r="H3469" s="83" t="s">
        <v>1329</v>
      </c>
    </row>
    <row r="3470">
      <c r="C3470" s="104"/>
      <c r="H3470" s="83" t="s">
        <v>1329</v>
      </c>
    </row>
    <row r="3471">
      <c r="C3471" s="104"/>
      <c r="H3471" s="83" t="s">
        <v>1329</v>
      </c>
    </row>
    <row r="3472">
      <c r="C3472" s="104"/>
      <c r="H3472" s="83" t="s">
        <v>1329</v>
      </c>
    </row>
    <row r="3473">
      <c r="C3473" s="104"/>
      <c r="H3473" s="83" t="s">
        <v>1329</v>
      </c>
    </row>
    <row r="3474">
      <c r="C3474" s="104"/>
      <c r="H3474" s="83" t="s">
        <v>1329</v>
      </c>
    </row>
    <row r="3475">
      <c r="C3475" s="104"/>
      <c r="H3475" s="83" t="s">
        <v>1329</v>
      </c>
    </row>
    <row r="3476">
      <c r="C3476" s="104"/>
      <c r="H3476" s="83" t="s">
        <v>1329</v>
      </c>
    </row>
    <row r="3477">
      <c r="C3477" s="104"/>
      <c r="H3477" s="83" t="s">
        <v>1301</v>
      </c>
    </row>
    <row r="3478">
      <c r="C3478" s="104"/>
      <c r="H3478" s="83" t="s">
        <v>1301</v>
      </c>
    </row>
    <row r="3479">
      <c r="C3479" s="104"/>
      <c r="H3479" s="83" t="s">
        <v>1301</v>
      </c>
    </row>
    <row r="3480">
      <c r="C3480" s="104"/>
      <c r="H3480" s="83" t="s">
        <v>1301</v>
      </c>
    </row>
    <row r="3481">
      <c r="C3481" s="104"/>
      <c r="H3481" s="83" t="s">
        <v>1301</v>
      </c>
    </row>
    <row r="3482">
      <c r="C3482" s="104"/>
      <c r="H3482" s="83" t="s">
        <v>1301</v>
      </c>
    </row>
    <row r="3483">
      <c r="C3483" s="104"/>
      <c r="H3483" s="83" t="s">
        <v>1306</v>
      </c>
    </row>
    <row r="3484">
      <c r="C3484" s="104"/>
      <c r="H3484" s="83" t="s">
        <v>1306</v>
      </c>
    </row>
    <row r="3485">
      <c r="C3485" s="104"/>
      <c r="H3485" s="83" t="s">
        <v>1306</v>
      </c>
    </row>
    <row r="3486">
      <c r="C3486" s="104"/>
      <c r="H3486" s="83" t="s">
        <v>1306</v>
      </c>
    </row>
    <row r="3487">
      <c r="C3487" s="104"/>
      <c r="H3487" s="83" t="s">
        <v>1306</v>
      </c>
    </row>
    <row r="3488">
      <c r="C3488" s="104"/>
      <c r="H3488" s="83" t="s">
        <v>1306</v>
      </c>
    </row>
    <row r="3489">
      <c r="C3489" s="104"/>
      <c r="H3489" s="83" t="s">
        <v>1306</v>
      </c>
    </row>
    <row r="3490">
      <c r="C3490" s="104"/>
      <c r="H3490" s="83" t="s">
        <v>1306</v>
      </c>
    </row>
    <row r="3491">
      <c r="C3491" s="104"/>
      <c r="H3491" s="83" t="s">
        <v>1329</v>
      </c>
    </row>
    <row r="3492">
      <c r="C3492" s="104"/>
      <c r="H3492" s="83" t="s">
        <v>1329</v>
      </c>
    </row>
    <row r="3493">
      <c r="C3493" s="104"/>
      <c r="H3493" s="83" t="s">
        <v>1329</v>
      </c>
    </row>
    <row r="3494">
      <c r="C3494" s="104"/>
      <c r="H3494" s="83" t="s">
        <v>1329</v>
      </c>
    </row>
    <row r="3495">
      <c r="C3495" s="104"/>
      <c r="H3495" s="83" t="s">
        <v>1384</v>
      </c>
    </row>
    <row r="3496">
      <c r="C3496" s="104"/>
      <c r="H3496" s="83" t="s">
        <v>1384</v>
      </c>
    </row>
    <row r="3497">
      <c r="C3497" s="104"/>
      <c r="H3497" s="83" t="s">
        <v>1306</v>
      </c>
    </row>
    <row r="3498">
      <c r="C3498" s="104"/>
      <c r="H3498" s="83" t="s">
        <v>1306</v>
      </c>
    </row>
    <row r="3499">
      <c r="C3499" s="104"/>
      <c r="H3499" s="83" t="s">
        <v>1306</v>
      </c>
    </row>
    <row r="3500">
      <c r="C3500" s="104"/>
      <c r="H3500" s="83" t="s">
        <v>1306</v>
      </c>
    </row>
    <row r="3501">
      <c r="C3501" s="104"/>
      <c r="H3501" s="83" t="s">
        <v>1306</v>
      </c>
    </row>
    <row r="3502">
      <c r="C3502" s="104"/>
      <c r="H3502" s="83" t="s">
        <v>1306</v>
      </c>
    </row>
    <row r="3503">
      <c r="C3503" s="104"/>
      <c r="H3503" s="83" t="s">
        <v>1306</v>
      </c>
    </row>
    <row r="3504">
      <c r="C3504" s="104"/>
      <c r="H3504" s="83" t="s">
        <v>1306</v>
      </c>
    </row>
    <row r="3505">
      <c r="C3505" s="104"/>
      <c r="H3505" s="83" t="s">
        <v>1306</v>
      </c>
    </row>
    <row r="3506">
      <c r="C3506" s="104"/>
      <c r="H3506" s="83" t="s">
        <v>1306</v>
      </c>
    </row>
    <row r="3507">
      <c r="C3507" s="104"/>
      <c r="H3507" s="83" t="s">
        <v>1306</v>
      </c>
    </row>
    <row r="3508">
      <c r="C3508" s="104"/>
      <c r="H3508" s="83" t="s">
        <v>1301</v>
      </c>
    </row>
    <row r="3509">
      <c r="C3509" s="104"/>
      <c r="H3509" s="83" t="s">
        <v>1329</v>
      </c>
    </row>
    <row r="3510">
      <c r="C3510" s="104"/>
      <c r="H3510" s="83" t="s">
        <v>1329</v>
      </c>
    </row>
    <row r="3511">
      <c r="C3511" s="104"/>
      <c r="H3511" s="83" t="s">
        <v>1329</v>
      </c>
    </row>
    <row r="3512">
      <c r="C3512" s="104"/>
      <c r="H3512" s="83" t="s">
        <v>1329</v>
      </c>
    </row>
    <row r="3513">
      <c r="C3513" s="104"/>
      <c r="H3513" s="83" t="s">
        <v>1386</v>
      </c>
    </row>
    <row r="3514">
      <c r="C3514" s="104"/>
      <c r="H3514" s="83" t="s">
        <v>1386</v>
      </c>
    </row>
    <row r="3515">
      <c r="C3515" s="104"/>
      <c r="H3515" s="83" t="s">
        <v>1386</v>
      </c>
    </row>
    <row r="3516">
      <c r="C3516" s="104"/>
      <c r="H3516" s="83" t="s">
        <v>1301</v>
      </c>
    </row>
    <row r="3517">
      <c r="C3517" s="104"/>
      <c r="H3517" s="83" t="s">
        <v>1301</v>
      </c>
    </row>
    <row r="3518">
      <c r="C3518" s="104"/>
      <c r="H3518" s="83" t="s">
        <v>1301</v>
      </c>
    </row>
    <row r="3519">
      <c r="C3519" s="104"/>
      <c r="H3519" s="83" t="s">
        <v>1301</v>
      </c>
    </row>
    <row r="3520">
      <c r="C3520" s="104"/>
      <c r="H3520" s="83" t="s">
        <v>1301</v>
      </c>
    </row>
    <row r="3521">
      <c r="C3521" s="104"/>
      <c r="H3521" s="83" t="s">
        <v>1306</v>
      </c>
    </row>
    <row r="3522">
      <c r="C3522" s="104"/>
      <c r="H3522" s="83" t="s">
        <v>1306</v>
      </c>
    </row>
    <row r="3523">
      <c r="C3523" s="104"/>
      <c r="H3523" s="83" t="s">
        <v>1306</v>
      </c>
    </row>
    <row r="3524">
      <c r="C3524" s="104"/>
      <c r="H3524" s="83" t="s">
        <v>1306</v>
      </c>
    </row>
    <row r="3525">
      <c r="C3525" s="104"/>
      <c r="H3525" s="83" t="s">
        <v>1306</v>
      </c>
    </row>
    <row r="3526">
      <c r="C3526" s="104"/>
      <c r="H3526" s="83" t="s">
        <v>1306</v>
      </c>
    </row>
    <row r="3527">
      <c r="C3527" s="104"/>
      <c r="H3527" s="83" t="s">
        <v>1306</v>
      </c>
    </row>
    <row r="3528">
      <c r="C3528" s="104"/>
      <c r="H3528" s="83" t="s">
        <v>1306</v>
      </c>
    </row>
    <row r="3529">
      <c r="C3529" s="104"/>
      <c r="H3529" s="83" t="s">
        <v>1306</v>
      </c>
    </row>
    <row r="3530">
      <c r="C3530" s="104"/>
      <c r="H3530" s="83" t="s">
        <v>1306</v>
      </c>
    </row>
    <row r="3531">
      <c r="C3531" s="104"/>
      <c r="H3531" s="83" t="s">
        <v>1306</v>
      </c>
    </row>
    <row r="3532">
      <c r="C3532" s="104"/>
      <c r="H3532" s="83" t="s">
        <v>1306</v>
      </c>
    </row>
    <row r="3533">
      <c r="C3533" s="104"/>
      <c r="H3533" s="83" t="s">
        <v>1306</v>
      </c>
    </row>
    <row r="3534">
      <c r="C3534" s="104"/>
      <c r="H3534" s="83" t="s">
        <v>1329</v>
      </c>
    </row>
    <row r="3535">
      <c r="C3535" s="104"/>
      <c r="H3535" s="83" t="s">
        <v>1329</v>
      </c>
    </row>
    <row r="3536">
      <c r="C3536" s="104"/>
      <c r="H3536" s="83" t="s">
        <v>1329</v>
      </c>
    </row>
    <row r="3537">
      <c r="C3537" s="104"/>
      <c r="H3537" s="83" t="s">
        <v>1329</v>
      </c>
    </row>
    <row r="3538">
      <c r="C3538" s="104"/>
      <c r="H3538" s="83" t="s">
        <v>1329</v>
      </c>
    </row>
    <row r="3539">
      <c r="C3539" s="104"/>
      <c r="H3539" s="83" t="s">
        <v>1329</v>
      </c>
    </row>
    <row r="3540">
      <c r="C3540" s="104"/>
      <c r="H3540" s="83" t="s">
        <v>1329</v>
      </c>
    </row>
    <row r="3541">
      <c r="C3541" s="104"/>
      <c r="H3541" s="83" t="s">
        <v>1301</v>
      </c>
    </row>
    <row r="3542">
      <c r="C3542" s="104"/>
      <c r="H3542" s="83" t="s">
        <v>1388</v>
      </c>
    </row>
    <row r="3543">
      <c r="C3543" s="104"/>
      <c r="H3543" s="83" t="s">
        <v>1301</v>
      </c>
    </row>
    <row r="3544">
      <c r="C3544" s="104"/>
      <c r="H3544" s="83" t="s">
        <v>1301</v>
      </c>
    </row>
    <row r="3545">
      <c r="C3545" s="104"/>
      <c r="H3545" s="83" t="s">
        <v>1301</v>
      </c>
    </row>
    <row r="3546">
      <c r="C3546" s="104"/>
      <c r="H3546" s="83" t="s">
        <v>1306</v>
      </c>
    </row>
    <row r="3547">
      <c r="C3547" s="104"/>
      <c r="H3547" s="83" t="s">
        <v>1306</v>
      </c>
    </row>
    <row r="3548">
      <c r="C3548" s="104"/>
      <c r="H3548" s="83" t="s">
        <v>1306</v>
      </c>
    </row>
    <row r="3549">
      <c r="C3549" s="104"/>
      <c r="H3549" s="83" t="s">
        <v>1306</v>
      </c>
    </row>
    <row r="3550">
      <c r="C3550" s="104"/>
      <c r="H3550" s="83" t="s">
        <v>1386</v>
      </c>
    </row>
    <row r="3551">
      <c r="C3551" s="104"/>
      <c r="H3551" s="83" t="s">
        <v>1329</v>
      </c>
    </row>
    <row r="3552">
      <c r="C3552" s="104"/>
      <c r="H3552" s="83" t="s">
        <v>1329</v>
      </c>
    </row>
    <row r="3553">
      <c r="C3553" s="104"/>
      <c r="H3553" s="83" t="s">
        <v>1329</v>
      </c>
    </row>
    <row r="3554">
      <c r="C3554" s="104"/>
      <c r="H3554" s="83" t="s">
        <v>1386</v>
      </c>
    </row>
    <row r="3555">
      <c r="C3555" s="104"/>
      <c r="H3555" s="83" t="s">
        <v>1306</v>
      </c>
    </row>
    <row r="3556">
      <c r="C3556" s="104"/>
      <c r="H3556" s="83" t="s">
        <v>1306</v>
      </c>
    </row>
    <row r="3557">
      <c r="C3557" s="104"/>
      <c r="H3557" s="83" t="s">
        <v>1306</v>
      </c>
    </row>
    <row r="3558">
      <c r="C3558" s="104"/>
      <c r="H3558" s="83" t="s">
        <v>1301</v>
      </c>
    </row>
    <row r="3559">
      <c r="C3559" s="104"/>
      <c r="H3559" s="83" t="s">
        <v>1384</v>
      </c>
    </row>
    <row r="3560">
      <c r="C3560" s="104"/>
      <c r="H3560" s="83" t="s">
        <v>1301</v>
      </c>
    </row>
    <row r="3561">
      <c r="C3561" s="104"/>
      <c r="H3561" s="83" t="s">
        <v>1301</v>
      </c>
    </row>
    <row r="3562">
      <c r="C3562" s="104"/>
      <c r="H3562" s="83" t="s">
        <v>1301</v>
      </c>
    </row>
    <row r="3563">
      <c r="C3563" s="104"/>
      <c r="H3563" s="83" t="s">
        <v>1301</v>
      </c>
    </row>
    <row r="3564">
      <c r="C3564" s="104"/>
      <c r="H3564" s="83" t="s">
        <v>1301</v>
      </c>
    </row>
    <row r="3565">
      <c r="C3565" s="104"/>
      <c r="H3565" s="83" t="s">
        <v>1301</v>
      </c>
    </row>
    <row r="3566">
      <c r="C3566" s="104"/>
      <c r="H3566" s="83" t="s">
        <v>1301</v>
      </c>
    </row>
    <row r="3567">
      <c r="C3567" s="104"/>
      <c r="H3567" s="83" t="s">
        <v>1301</v>
      </c>
    </row>
    <row r="3568">
      <c r="C3568" s="104"/>
      <c r="H3568" s="83" t="s">
        <v>1301</v>
      </c>
    </row>
    <row r="3569">
      <c r="C3569" s="104"/>
      <c r="H3569" s="83" t="s">
        <v>1301</v>
      </c>
    </row>
    <row r="3570">
      <c r="C3570" s="104"/>
      <c r="H3570" s="83" t="s">
        <v>1301</v>
      </c>
    </row>
    <row r="3571">
      <c r="C3571" s="104"/>
      <c r="H3571" s="83" t="s">
        <v>1306</v>
      </c>
    </row>
    <row r="3572">
      <c r="C3572" s="104"/>
      <c r="H3572" s="83" t="s">
        <v>1306</v>
      </c>
    </row>
    <row r="3573">
      <c r="C3573" s="104"/>
      <c r="H3573" s="83" t="s">
        <v>1306</v>
      </c>
    </row>
    <row r="3574">
      <c r="C3574" s="104"/>
      <c r="H3574" s="83" t="s">
        <v>1306</v>
      </c>
    </row>
    <row r="3575">
      <c r="C3575" s="104"/>
      <c r="H3575" s="83" t="s">
        <v>1306</v>
      </c>
    </row>
    <row r="3576">
      <c r="C3576" s="104"/>
      <c r="H3576" s="83" t="s">
        <v>1306</v>
      </c>
    </row>
    <row r="3577">
      <c r="C3577" s="104"/>
      <c r="H3577" s="83" t="s">
        <v>1329</v>
      </c>
    </row>
    <row r="3578">
      <c r="C3578" s="104"/>
      <c r="H3578" s="83" t="s">
        <v>1329</v>
      </c>
    </row>
    <row r="3579">
      <c r="C3579" s="104"/>
      <c r="H3579" s="83" t="s">
        <v>1329</v>
      </c>
    </row>
    <row r="3580">
      <c r="C3580" s="104"/>
      <c r="H3580" s="83" t="s">
        <v>1386</v>
      </c>
    </row>
    <row r="3581">
      <c r="C3581" s="104"/>
      <c r="H3581" s="83" t="s">
        <v>1386</v>
      </c>
    </row>
    <row r="3582">
      <c r="C3582" s="104"/>
      <c r="H3582" s="83" t="s">
        <v>1301</v>
      </c>
    </row>
    <row r="3583">
      <c r="C3583" s="104"/>
      <c r="H3583" s="83" t="s">
        <v>1301</v>
      </c>
    </row>
    <row r="3584">
      <c r="C3584" s="104"/>
      <c r="H3584" s="83" t="s">
        <v>1301</v>
      </c>
    </row>
    <row r="3585">
      <c r="C3585" s="104"/>
      <c r="H3585" s="83" t="s">
        <v>1301</v>
      </c>
    </row>
    <row r="3586">
      <c r="C3586" s="104"/>
      <c r="H3586" s="83" t="s">
        <v>1301</v>
      </c>
    </row>
    <row r="3587">
      <c r="C3587" s="104"/>
      <c r="H3587" s="83" t="s">
        <v>1306</v>
      </c>
    </row>
    <row r="3588">
      <c r="C3588" s="104"/>
      <c r="H3588" s="83" t="s">
        <v>1306</v>
      </c>
    </row>
    <row r="3589">
      <c r="C3589" s="104"/>
      <c r="H3589" s="83" t="s">
        <v>1306</v>
      </c>
    </row>
    <row r="3590">
      <c r="C3590" s="104"/>
      <c r="H3590" s="83" t="s">
        <v>1306</v>
      </c>
    </row>
    <row r="3591">
      <c r="C3591" s="104"/>
      <c r="H3591" s="83" t="s">
        <v>1329</v>
      </c>
    </row>
    <row r="3592">
      <c r="C3592" s="104"/>
      <c r="H3592" s="83" t="s">
        <v>1329</v>
      </c>
    </row>
    <row r="3593">
      <c r="C3593" s="104"/>
      <c r="H3593" s="83" t="s">
        <v>1329</v>
      </c>
    </row>
    <row r="3594">
      <c r="C3594" s="104"/>
      <c r="H3594" s="83" t="s">
        <v>1329</v>
      </c>
    </row>
    <row r="3595">
      <c r="C3595" s="104"/>
      <c r="H3595" s="83" t="s">
        <v>1384</v>
      </c>
    </row>
    <row r="3596">
      <c r="C3596" s="104"/>
      <c r="H3596" s="83" t="s">
        <v>1329</v>
      </c>
    </row>
    <row r="3597">
      <c r="C3597" s="104"/>
      <c r="H3597" s="83" t="s">
        <v>1329</v>
      </c>
    </row>
    <row r="3598">
      <c r="C3598" s="104"/>
      <c r="H3598" s="83" t="s">
        <v>1329</v>
      </c>
    </row>
    <row r="3599">
      <c r="C3599" s="104"/>
      <c r="H3599" s="83" t="s">
        <v>1329</v>
      </c>
    </row>
    <row r="3600">
      <c r="C3600" s="104"/>
      <c r="H3600" s="83" t="s">
        <v>1329</v>
      </c>
    </row>
    <row r="3601">
      <c r="C3601" s="104"/>
      <c r="H3601" s="83" t="s">
        <v>1329</v>
      </c>
    </row>
    <row r="3602">
      <c r="C3602" s="104"/>
      <c r="H3602" s="83" t="s">
        <v>1329</v>
      </c>
    </row>
    <row r="3603">
      <c r="C3603" s="104"/>
      <c r="H3603" s="83" t="s">
        <v>1329</v>
      </c>
    </row>
    <row r="3604">
      <c r="C3604" s="104"/>
      <c r="H3604" s="83" t="s">
        <v>1301</v>
      </c>
    </row>
    <row r="3605">
      <c r="C3605" s="104"/>
      <c r="H3605" s="83" t="s">
        <v>1301</v>
      </c>
    </row>
    <row r="3606">
      <c r="C3606" s="104"/>
      <c r="H3606" s="83" t="s">
        <v>1301</v>
      </c>
    </row>
    <row r="3607">
      <c r="C3607" s="104"/>
      <c r="H3607" s="83" t="s">
        <v>1301</v>
      </c>
    </row>
    <row r="3608">
      <c r="C3608" s="104"/>
      <c r="H3608" s="83" t="s">
        <v>1306</v>
      </c>
    </row>
    <row r="3609">
      <c r="C3609" s="104"/>
      <c r="H3609" s="83" t="s">
        <v>1306</v>
      </c>
    </row>
    <row r="3610">
      <c r="C3610" s="104"/>
      <c r="H3610" s="83" t="s">
        <v>1306</v>
      </c>
    </row>
    <row r="3611">
      <c r="C3611" s="104"/>
      <c r="H3611" s="83" t="s">
        <v>1306</v>
      </c>
    </row>
    <row r="3612">
      <c r="C3612" s="104"/>
      <c r="H3612" s="83" t="s">
        <v>1329</v>
      </c>
    </row>
    <row r="3613">
      <c r="C3613" s="104"/>
      <c r="H3613" s="83" t="s">
        <v>1329</v>
      </c>
    </row>
    <row r="3614">
      <c r="C3614" s="104"/>
      <c r="H3614" s="83" t="s">
        <v>1329</v>
      </c>
    </row>
    <row r="3615">
      <c r="C3615" s="104"/>
      <c r="H3615" s="83" t="s">
        <v>1329</v>
      </c>
    </row>
    <row r="3616">
      <c r="C3616" s="104"/>
      <c r="H3616" s="83" t="s">
        <v>1329</v>
      </c>
    </row>
    <row r="3617">
      <c r="C3617" s="104"/>
      <c r="H3617" s="83" t="s">
        <v>1357</v>
      </c>
    </row>
    <row r="3618">
      <c r="C3618" s="104"/>
      <c r="H3618" s="83" t="s">
        <v>1301</v>
      </c>
    </row>
    <row r="3619">
      <c r="C3619" s="104"/>
      <c r="H3619" s="83" t="s">
        <v>1301</v>
      </c>
    </row>
    <row r="3620">
      <c r="C3620" s="104"/>
      <c r="H3620" s="83" t="s">
        <v>1357</v>
      </c>
    </row>
    <row r="3621">
      <c r="C3621" s="104"/>
      <c r="H3621" s="83" t="s">
        <v>1357</v>
      </c>
    </row>
    <row r="3622">
      <c r="C3622" s="104"/>
      <c r="H3622" s="83" t="s">
        <v>1306</v>
      </c>
    </row>
    <row r="3623">
      <c r="C3623" s="104"/>
      <c r="H3623" s="83" t="s">
        <v>1306</v>
      </c>
    </row>
    <row r="3624">
      <c r="C3624" s="104"/>
      <c r="H3624" s="83" t="s">
        <v>1306</v>
      </c>
    </row>
    <row r="3625">
      <c r="C3625" s="104"/>
      <c r="H3625" s="83" t="s">
        <v>1306</v>
      </c>
    </row>
    <row r="3626">
      <c r="C3626" s="104"/>
      <c r="H3626" s="83" t="s">
        <v>1329</v>
      </c>
    </row>
    <row r="3627">
      <c r="C3627" s="104"/>
      <c r="H3627" s="83" t="s">
        <v>1357</v>
      </c>
    </row>
    <row r="3628">
      <c r="C3628" s="104"/>
      <c r="H3628" s="83" t="s">
        <v>1357</v>
      </c>
    </row>
    <row r="3629">
      <c r="C3629" s="104"/>
      <c r="H3629" s="83" t="s">
        <v>1357</v>
      </c>
    </row>
    <row r="3630">
      <c r="C3630" s="104"/>
      <c r="H3630" s="83" t="s">
        <v>1357</v>
      </c>
    </row>
    <row r="3631">
      <c r="C3631" s="104"/>
      <c r="H3631" s="83" t="s">
        <v>1357</v>
      </c>
    </row>
    <row r="3632">
      <c r="C3632" s="104"/>
      <c r="H3632" s="83" t="s">
        <v>1357</v>
      </c>
    </row>
    <row r="3633">
      <c r="C3633" s="104"/>
      <c r="H3633" s="83" t="s">
        <v>1357</v>
      </c>
    </row>
    <row r="3634">
      <c r="C3634" s="104"/>
      <c r="H3634" s="83" t="s">
        <v>1357</v>
      </c>
    </row>
    <row r="3635">
      <c r="C3635" s="104"/>
      <c r="H3635" s="83" t="s">
        <v>1357</v>
      </c>
    </row>
    <row r="3636">
      <c r="C3636" s="104"/>
      <c r="H3636" s="83" t="s">
        <v>1357</v>
      </c>
    </row>
    <row r="3637">
      <c r="C3637" s="104"/>
      <c r="H3637" s="83" t="s">
        <v>1301</v>
      </c>
    </row>
    <row r="3638">
      <c r="C3638" s="104"/>
      <c r="H3638" s="83" t="s">
        <v>1301</v>
      </c>
    </row>
    <row r="3639">
      <c r="C3639" s="104"/>
      <c r="H3639" s="83" t="s">
        <v>1301</v>
      </c>
    </row>
    <row r="3640">
      <c r="C3640" s="104"/>
      <c r="H3640" s="83" t="s">
        <v>1306</v>
      </c>
    </row>
    <row r="3641">
      <c r="C3641" s="104"/>
      <c r="H3641" s="83" t="s">
        <v>1306</v>
      </c>
    </row>
    <row r="3642">
      <c r="C3642" s="104"/>
      <c r="H3642" s="83" t="s">
        <v>1306</v>
      </c>
    </row>
    <row r="3643">
      <c r="C3643" s="104"/>
      <c r="H3643" s="83" t="s">
        <v>1306</v>
      </c>
    </row>
    <row r="3644">
      <c r="C3644" s="104"/>
      <c r="H3644" s="83" t="s">
        <v>1306</v>
      </c>
    </row>
    <row r="3645">
      <c r="C3645" s="104"/>
      <c r="H3645" s="83" t="s">
        <v>1306</v>
      </c>
    </row>
    <row r="3646">
      <c r="C3646" s="104"/>
      <c r="H3646" s="83" t="s">
        <v>1306</v>
      </c>
    </row>
    <row r="3647">
      <c r="C3647" s="104"/>
      <c r="H3647" s="83" t="s">
        <v>1301</v>
      </c>
    </row>
    <row r="3648">
      <c r="C3648" s="104"/>
      <c r="H3648" s="83" t="s">
        <v>1301</v>
      </c>
    </row>
    <row r="3649">
      <c r="C3649" s="104"/>
      <c r="H3649" s="83" t="s">
        <v>1301</v>
      </c>
    </row>
    <row r="3650">
      <c r="C3650" s="104"/>
      <c r="H3650" s="83" t="s">
        <v>1306</v>
      </c>
    </row>
    <row r="3651">
      <c r="C3651" s="104"/>
      <c r="H3651" s="83" t="s">
        <v>1306</v>
      </c>
    </row>
    <row r="3652">
      <c r="C3652" s="104"/>
      <c r="H3652" s="83" t="s">
        <v>1306</v>
      </c>
    </row>
    <row r="3653">
      <c r="C3653" s="104"/>
      <c r="H3653" s="83" t="s">
        <v>1306</v>
      </c>
    </row>
    <row r="3654">
      <c r="C3654" s="104"/>
      <c r="H3654" s="83" t="s">
        <v>1306</v>
      </c>
    </row>
    <row r="3655">
      <c r="C3655" s="104"/>
      <c r="H3655" s="83" t="s">
        <v>1306</v>
      </c>
    </row>
    <row r="3656">
      <c r="C3656" s="104"/>
      <c r="H3656" s="83" t="s">
        <v>1306</v>
      </c>
    </row>
    <row r="3657">
      <c r="C3657" s="104"/>
      <c r="H3657" s="83" t="s">
        <v>1306</v>
      </c>
    </row>
    <row r="3658">
      <c r="C3658" s="104"/>
      <c r="H3658" s="83" t="s">
        <v>1306</v>
      </c>
    </row>
    <row r="3659">
      <c r="C3659" s="104"/>
      <c r="H3659" s="83" t="s">
        <v>1301</v>
      </c>
    </row>
    <row r="3660">
      <c r="C3660" s="104"/>
      <c r="H3660" s="83" t="s">
        <v>1301</v>
      </c>
    </row>
    <row r="3661">
      <c r="C3661" s="104"/>
      <c r="H3661" s="83" t="s">
        <v>1306</v>
      </c>
    </row>
    <row r="3662">
      <c r="C3662" s="104"/>
      <c r="H3662" s="83" t="s">
        <v>1329</v>
      </c>
    </row>
    <row r="3663">
      <c r="C3663" s="104"/>
      <c r="H3663" s="83" t="s">
        <v>1329</v>
      </c>
    </row>
    <row r="3664">
      <c r="C3664" s="104"/>
      <c r="H3664" s="83" t="s">
        <v>1329</v>
      </c>
    </row>
    <row r="3665">
      <c r="C3665" s="104"/>
      <c r="H3665" s="83" t="s">
        <v>1329</v>
      </c>
    </row>
    <row r="3666">
      <c r="C3666" s="104"/>
      <c r="H3666" s="83" t="s">
        <v>1329</v>
      </c>
    </row>
    <row r="3667">
      <c r="C3667" s="104"/>
      <c r="H3667" s="83" t="s">
        <v>1329</v>
      </c>
    </row>
    <row r="3668">
      <c r="C3668" s="104"/>
      <c r="H3668" s="83" t="s">
        <v>1329</v>
      </c>
    </row>
    <row r="3669">
      <c r="C3669" s="104"/>
      <c r="H3669" s="83" t="s">
        <v>1329</v>
      </c>
    </row>
    <row r="3670">
      <c r="C3670" s="104"/>
      <c r="H3670" s="83" t="s">
        <v>1329</v>
      </c>
    </row>
    <row r="3671">
      <c r="C3671" s="104"/>
      <c r="H3671" s="83" t="s">
        <v>1357</v>
      </c>
    </row>
    <row r="3672">
      <c r="C3672" s="104"/>
      <c r="H3672" s="83" t="s">
        <v>1306</v>
      </c>
    </row>
    <row r="3673">
      <c r="C3673" s="104"/>
      <c r="H3673" s="83" t="s">
        <v>1306</v>
      </c>
    </row>
    <row r="3674">
      <c r="C3674" s="104"/>
      <c r="H3674" s="83" t="s">
        <v>1306</v>
      </c>
    </row>
    <row r="3675">
      <c r="C3675" s="104"/>
      <c r="H3675" s="83" t="s">
        <v>1306</v>
      </c>
    </row>
    <row r="3676">
      <c r="C3676" s="104"/>
      <c r="H3676" s="83" t="s">
        <v>1306</v>
      </c>
    </row>
    <row r="3677">
      <c r="C3677" s="104"/>
      <c r="H3677" s="83" t="s">
        <v>1306</v>
      </c>
    </row>
    <row r="3678">
      <c r="C3678" s="104"/>
      <c r="H3678" s="83" t="s">
        <v>1306</v>
      </c>
    </row>
    <row r="3679">
      <c r="C3679" s="104"/>
      <c r="H3679" s="83" t="s">
        <v>1306</v>
      </c>
    </row>
    <row r="3680">
      <c r="C3680" s="104"/>
      <c r="H3680" s="83" t="s">
        <v>1306</v>
      </c>
    </row>
    <row r="3681">
      <c r="C3681" s="104"/>
      <c r="H3681" s="83" t="s">
        <v>1306</v>
      </c>
    </row>
    <row r="3682">
      <c r="C3682" s="104"/>
      <c r="H3682" s="83" t="s">
        <v>1306</v>
      </c>
    </row>
    <row r="3683">
      <c r="C3683" s="104"/>
      <c r="H3683" s="83" t="s">
        <v>1329</v>
      </c>
    </row>
    <row r="3684">
      <c r="C3684" s="104"/>
      <c r="H3684" s="83" t="s">
        <v>1329</v>
      </c>
    </row>
    <row r="3685">
      <c r="C3685" s="104"/>
      <c r="H3685" s="83" t="s">
        <v>1329</v>
      </c>
    </row>
    <row r="3686">
      <c r="C3686" s="104"/>
      <c r="H3686" s="83" t="s">
        <v>1329</v>
      </c>
    </row>
    <row r="3687">
      <c r="C3687" s="104"/>
      <c r="H3687" s="83" t="s">
        <v>1301</v>
      </c>
    </row>
    <row r="3688">
      <c r="C3688" s="104"/>
      <c r="H3688" s="83" t="s">
        <v>1301</v>
      </c>
    </row>
    <row r="3689">
      <c r="C3689" s="104"/>
      <c r="H3689" s="83" t="s">
        <v>1301</v>
      </c>
    </row>
    <row r="3690">
      <c r="C3690" s="104"/>
      <c r="H3690" s="83" t="s">
        <v>1301</v>
      </c>
    </row>
    <row r="3691">
      <c r="C3691" s="104"/>
      <c r="H3691" s="83" t="s">
        <v>1301</v>
      </c>
    </row>
    <row r="3692">
      <c r="C3692" s="104"/>
      <c r="H3692" s="83" t="s">
        <v>1306</v>
      </c>
    </row>
    <row r="3693">
      <c r="C3693" s="104"/>
      <c r="H3693" s="83" t="s">
        <v>1306</v>
      </c>
    </row>
    <row r="3694">
      <c r="C3694" s="104"/>
      <c r="H3694" s="83" t="s">
        <v>1306</v>
      </c>
    </row>
    <row r="3695">
      <c r="C3695" s="104"/>
      <c r="H3695" s="83" t="s">
        <v>1306</v>
      </c>
    </row>
    <row r="3696">
      <c r="C3696" s="104"/>
      <c r="H3696" s="83" t="s">
        <v>1306</v>
      </c>
    </row>
    <row r="3697">
      <c r="C3697" s="104"/>
      <c r="H3697" s="83" t="s">
        <v>1306</v>
      </c>
    </row>
    <row r="3698">
      <c r="C3698" s="104"/>
      <c r="H3698" s="83" t="s">
        <v>1306</v>
      </c>
    </row>
    <row r="3699">
      <c r="C3699" s="104"/>
      <c r="H3699" s="83" t="s">
        <v>1306</v>
      </c>
    </row>
    <row r="3700">
      <c r="C3700" s="104"/>
      <c r="H3700" s="83" t="s">
        <v>1306</v>
      </c>
    </row>
    <row r="3701">
      <c r="C3701" s="104"/>
      <c r="H3701" s="83" t="s">
        <v>1306</v>
      </c>
    </row>
    <row r="3702">
      <c r="C3702" s="104"/>
      <c r="H3702" s="83" t="s">
        <v>1306</v>
      </c>
    </row>
    <row r="3703">
      <c r="C3703" s="104"/>
      <c r="H3703" s="83" t="s">
        <v>1306</v>
      </c>
    </row>
    <row r="3704">
      <c r="C3704" s="104"/>
      <c r="H3704" s="83" t="s">
        <v>1306</v>
      </c>
    </row>
    <row r="3705">
      <c r="C3705" s="104"/>
      <c r="H3705" s="83" t="s">
        <v>1306</v>
      </c>
    </row>
    <row r="3706">
      <c r="C3706" s="104"/>
      <c r="H3706" s="83" t="s">
        <v>1329</v>
      </c>
    </row>
    <row r="3707">
      <c r="C3707" s="104"/>
      <c r="H3707" s="83" t="s">
        <v>1329</v>
      </c>
    </row>
    <row r="3708">
      <c r="C3708" s="104"/>
      <c r="H3708" s="83" t="s">
        <v>1329</v>
      </c>
    </row>
    <row r="3709">
      <c r="C3709" s="104"/>
      <c r="H3709" s="83" t="s">
        <v>1329</v>
      </c>
    </row>
    <row r="3710">
      <c r="C3710" s="104"/>
      <c r="H3710" s="83" t="s">
        <v>1329</v>
      </c>
    </row>
    <row r="3711">
      <c r="C3711" s="104"/>
      <c r="H3711" s="83" t="s">
        <v>1329</v>
      </c>
    </row>
    <row r="3712">
      <c r="C3712" s="104"/>
      <c r="H3712" s="83" t="s">
        <v>1301</v>
      </c>
    </row>
    <row r="3713">
      <c r="C3713" s="104"/>
      <c r="H3713" s="83" t="s">
        <v>1329</v>
      </c>
    </row>
    <row r="3714">
      <c r="C3714" s="104"/>
      <c r="H3714" s="83" t="s">
        <v>1329</v>
      </c>
    </row>
    <row r="3715">
      <c r="C3715" s="104"/>
      <c r="H3715" s="83" t="s">
        <v>1301</v>
      </c>
    </row>
    <row r="3716">
      <c r="C3716" s="104"/>
      <c r="H3716" s="83" t="s">
        <v>1301</v>
      </c>
    </row>
    <row r="3717">
      <c r="C3717" s="104"/>
      <c r="H3717" s="83" t="s">
        <v>1329</v>
      </c>
    </row>
    <row r="3718">
      <c r="C3718" s="104"/>
      <c r="H3718" s="83" t="s">
        <v>1306</v>
      </c>
    </row>
    <row r="3719">
      <c r="C3719" s="104"/>
      <c r="H3719" s="83" t="s">
        <v>1306</v>
      </c>
    </row>
    <row r="3720">
      <c r="C3720" s="104"/>
      <c r="H3720" s="83" t="s">
        <v>1329</v>
      </c>
    </row>
    <row r="3721">
      <c r="C3721" s="104"/>
      <c r="H3721" s="83" t="s">
        <v>1329</v>
      </c>
    </row>
    <row r="3722">
      <c r="C3722" s="104"/>
      <c r="H3722" s="83" t="s">
        <v>1329</v>
      </c>
    </row>
    <row r="3723">
      <c r="C3723" s="104"/>
      <c r="H3723" s="83" t="s">
        <v>1329</v>
      </c>
    </row>
    <row r="3724">
      <c r="C3724" s="104"/>
      <c r="H3724" s="83" t="s">
        <v>1329</v>
      </c>
    </row>
    <row r="3725">
      <c r="C3725" s="104"/>
      <c r="H3725" s="83" t="s">
        <v>1329</v>
      </c>
    </row>
    <row r="3726">
      <c r="C3726" s="104"/>
      <c r="H3726" s="83" t="s">
        <v>1329</v>
      </c>
    </row>
    <row r="3727">
      <c r="C3727" s="104"/>
      <c r="H3727" s="83" t="s">
        <v>1301</v>
      </c>
    </row>
    <row r="3728">
      <c r="C3728" s="104"/>
      <c r="H3728" s="83" t="s">
        <v>1357</v>
      </c>
    </row>
    <row r="3729">
      <c r="C3729" s="104"/>
      <c r="H3729" s="83" t="s">
        <v>1357</v>
      </c>
    </row>
    <row r="3730">
      <c r="C3730" s="104"/>
      <c r="H3730" s="83" t="s">
        <v>1329</v>
      </c>
    </row>
    <row r="3731">
      <c r="C3731" s="104"/>
      <c r="H3731" s="83" t="s">
        <v>1306</v>
      </c>
    </row>
    <row r="3732">
      <c r="C3732" s="104"/>
      <c r="H3732" s="83" t="s">
        <v>1306</v>
      </c>
    </row>
    <row r="3733">
      <c r="C3733" s="104"/>
      <c r="H3733" s="83" t="s">
        <v>1301</v>
      </c>
    </row>
    <row r="3734">
      <c r="C3734" s="104"/>
      <c r="H3734" s="83" t="s">
        <v>1306</v>
      </c>
    </row>
    <row r="3735">
      <c r="C3735" s="104"/>
      <c r="H3735" s="83" t="s">
        <v>1329</v>
      </c>
    </row>
    <row r="3736">
      <c r="C3736" s="104"/>
      <c r="H3736" s="83" t="s">
        <v>1329</v>
      </c>
    </row>
    <row r="3737">
      <c r="C3737" s="104"/>
      <c r="H3737" s="83" t="s">
        <v>1329</v>
      </c>
    </row>
    <row r="3738">
      <c r="C3738" s="104"/>
      <c r="H3738" s="83" t="s">
        <v>1329</v>
      </c>
    </row>
    <row r="3739">
      <c r="C3739" s="104"/>
      <c r="H3739" s="83" t="s">
        <v>1329</v>
      </c>
    </row>
    <row r="3740">
      <c r="C3740" s="104"/>
      <c r="H3740" s="83" t="s">
        <v>1329</v>
      </c>
    </row>
    <row r="3741">
      <c r="C3741" s="104"/>
      <c r="H3741" s="83" t="s">
        <v>1329</v>
      </c>
    </row>
    <row r="3742">
      <c r="C3742" s="104"/>
      <c r="H3742" s="83" t="s">
        <v>1301</v>
      </c>
    </row>
    <row r="3743">
      <c r="C3743" s="104"/>
      <c r="H3743" s="83" t="s">
        <v>1301</v>
      </c>
    </row>
    <row r="3744">
      <c r="C3744" s="104"/>
      <c r="H3744" s="83" t="s">
        <v>1301</v>
      </c>
    </row>
    <row r="3745">
      <c r="C3745" s="104"/>
      <c r="H3745" s="83" t="s">
        <v>1306</v>
      </c>
    </row>
    <row r="3746">
      <c r="C3746" s="104"/>
      <c r="H3746" s="83" t="s">
        <v>1306</v>
      </c>
    </row>
    <row r="3747">
      <c r="C3747" s="104"/>
      <c r="H3747" s="83" t="s">
        <v>1306</v>
      </c>
    </row>
    <row r="3748">
      <c r="C3748" s="104"/>
      <c r="H3748" s="83" t="s">
        <v>1306</v>
      </c>
    </row>
    <row r="3749">
      <c r="C3749" s="104"/>
      <c r="H3749" s="83" t="s">
        <v>1306</v>
      </c>
    </row>
    <row r="3750">
      <c r="C3750" s="104"/>
      <c r="H3750" s="83" t="s">
        <v>1306</v>
      </c>
    </row>
    <row r="3751">
      <c r="C3751" s="104"/>
      <c r="H3751" s="83" t="s">
        <v>1306</v>
      </c>
    </row>
    <row r="3752">
      <c r="C3752" s="104"/>
      <c r="H3752" s="83" t="s">
        <v>1306</v>
      </c>
    </row>
    <row r="3753">
      <c r="C3753" s="104"/>
      <c r="H3753" s="83" t="s">
        <v>1306</v>
      </c>
    </row>
    <row r="3754">
      <c r="C3754" s="104"/>
      <c r="H3754" s="83" t="s">
        <v>1306</v>
      </c>
    </row>
    <row r="3755">
      <c r="C3755" s="104"/>
      <c r="H3755" s="83" t="s">
        <v>1306</v>
      </c>
    </row>
    <row r="3756">
      <c r="C3756" s="104"/>
      <c r="H3756" s="83" t="s">
        <v>1301</v>
      </c>
    </row>
    <row r="3757">
      <c r="C3757" s="104"/>
      <c r="H3757" s="83" t="s">
        <v>1388</v>
      </c>
    </row>
    <row r="3758">
      <c r="C3758" s="104"/>
      <c r="H3758" s="83" t="s">
        <v>1388</v>
      </c>
    </row>
    <row r="3759">
      <c r="C3759" s="104"/>
      <c r="H3759" s="83" t="s">
        <v>1329</v>
      </c>
    </row>
    <row r="3760">
      <c r="C3760" s="104"/>
      <c r="H3760" s="83" t="s">
        <v>1388</v>
      </c>
    </row>
    <row r="3761">
      <c r="C3761" s="104"/>
      <c r="H3761" s="83" t="s">
        <v>1388</v>
      </c>
    </row>
    <row r="3762">
      <c r="C3762" s="104"/>
      <c r="H3762" s="83" t="s">
        <v>1388</v>
      </c>
    </row>
    <row r="3763">
      <c r="C3763" s="104"/>
      <c r="H3763" s="83" t="s">
        <v>1388</v>
      </c>
    </row>
    <row r="3764">
      <c r="C3764" s="104"/>
      <c r="H3764" s="83" t="s">
        <v>1357</v>
      </c>
    </row>
    <row r="3765">
      <c r="C3765" s="104"/>
      <c r="H3765" s="83" t="s">
        <v>1357</v>
      </c>
    </row>
    <row r="3766">
      <c r="C3766" s="104"/>
      <c r="H3766" s="83" t="s">
        <v>1357</v>
      </c>
    </row>
    <row r="3767">
      <c r="C3767" s="104"/>
      <c r="H3767" s="83" t="s">
        <v>1357</v>
      </c>
    </row>
    <row r="3768">
      <c r="C3768" s="104"/>
      <c r="H3768" s="83" t="s">
        <v>1357</v>
      </c>
    </row>
    <row r="3769">
      <c r="C3769" s="104"/>
      <c r="H3769" s="83" t="s">
        <v>1301</v>
      </c>
    </row>
    <row r="3770">
      <c r="C3770" s="104"/>
      <c r="H3770" s="83" t="s">
        <v>1301</v>
      </c>
    </row>
    <row r="3771">
      <c r="C3771" s="104"/>
      <c r="H3771" s="83" t="s">
        <v>1301</v>
      </c>
    </row>
    <row r="3772">
      <c r="C3772" s="104"/>
      <c r="H3772" s="83" t="s">
        <v>1301</v>
      </c>
    </row>
    <row r="3773">
      <c r="C3773" s="104"/>
      <c r="H3773" s="83" t="s">
        <v>1301</v>
      </c>
    </row>
    <row r="3774">
      <c r="C3774" s="104"/>
      <c r="H3774" s="83" t="s">
        <v>1301</v>
      </c>
    </row>
    <row r="3775">
      <c r="C3775" s="104"/>
      <c r="H3775" s="83" t="s">
        <v>1301</v>
      </c>
    </row>
    <row r="3776">
      <c r="C3776" s="104"/>
      <c r="H3776" s="83" t="s">
        <v>1301</v>
      </c>
    </row>
    <row r="3777">
      <c r="C3777" s="104"/>
      <c r="H3777" s="83" t="s">
        <v>1301</v>
      </c>
    </row>
    <row r="3778">
      <c r="C3778" s="104"/>
      <c r="H3778" s="83" t="s">
        <v>1301</v>
      </c>
    </row>
    <row r="3779">
      <c r="C3779" s="104"/>
      <c r="H3779" s="83" t="s">
        <v>1306</v>
      </c>
    </row>
    <row r="3780">
      <c r="C3780" s="104"/>
      <c r="H3780" s="83" t="s">
        <v>1306</v>
      </c>
    </row>
    <row r="3781">
      <c r="C3781" s="104"/>
      <c r="H3781" s="83" t="s">
        <v>1306</v>
      </c>
    </row>
    <row r="3782">
      <c r="C3782" s="104"/>
      <c r="H3782" s="83" t="s">
        <v>1306</v>
      </c>
    </row>
    <row r="3783">
      <c r="C3783" s="104"/>
      <c r="H3783" s="83" t="s">
        <v>1329</v>
      </c>
    </row>
    <row r="3784">
      <c r="C3784" s="104"/>
      <c r="H3784" s="83" t="s">
        <v>1329</v>
      </c>
    </row>
    <row r="3785">
      <c r="C3785" s="104"/>
      <c r="H3785" s="83" t="s">
        <v>1329</v>
      </c>
    </row>
    <row r="3786">
      <c r="C3786" s="104"/>
      <c r="H3786" s="83" t="s">
        <v>1329</v>
      </c>
    </row>
    <row r="3787">
      <c r="C3787" s="104"/>
      <c r="H3787" s="83" t="s">
        <v>1329</v>
      </c>
    </row>
    <row r="3788">
      <c r="C3788" s="104"/>
      <c r="H3788" s="83" t="s">
        <v>1329</v>
      </c>
    </row>
    <row r="3789">
      <c r="C3789" s="104"/>
      <c r="H3789" s="83" t="s">
        <v>1329</v>
      </c>
    </row>
    <row r="3790">
      <c r="C3790" s="104"/>
      <c r="H3790" s="83" t="s">
        <v>1329</v>
      </c>
    </row>
    <row r="3791">
      <c r="C3791" s="104"/>
      <c r="H3791" s="83" t="s">
        <v>1329</v>
      </c>
    </row>
    <row r="3792">
      <c r="C3792" s="104"/>
      <c r="H3792" s="83" t="s">
        <v>1329</v>
      </c>
    </row>
    <row r="3793">
      <c r="C3793" s="104"/>
      <c r="H3793" s="83" t="s">
        <v>1329</v>
      </c>
    </row>
    <row r="3794">
      <c r="C3794" s="104"/>
      <c r="H3794" s="83" t="s">
        <v>1329</v>
      </c>
    </row>
    <row r="3795">
      <c r="C3795" s="104"/>
      <c r="H3795" s="83" t="s">
        <v>1329</v>
      </c>
    </row>
    <row r="3796">
      <c r="C3796" s="104"/>
      <c r="H3796" s="83" t="s">
        <v>1329</v>
      </c>
    </row>
    <row r="3797">
      <c r="C3797" s="104"/>
      <c r="H3797" s="83" t="s">
        <v>1329</v>
      </c>
    </row>
    <row r="3798">
      <c r="C3798" s="104"/>
      <c r="H3798" s="83" t="s">
        <v>1329</v>
      </c>
    </row>
    <row r="3799">
      <c r="C3799" s="104"/>
      <c r="H3799" s="83" t="s">
        <v>1301</v>
      </c>
    </row>
    <row r="3800">
      <c r="C3800" s="104"/>
      <c r="H3800" s="83" t="s">
        <v>1301</v>
      </c>
    </row>
    <row r="3801">
      <c r="C3801" s="104"/>
      <c r="H3801" s="83" t="s">
        <v>1301</v>
      </c>
    </row>
    <row r="3802">
      <c r="C3802" s="104"/>
      <c r="H3802" s="83" t="s">
        <v>1301</v>
      </c>
    </row>
    <row r="3803">
      <c r="C3803" s="104"/>
      <c r="H3803" s="83" t="s">
        <v>1301</v>
      </c>
    </row>
    <row r="3804">
      <c r="C3804" s="104"/>
      <c r="H3804" s="83" t="s">
        <v>1301</v>
      </c>
    </row>
    <row r="3805">
      <c r="C3805" s="104"/>
      <c r="H3805" s="83" t="s">
        <v>1306</v>
      </c>
    </row>
    <row r="3806">
      <c r="C3806" s="104"/>
      <c r="H3806" s="83" t="s">
        <v>1306</v>
      </c>
    </row>
    <row r="3807">
      <c r="C3807" s="104"/>
      <c r="H3807" s="83" t="s">
        <v>1329</v>
      </c>
    </row>
    <row r="3808">
      <c r="C3808" s="104"/>
      <c r="H3808" s="83" t="s">
        <v>1329</v>
      </c>
    </row>
    <row r="3809">
      <c r="C3809" s="104"/>
      <c r="H3809" s="83" t="s">
        <v>1329</v>
      </c>
    </row>
    <row r="3810">
      <c r="C3810" s="104"/>
      <c r="H3810" s="83" t="s">
        <v>1329</v>
      </c>
    </row>
    <row r="3811">
      <c r="C3811" s="104"/>
      <c r="H3811" s="83" t="s">
        <v>1329</v>
      </c>
    </row>
    <row r="3812">
      <c r="C3812" s="104"/>
      <c r="H3812" s="83" t="s">
        <v>1301</v>
      </c>
    </row>
    <row r="3813">
      <c r="C3813" s="104"/>
      <c r="H3813" s="83" t="s">
        <v>1301</v>
      </c>
    </row>
    <row r="3814">
      <c r="C3814" s="104"/>
      <c r="H3814" s="83" t="s">
        <v>1301</v>
      </c>
    </row>
    <row r="3815">
      <c r="C3815" s="104"/>
      <c r="H3815" s="83" t="s">
        <v>1306</v>
      </c>
    </row>
    <row r="3816">
      <c r="C3816" s="104"/>
      <c r="H3816" s="83" t="s">
        <v>1306</v>
      </c>
    </row>
    <row r="3817">
      <c r="C3817" s="104"/>
      <c r="H3817" s="83" t="s">
        <v>1306</v>
      </c>
    </row>
    <row r="3818">
      <c r="C3818" s="104"/>
      <c r="H3818" s="83" t="s">
        <v>1306</v>
      </c>
    </row>
    <row r="3819">
      <c r="C3819" s="104"/>
      <c r="H3819" s="83" t="s">
        <v>1306</v>
      </c>
    </row>
    <row r="3820">
      <c r="C3820" s="104"/>
      <c r="H3820" s="83" t="s">
        <v>1306</v>
      </c>
    </row>
    <row r="3821">
      <c r="C3821" s="104"/>
      <c r="H3821" s="83" t="s">
        <v>1306</v>
      </c>
    </row>
    <row r="3822">
      <c r="C3822" s="104"/>
      <c r="H3822" s="83" t="s">
        <v>1306</v>
      </c>
    </row>
    <row r="3823">
      <c r="C3823" s="104"/>
      <c r="H3823" s="83" t="s">
        <v>1306</v>
      </c>
    </row>
    <row r="3824">
      <c r="C3824" s="104"/>
      <c r="H3824" s="83" t="s">
        <v>1329</v>
      </c>
    </row>
    <row r="3825">
      <c r="C3825" s="104"/>
      <c r="H3825" s="83" t="s">
        <v>1329</v>
      </c>
    </row>
    <row r="3826">
      <c r="C3826" s="104"/>
      <c r="H3826" s="83" t="s">
        <v>1329</v>
      </c>
    </row>
    <row r="3827">
      <c r="C3827" s="104"/>
      <c r="H3827" s="83" t="s">
        <v>1301</v>
      </c>
    </row>
    <row r="3828">
      <c r="C3828" s="104"/>
      <c r="H3828" s="83" t="s">
        <v>1301</v>
      </c>
    </row>
    <row r="3829">
      <c r="C3829" s="104"/>
      <c r="H3829" s="83" t="s">
        <v>1301</v>
      </c>
    </row>
    <row r="3830">
      <c r="C3830" s="104"/>
      <c r="H3830" s="83" t="s">
        <v>1306</v>
      </c>
    </row>
    <row r="3831">
      <c r="C3831" s="104"/>
      <c r="H3831" s="83" t="s">
        <v>1306</v>
      </c>
    </row>
    <row r="3832">
      <c r="C3832" s="104"/>
      <c r="H3832" s="83" t="s">
        <v>1306</v>
      </c>
    </row>
    <row r="3833">
      <c r="C3833" s="104"/>
      <c r="H3833" s="83" t="s">
        <v>1306</v>
      </c>
    </row>
    <row r="3834">
      <c r="C3834" s="104"/>
      <c r="H3834" s="83" t="s">
        <v>1306</v>
      </c>
    </row>
    <row r="3835">
      <c r="C3835" s="104"/>
      <c r="H3835" s="83" t="s">
        <v>1306</v>
      </c>
    </row>
    <row r="3836">
      <c r="C3836" s="104"/>
      <c r="H3836" s="83" t="s">
        <v>1306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4" t="s">
        <v>1390</v>
      </c>
    </row>
    <row r="2">
      <c r="A2" s="83" t="str">
        <f t="array" ref="A2:ALK2">transpose(indirect('Train Failure report card'!C2))</f>
        <v>Low beam lamp</v>
      </c>
      <c r="B2" s="83" t="s">
        <v>19</v>
      </c>
      <c r="C2" s="83" t="s">
        <v>1192</v>
      </c>
      <c r="D2" s="83" t="s">
        <v>1209</v>
      </c>
      <c r="E2" s="83" t="s">
        <v>249</v>
      </c>
      <c r="F2" s="83" t="s">
        <v>357</v>
      </c>
      <c r="G2" s="83" t="s">
        <v>323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</row>
    <row r="3">
      <c r="A3" s="83" t="str">
        <f t="array" ref="A3:ALK3">transpose(indirect('Train Failure report card'!C3))</f>
        <v>Outer Coil Spring</v>
      </c>
      <c r="B3" s="83" t="s">
        <v>1170</v>
      </c>
      <c r="C3" s="83" t="s">
        <v>1183</v>
      </c>
      <c r="D3" s="83" t="s">
        <v>1199</v>
      </c>
      <c r="E3" s="83" t="s">
        <v>1217</v>
      </c>
      <c r="F3" s="83" t="s">
        <v>1231</v>
      </c>
      <c r="G3" s="83" t="s">
        <v>25</v>
      </c>
      <c r="H3" s="83" t="s">
        <v>399</v>
      </c>
      <c r="I3" s="83" t="s">
        <v>1251</v>
      </c>
      <c r="J3" s="83" t="s">
        <v>1256</v>
      </c>
      <c r="K3" s="83" t="s">
        <v>1259</v>
      </c>
      <c r="L3" s="83" t="s">
        <v>1264</v>
      </c>
      <c r="M3" s="83" t="s">
        <v>1268</v>
      </c>
      <c r="N3" s="83" t="s">
        <v>262</v>
      </c>
      <c r="O3" s="83" t="s">
        <v>1274</v>
      </c>
      <c r="P3" s="83" t="s">
        <v>1279</v>
      </c>
      <c r="Q3" s="83" t="s">
        <v>1284</v>
      </c>
      <c r="R3" s="83" t="s">
        <v>1288</v>
      </c>
      <c r="S3" s="83" t="s">
        <v>1291</v>
      </c>
      <c r="T3" s="83" t="s">
        <v>110</v>
      </c>
      <c r="U3" s="83" t="s">
        <v>332</v>
      </c>
      <c r="V3" s="83" t="s">
        <v>323</v>
      </c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</row>
    <row r="4">
      <c r="A4" s="83" t="str">
        <f t="array" ref="A4:ALK4">transpose(indirect('Train Failure report card'!C4))</f>
        <v>Saloon HVAC compressor</v>
      </c>
      <c r="B4" s="83" t="s">
        <v>338</v>
      </c>
      <c r="C4" s="83" t="s">
        <v>1190</v>
      </c>
      <c r="D4" s="83" t="s">
        <v>1207</v>
      </c>
      <c r="E4" s="83" t="s">
        <v>1223</v>
      </c>
      <c r="F4" s="83" t="s">
        <v>29</v>
      </c>
      <c r="G4" s="83" t="s">
        <v>363</v>
      </c>
      <c r="H4" s="83" t="s">
        <v>452</v>
      </c>
      <c r="I4" s="83" t="s">
        <v>414</v>
      </c>
      <c r="J4" s="83" t="s">
        <v>1115</v>
      </c>
      <c r="K4" s="83" t="s">
        <v>840</v>
      </c>
      <c r="L4" s="83" t="s">
        <v>1265</v>
      </c>
      <c r="M4" s="83" t="s">
        <v>116</v>
      </c>
      <c r="N4" s="83" t="s">
        <v>1271</v>
      </c>
      <c r="O4" s="83" t="s">
        <v>1277</v>
      </c>
      <c r="P4" s="83" t="s">
        <v>1282</v>
      </c>
      <c r="Q4" s="83" t="s">
        <v>1287</v>
      </c>
      <c r="R4" s="83" t="s">
        <v>1290</v>
      </c>
      <c r="S4" s="83" t="s">
        <v>1292</v>
      </c>
      <c r="T4" s="83" t="s">
        <v>1293</v>
      </c>
      <c r="U4" s="83" t="s">
        <v>1294</v>
      </c>
      <c r="V4" s="83" t="s">
        <v>189</v>
      </c>
      <c r="W4" s="83" t="s">
        <v>307</v>
      </c>
      <c r="X4" s="83" t="s">
        <v>346</v>
      </c>
      <c r="Y4" s="83" t="s">
        <v>808</v>
      </c>
      <c r="Z4" s="83" t="s">
        <v>323</v>
      </c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</row>
    <row r="5">
      <c r="A5" s="83" t="str">
        <f t="array" ref="A5:ALK5">transpose(indirect('Train Failure report card'!C5))</f>
        <v>Gateway valve</v>
      </c>
      <c r="B5" s="83" t="s">
        <v>34</v>
      </c>
      <c r="C5" s="83" t="s">
        <v>1195</v>
      </c>
      <c r="D5" s="83" t="s">
        <v>1211</v>
      </c>
      <c r="E5" s="83" t="s">
        <v>1226</v>
      </c>
      <c r="F5" s="83" t="s">
        <v>1235</v>
      </c>
      <c r="G5" s="83" t="s">
        <v>533</v>
      </c>
      <c r="H5" s="83" t="s">
        <v>1247</v>
      </c>
      <c r="I5" s="83" t="s">
        <v>200</v>
      </c>
      <c r="J5" s="83" t="s">
        <v>259</v>
      </c>
      <c r="K5" s="83" t="s">
        <v>147</v>
      </c>
      <c r="L5" s="83" t="s">
        <v>562</v>
      </c>
      <c r="M5" s="83" t="s">
        <v>694</v>
      </c>
      <c r="N5" s="83" t="s">
        <v>323</v>
      </c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</row>
    <row r="6">
      <c r="A6" s="83" t="str">
        <f t="array" ref="A6:ALK6">transpose(indirect('Train Failure report card'!C6))</f>
        <v>Saloon LCD</v>
      </c>
      <c r="B6" s="83" t="s">
        <v>164</v>
      </c>
      <c r="C6" s="83" t="s">
        <v>536</v>
      </c>
      <c r="D6" s="83" t="s">
        <v>341</v>
      </c>
      <c r="E6" s="83" t="s">
        <v>569</v>
      </c>
      <c r="F6" s="83" t="s">
        <v>489</v>
      </c>
      <c r="G6" s="83" t="s">
        <v>1241</v>
      </c>
      <c r="H6" s="83" t="s">
        <v>1246</v>
      </c>
      <c r="I6" s="83" t="s">
        <v>133</v>
      </c>
      <c r="J6" s="83" t="s">
        <v>635</v>
      </c>
      <c r="K6" s="83" t="s">
        <v>1263</v>
      </c>
      <c r="L6" s="83" t="s">
        <v>1267</v>
      </c>
      <c r="M6" s="83" t="s">
        <v>857</v>
      </c>
      <c r="N6" s="83" t="s">
        <v>1273</v>
      </c>
      <c r="O6" s="83" t="s">
        <v>990</v>
      </c>
      <c r="P6" s="83" t="s">
        <v>1283</v>
      </c>
      <c r="Q6" s="83" t="s">
        <v>914</v>
      </c>
      <c r="R6" s="83" t="s">
        <v>445</v>
      </c>
      <c r="S6" s="83" t="s">
        <v>238</v>
      </c>
      <c r="T6" s="83" t="s">
        <v>436</v>
      </c>
      <c r="U6" s="83" t="s">
        <v>375</v>
      </c>
      <c r="V6" s="83" t="s">
        <v>373</v>
      </c>
      <c r="W6" s="83" t="s">
        <v>582</v>
      </c>
      <c r="X6" s="83" t="s">
        <v>618</v>
      </c>
      <c r="Y6" s="83" t="s">
        <v>744</v>
      </c>
      <c r="Z6" s="83" t="s">
        <v>1106</v>
      </c>
      <c r="AA6" s="83" t="s">
        <v>161</v>
      </c>
      <c r="AB6" s="83" t="s">
        <v>38</v>
      </c>
      <c r="AC6" s="83" t="s">
        <v>95</v>
      </c>
      <c r="AD6" s="83" t="s">
        <v>619</v>
      </c>
      <c r="AE6" s="83" t="s">
        <v>680</v>
      </c>
      <c r="AF6" s="83" t="s">
        <v>699</v>
      </c>
      <c r="AG6" s="83" t="s">
        <v>1295</v>
      </c>
      <c r="AH6" s="83" t="s">
        <v>1296</v>
      </c>
      <c r="AI6" s="83" t="s">
        <v>61</v>
      </c>
      <c r="AJ6" s="83" t="s">
        <v>195</v>
      </c>
      <c r="AK6" s="83" t="s">
        <v>244</v>
      </c>
      <c r="AL6" s="83" t="s">
        <v>271</v>
      </c>
      <c r="AM6" s="83" t="s">
        <v>99</v>
      </c>
      <c r="AN6" s="83" t="s">
        <v>1297</v>
      </c>
      <c r="AO6" s="83" t="s">
        <v>288</v>
      </c>
      <c r="AP6" s="83" t="s">
        <v>523</v>
      </c>
      <c r="AQ6" s="83" t="s">
        <v>633</v>
      </c>
      <c r="AR6" s="83" t="s">
        <v>754</v>
      </c>
      <c r="AS6" s="83" t="s">
        <v>323</v>
      </c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</row>
    <row r="7">
      <c r="A7" s="83" t="str">
        <f t="array" ref="A7:ALK7">transpose(indirect('Train Failure report card'!C7))</f>
        <v>Outer Coil Spring</v>
      </c>
      <c r="B7" s="83" t="s">
        <v>1170</v>
      </c>
      <c r="C7" s="83" t="s">
        <v>1183</v>
      </c>
      <c r="D7" s="83" t="s">
        <v>1199</v>
      </c>
      <c r="E7" s="83" t="s">
        <v>1217</v>
      </c>
      <c r="F7" s="83" t="s">
        <v>1231</v>
      </c>
      <c r="G7" s="83" t="s">
        <v>25</v>
      </c>
      <c r="H7" s="83" t="s">
        <v>399</v>
      </c>
      <c r="I7" s="83" t="s">
        <v>1251</v>
      </c>
      <c r="J7" s="83" t="s">
        <v>1256</v>
      </c>
      <c r="K7" s="83" t="s">
        <v>1259</v>
      </c>
      <c r="L7" s="83" t="s">
        <v>1264</v>
      </c>
      <c r="M7" s="83" t="s">
        <v>1268</v>
      </c>
      <c r="N7" s="83" t="s">
        <v>262</v>
      </c>
      <c r="O7" s="83" t="s">
        <v>1274</v>
      </c>
      <c r="P7" s="83" t="s">
        <v>1279</v>
      </c>
      <c r="Q7" s="83" t="s">
        <v>1284</v>
      </c>
      <c r="R7" s="83" t="s">
        <v>1288</v>
      </c>
      <c r="S7" s="83" t="s">
        <v>1291</v>
      </c>
      <c r="T7" s="83" t="s">
        <v>110</v>
      </c>
      <c r="U7" s="83" t="s">
        <v>332</v>
      </c>
      <c r="V7" s="83" t="s">
        <v>323</v>
      </c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</row>
    <row r="8">
      <c r="A8" s="83" t="str">
        <f t="array" ref="A8:ALK8">transpose(indirect('Train Failure report card'!C8))</f>
        <v>Speedometer</v>
      </c>
      <c r="B8" s="83" t="s">
        <v>1174</v>
      </c>
      <c r="C8" s="83" t="s">
        <v>45</v>
      </c>
      <c r="D8" s="83" t="s">
        <v>1204</v>
      </c>
      <c r="E8" s="83" t="s">
        <v>1221</v>
      </c>
      <c r="F8" s="83" t="s">
        <v>114</v>
      </c>
      <c r="G8" s="83" t="s">
        <v>171</v>
      </c>
      <c r="H8" s="83" t="s">
        <v>183</v>
      </c>
      <c r="I8" s="83" t="s">
        <v>735</v>
      </c>
      <c r="J8" s="83" t="s">
        <v>323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</row>
    <row r="9">
      <c r="A9" s="83" t="str">
        <f t="array" ref="A9:ALK9">transpose(indirect('Train Failure report card'!C9))</f>
        <v>FAS smoke detector</v>
      </c>
      <c r="B9" s="83" t="s">
        <v>1175</v>
      </c>
      <c r="C9" s="83" t="s">
        <v>1188</v>
      </c>
      <c r="D9" s="83" t="s">
        <v>1205</v>
      </c>
      <c r="E9" s="83" t="s">
        <v>323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</row>
    <row r="10">
      <c r="A10" s="83" t="str">
        <f t="array" ref="A10:ALK10">transpose(indirect('Train Failure report card'!C10))</f>
        <v>Low beam lamp</v>
      </c>
      <c r="B10" s="83" t="s">
        <v>19</v>
      </c>
      <c r="C10" s="83" t="s">
        <v>1192</v>
      </c>
      <c r="D10" s="83" t="s">
        <v>1209</v>
      </c>
      <c r="E10" s="83" t="s">
        <v>249</v>
      </c>
      <c r="F10" s="83" t="s">
        <v>357</v>
      </c>
      <c r="G10" s="83" t="s">
        <v>323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</row>
    <row r="11">
      <c r="A11" s="83" t="str">
        <f t="array" ref="A11:ALK11">transpose(indirect('Train Failure report card'!C11))</f>
        <v>LDCU</v>
      </c>
      <c r="B11" s="83" t="s">
        <v>1173</v>
      </c>
      <c r="C11" s="83" t="s">
        <v>1187</v>
      </c>
      <c r="D11" s="83" t="s">
        <v>1203</v>
      </c>
      <c r="E11" s="83" t="s">
        <v>1220</v>
      </c>
      <c r="F11" s="83" t="s">
        <v>1232</v>
      </c>
      <c r="G11" s="83" t="s">
        <v>1238</v>
      </c>
      <c r="H11" s="83" t="s">
        <v>150</v>
      </c>
      <c r="I11" s="83" t="s">
        <v>605</v>
      </c>
      <c r="J11" s="83" t="s">
        <v>141</v>
      </c>
      <c r="K11" s="83" t="s">
        <v>1261</v>
      </c>
      <c r="L11" s="83" t="s">
        <v>56</v>
      </c>
      <c r="M11" s="83" t="s">
        <v>312</v>
      </c>
      <c r="N11" s="83" t="s">
        <v>224</v>
      </c>
      <c r="O11" s="83" t="s">
        <v>1276</v>
      </c>
      <c r="P11" s="83" t="s">
        <v>1281</v>
      </c>
      <c r="Q11" s="83" t="s">
        <v>1286</v>
      </c>
      <c r="R11" s="83" t="s">
        <v>323</v>
      </c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</row>
    <row r="12">
      <c r="A12" s="83" t="str">
        <f t="array" ref="A12:ALK12">transpose(indirect('Train Failure report card'!C12))</f>
        <v>LDCU</v>
      </c>
      <c r="B12" s="83" t="s">
        <v>1173</v>
      </c>
      <c r="C12" s="83" t="s">
        <v>1187</v>
      </c>
      <c r="D12" s="83" t="s">
        <v>1203</v>
      </c>
      <c r="E12" s="83" t="s">
        <v>1220</v>
      </c>
      <c r="F12" s="83" t="s">
        <v>1232</v>
      </c>
      <c r="G12" s="83" t="s">
        <v>1238</v>
      </c>
      <c r="H12" s="83" t="s">
        <v>150</v>
      </c>
      <c r="I12" s="83" t="s">
        <v>605</v>
      </c>
      <c r="J12" s="83" t="s">
        <v>141</v>
      </c>
      <c r="K12" s="83" t="s">
        <v>1261</v>
      </c>
      <c r="L12" s="83" t="s">
        <v>56</v>
      </c>
      <c r="M12" s="83" t="s">
        <v>312</v>
      </c>
      <c r="N12" s="83" t="s">
        <v>224</v>
      </c>
      <c r="O12" s="83" t="s">
        <v>1276</v>
      </c>
      <c r="P12" s="83" t="s">
        <v>1281</v>
      </c>
      <c r="Q12" s="83" t="s">
        <v>1286</v>
      </c>
      <c r="R12" s="83" t="s">
        <v>323</v>
      </c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</row>
    <row r="13">
      <c r="A13" s="83" t="str">
        <f t="array" ref="A13:ALK13">transpose(indirect('Train Failure report card'!C13))</f>
        <v>Low beam lamp</v>
      </c>
      <c r="B13" s="83" t="s">
        <v>19</v>
      </c>
      <c r="C13" s="83" t="s">
        <v>1192</v>
      </c>
      <c r="D13" s="83" t="s">
        <v>1209</v>
      </c>
      <c r="E13" s="83" t="s">
        <v>249</v>
      </c>
      <c r="F13" s="83" t="s">
        <v>357</v>
      </c>
      <c r="G13" s="83" t="s">
        <v>323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</row>
    <row r="14">
      <c r="A14" s="83" t="str">
        <f t="array" ref="A14:ALK14">transpose(indirect('Train Failure report card'!C14))</f>
        <v>Saloon LCD</v>
      </c>
      <c r="B14" s="83" t="s">
        <v>164</v>
      </c>
      <c r="C14" s="83" t="s">
        <v>536</v>
      </c>
      <c r="D14" s="83" t="s">
        <v>341</v>
      </c>
      <c r="E14" s="83" t="s">
        <v>569</v>
      </c>
      <c r="F14" s="83" t="s">
        <v>489</v>
      </c>
      <c r="G14" s="83" t="s">
        <v>1241</v>
      </c>
      <c r="H14" s="83" t="s">
        <v>1246</v>
      </c>
      <c r="I14" s="83" t="s">
        <v>133</v>
      </c>
      <c r="J14" s="83" t="s">
        <v>635</v>
      </c>
      <c r="K14" s="83" t="s">
        <v>1263</v>
      </c>
      <c r="L14" s="83" t="s">
        <v>1267</v>
      </c>
      <c r="M14" s="83" t="s">
        <v>857</v>
      </c>
      <c r="N14" s="83" t="s">
        <v>1273</v>
      </c>
      <c r="O14" s="83" t="s">
        <v>990</v>
      </c>
      <c r="P14" s="83" t="s">
        <v>1283</v>
      </c>
      <c r="Q14" s="83" t="s">
        <v>914</v>
      </c>
      <c r="R14" s="83" t="s">
        <v>445</v>
      </c>
      <c r="S14" s="83" t="s">
        <v>238</v>
      </c>
      <c r="T14" s="83" t="s">
        <v>436</v>
      </c>
      <c r="U14" s="83" t="s">
        <v>375</v>
      </c>
      <c r="V14" s="83" t="s">
        <v>373</v>
      </c>
      <c r="W14" s="83" t="s">
        <v>582</v>
      </c>
      <c r="X14" s="83" t="s">
        <v>618</v>
      </c>
      <c r="Y14" s="83" t="s">
        <v>744</v>
      </c>
      <c r="Z14" s="83" t="s">
        <v>1106</v>
      </c>
      <c r="AA14" s="83" t="s">
        <v>161</v>
      </c>
      <c r="AB14" s="83" t="s">
        <v>38</v>
      </c>
      <c r="AC14" s="83" t="s">
        <v>95</v>
      </c>
      <c r="AD14" s="83" t="s">
        <v>619</v>
      </c>
      <c r="AE14" s="83" t="s">
        <v>680</v>
      </c>
      <c r="AF14" s="83" t="s">
        <v>699</v>
      </c>
      <c r="AG14" s="83" t="s">
        <v>1295</v>
      </c>
      <c r="AH14" s="83" t="s">
        <v>1296</v>
      </c>
      <c r="AI14" s="83" t="s">
        <v>61</v>
      </c>
      <c r="AJ14" s="83" t="s">
        <v>195</v>
      </c>
      <c r="AK14" s="83" t="s">
        <v>244</v>
      </c>
      <c r="AL14" s="83" t="s">
        <v>271</v>
      </c>
      <c r="AM14" s="83" t="s">
        <v>99</v>
      </c>
      <c r="AN14" s="83" t="s">
        <v>1297</v>
      </c>
      <c r="AO14" s="83" t="s">
        <v>288</v>
      </c>
      <c r="AP14" s="83" t="s">
        <v>523</v>
      </c>
      <c r="AQ14" s="83" t="s">
        <v>633</v>
      </c>
      <c r="AR14" s="83" t="s">
        <v>754</v>
      </c>
      <c r="AS14" s="83" t="s">
        <v>323</v>
      </c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</row>
    <row r="15">
      <c r="A15" s="83" t="str">
        <f t="array" ref="A15:ALK15">transpose(indirect('Train Failure report card'!C15))</f>
        <v>Saloon LCD</v>
      </c>
      <c r="B15" s="83" t="s">
        <v>164</v>
      </c>
      <c r="C15" s="83" t="s">
        <v>536</v>
      </c>
      <c r="D15" s="83" t="s">
        <v>341</v>
      </c>
      <c r="E15" s="83" t="s">
        <v>569</v>
      </c>
      <c r="F15" s="83" t="s">
        <v>489</v>
      </c>
      <c r="G15" s="83" t="s">
        <v>1241</v>
      </c>
      <c r="H15" s="83" t="s">
        <v>1246</v>
      </c>
      <c r="I15" s="83" t="s">
        <v>133</v>
      </c>
      <c r="J15" s="83" t="s">
        <v>635</v>
      </c>
      <c r="K15" s="83" t="s">
        <v>1263</v>
      </c>
      <c r="L15" s="83" t="s">
        <v>1267</v>
      </c>
      <c r="M15" s="83" t="s">
        <v>857</v>
      </c>
      <c r="N15" s="83" t="s">
        <v>1273</v>
      </c>
      <c r="O15" s="83" t="s">
        <v>990</v>
      </c>
      <c r="P15" s="83" t="s">
        <v>1283</v>
      </c>
      <c r="Q15" s="83" t="s">
        <v>914</v>
      </c>
      <c r="R15" s="83" t="s">
        <v>445</v>
      </c>
      <c r="S15" s="83" t="s">
        <v>238</v>
      </c>
      <c r="T15" s="83" t="s">
        <v>436</v>
      </c>
      <c r="U15" s="83" t="s">
        <v>375</v>
      </c>
      <c r="V15" s="83" t="s">
        <v>373</v>
      </c>
      <c r="W15" s="83" t="s">
        <v>582</v>
      </c>
      <c r="X15" s="83" t="s">
        <v>618</v>
      </c>
      <c r="Y15" s="83" t="s">
        <v>744</v>
      </c>
      <c r="Z15" s="83" t="s">
        <v>1106</v>
      </c>
      <c r="AA15" s="83" t="s">
        <v>161</v>
      </c>
      <c r="AB15" s="83" t="s">
        <v>38</v>
      </c>
      <c r="AC15" s="83" t="s">
        <v>95</v>
      </c>
      <c r="AD15" s="83" t="s">
        <v>619</v>
      </c>
      <c r="AE15" s="83" t="s">
        <v>680</v>
      </c>
      <c r="AF15" s="83" t="s">
        <v>699</v>
      </c>
      <c r="AG15" s="83" t="s">
        <v>1295</v>
      </c>
      <c r="AH15" s="83" t="s">
        <v>1296</v>
      </c>
      <c r="AI15" s="83" t="s">
        <v>61</v>
      </c>
      <c r="AJ15" s="83" t="s">
        <v>195</v>
      </c>
      <c r="AK15" s="83" t="s">
        <v>244</v>
      </c>
      <c r="AL15" s="83" t="s">
        <v>271</v>
      </c>
      <c r="AM15" s="83" t="s">
        <v>99</v>
      </c>
      <c r="AN15" s="83" t="s">
        <v>1297</v>
      </c>
      <c r="AO15" s="83" t="s">
        <v>288</v>
      </c>
      <c r="AP15" s="83" t="s">
        <v>523</v>
      </c>
      <c r="AQ15" s="83" t="s">
        <v>633</v>
      </c>
      <c r="AR15" s="83" t="s">
        <v>754</v>
      </c>
      <c r="AS15" s="83" t="s">
        <v>323</v>
      </c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</row>
    <row r="16">
      <c r="A16" s="83" t="str">
        <f t="array" ref="A16:ALK16">transpose(indirect('Train Failure report card'!C16))</f>
        <v>V4 Valve (Automatic coupler)</v>
      </c>
      <c r="B16" s="83" t="s">
        <v>1171</v>
      </c>
      <c r="C16" s="83" t="s">
        <v>1184</v>
      </c>
      <c r="D16" s="83" t="s">
        <v>1200</v>
      </c>
      <c r="E16" s="83" t="s">
        <v>215</v>
      </c>
      <c r="F16" s="83" t="s">
        <v>323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</row>
    <row r="17">
      <c r="A17" s="83" t="str">
        <f t="array" ref="A17:ALK17">transpose(indirect('Train Failure report card'!C17))</f>
        <v>Outer Coil Spring</v>
      </c>
      <c r="B17" s="83" t="s">
        <v>1170</v>
      </c>
      <c r="C17" s="83" t="s">
        <v>1183</v>
      </c>
      <c r="D17" s="83" t="s">
        <v>1199</v>
      </c>
      <c r="E17" s="83" t="s">
        <v>1217</v>
      </c>
      <c r="F17" s="83" t="s">
        <v>1231</v>
      </c>
      <c r="G17" s="83" t="s">
        <v>25</v>
      </c>
      <c r="H17" s="83" t="s">
        <v>399</v>
      </c>
      <c r="I17" s="83" t="s">
        <v>1251</v>
      </c>
      <c r="J17" s="83" t="s">
        <v>1256</v>
      </c>
      <c r="K17" s="83" t="s">
        <v>1259</v>
      </c>
      <c r="L17" s="83" t="s">
        <v>1264</v>
      </c>
      <c r="M17" s="83" t="s">
        <v>1268</v>
      </c>
      <c r="N17" s="83" t="s">
        <v>262</v>
      </c>
      <c r="O17" s="83" t="s">
        <v>1274</v>
      </c>
      <c r="P17" s="83" t="s">
        <v>1279</v>
      </c>
      <c r="Q17" s="83" t="s">
        <v>1284</v>
      </c>
      <c r="R17" s="83" t="s">
        <v>1288</v>
      </c>
      <c r="S17" s="83" t="s">
        <v>1291</v>
      </c>
      <c r="T17" s="83" t="s">
        <v>110</v>
      </c>
      <c r="U17" s="83" t="s">
        <v>332</v>
      </c>
      <c r="V17" s="83" t="s">
        <v>323</v>
      </c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</row>
    <row r="18">
      <c r="A18" s="83" t="str">
        <f t="array" ref="A18:ALK18">transpose(indirect('Train Failure report card'!C18))</f>
        <v>Saloon LCD</v>
      </c>
      <c r="B18" s="83" t="s">
        <v>164</v>
      </c>
      <c r="C18" s="83" t="s">
        <v>536</v>
      </c>
      <c r="D18" s="83" t="s">
        <v>341</v>
      </c>
      <c r="E18" s="83" t="s">
        <v>569</v>
      </c>
      <c r="F18" s="83" t="s">
        <v>489</v>
      </c>
      <c r="G18" s="83" t="s">
        <v>1241</v>
      </c>
      <c r="H18" s="83" t="s">
        <v>1246</v>
      </c>
      <c r="I18" s="83" t="s">
        <v>133</v>
      </c>
      <c r="J18" s="83" t="s">
        <v>635</v>
      </c>
      <c r="K18" s="83" t="s">
        <v>1263</v>
      </c>
      <c r="L18" s="83" t="s">
        <v>1267</v>
      </c>
      <c r="M18" s="83" t="s">
        <v>857</v>
      </c>
      <c r="N18" s="83" t="s">
        <v>1273</v>
      </c>
      <c r="O18" s="83" t="s">
        <v>990</v>
      </c>
      <c r="P18" s="83" t="s">
        <v>1283</v>
      </c>
      <c r="Q18" s="83" t="s">
        <v>914</v>
      </c>
      <c r="R18" s="83" t="s">
        <v>445</v>
      </c>
      <c r="S18" s="83" t="s">
        <v>238</v>
      </c>
      <c r="T18" s="83" t="s">
        <v>436</v>
      </c>
      <c r="U18" s="83" t="s">
        <v>375</v>
      </c>
      <c r="V18" s="83" t="s">
        <v>373</v>
      </c>
      <c r="W18" s="83" t="s">
        <v>582</v>
      </c>
      <c r="X18" s="83" t="s">
        <v>618</v>
      </c>
      <c r="Y18" s="83" t="s">
        <v>744</v>
      </c>
      <c r="Z18" s="83" t="s">
        <v>1106</v>
      </c>
      <c r="AA18" s="83" t="s">
        <v>161</v>
      </c>
      <c r="AB18" s="83" t="s">
        <v>38</v>
      </c>
      <c r="AC18" s="83" t="s">
        <v>95</v>
      </c>
      <c r="AD18" s="83" t="s">
        <v>619</v>
      </c>
      <c r="AE18" s="83" t="s">
        <v>680</v>
      </c>
      <c r="AF18" s="83" t="s">
        <v>699</v>
      </c>
      <c r="AG18" s="83" t="s">
        <v>1295</v>
      </c>
      <c r="AH18" s="83" t="s">
        <v>1296</v>
      </c>
      <c r="AI18" s="83" t="s">
        <v>61</v>
      </c>
      <c r="AJ18" s="83" t="s">
        <v>195</v>
      </c>
      <c r="AK18" s="83" t="s">
        <v>244</v>
      </c>
      <c r="AL18" s="83" t="s">
        <v>271</v>
      </c>
      <c r="AM18" s="83" t="s">
        <v>99</v>
      </c>
      <c r="AN18" s="83" t="s">
        <v>1297</v>
      </c>
      <c r="AO18" s="83" t="s">
        <v>288</v>
      </c>
      <c r="AP18" s="83" t="s">
        <v>523</v>
      </c>
      <c r="AQ18" s="83" t="s">
        <v>633</v>
      </c>
      <c r="AR18" s="83" t="s">
        <v>754</v>
      </c>
      <c r="AS18" s="83" t="s">
        <v>323</v>
      </c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</row>
    <row r="19">
      <c r="A19" s="83" t="str">
        <f t="array" ref="A19:ALK19">transpose(indirect('Train Failure report card'!C19))</f>
        <v>Outer Coil Spring</v>
      </c>
      <c r="B19" s="83" t="s">
        <v>1170</v>
      </c>
      <c r="C19" s="83" t="s">
        <v>1183</v>
      </c>
      <c r="D19" s="83" t="s">
        <v>1199</v>
      </c>
      <c r="E19" s="83" t="s">
        <v>1217</v>
      </c>
      <c r="F19" s="83" t="s">
        <v>1231</v>
      </c>
      <c r="G19" s="83" t="s">
        <v>25</v>
      </c>
      <c r="H19" s="83" t="s">
        <v>399</v>
      </c>
      <c r="I19" s="83" t="s">
        <v>1251</v>
      </c>
      <c r="J19" s="83" t="s">
        <v>1256</v>
      </c>
      <c r="K19" s="83" t="s">
        <v>1259</v>
      </c>
      <c r="L19" s="83" t="s">
        <v>1264</v>
      </c>
      <c r="M19" s="83" t="s">
        <v>1268</v>
      </c>
      <c r="N19" s="83" t="s">
        <v>262</v>
      </c>
      <c r="O19" s="83" t="s">
        <v>1274</v>
      </c>
      <c r="P19" s="83" t="s">
        <v>1279</v>
      </c>
      <c r="Q19" s="83" t="s">
        <v>1284</v>
      </c>
      <c r="R19" s="83" t="s">
        <v>1288</v>
      </c>
      <c r="S19" s="83" t="s">
        <v>1291</v>
      </c>
      <c r="T19" s="83" t="s">
        <v>110</v>
      </c>
      <c r="U19" s="83" t="s">
        <v>332</v>
      </c>
      <c r="V19" s="83" t="s">
        <v>323</v>
      </c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</row>
    <row r="20">
      <c r="A20" s="83" t="str">
        <f t="array" ref="A20:ALK20">transpose(indirect('Train Failure report card'!C20))</f>
        <v>Saloon LCD</v>
      </c>
      <c r="B20" s="83" t="s">
        <v>164</v>
      </c>
      <c r="C20" s="83" t="s">
        <v>536</v>
      </c>
      <c r="D20" s="83" t="s">
        <v>341</v>
      </c>
      <c r="E20" s="83" t="s">
        <v>569</v>
      </c>
      <c r="F20" s="83" t="s">
        <v>489</v>
      </c>
      <c r="G20" s="83" t="s">
        <v>1241</v>
      </c>
      <c r="H20" s="83" t="s">
        <v>1246</v>
      </c>
      <c r="I20" s="83" t="s">
        <v>133</v>
      </c>
      <c r="J20" s="83" t="s">
        <v>635</v>
      </c>
      <c r="K20" s="83" t="s">
        <v>1263</v>
      </c>
      <c r="L20" s="83" t="s">
        <v>1267</v>
      </c>
      <c r="M20" s="83" t="s">
        <v>857</v>
      </c>
      <c r="N20" s="83" t="s">
        <v>1273</v>
      </c>
      <c r="O20" s="83" t="s">
        <v>990</v>
      </c>
      <c r="P20" s="83" t="s">
        <v>1283</v>
      </c>
      <c r="Q20" s="83" t="s">
        <v>914</v>
      </c>
      <c r="R20" s="83" t="s">
        <v>445</v>
      </c>
      <c r="S20" s="83" t="s">
        <v>238</v>
      </c>
      <c r="T20" s="83" t="s">
        <v>436</v>
      </c>
      <c r="U20" s="83" t="s">
        <v>375</v>
      </c>
      <c r="V20" s="83" t="s">
        <v>373</v>
      </c>
      <c r="W20" s="83" t="s">
        <v>582</v>
      </c>
      <c r="X20" s="83" t="s">
        <v>618</v>
      </c>
      <c r="Y20" s="83" t="s">
        <v>744</v>
      </c>
      <c r="Z20" s="83" t="s">
        <v>1106</v>
      </c>
      <c r="AA20" s="83" t="s">
        <v>161</v>
      </c>
      <c r="AB20" s="83" t="s">
        <v>38</v>
      </c>
      <c r="AC20" s="83" t="s">
        <v>95</v>
      </c>
      <c r="AD20" s="83" t="s">
        <v>619</v>
      </c>
      <c r="AE20" s="83" t="s">
        <v>680</v>
      </c>
      <c r="AF20" s="83" t="s">
        <v>699</v>
      </c>
      <c r="AG20" s="83" t="s">
        <v>1295</v>
      </c>
      <c r="AH20" s="83" t="s">
        <v>1296</v>
      </c>
      <c r="AI20" s="83" t="s">
        <v>61</v>
      </c>
      <c r="AJ20" s="83" t="s">
        <v>195</v>
      </c>
      <c r="AK20" s="83" t="s">
        <v>244</v>
      </c>
      <c r="AL20" s="83" t="s">
        <v>271</v>
      </c>
      <c r="AM20" s="83" t="s">
        <v>99</v>
      </c>
      <c r="AN20" s="83" t="s">
        <v>1297</v>
      </c>
      <c r="AO20" s="83" t="s">
        <v>288</v>
      </c>
      <c r="AP20" s="83" t="s">
        <v>523</v>
      </c>
      <c r="AQ20" s="83" t="s">
        <v>633</v>
      </c>
      <c r="AR20" s="83" t="s">
        <v>754</v>
      </c>
      <c r="AS20" s="83" t="s">
        <v>323</v>
      </c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</row>
    <row r="21">
      <c r="A21" s="83" t="str">
        <f t="array" ref="A21:ALK21">transpose(indirect('Train Failure report card'!C21))</f>
        <v>V4 Valve (Automatic coupler)</v>
      </c>
      <c r="B21" s="83" t="s">
        <v>1171</v>
      </c>
      <c r="C21" s="83" t="s">
        <v>1184</v>
      </c>
      <c r="D21" s="83" t="s">
        <v>1200</v>
      </c>
      <c r="E21" s="83" t="s">
        <v>215</v>
      </c>
      <c r="F21" s="83" t="s">
        <v>323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</row>
    <row r="22">
      <c r="A22" s="83" t="str">
        <f t="array" ref="A22:ALK22">transpose(indirect('Train Failure report card'!C22))</f>
        <v>Air compressor set</v>
      </c>
      <c r="B22" s="83" t="s">
        <v>1169</v>
      </c>
      <c r="C22" s="83" t="s">
        <v>1182</v>
      </c>
      <c r="D22" s="83" t="s">
        <v>1198</v>
      </c>
      <c r="E22" s="83" t="s">
        <v>1216</v>
      </c>
      <c r="F22" s="83" t="s">
        <v>1230</v>
      </c>
      <c r="G22" s="83" t="s">
        <v>264</v>
      </c>
      <c r="H22" s="83" t="s">
        <v>1243</v>
      </c>
      <c r="I22" s="83" t="s">
        <v>1250</v>
      </c>
      <c r="J22" s="83" t="s">
        <v>130</v>
      </c>
      <c r="K22" s="83" t="s">
        <v>1258</v>
      </c>
      <c r="L22" s="83" t="s">
        <v>86</v>
      </c>
      <c r="M22" s="83" t="s">
        <v>323</v>
      </c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</row>
    <row r="23">
      <c r="A23" s="83" t="str">
        <f t="array" ref="A23:ALK23">transpose(indirect('Train Failure report card'!C23))</f>
        <v>Saloon LCD</v>
      </c>
      <c r="B23" s="83" t="s">
        <v>164</v>
      </c>
      <c r="C23" s="83" t="s">
        <v>536</v>
      </c>
      <c r="D23" s="83" t="s">
        <v>341</v>
      </c>
      <c r="E23" s="83" t="s">
        <v>569</v>
      </c>
      <c r="F23" s="83" t="s">
        <v>489</v>
      </c>
      <c r="G23" s="83" t="s">
        <v>1241</v>
      </c>
      <c r="H23" s="83" t="s">
        <v>1246</v>
      </c>
      <c r="I23" s="83" t="s">
        <v>133</v>
      </c>
      <c r="J23" s="83" t="s">
        <v>635</v>
      </c>
      <c r="K23" s="83" t="s">
        <v>1263</v>
      </c>
      <c r="L23" s="83" t="s">
        <v>1267</v>
      </c>
      <c r="M23" s="83" t="s">
        <v>857</v>
      </c>
      <c r="N23" s="83" t="s">
        <v>1273</v>
      </c>
      <c r="O23" s="83" t="s">
        <v>990</v>
      </c>
      <c r="P23" s="83" t="s">
        <v>1283</v>
      </c>
      <c r="Q23" s="83" t="s">
        <v>914</v>
      </c>
      <c r="R23" s="83" t="s">
        <v>445</v>
      </c>
      <c r="S23" s="83" t="s">
        <v>238</v>
      </c>
      <c r="T23" s="83" t="s">
        <v>436</v>
      </c>
      <c r="U23" s="83" t="s">
        <v>375</v>
      </c>
      <c r="V23" s="83" t="s">
        <v>373</v>
      </c>
      <c r="W23" s="83" t="s">
        <v>582</v>
      </c>
      <c r="X23" s="83" t="s">
        <v>618</v>
      </c>
      <c r="Y23" s="83" t="s">
        <v>744</v>
      </c>
      <c r="Z23" s="83" t="s">
        <v>1106</v>
      </c>
      <c r="AA23" s="83" t="s">
        <v>161</v>
      </c>
      <c r="AB23" s="83" t="s">
        <v>38</v>
      </c>
      <c r="AC23" s="83" t="s">
        <v>95</v>
      </c>
      <c r="AD23" s="83" t="s">
        <v>619</v>
      </c>
      <c r="AE23" s="83" t="s">
        <v>680</v>
      </c>
      <c r="AF23" s="83" t="s">
        <v>699</v>
      </c>
      <c r="AG23" s="83" t="s">
        <v>1295</v>
      </c>
      <c r="AH23" s="83" t="s">
        <v>1296</v>
      </c>
      <c r="AI23" s="83" t="s">
        <v>61</v>
      </c>
      <c r="AJ23" s="83" t="s">
        <v>195</v>
      </c>
      <c r="AK23" s="83" t="s">
        <v>244</v>
      </c>
      <c r="AL23" s="83" t="s">
        <v>271</v>
      </c>
      <c r="AM23" s="83" t="s">
        <v>99</v>
      </c>
      <c r="AN23" s="83" t="s">
        <v>1297</v>
      </c>
      <c r="AO23" s="83" t="s">
        <v>288</v>
      </c>
      <c r="AP23" s="83" t="s">
        <v>523</v>
      </c>
      <c r="AQ23" s="83" t="s">
        <v>633</v>
      </c>
      <c r="AR23" s="83" t="s">
        <v>754</v>
      </c>
      <c r="AS23" s="83" t="s">
        <v>323</v>
      </c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</row>
    <row r="24">
      <c r="A24" s="83" t="str">
        <f t="array" ref="A24:ALK24">transpose(indirect('Train Failure report card'!C24))</f>
        <v>Saloon LCD</v>
      </c>
      <c r="B24" s="83" t="s">
        <v>164</v>
      </c>
      <c r="C24" s="83" t="s">
        <v>536</v>
      </c>
      <c r="D24" s="83" t="s">
        <v>341</v>
      </c>
      <c r="E24" s="83" t="s">
        <v>569</v>
      </c>
      <c r="F24" s="83" t="s">
        <v>489</v>
      </c>
      <c r="G24" s="83" t="s">
        <v>1241</v>
      </c>
      <c r="H24" s="83" t="s">
        <v>1246</v>
      </c>
      <c r="I24" s="83" t="s">
        <v>133</v>
      </c>
      <c r="J24" s="83" t="s">
        <v>635</v>
      </c>
      <c r="K24" s="83" t="s">
        <v>1263</v>
      </c>
      <c r="L24" s="83" t="s">
        <v>1267</v>
      </c>
      <c r="M24" s="83" t="s">
        <v>857</v>
      </c>
      <c r="N24" s="83" t="s">
        <v>1273</v>
      </c>
      <c r="O24" s="83" t="s">
        <v>990</v>
      </c>
      <c r="P24" s="83" t="s">
        <v>1283</v>
      </c>
      <c r="Q24" s="83" t="s">
        <v>914</v>
      </c>
      <c r="R24" s="83" t="s">
        <v>445</v>
      </c>
      <c r="S24" s="83" t="s">
        <v>238</v>
      </c>
      <c r="T24" s="83" t="s">
        <v>436</v>
      </c>
      <c r="U24" s="83" t="s">
        <v>375</v>
      </c>
      <c r="V24" s="83" t="s">
        <v>373</v>
      </c>
      <c r="W24" s="83" t="s">
        <v>582</v>
      </c>
      <c r="X24" s="83" t="s">
        <v>618</v>
      </c>
      <c r="Y24" s="83" t="s">
        <v>744</v>
      </c>
      <c r="Z24" s="83" t="s">
        <v>1106</v>
      </c>
      <c r="AA24" s="83" t="s">
        <v>161</v>
      </c>
      <c r="AB24" s="83" t="s">
        <v>38</v>
      </c>
      <c r="AC24" s="83" t="s">
        <v>95</v>
      </c>
      <c r="AD24" s="83" t="s">
        <v>619</v>
      </c>
      <c r="AE24" s="83" t="s">
        <v>680</v>
      </c>
      <c r="AF24" s="83" t="s">
        <v>699</v>
      </c>
      <c r="AG24" s="83" t="s">
        <v>1295</v>
      </c>
      <c r="AH24" s="83" t="s">
        <v>1296</v>
      </c>
      <c r="AI24" s="83" t="s">
        <v>61</v>
      </c>
      <c r="AJ24" s="83" t="s">
        <v>195</v>
      </c>
      <c r="AK24" s="83" t="s">
        <v>244</v>
      </c>
      <c r="AL24" s="83" t="s">
        <v>271</v>
      </c>
      <c r="AM24" s="83" t="s">
        <v>99</v>
      </c>
      <c r="AN24" s="83" t="s">
        <v>1297</v>
      </c>
      <c r="AO24" s="83" t="s">
        <v>288</v>
      </c>
      <c r="AP24" s="83" t="s">
        <v>523</v>
      </c>
      <c r="AQ24" s="83" t="s">
        <v>633</v>
      </c>
      <c r="AR24" s="83" t="s">
        <v>754</v>
      </c>
      <c r="AS24" s="83" t="s">
        <v>323</v>
      </c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</row>
    <row r="25">
      <c r="A25" s="83" t="str">
        <f t="array" ref="A25:ALK25">transpose(indirect('Train Failure report card'!C25))</f>
        <v>Saloon LCD</v>
      </c>
      <c r="B25" s="83" t="s">
        <v>164</v>
      </c>
      <c r="C25" s="83" t="s">
        <v>536</v>
      </c>
      <c r="D25" s="83" t="s">
        <v>341</v>
      </c>
      <c r="E25" s="83" t="s">
        <v>569</v>
      </c>
      <c r="F25" s="83" t="s">
        <v>489</v>
      </c>
      <c r="G25" s="83" t="s">
        <v>1241</v>
      </c>
      <c r="H25" s="83" t="s">
        <v>1246</v>
      </c>
      <c r="I25" s="83" t="s">
        <v>133</v>
      </c>
      <c r="J25" s="83" t="s">
        <v>635</v>
      </c>
      <c r="K25" s="83" t="s">
        <v>1263</v>
      </c>
      <c r="L25" s="83" t="s">
        <v>1267</v>
      </c>
      <c r="M25" s="83" t="s">
        <v>857</v>
      </c>
      <c r="N25" s="83" t="s">
        <v>1273</v>
      </c>
      <c r="O25" s="83" t="s">
        <v>990</v>
      </c>
      <c r="P25" s="83" t="s">
        <v>1283</v>
      </c>
      <c r="Q25" s="83" t="s">
        <v>914</v>
      </c>
      <c r="R25" s="83" t="s">
        <v>445</v>
      </c>
      <c r="S25" s="83" t="s">
        <v>238</v>
      </c>
      <c r="T25" s="83" t="s">
        <v>436</v>
      </c>
      <c r="U25" s="83" t="s">
        <v>375</v>
      </c>
      <c r="V25" s="83" t="s">
        <v>373</v>
      </c>
      <c r="W25" s="83" t="s">
        <v>582</v>
      </c>
      <c r="X25" s="83" t="s">
        <v>618</v>
      </c>
      <c r="Y25" s="83" t="s">
        <v>744</v>
      </c>
      <c r="Z25" s="83" t="s">
        <v>1106</v>
      </c>
      <c r="AA25" s="83" t="s">
        <v>161</v>
      </c>
      <c r="AB25" s="83" t="s">
        <v>38</v>
      </c>
      <c r="AC25" s="83" t="s">
        <v>95</v>
      </c>
      <c r="AD25" s="83" t="s">
        <v>619</v>
      </c>
      <c r="AE25" s="83" t="s">
        <v>680</v>
      </c>
      <c r="AF25" s="83" t="s">
        <v>699</v>
      </c>
      <c r="AG25" s="83" t="s">
        <v>1295</v>
      </c>
      <c r="AH25" s="83" t="s">
        <v>1296</v>
      </c>
      <c r="AI25" s="83" t="s">
        <v>61</v>
      </c>
      <c r="AJ25" s="83" t="s">
        <v>195</v>
      </c>
      <c r="AK25" s="83" t="s">
        <v>244</v>
      </c>
      <c r="AL25" s="83" t="s">
        <v>271</v>
      </c>
      <c r="AM25" s="83" t="s">
        <v>99</v>
      </c>
      <c r="AN25" s="83" t="s">
        <v>1297</v>
      </c>
      <c r="AO25" s="83" t="s">
        <v>288</v>
      </c>
      <c r="AP25" s="83" t="s">
        <v>523</v>
      </c>
      <c r="AQ25" s="83" t="s">
        <v>633</v>
      </c>
      <c r="AR25" s="83" t="s">
        <v>754</v>
      </c>
      <c r="AS25" s="83" t="s">
        <v>323</v>
      </c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</row>
    <row r="26">
      <c r="A26" s="83" t="str">
        <f t="array" ref="A26:ALK26">transpose(indirect('Train Failure report card'!C26))</f>
        <v>Saloon LCD</v>
      </c>
      <c r="B26" s="83" t="s">
        <v>164</v>
      </c>
      <c r="C26" s="83" t="s">
        <v>536</v>
      </c>
      <c r="D26" s="83" t="s">
        <v>341</v>
      </c>
      <c r="E26" s="83" t="s">
        <v>569</v>
      </c>
      <c r="F26" s="83" t="s">
        <v>489</v>
      </c>
      <c r="G26" s="83" t="s">
        <v>1241</v>
      </c>
      <c r="H26" s="83" t="s">
        <v>1246</v>
      </c>
      <c r="I26" s="83" t="s">
        <v>133</v>
      </c>
      <c r="J26" s="83" t="s">
        <v>635</v>
      </c>
      <c r="K26" s="83" t="s">
        <v>1263</v>
      </c>
      <c r="L26" s="83" t="s">
        <v>1267</v>
      </c>
      <c r="M26" s="83" t="s">
        <v>857</v>
      </c>
      <c r="N26" s="83" t="s">
        <v>1273</v>
      </c>
      <c r="O26" s="83" t="s">
        <v>990</v>
      </c>
      <c r="P26" s="83" t="s">
        <v>1283</v>
      </c>
      <c r="Q26" s="83" t="s">
        <v>914</v>
      </c>
      <c r="R26" s="83" t="s">
        <v>445</v>
      </c>
      <c r="S26" s="83" t="s">
        <v>238</v>
      </c>
      <c r="T26" s="83" t="s">
        <v>436</v>
      </c>
      <c r="U26" s="83" t="s">
        <v>375</v>
      </c>
      <c r="V26" s="83" t="s">
        <v>373</v>
      </c>
      <c r="W26" s="83" t="s">
        <v>582</v>
      </c>
      <c r="X26" s="83" t="s">
        <v>618</v>
      </c>
      <c r="Y26" s="83" t="s">
        <v>744</v>
      </c>
      <c r="Z26" s="83" t="s">
        <v>1106</v>
      </c>
      <c r="AA26" s="83" t="s">
        <v>161</v>
      </c>
      <c r="AB26" s="83" t="s">
        <v>38</v>
      </c>
      <c r="AC26" s="83" t="s">
        <v>95</v>
      </c>
      <c r="AD26" s="83" t="s">
        <v>619</v>
      </c>
      <c r="AE26" s="83" t="s">
        <v>680</v>
      </c>
      <c r="AF26" s="83" t="s">
        <v>699</v>
      </c>
      <c r="AG26" s="83" t="s">
        <v>1295</v>
      </c>
      <c r="AH26" s="83" t="s">
        <v>1296</v>
      </c>
      <c r="AI26" s="83" t="s">
        <v>61</v>
      </c>
      <c r="AJ26" s="83" t="s">
        <v>195</v>
      </c>
      <c r="AK26" s="83" t="s">
        <v>244</v>
      </c>
      <c r="AL26" s="83" t="s">
        <v>271</v>
      </c>
      <c r="AM26" s="83" t="s">
        <v>99</v>
      </c>
      <c r="AN26" s="83" t="s">
        <v>1297</v>
      </c>
      <c r="AO26" s="83" t="s">
        <v>288</v>
      </c>
      <c r="AP26" s="83" t="s">
        <v>523</v>
      </c>
      <c r="AQ26" s="83" t="s">
        <v>633</v>
      </c>
      <c r="AR26" s="83" t="s">
        <v>754</v>
      </c>
      <c r="AS26" s="83" t="s">
        <v>323</v>
      </c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</row>
    <row r="27">
      <c r="A27" s="83" t="str">
        <f t="array" ref="A27:ALK27">transpose(indirect('Train Failure report card'!C27))</f>
        <v>Saloon LCD</v>
      </c>
      <c r="B27" s="83" t="s">
        <v>164</v>
      </c>
      <c r="C27" s="83" t="s">
        <v>536</v>
      </c>
      <c r="D27" s="83" t="s">
        <v>341</v>
      </c>
      <c r="E27" s="83" t="s">
        <v>569</v>
      </c>
      <c r="F27" s="83" t="s">
        <v>489</v>
      </c>
      <c r="G27" s="83" t="s">
        <v>1241</v>
      </c>
      <c r="H27" s="83" t="s">
        <v>1246</v>
      </c>
      <c r="I27" s="83" t="s">
        <v>133</v>
      </c>
      <c r="J27" s="83" t="s">
        <v>635</v>
      </c>
      <c r="K27" s="83" t="s">
        <v>1263</v>
      </c>
      <c r="L27" s="83" t="s">
        <v>1267</v>
      </c>
      <c r="M27" s="83" t="s">
        <v>857</v>
      </c>
      <c r="N27" s="83" t="s">
        <v>1273</v>
      </c>
      <c r="O27" s="83" t="s">
        <v>990</v>
      </c>
      <c r="P27" s="83" t="s">
        <v>1283</v>
      </c>
      <c r="Q27" s="83" t="s">
        <v>914</v>
      </c>
      <c r="R27" s="83" t="s">
        <v>445</v>
      </c>
      <c r="S27" s="83" t="s">
        <v>238</v>
      </c>
      <c r="T27" s="83" t="s">
        <v>436</v>
      </c>
      <c r="U27" s="83" t="s">
        <v>375</v>
      </c>
      <c r="V27" s="83" t="s">
        <v>373</v>
      </c>
      <c r="W27" s="83" t="s">
        <v>582</v>
      </c>
      <c r="X27" s="83" t="s">
        <v>618</v>
      </c>
      <c r="Y27" s="83" t="s">
        <v>744</v>
      </c>
      <c r="Z27" s="83" t="s">
        <v>1106</v>
      </c>
      <c r="AA27" s="83" t="s">
        <v>161</v>
      </c>
      <c r="AB27" s="83" t="s">
        <v>38</v>
      </c>
      <c r="AC27" s="83" t="s">
        <v>95</v>
      </c>
      <c r="AD27" s="83" t="s">
        <v>619</v>
      </c>
      <c r="AE27" s="83" t="s">
        <v>680</v>
      </c>
      <c r="AF27" s="83" t="s">
        <v>699</v>
      </c>
      <c r="AG27" s="83" t="s">
        <v>1295</v>
      </c>
      <c r="AH27" s="83" t="s">
        <v>1296</v>
      </c>
      <c r="AI27" s="83" t="s">
        <v>61</v>
      </c>
      <c r="AJ27" s="83" t="s">
        <v>195</v>
      </c>
      <c r="AK27" s="83" t="s">
        <v>244</v>
      </c>
      <c r="AL27" s="83" t="s">
        <v>271</v>
      </c>
      <c r="AM27" s="83" t="s">
        <v>99</v>
      </c>
      <c r="AN27" s="83" t="s">
        <v>1297</v>
      </c>
      <c r="AO27" s="83" t="s">
        <v>288</v>
      </c>
      <c r="AP27" s="83" t="s">
        <v>523</v>
      </c>
      <c r="AQ27" s="83" t="s">
        <v>633</v>
      </c>
      <c r="AR27" s="83" t="s">
        <v>754</v>
      </c>
      <c r="AS27" s="83" t="s">
        <v>323</v>
      </c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</row>
    <row r="28">
      <c r="A28" s="83" t="str">
        <f t="array" ref="A28:ALK28">transpose(indirect('Train Failure report card'!C28))</f>
        <v>Outer Coil Spring</v>
      </c>
      <c r="B28" s="83" t="s">
        <v>1170</v>
      </c>
      <c r="C28" s="83" t="s">
        <v>1183</v>
      </c>
      <c r="D28" s="83" t="s">
        <v>1199</v>
      </c>
      <c r="E28" s="83" t="s">
        <v>1217</v>
      </c>
      <c r="F28" s="83" t="s">
        <v>1231</v>
      </c>
      <c r="G28" s="83" t="s">
        <v>25</v>
      </c>
      <c r="H28" s="83" t="s">
        <v>399</v>
      </c>
      <c r="I28" s="83" t="s">
        <v>1251</v>
      </c>
      <c r="J28" s="83" t="s">
        <v>1256</v>
      </c>
      <c r="K28" s="83" t="s">
        <v>1259</v>
      </c>
      <c r="L28" s="83" t="s">
        <v>1264</v>
      </c>
      <c r="M28" s="83" t="s">
        <v>1268</v>
      </c>
      <c r="N28" s="83" t="s">
        <v>262</v>
      </c>
      <c r="O28" s="83" t="s">
        <v>1274</v>
      </c>
      <c r="P28" s="83" t="s">
        <v>1279</v>
      </c>
      <c r="Q28" s="83" t="s">
        <v>1284</v>
      </c>
      <c r="R28" s="83" t="s">
        <v>1288</v>
      </c>
      <c r="S28" s="83" t="s">
        <v>1291</v>
      </c>
      <c r="T28" s="83" t="s">
        <v>110</v>
      </c>
      <c r="U28" s="83" t="s">
        <v>332</v>
      </c>
      <c r="V28" s="83" t="s">
        <v>323</v>
      </c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</row>
    <row r="29">
      <c r="A29" s="83" t="str">
        <f t="array" ref="A29:ALK29">transpose(indirect('Train Failure report card'!C29))</f>
        <v>Saloon LCD</v>
      </c>
      <c r="B29" s="83" t="s">
        <v>164</v>
      </c>
      <c r="C29" s="83" t="s">
        <v>536</v>
      </c>
      <c r="D29" s="83" t="s">
        <v>341</v>
      </c>
      <c r="E29" s="83" t="s">
        <v>569</v>
      </c>
      <c r="F29" s="83" t="s">
        <v>489</v>
      </c>
      <c r="G29" s="83" t="s">
        <v>1241</v>
      </c>
      <c r="H29" s="83" t="s">
        <v>1246</v>
      </c>
      <c r="I29" s="83" t="s">
        <v>133</v>
      </c>
      <c r="J29" s="83" t="s">
        <v>635</v>
      </c>
      <c r="K29" s="83" t="s">
        <v>1263</v>
      </c>
      <c r="L29" s="83" t="s">
        <v>1267</v>
      </c>
      <c r="M29" s="83" t="s">
        <v>857</v>
      </c>
      <c r="N29" s="83" t="s">
        <v>1273</v>
      </c>
      <c r="O29" s="83" t="s">
        <v>990</v>
      </c>
      <c r="P29" s="83" t="s">
        <v>1283</v>
      </c>
      <c r="Q29" s="83" t="s">
        <v>914</v>
      </c>
      <c r="R29" s="83" t="s">
        <v>445</v>
      </c>
      <c r="S29" s="83" t="s">
        <v>238</v>
      </c>
      <c r="T29" s="83" t="s">
        <v>436</v>
      </c>
      <c r="U29" s="83" t="s">
        <v>375</v>
      </c>
      <c r="V29" s="83" t="s">
        <v>373</v>
      </c>
      <c r="W29" s="83" t="s">
        <v>582</v>
      </c>
      <c r="X29" s="83" t="s">
        <v>618</v>
      </c>
      <c r="Y29" s="83" t="s">
        <v>744</v>
      </c>
      <c r="Z29" s="83" t="s">
        <v>1106</v>
      </c>
      <c r="AA29" s="83" t="s">
        <v>161</v>
      </c>
      <c r="AB29" s="83" t="s">
        <v>38</v>
      </c>
      <c r="AC29" s="83" t="s">
        <v>95</v>
      </c>
      <c r="AD29" s="83" t="s">
        <v>619</v>
      </c>
      <c r="AE29" s="83" t="s">
        <v>680</v>
      </c>
      <c r="AF29" s="83" t="s">
        <v>699</v>
      </c>
      <c r="AG29" s="83" t="s">
        <v>1295</v>
      </c>
      <c r="AH29" s="83" t="s">
        <v>1296</v>
      </c>
      <c r="AI29" s="83" t="s">
        <v>61</v>
      </c>
      <c r="AJ29" s="83" t="s">
        <v>195</v>
      </c>
      <c r="AK29" s="83" t="s">
        <v>244</v>
      </c>
      <c r="AL29" s="83" t="s">
        <v>271</v>
      </c>
      <c r="AM29" s="83" t="s">
        <v>99</v>
      </c>
      <c r="AN29" s="83" t="s">
        <v>1297</v>
      </c>
      <c r="AO29" s="83" t="s">
        <v>288</v>
      </c>
      <c r="AP29" s="83" t="s">
        <v>523</v>
      </c>
      <c r="AQ29" s="83" t="s">
        <v>633</v>
      </c>
      <c r="AR29" s="83" t="s">
        <v>754</v>
      </c>
      <c r="AS29" s="83" t="s">
        <v>323</v>
      </c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</row>
    <row r="30">
      <c r="A30" s="83" t="str">
        <f t="array" ref="A30:ALK30">transpose(indirect('Train Failure report card'!C30))</f>
        <v>Saloon HVAC compressor</v>
      </c>
      <c r="B30" s="83" t="s">
        <v>338</v>
      </c>
      <c r="C30" s="83" t="s">
        <v>1190</v>
      </c>
      <c r="D30" s="83" t="s">
        <v>1207</v>
      </c>
      <c r="E30" s="83" t="s">
        <v>1223</v>
      </c>
      <c r="F30" s="83" t="s">
        <v>29</v>
      </c>
      <c r="G30" s="83" t="s">
        <v>363</v>
      </c>
      <c r="H30" s="83" t="s">
        <v>452</v>
      </c>
      <c r="I30" s="83" t="s">
        <v>414</v>
      </c>
      <c r="J30" s="83" t="s">
        <v>1115</v>
      </c>
      <c r="K30" s="83" t="s">
        <v>840</v>
      </c>
      <c r="L30" s="83" t="s">
        <v>1265</v>
      </c>
      <c r="M30" s="83" t="s">
        <v>116</v>
      </c>
      <c r="N30" s="83" t="s">
        <v>1271</v>
      </c>
      <c r="O30" s="83" t="s">
        <v>1277</v>
      </c>
      <c r="P30" s="83" t="s">
        <v>1282</v>
      </c>
      <c r="Q30" s="83" t="s">
        <v>1287</v>
      </c>
      <c r="R30" s="83" t="s">
        <v>1290</v>
      </c>
      <c r="S30" s="83" t="s">
        <v>1292</v>
      </c>
      <c r="T30" s="83" t="s">
        <v>1293</v>
      </c>
      <c r="U30" s="83" t="s">
        <v>1294</v>
      </c>
      <c r="V30" s="83" t="s">
        <v>189</v>
      </c>
      <c r="W30" s="83" t="s">
        <v>307</v>
      </c>
      <c r="X30" s="83" t="s">
        <v>346</v>
      </c>
      <c r="Y30" s="83" t="s">
        <v>808</v>
      </c>
      <c r="Z30" s="83" t="s">
        <v>323</v>
      </c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</row>
    <row r="31">
      <c r="A31" s="83" t="str">
        <f t="array" ref="A31:ALK31">transpose(indirect('Train Failure report card'!C31))</f>
        <v>Outer Coil Spring</v>
      </c>
      <c r="B31" s="83" t="s">
        <v>1170</v>
      </c>
      <c r="C31" s="83" t="s">
        <v>1183</v>
      </c>
      <c r="D31" s="83" t="s">
        <v>1199</v>
      </c>
      <c r="E31" s="83" t="s">
        <v>1217</v>
      </c>
      <c r="F31" s="83" t="s">
        <v>1231</v>
      </c>
      <c r="G31" s="83" t="s">
        <v>25</v>
      </c>
      <c r="H31" s="83" t="s">
        <v>399</v>
      </c>
      <c r="I31" s="83" t="s">
        <v>1251</v>
      </c>
      <c r="J31" s="83" t="s">
        <v>1256</v>
      </c>
      <c r="K31" s="83" t="s">
        <v>1259</v>
      </c>
      <c r="L31" s="83" t="s">
        <v>1264</v>
      </c>
      <c r="M31" s="83" t="s">
        <v>1268</v>
      </c>
      <c r="N31" s="83" t="s">
        <v>262</v>
      </c>
      <c r="O31" s="83" t="s">
        <v>1274</v>
      </c>
      <c r="P31" s="83" t="s">
        <v>1279</v>
      </c>
      <c r="Q31" s="83" t="s">
        <v>1284</v>
      </c>
      <c r="R31" s="83" t="s">
        <v>1288</v>
      </c>
      <c r="S31" s="83" t="s">
        <v>1291</v>
      </c>
      <c r="T31" s="83" t="s">
        <v>110</v>
      </c>
      <c r="U31" s="83" t="s">
        <v>332</v>
      </c>
      <c r="V31" s="83" t="s">
        <v>323</v>
      </c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</row>
    <row r="32">
      <c r="A32" s="83" t="str">
        <f t="array" ref="A32:ALK32">transpose(indirect('Train Failure report card'!C32))</f>
        <v>Outer Coil Spring</v>
      </c>
      <c r="B32" s="83" t="s">
        <v>1170</v>
      </c>
      <c r="C32" s="83" t="s">
        <v>1183</v>
      </c>
      <c r="D32" s="83" t="s">
        <v>1199</v>
      </c>
      <c r="E32" s="83" t="s">
        <v>1217</v>
      </c>
      <c r="F32" s="83" t="s">
        <v>1231</v>
      </c>
      <c r="G32" s="83" t="s">
        <v>25</v>
      </c>
      <c r="H32" s="83" t="s">
        <v>399</v>
      </c>
      <c r="I32" s="83" t="s">
        <v>1251</v>
      </c>
      <c r="J32" s="83" t="s">
        <v>1256</v>
      </c>
      <c r="K32" s="83" t="s">
        <v>1259</v>
      </c>
      <c r="L32" s="83" t="s">
        <v>1264</v>
      </c>
      <c r="M32" s="83" t="s">
        <v>1268</v>
      </c>
      <c r="N32" s="83" t="s">
        <v>262</v>
      </c>
      <c r="O32" s="83" t="s">
        <v>1274</v>
      </c>
      <c r="P32" s="83" t="s">
        <v>1279</v>
      </c>
      <c r="Q32" s="83" t="s">
        <v>1284</v>
      </c>
      <c r="R32" s="83" t="s">
        <v>1288</v>
      </c>
      <c r="S32" s="83" t="s">
        <v>1291</v>
      </c>
      <c r="T32" s="83" t="s">
        <v>110</v>
      </c>
      <c r="U32" s="83" t="s">
        <v>332</v>
      </c>
      <c r="V32" s="83" t="s">
        <v>323</v>
      </c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</row>
    <row r="33">
      <c r="A33" s="83" t="str">
        <f t="array" ref="A33:ALK33">transpose(indirect('Train Failure report card'!C33))</f>
        <v>Speedometer</v>
      </c>
      <c r="B33" s="83" t="s">
        <v>1174</v>
      </c>
      <c r="C33" s="83" t="s">
        <v>45</v>
      </c>
      <c r="D33" s="83" t="s">
        <v>1204</v>
      </c>
      <c r="E33" s="83" t="s">
        <v>1221</v>
      </c>
      <c r="F33" s="83" t="s">
        <v>114</v>
      </c>
      <c r="G33" s="83" t="s">
        <v>171</v>
      </c>
      <c r="H33" s="83" t="s">
        <v>183</v>
      </c>
      <c r="I33" s="83" t="s">
        <v>735</v>
      </c>
      <c r="J33" s="83" t="s">
        <v>323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</row>
    <row r="34">
      <c r="A34" s="83" t="str">
        <f t="array" ref="A34:ALK34">transpose(indirect('Train Failure report card'!C34))</f>
        <v>Saloon HVAC compressor</v>
      </c>
      <c r="B34" s="83" t="s">
        <v>338</v>
      </c>
      <c r="C34" s="83" t="s">
        <v>1190</v>
      </c>
      <c r="D34" s="83" t="s">
        <v>1207</v>
      </c>
      <c r="E34" s="83" t="s">
        <v>1223</v>
      </c>
      <c r="F34" s="83" t="s">
        <v>29</v>
      </c>
      <c r="G34" s="83" t="s">
        <v>363</v>
      </c>
      <c r="H34" s="83" t="s">
        <v>452</v>
      </c>
      <c r="I34" s="83" t="s">
        <v>414</v>
      </c>
      <c r="J34" s="83" t="s">
        <v>1115</v>
      </c>
      <c r="K34" s="83" t="s">
        <v>840</v>
      </c>
      <c r="L34" s="83" t="s">
        <v>1265</v>
      </c>
      <c r="M34" s="83" t="s">
        <v>116</v>
      </c>
      <c r="N34" s="83" t="s">
        <v>1271</v>
      </c>
      <c r="O34" s="83" t="s">
        <v>1277</v>
      </c>
      <c r="P34" s="83" t="s">
        <v>1282</v>
      </c>
      <c r="Q34" s="83" t="s">
        <v>1287</v>
      </c>
      <c r="R34" s="83" t="s">
        <v>1290</v>
      </c>
      <c r="S34" s="83" t="s">
        <v>1292</v>
      </c>
      <c r="T34" s="83" t="s">
        <v>1293</v>
      </c>
      <c r="U34" s="83" t="s">
        <v>1294</v>
      </c>
      <c r="V34" s="83" t="s">
        <v>189</v>
      </c>
      <c r="W34" s="83" t="s">
        <v>307</v>
      </c>
      <c r="X34" s="83" t="s">
        <v>346</v>
      </c>
      <c r="Y34" s="83" t="s">
        <v>808</v>
      </c>
      <c r="Z34" s="83" t="s">
        <v>323</v>
      </c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</row>
    <row r="35">
      <c r="A35" s="83" t="str">
        <f t="array" ref="A35:ALK35">transpose(indirect('Train Failure report card'!C35))</f>
        <v>Saloon HVAC compressor</v>
      </c>
      <c r="B35" s="83" t="s">
        <v>338</v>
      </c>
      <c r="C35" s="83" t="s">
        <v>1190</v>
      </c>
      <c r="D35" s="83" t="s">
        <v>1207</v>
      </c>
      <c r="E35" s="83" t="s">
        <v>1223</v>
      </c>
      <c r="F35" s="83" t="s">
        <v>29</v>
      </c>
      <c r="G35" s="83" t="s">
        <v>363</v>
      </c>
      <c r="H35" s="83" t="s">
        <v>452</v>
      </c>
      <c r="I35" s="83" t="s">
        <v>414</v>
      </c>
      <c r="J35" s="83" t="s">
        <v>1115</v>
      </c>
      <c r="K35" s="83" t="s">
        <v>840</v>
      </c>
      <c r="L35" s="83" t="s">
        <v>1265</v>
      </c>
      <c r="M35" s="83" t="s">
        <v>116</v>
      </c>
      <c r="N35" s="83" t="s">
        <v>1271</v>
      </c>
      <c r="O35" s="83" t="s">
        <v>1277</v>
      </c>
      <c r="P35" s="83" t="s">
        <v>1282</v>
      </c>
      <c r="Q35" s="83" t="s">
        <v>1287</v>
      </c>
      <c r="R35" s="83" t="s">
        <v>1290</v>
      </c>
      <c r="S35" s="83" t="s">
        <v>1292</v>
      </c>
      <c r="T35" s="83" t="s">
        <v>1293</v>
      </c>
      <c r="U35" s="83" t="s">
        <v>1294</v>
      </c>
      <c r="V35" s="83" t="s">
        <v>189</v>
      </c>
      <c r="W35" s="83" t="s">
        <v>307</v>
      </c>
      <c r="X35" s="83" t="s">
        <v>346</v>
      </c>
      <c r="Y35" s="83" t="s">
        <v>808</v>
      </c>
      <c r="Z35" s="83" t="s">
        <v>323</v>
      </c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</row>
    <row r="36">
      <c r="A36" s="83" t="str">
        <f t="array" ref="A36:ALK36">transpose(indirect('Train Failure report card'!C36))</f>
        <v>Outer Coil Spring</v>
      </c>
      <c r="B36" s="83" t="s">
        <v>1170</v>
      </c>
      <c r="C36" s="83" t="s">
        <v>1183</v>
      </c>
      <c r="D36" s="83" t="s">
        <v>1199</v>
      </c>
      <c r="E36" s="83" t="s">
        <v>1217</v>
      </c>
      <c r="F36" s="83" t="s">
        <v>1231</v>
      </c>
      <c r="G36" s="83" t="s">
        <v>25</v>
      </c>
      <c r="H36" s="83" t="s">
        <v>399</v>
      </c>
      <c r="I36" s="83" t="s">
        <v>1251</v>
      </c>
      <c r="J36" s="83" t="s">
        <v>1256</v>
      </c>
      <c r="K36" s="83" t="s">
        <v>1259</v>
      </c>
      <c r="L36" s="83" t="s">
        <v>1264</v>
      </c>
      <c r="M36" s="83" t="s">
        <v>1268</v>
      </c>
      <c r="N36" s="83" t="s">
        <v>262</v>
      </c>
      <c r="O36" s="83" t="s">
        <v>1274</v>
      </c>
      <c r="P36" s="83" t="s">
        <v>1279</v>
      </c>
      <c r="Q36" s="83" t="s">
        <v>1284</v>
      </c>
      <c r="R36" s="83" t="s">
        <v>1288</v>
      </c>
      <c r="S36" s="83" t="s">
        <v>1291</v>
      </c>
      <c r="T36" s="83" t="s">
        <v>110</v>
      </c>
      <c r="U36" s="83" t="s">
        <v>332</v>
      </c>
      <c r="V36" s="83" t="s">
        <v>323</v>
      </c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</row>
    <row r="37">
      <c r="A37" s="83" t="str">
        <f t="array" ref="A37:ALK37">transpose(indirect('Train Failure report card'!C37))</f>
        <v>Current collector fuse</v>
      </c>
      <c r="B37" s="83" t="s">
        <v>126</v>
      </c>
      <c r="C37" s="83" t="s">
        <v>1185</v>
      </c>
      <c r="D37" s="83" t="s">
        <v>1201</v>
      </c>
      <c r="E37" s="83" t="s">
        <v>1218</v>
      </c>
      <c r="F37" s="83" t="s">
        <v>812</v>
      </c>
      <c r="G37" s="83" t="s">
        <v>176</v>
      </c>
      <c r="H37" s="83" t="s">
        <v>1244</v>
      </c>
      <c r="I37" s="83" t="s">
        <v>253</v>
      </c>
      <c r="J37" s="83" t="s">
        <v>433</v>
      </c>
      <c r="K37" s="83" t="s">
        <v>323</v>
      </c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</row>
    <row r="38">
      <c r="A38" s="83" t="str">
        <f t="array" ref="A38:ALK38">transpose(indirect('Train Failure report card'!C38))</f>
        <v>Outer Coil Spring</v>
      </c>
      <c r="B38" s="83" t="s">
        <v>1170</v>
      </c>
      <c r="C38" s="83" t="s">
        <v>1183</v>
      </c>
      <c r="D38" s="83" t="s">
        <v>1199</v>
      </c>
      <c r="E38" s="83" t="s">
        <v>1217</v>
      </c>
      <c r="F38" s="83" t="s">
        <v>1231</v>
      </c>
      <c r="G38" s="83" t="s">
        <v>25</v>
      </c>
      <c r="H38" s="83" t="s">
        <v>399</v>
      </c>
      <c r="I38" s="83" t="s">
        <v>1251</v>
      </c>
      <c r="J38" s="83" t="s">
        <v>1256</v>
      </c>
      <c r="K38" s="83" t="s">
        <v>1259</v>
      </c>
      <c r="L38" s="83" t="s">
        <v>1264</v>
      </c>
      <c r="M38" s="83" t="s">
        <v>1268</v>
      </c>
      <c r="N38" s="83" t="s">
        <v>262</v>
      </c>
      <c r="O38" s="83" t="s">
        <v>1274</v>
      </c>
      <c r="P38" s="83" t="s">
        <v>1279</v>
      </c>
      <c r="Q38" s="83" t="s">
        <v>1284</v>
      </c>
      <c r="R38" s="83" t="s">
        <v>1288</v>
      </c>
      <c r="S38" s="83" t="s">
        <v>1291</v>
      </c>
      <c r="T38" s="83" t="s">
        <v>110</v>
      </c>
      <c r="U38" s="83" t="s">
        <v>332</v>
      </c>
      <c r="V38" s="83" t="s">
        <v>323</v>
      </c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</row>
    <row r="39">
      <c r="A39" s="83" t="str">
        <f t="array" ref="A39:ALK39">transpose(indirect('Train Failure report card'!C39))</f>
        <v>Current collector fuse</v>
      </c>
      <c r="B39" s="83" t="s">
        <v>126</v>
      </c>
      <c r="C39" s="83" t="s">
        <v>1185</v>
      </c>
      <c r="D39" s="83" t="s">
        <v>1201</v>
      </c>
      <c r="E39" s="83" t="s">
        <v>1218</v>
      </c>
      <c r="F39" s="83" t="s">
        <v>812</v>
      </c>
      <c r="G39" s="83" t="s">
        <v>176</v>
      </c>
      <c r="H39" s="83" t="s">
        <v>1244</v>
      </c>
      <c r="I39" s="83" t="s">
        <v>253</v>
      </c>
      <c r="J39" s="83" t="s">
        <v>433</v>
      </c>
      <c r="K39" s="83" t="s">
        <v>323</v>
      </c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</row>
    <row r="40">
      <c r="A40" s="83" t="str">
        <f t="array" ref="A40:ALK40">transpose(indirect('Train Failure report card'!C40))</f>
        <v>Air compressor set</v>
      </c>
      <c r="B40" s="83" t="s">
        <v>1169</v>
      </c>
      <c r="C40" s="83" t="s">
        <v>1182</v>
      </c>
      <c r="D40" s="83" t="s">
        <v>1198</v>
      </c>
      <c r="E40" s="83" t="s">
        <v>1216</v>
      </c>
      <c r="F40" s="83" t="s">
        <v>1230</v>
      </c>
      <c r="G40" s="83" t="s">
        <v>264</v>
      </c>
      <c r="H40" s="83" t="s">
        <v>1243</v>
      </c>
      <c r="I40" s="83" t="s">
        <v>1250</v>
      </c>
      <c r="J40" s="83" t="s">
        <v>130</v>
      </c>
      <c r="K40" s="83" t="s">
        <v>1258</v>
      </c>
      <c r="L40" s="83" t="s">
        <v>86</v>
      </c>
      <c r="M40" s="83" t="s">
        <v>323</v>
      </c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</row>
    <row r="41">
      <c r="A41" s="83" t="str">
        <f t="array" ref="A41:ALK41">transpose(indirect('Train Failure report card'!C41))</f>
        <v>Air compressor set</v>
      </c>
      <c r="B41" s="83" t="s">
        <v>1169</v>
      </c>
      <c r="C41" s="83" t="s">
        <v>1182</v>
      </c>
      <c r="D41" s="83" t="s">
        <v>1198</v>
      </c>
      <c r="E41" s="83" t="s">
        <v>1216</v>
      </c>
      <c r="F41" s="83" t="s">
        <v>1230</v>
      </c>
      <c r="G41" s="83" t="s">
        <v>264</v>
      </c>
      <c r="H41" s="83" t="s">
        <v>1243</v>
      </c>
      <c r="I41" s="83" t="s">
        <v>1250</v>
      </c>
      <c r="J41" s="83" t="s">
        <v>130</v>
      </c>
      <c r="K41" s="83" t="s">
        <v>1258</v>
      </c>
      <c r="L41" s="83" t="s">
        <v>86</v>
      </c>
      <c r="M41" s="83" t="s">
        <v>323</v>
      </c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</row>
    <row r="42">
      <c r="A42" s="83" t="str">
        <f t="array" ref="A42:ALK42">transpose(indirect('Train Failure report card'!C42))</f>
        <v>Saloon LCD</v>
      </c>
      <c r="B42" s="83" t="s">
        <v>164</v>
      </c>
      <c r="C42" s="83" t="s">
        <v>536</v>
      </c>
      <c r="D42" s="83" t="s">
        <v>341</v>
      </c>
      <c r="E42" s="83" t="s">
        <v>569</v>
      </c>
      <c r="F42" s="83" t="s">
        <v>489</v>
      </c>
      <c r="G42" s="83" t="s">
        <v>1241</v>
      </c>
      <c r="H42" s="83" t="s">
        <v>1246</v>
      </c>
      <c r="I42" s="83" t="s">
        <v>133</v>
      </c>
      <c r="J42" s="83" t="s">
        <v>635</v>
      </c>
      <c r="K42" s="83" t="s">
        <v>1263</v>
      </c>
      <c r="L42" s="83" t="s">
        <v>1267</v>
      </c>
      <c r="M42" s="83" t="s">
        <v>857</v>
      </c>
      <c r="N42" s="83" t="s">
        <v>1273</v>
      </c>
      <c r="O42" s="83" t="s">
        <v>990</v>
      </c>
      <c r="P42" s="83" t="s">
        <v>1283</v>
      </c>
      <c r="Q42" s="83" t="s">
        <v>914</v>
      </c>
      <c r="R42" s="83" t="s">
        <v>445</v>
      </c>
      <c r="S42" s="83" t="s">
        <v>238</v>
      </c>
      <c r="T42" s="83" t="s">
        <v>436</v>
      </c>
      <c r="U42" s="83" t="s">
        <v>375</v>
      </c>
      <c r="V42" s="83" t="s">
        <v>373</v>
      </c>
      <c r="W42" s="83" t="s">
        <v>582</v>
      </c>
      <c r="X42" s="83" t="s">
        <v>618</v>
      </c>
      <c r="Y42" s="83" t="s">
        <v>744</v>
      </c>
      <c r="Z42" s="83" t="s">
        <v>1106</v>
      </c>
      <c r="AA42" s="83" t="s">
        <v>161</v>
      </c>
      <c r="AB42" s="83" t="s">
        <v>38</v>
      </c>
      <c r="AC42" s="83" t="s">
        <v>95</v>
      </c>
      <c r="AD42" s="83" t="s">
        <v>619</v>
      </c>
      <c r="AE42" s="83" t="s">
        <v>680</v>
      </c>
      <c r="AF42" s="83" t="s">
        <v>699</v>
      </c>
      <c r="AG42" s="83" t="s">
        <v>1295</v>
      </c>
      <c r="AH42" s="83" t="s">
        <v>1296</v>
      </c>
      <c r="AI42" s="83" t="s">
        <v>61</v>
      </c>
      <c r="AJ42" s="83" t="s">
        <v>195</v>
      </c>
      <c r="AK42" s="83" t="s">
        <v>244</v>
      </c>
      <c r="AL42" s="83" t="s">
        <v>271</v>
      </c>
      <c r="AM42" s="83" t="s">
        <v>99</v>
      </c>
      <c r="AN42" s="83" t="s">
        <v>1297</v>
      </c>
      <c r="AO42" s="83" t="s">
        <v>288</v>
      </c>
      <c r="AP42" s="83" t="s">
        <v>523</v>
      </c>
      <c r="AQ42" s="83" t="s">
        <v>633</v>
      </c>
      <c r="AR42" s="83" t="s">
        <v>754</v>
      </c>
      <c r="AS42" s="83" t="s">
        <v>323</v>
      </c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</row>
    <row r="43">
      <c r="A43" s="83" t="str">
        <f t="array" ref="A43:ALK43">transpose(indirect('Train Failure report card'!C43))</f>
        <v>Saloon LCD</v>
      </c>
      <c r="B43" s="83" t="s">
        <v>164</v>
      </c>
      <c r="C43" s="83" t="s">
        <v>536</v>
      </c>
      <c r="D43" s="83" t="s">
        <v>341</v>
      </c>
      <c r="E43" s="83" t="s">
        <v>569</v>
      </c>
      <c r="F43" s="83" t="s">
        <v>489</v>
      </c>
      <c r="G43" s="83" t="s">
        <v>1241</v>
      </c>
      <c r="H43" s="83" t="s">
        <v>1246</v>
      </c>
      <c r="I43" s="83" t="s">
        <v>133</v>
      </c>
      <c r="J43" s="83" t="s">
        <v>635</v>
      </c>
      <c r="K43" s="83" t="s">
        <v>1263</v>
      </c>
      <c r="L43" s="83" t="s">
        <v>1267</v>
      </c>
      <c r="M43" s="83" t="s">
        <v>857</v>
      </c>
      <c r="N43" s="83" t="s">
        <v>1273</v>
      </c>
      <c r="O43" s="83" t="s">
        <v>990</v>
      </c>
      <c r="P43" s="83" t="s">
        <v>1283</v>
      </c>
      <c r="Q43" s="83" t="s">
        <v>914</v>
      </c>
      <c r="R43" s="83" t="s">
        <v>445</v>
      </c>
      <c r="S43" s="83" t="s">
        <v>238</v>
      </c>
      <c r="T43" s="83" t="s">
        <v>436</v>
      </c>
      <c r="U43" s="83" t="s">
        <v>375</v>
      </c>
      <c r="V43" s="83" t="s">
        <v>373</v>
      </c>
      <c r="W43" s="83" t="s">
        <v>582</v>
      </c>
      <c r="X43" s="83" t="s">
        <v>618</v>
      </c>
      <c r="Y43" s="83" t="s">
        <v>744</v>
      </c>
      <c r="Z43" s="83" t="s">
        <v>1106</v>
      </c>
      <c r="AA43" s="83" t="s">
        <v>161</v>
      </c>
      <c r="AB43" s="83" t="s">
        <v>38</v>
      </c>
      <c r="AC43" s="83" t="s">
        <v>95</v>
      </c>
      <c r="AD43" s="83" t="s">
        <v>619</v>
      </c>
      <c r="AE43" s="83" t="s">
        <v>680</v>
      </c>
      <c r="AF43" s="83" t="s">
        <v>699</v>
      </c>
      <c r="AG43" s="83" t="s">
        <v>1295</v>
      </c>
      <c r="AH43" s="83" t="s">
        <v>1296</v>
      </c>
      <c r="AI43" s="83" t="s">
        <v>61</v>
      </c>
      <c r="AJ43" s="83" t="s">
        <v>195</v>
      </c>
      <c r="AK43" s="83" t="s">
        <v>244</v>
      </c>
      <c r="AL43" s="83" t="s">
        <v>271</v>
      </c>
      <c r="AM43" s="83" t="s">
        <v>99</v>
      </c>
      <c r="AN43" s="83" t="s">
        <v>1297</v>
      </c>
      <c r="AO43" s="83" t="s">
        <v>288</v>
      </c>
      <c r="AP43" s="83" t="s">
        <v>523</v>
      </c>
      <c r="AQ43" s="83" t="s">
        <v>633</v>
      </c>
      <c r="AR43" s="83" t="s">
        <v>754</v>
      </c>
      <c r="AS43" s="83" t="s">
        <v>323</v>
      </c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</row>
    <row r="44">
      <c r="A44" s="83" t="str">
        <f t="array" ref="A44:ALK44">transpose(indirect('Train Failure report card'!C44))</f>
        <v>Air compressor set</v>
      </c>
      <c r="B44" s="83" t="s">
        <v>1169</v>
      </c>
      <c r="C44" s="83" t="s">
        <v>1182</v>
      </c>
      <c r="D44" s="83" t="s">
        <v>1198</v>
      </c>
      <c r="E44" s="83" t="s">
        <v>1216</v>
      </c>
      <c r="F44" s="83" t="s">
        <v>1230</v>
      </c>
      <c r="G44" s="83" t="s">
        <v>264</v>
      </c>
      <c r="H44" s="83" t="s">
        <v>1243</v>
      </c>
      <c r="I44" s="83" t="s">
        <v>1250</v>
      </c>
      <c r="J44" s="83" t="s">
        <v>130</v>
      </c>
      <c r="K44" s="83" t="s">
        <v>1258</v>
      </c>
      <c r="L44" s="83" t="s">
        <v>86</v>
      </c>
      <c r="M44" s="83" t="s">
        <v>323</v>
      </c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</row>
    <row r="45">
      <c r="A45" s="83" t="str">
        <f t="array" ref="A45:ALK45">transpose(indirect('Train Failure report card'!C45))</f>
        <v>Outer Coil Spring</v>
      </c>
      <c r="B45" s="83" t="s">
        <v>1170</v>
      </c>
      <c r="C45" s="83" t="s">
        <v>1183</v>
      </c>
      <c r="D45" s="83" t="s">
        <v>1199</v>
      </c>
      <c r="E45" s="83" t="s">
        <v>1217</v>
      </c>
      <c r="F45" s="83" t="s">
        <v>1231</v>
      </c>
      <c r="G45" s="83" t="s">
        <v>25</v>
      </c>
      <c r="H45" s="83" t="s">
        <v>399</v>
      </c>
      <c r="I45" s="83" t="s">
        <v>1251</v>
      </c>
      <c r="J45" s="83" t="s">
        <v>1256</v>
      </c>
      <c r="K45" s="83" t="s">
        <v>1259</v>
      </c>
      <c r="L45" s="83" t="s">
        <v>1264</v>
      </c>
      <c r="M45" s="83" t="s">
        <v>1268</v>
      </c>
      <c r="N45" s="83" t="s">
        <v>262</v>
      </c>
      <c r="O45" s="83" t="s">
        <v>1274</v>
      </c>
      <c r="P45" s="83" t="s">
        <v>1279</v>
      </c>
      <c r="Q45" s="83" t="s">
        <v>1284</v>
      </c>
      <c r="R45" s="83" t="s">
        <v>1288</v>
      </c>
      <c r="S45" s="83" t="s">
        <v>1291</v>
      </c>
      <c r="T45" s="83" t="s">
        <v>110</v>
      </c>
      <c r="U45" s="83" t="s">
        <v>332</v>
      </c>
      <c r="V45" s="83" t="s">
        <v>323</v>
      </c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</row>
    <row r="46">
      <c r="A46" s="83" t="str">
        <f t="array" ref="A46:ALK46">transpose(indirect('Train Failure report card'!C46))</f>
        <v>LDCU</v>
      </c>
      <c r="B46" s="83" t="s">
        <v>1173</v>
      </c>
      <c r="C46" s="83" t="s">
        <v>1187</v>
      </c>
      <c r="D46" s="83" t="s">
        <v>1203</v>
      </c>
      <c r="E46" s="83" t="s">
        <v>1220</v>
      </c>
      <c r="F46" s="83" t="s">
        <v>1232</v>
      </c>
      <c r="G46" s="83" t="s">
        <v>1238</v>
      </c>
      <c r="H46" s="83" t="s">
        <v>150</v>
      </c>
      <c r="I46" s="83" t="s">
        <v>605</v>
      </c>
      <c r="J46" s="83" t="s">
        <v>141</v>
      </c>
      <c r="K46" s="83" t="s">
        <v>1261</v>
      </c>
      <c r="L46" s="83" t="s">
        <v>56</v>
      </c>
      <c r="M46" s="83" t="s">
        <v>312</v>
      </c>
      <c r="N46" s="83" t="s">
        <v>224</v>
      </c>
      <c r="O46" s="83" t="s">
        <v>1276</v>
      </c>
      <c r="P46" s="83" t="s">
        <v>1281</v>
      </c>
      <c r="Q46" s="83" t="s">
        <v>1286</v>
      </c>
      <c r="R46" s="83" t="s">
        <v>323</v>
      </c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</row>
    <row r="47">
      <c r="A47" s="83" t="str">
        <f t="array" ref="A47:ALK47">transpose(indirect('Train Failure report card'!C47))</f>
        <v>Low beam lamp</v>
      </c>
      <c r="B47" s="83" t="s">
        <v>19</v>
      </c>
      <c r="C47" s="83" t="s">
        <v>1192</v>
      </c>
      <c r="D47" s="83" t="s">
        <v>1209</v>
      </c>
      <c r="E47" s="83" t="s">
        <v>249</v>
      </c>
      <c r="F47" s="83" t="s">
        <v>357</v>
      </c>
      <c r="G47" s="83" t="s">
        <v>323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</row>
    <row r="48">
      <c r="A48" s="83" t="str">
        <f t="array" ref="A48:ALK48">transpose(indirect('Train Failure report card'!C48))</f>
        <v>Speedometer</v>
      </c>
      <c r="B48" s="83" t="s">
        <v>1174</v>
      </c>
      <c r="C48" s="83" t="s">
        <v>45</v>
      </c>
      <c r="D48" s="83" t="s">
        <v>1204</v>
      </c>
      <c r="E48" s="83" t="s">
        <v>1221</v>
      </c>
      <c r="F48" s="83" t="s">
        <v>114</v>
      </c>
      <c r="G48" s="83" t="s">
        <v>171</v>
      </c>
      <c r="H48" s="83" t="s">
        <v>183</v>
      </c>
      <c r="I48" s="83" t="s">
        <v>735</v>
      </c>
      <c r="J48" s="83" t="s">
        <v>323</v>
      </c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</row>
    <row r="49">
      <c r="A49" s="83" t="str">
        <f t="array" ref="A49:ALK49">transpose(indirect('Train Failure report card'!C49))</f>
        <v>Gateway valve</v>
      </c>
      <c r="B49" s="83" t="s">
        <v>34</v>
      </c>
      <c r="C49" s="83" t="s">
        <v>1195</v>
      </c>
      <c r="D49" s="83" t="s">
        <v>1211</v>
      </c>
      <c r="E49" s="83" t="s">
        <v>1226</v>
      </c>
      <c r="F49" s="83" t="s">
        <v>1235</v>
      </c>
      <c r="G49" s="83" t="s">
        <v>533</v>
      </c>
      <c r="H49" s="83" t="s">
        <v>1247</v>
      </c>
      <c r="I49" s="83" t="s">
        <v>200</v>
      </c>
      <c r="J49" s="83" t="s">
        <v>259</v>
      </c>
      <c r="K49" s="83" t="s">
        <v>147</v>
      </c>
      <c r="L49" s="83" t="s">
        <v>562</v>
      </c>
      <c r="M49" s="83" t="s">
        <v>694</v>
      </c>
      <c r="N49" s="83" t="s">
        <v>323</v>
      </c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</row>
    <row r="50">
      <c r="A50" s="83" t="str">
        <f t="array" ref="A50:ALK50">transpose(indirect('Train Failure report card'!C50))</f>
        <v>Outer Coil Spring</v>
      </c>
      <c r="B50" s="83" t="s">
        <v>1170</v>
      </c>
      <c r="C50" s="83" t="s">
        <v>1183</v>
      </c>
      <c r="D50" s="83" t="s">
        <v>1199</v>
      </c>
      <c r="E50" s="83" t="s">
        <v>1217</v>
      </c>
      <c r="F50" s="83" t="s">
        <v>1231</v>
      </c>
      <c r="G50" s="83" t="s">
        <v>25</v>
      </c>
      <c r="H50" s="83" t="s">
        <v>399</v>
      </c>
      <c r="I50" s="83" t="s">
        <v>1251</v>
      </c>
      <c r="J50" s="83" t="s">
        <v>1256</v>
      </c>
      <c r="K50" s="83" t="s">
        <v>1259</v>
      </c>
      <c r="L50" s="83" t="s">
        <v>1264</v>
      </c>
      <c r="M50" s="83" t="s">
        <v>1268</v>
      </c>
      <c r="N50" s="83" t="s">
        <v>262</v>
      </c>
      <c r="O50" s="83" t="s">
        <v>1274</v>
      </c>
      <c r="P50" s="83" t="s">
        <v>1279</v>
      </c>
      <c r="Q50" s="83" t="s">
        <v>1284</v>
      </c>
      <c r="R50" s="83" t="s">
        <v>1288</v>
      </c>
      <c r="S50" s="83" t="s">
        <v>1291</v>
      </c>
      <c r="T50" s="83" t="s">
        <v>110</v>
      </c>
      <c r="U50" s="83" t="s">
        <v>332</v>
      </c>
      <c r="V50" s="83" t="s">
        <v>323</v>
      </c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</row>
    <row r="51">
      <c r="A51" s="83" t="str">
        <f t="array" ref="A51:ALK51">transpose(indirect('Train Failure report card'!C51))</f>
        <v>Air compressor set</v>
      </c>
      <c r="B51" s="83" t="s">
        <v>1169</v>
      </c>
      <c r="C51" s="83" t="s">
        <v>1182</v>
      </c>
      <c r="D51" s="83" t="s">
        <v>1198</v>
      </c>
      <c r="E51" s="83" t="s">
        <v>1216</v>
      </c>
      <c r="F51" s="83" t="s">
        <v>1230</v>
      </c>
      <c r="G51" s="83" t="s">
        <v>264</v>
      </c>
      <c r="H51" s="83" t="s">
        <v>1243</v>
      </c>
      <c r="I51" s="83" t="s">
        <v>1250</v>
      </c>
      <c r="J51" s="83" t="s">
        <v>130</v>
      </c>
      <c r="K51" s="83" t="s">
        <v>1258</v>
      </c>
      <c r="L51" s="83" t="s">
        <v>86</v>
      </c>
      <c r="M51" s="83" t="s">
        <v>323</v>
      </c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</row>
    <row r="52">
      <c r="A52" s="83" t="str">
        <f t="array" ref="A52:ALK52">transpose(indirect('Train Failure report card'!C52))</f>
        <v>LDCU</v>
      </c>
      <c r="B52" s="83" t="s">
        <v>1173</v>
      </c>
      <c r="C52" s="83" t="s">
        <v>1187</v>
      </c>
      <c r="D52" s="83" t="s">
        <v>1203</v>
      </c>
      <c r="E52" s="83" t="s">
        <v>1220</v>
      </c>
      <c r="F52" s="83" t="s">
        <v>1232</v>
      </c>
      <c r="G52" s="83" t="s">
        <v>1238</v>
      </c>
      <c r="H52" s="83" t="s">
        <v>150</v>
      </c>
      <c r="I52" s="83" t="s">
        <v>605</v>
      </c>
      <c r="J52" s="83" t="s">
        <v>141</v>
      </c>
      <c r="K52" s="83" t="s">
        <v>1261</v>
      </c>
      <c r="L52" s="83" t="s">
        <v>56</v>
      </c>
      <c r="M52" s="83" t="s">
        <v>312</v>
      </c>
      <c r="N52" s="83" t="s">
        <v>224</v>
      </c>
      <c r="O52" s="83" t="s">
        <v>1276</v>
      </c>
      <c r="P52" s="83" t="s">
        <v>1281</v>
      </c>
      <c r="Q52" s="83" t="s">
        <v>1286</v>
      </c>
      <c r="R52" s="83" t="s">
        <v>323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</row>
    <row r="53">
      <c r="A53" s="83" t="str">
        <f t="array" ref="A53:ALK53">transpose(indirect('Train Failure report card'!C53))</f>
        <v>Saloon light gear controller</v>
      </c>
      <c r="B53" s="83" t="s">
        <v>1178</v>
      </c>
      <c r="C53" s="83" t="s">
        <v>1193</v>
      </c>
      <c r="D53" s="83" t="s">
        <v>155</v>
      </c>
      <c r="E53" s="83" t="s">
        <v>782</v>
      </c>
      <c r="F53" s="83" t="s">
        <v>323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</row>
    <row r="54">
      <c r="A54" s="83" t="str">
        <f t="array" ref="A54:ALK54">transpose(indirect('Train Failure report card'!C54))</f>
        <v>Saloon LCD</v>
      </c>
      <c r="B54" s="83" t="s">
        <v>164</v>
      </c>
      <c r="C54" s="83" t="s">
        <v>536</v>
      </c>
      <c r="D54" s="83" t="s">
        <v>341</v>
      </c>
      <c r="E54" s="83" t="s">
        <v>569</v>
      </c>
      <c r="F54" s="83" t="s">
        <v>489</v>
      </c>
      <c r="G54" s="83" t="s">
        <v>1241</v>
      </c>
      <c r="H54" s="83" t="s">
        <v>1246</v>
      </c>
      <c r="I54" s="83" t="s">
        <v>133</v>
      </c>
      <c r="J54" s="83" t="s">
        <v>635</v>
      </c>
      <c r="K54" s="83" t="s">
        <v>1263</v>
      </c>
      <c r="L54" s="83" t="s">
        <v>1267</v>
      </c>
      <c r="M54" s="83" t="s">
        <v>857</v>
      </c>
      <c r="N54" s="83" t="s">
        <v>1273</v>
      </c>
      <c r="O54" s="83" t="s">
        <v>990</v>
      </c>
      <c r="P54" s="83" t="s">
        <v>1283</v>
      </c>
      <c r="Q54" s="83" t="s">
        <v>914</v>
      </c>
      <c r="R54" s="83" t="s">
        <v>445</v>
      </c>
      <c r="S54" s="83" t="s">
        <v>238</v>
      </c>
      <c r="T54" s="83" t="s">
        <v>436</v>
      </c>
      <c r="U54" s="83" t="s">
        <v>375</v>
      </c>
      <c r="V54" s="83" t="s">
        <v>373</v>
      </c>
      <c r="W54" s="83" t="s">
        <v>582</v>
      </c>
      <c r="X54" s="83" t="s">
        <v>618</v>
      </c>
      <c r="Y54" s="83" t="s">
        <v>744</v>
      </c>
      <c r="Z54" s="83" t="s">
        <v>1106</v>
      </c>
      <c r="AA54" s="83" t="s">
        <v>161</v>
      </c>
      <c r="AB54" s="83" t="s">
        <v>38</v>
      </c>
      <c r="AC54" s="83" t="s">
        <v>95</v>
      </c>
      <c r="AD54" s="83" t="s">
        <v>619</v>
      </c>
      <c r="AE54" s="83" t="s">
        <v>680</v>
      </c>
      <c r="AF54" s="83" t="s">
        <v>699</v>
      </c>
      <c r="AG54" s="83" t="s">
        <v>1295</v>
      </c>
      <c r="AH54" s="83" t="s">
        <v>1296</v>
      </c>
      <c r="AI54" s="83" t="s">
        <v>61</v>
      </c>
      <c r="AJ54" s="83" t="s">
        <v>195</v>
      </c>
      <c r="AK54" s="83" t="s">
        <v>244</v>
      </c>
      <c r="AL54" s="83" t="s">
        <v>271</v>
      </c>
      <c r="AM54" s="83" t="s">
        <v>99</v>
      </c>
      <c r="AN54" s="83" t="s">
        <v>1297</v>
      </c>
      <c r="AO54" s="83" t="s">
        <v>288</v>
      </c>
      <c r="AP54" s="83" t="s">
        <v>523</v>
      </c>
      <c r="AQ54" s="83" t="s">
        <v>633</v>
      </c>
      <c r="AR54" s="83" t="s">
        <v>754</v>
      </c>
      <c r="AS54" s="83" t="s">
        <v>323</v>
      </c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</row>
    <row r="55">
      <c r="A55" s="83" t="str">
        <f t="array" ref="A55:ALK55">transpose(indirect('Train Failure report card'!C55))</f>
        <v>Saloon LCD</v>
      </c>
      <c r="B55" s="83" t="s">
        <v>164</v>
      </c>
      <c r="C55" s="83" t="s">
        <v>536</v>
      </c>
      <c r="D55" s="83" t="s">
        <v>341</v>
      </c>
      <c r="E55" s="83" t="s">
        <v>569</v>
      </c>
      <c r="F55" s="83" t="s">
        <v>489</v>
      </c>
      <c r="G55" s="83" t="s">
        <v>1241</v>
      </c>
      <c r="H55" s="83" t="s">
        <v>1246</v>
      </c>
      <c r="I55" s="83" t="s">
        <v>133</v>
      </c>
      <c r="J55" s="83" t="s">
        <v>635</v>
      </c>
      <c r="K55" s="83" t="s">
        <v>1263</v>
      </c>
      <c r="L55" s="83" t="s">
        <v>1267</v>
      </c>
      <c r="M55" s="83" t="s">
        <v>857</v>
      </c>
      <c r="N55" s="83" t="s">
        <v>1273</v>
      </c>
      <c r="O55" s="83" t="s">
        <v>990</v>
      </c>
      <c r="P55" s="83" t="s">
        <v>1283</v>
      </c>
      <c r="Q55" s="83" t="s">
        <v>914</v>
      </c>
      <c r="R55" s="83" t="s">
        <v>445</v>
      </c>
      <c r="S55" s="83" t="s">
        <v>238</v>
      </c>
      <c r="T55" s="83" t="s">
        <v>436</v>
      </c>
      <c r="U55" s="83" t="s">
        <v>375</v>
      </c>
      <c r="V55" s="83" t="s">
        <v>373</v>
      </c>
      <c r="W55" s="83" t="s">
        <v>582</v>
      </c>
      <c r="X55" s="83" t="s">
        <v>618</v>
      </c>
      <c r="Y55" s="83" t="s">
        <v>744</v>
      </c>
      <c r="Z55" s="83" t="s">
        <v>1106</v>
      </c>
      <c r="AA55" s="83" t="s">
        <v>161</v>
      </c>
      <c r="AB55" s="83" t="s">
        <v>38</v>
      </c>
      <c r="AC55" s="83" t="s">
        <v>95</v>
      </c>
      <c r="AD55" s="83" t="s">
        <v>619</v>
      </c>
      <c r="AE55" s="83" t="s">
        <v>680</v>
      </c>
      <c r="AF55" s="83" t="s">
        <v>699</v>
      </c>
      <c r="AG55" s="83" t="s">
        <v>1295</v>
      </c>
      <c r="AH55" s="83" t="s">
        <v>1296</v>
      </c>
      <c r="AI55" s="83" t="s">
        <v>61</v>
      </c>
      <c r="AJ55" s="83" t="s">
        <v>195</v>
      </c>
      <c r="AK55" s="83" t="s">
        <v>244</v>
      </c>
      <c r="AL55" s="83" t="s">
        <v>271</v>
      </c>
      <c r="AM55" s="83" t="s">
        <v>99</v>
      </c>
      <c r="AN55" s="83" t="s">
        <v>1297</v>
      </c>
      <c r="AO55" s="83" t="s">
        <v>288</v>
      </c>
      <c r="AP55" s="83" t="s">
        <v>523</v>
      </c>
      <c r="AQ55" s="83" t="s">
        <v>633</v>
      </c>
      <c r="AR55" s="83" t="s">
        <v>754</v>
      </c>
      <c r="AS55" s="83" t="s">
        <v>323</v>
      </c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</row>
    <row r="56">
      <c r="A56" s="83" t="str">
        <f t="array" ref="A56:ALK56">transpose(indirect('Train Failure report card'!C56))</f>
        <v>Saloon LCD</v>
      </c>
      <c r="B56" s="83" t="s">
        <v>164</v>
      </c>
      <c r="C56" s="83" t="s">
        <v>536</v>
      </c>
      <c r="D56" s="83" t="s">
        <v>341</v>
      </c>
      <c r="E56" s="83" t="s">
        <v>569</v>
      </c>
      <c r="F56" s="83" t="s">
        <v>489</v>
      </c>
      <c r="G56" s="83" t="s">
        <v>1241</v>
      </c>
      <c r="H56" s="83" t="s">
        <v>1246</v>
      </c>
      <c r="I56" s="83" t="s">
        <v>133</v>
      </c>
      <c r="J56" s="83" t="s">
        <v>635</v>
      </c>
      <c r="K56" s="83" t="s">
        <v>1263</v>
      </c>
      <c r="L56" s="83" t="s">
        <v>1267</v>
      </c>
      <c r="M56" s="83" t="s">
        <v>857</v>
      </c>
      <c r="N56" s="83" t="s">
        <v>1273</v>
      </c>
      <c r="O56" s="83" t="s">
        <v>990</v>
      </c>
      <c r="P56" s="83" t="s">
        <v>1283</v>
      </c>
      <c r="Q56" s="83" t="s">
        <v>914</v>
      </c>
      <c r="R56" s="83" t="s">
        <v>445</v>
      </c>
      <c r="S56" s="83" t="s">
        <v>238</v>
      </c>
      <c r="T56" s="83" t="s">
        <v>436</v>
      </c>
      <c r="U56" s="83" t="s">
        <v>375</v>
      </c>
      <c r="V56" s="83" t="s">
        <v>373</v>
      </c>
      <c r="W56" s="83" t="s">
        <v>582</v>
      </c>
      <c r="X56" s="83" t="s">
        <v>618</v>
      </c>
      <c r="Y56" s="83" t="s">
        <v>744</v>
      </c>
      <c r="Z56" s="83" t="s">
        <v>1106</v>
      </c>
      <c r="AA56" s="83" t="s">
        <v>161</v>
      </c>
      <c r="AB56" s="83" t="s">
        <v>38</v>
      </c>
      <c r="AC56" s="83" t="s">
        <v>95</v>
      </c>
      <c r="AD56" s="83" t="s">
        <v>619</v>
      </c>
      <c r="AE56" s="83" t="s">
        <v>680</v>
      </c>
      <c r="AF56" s="83" t="s">
        <v>699</v>
      </c>
      <c r="AG56" s="83" t="s">
        <v>1295</v>
      </c>
      <c r="AH56" s="83" t="s">
        <v>1296</v>
      </c>
      <c r="AI56" s="83" t="s">
        <v>61</v>
      </c>
      <c r="AJ56" s="83" t="s">
        <v>195</v>
      </c>
      <c r="AK56" s="83" t="s">
        <v>244</v>
      </c>
      <c r="AL56" s="83" t="s">
        <v>271</v>
      </c>
      <c r="AM56" s="83" t="s">
        <v>99</v>
      </c>
      <c r="AN56" s="83" t="s">
        <v>1297</v>
      </c>
      <c r="AO56" s="83" t="s">
        <v>288</v>
      </c>
      <c r="AP56" s="83" t="s">
        <v>523</v>
      </c>
      <c r="AQ56" s="83" t="s">
        <v>633</v>
      </c>
      <c r="AR56" s="83" t="s">
        <v>754</v>
      </c>
      <c r="AS56" s="83" t="s">
        <v>323</v>
      </c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</row>
    <row r="57">
      <c r="A57" s="83" t="str">
        <f t="array" ref="A57:ALK57">transpose(indirect('Train Failure report card'!C57))</f>
        <v>Low beam lamp</v>
      </c>
      <c r="B57" s="83" t="s">
        <v>19</v>
      </c>
      <c r="C57" s="83" t="s">
        <v>1192</v>
      </c>
      <c r="D57" s="83" t="s">
        <v>1209</v>
      </c>
      <c r="E57" s="83" t="s">
        <v>249</v>
      </c>
      <c r="F57" s="83" t="s">
        <v>357</v>
      </c>
      <c r="G57" s="83" t="s">
        <v>323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</row>
    <row r="58">
      <c r="A58" s="83" t="str">
        <f t="array" ref="A58:ALK58">transpose(indirect('Train Failure report card'!C58))</f>
        <v>Outer Coil Spring</v>
      </c>
      <c r="B58" s="83" t="s">
        <v>1170</v>
      </c>
      <c r="C58" s="83" t="s">
        <v>1183</v>
      </c>
      <c r="D58" s="83" t="s">
        <v>1199</v>
      </c>
      <c r="E58" s="83" t="s">
        <v>1217</v>
      </c>
      <c r="F58" s="83" t="s">
        <v>1231</v>
      </c>
      <c r="G58" s="83" t="s">
        <v>25</v>
      </c>
      <c r="H58" s="83" t="s">
        <v>399</v>
      </c>
      <c r="I58" s="83" t="s">
        <v>1251</v>
      </c>
      <c r="J58" s="83" t="s">
        <v>1256</v>
      </c>
      <c r="K58" s="83" t="s">
        <v>1259</v>
      </c>
      <c r="L58" s="83" t="s">
        <v>1264</v>
      </c>
      <c r="M58" s="83" t="s">
        <v>1268</v>
      </c>
      <c r="N58" s="83" t="s">
        <v>262</v>
      </c>
      <c r="O58" s="83" t="s">
        <v>1274</v>
      </c>
      <c r="P58" s="83" t="s">
        <v>1279</v>
      </c>
      <c r="Q58" s="83" t="s">
        <v>1284</v>
      </c>
      <c r="R58" s="83" t="s">
        <v>1288</v>
      </c>
      <c r="S58" s="83" t="s">
        <v>1291</v>
      </c>
      <c r="T58" s="83" t="s">
        <v>110</v>
      </c>
      <c r="U58" s="83" t="s">
        <v>332</v>
      </c>
      <c r="V58" s="83" t="s">
        <v>323</v>
      </c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</row>
    <row r="59">
      <c r="A59" s="83" t="str">
        <f t="array" ref="A59:ALK59">transpose(indirect('Train Failure report card'!C59))</f>
        <v>Current collector fuse</v>
      </c>
      <c r="B59" s="83" t="s">
        <v>126</v>
      </c>
      <c r="C59" s="83" t="s">
        <v>1185</v>
      </c>
      <c r="D59" s="83" t="s">
        <v>1201</v>
      </c>
      <c r="E59" s="83" t="s">
        <v>1218</v>
      </c>
      <c r="F59" s="83" t="s">
        <v>812</v>
      </c>
      <c r="G59" s="83" t="s">
        <v>176</v>
      </c>
      <c r="H59" s="83" t="s">
        <v>1244</v>
      </c>
      <c r="I59" s="83" t="s">
        <v>253</v>
      </c>
      <c r="J59" s="83" t="s">
        <v>433</v>
      </c>
      <c r="K59" s="83" t="s">
        <v>323</v>
      </c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</row>
    <row r="60">
      <c r="A60" s="83" t="str">
        <f t="array" ref="A60:ALK60">transpose(indirect('Train Failure report card'!C60))</f>
        <v>Speedometer</v>
      </c>
      <c r="B60" s="83" t="s">
        <v>1174</v>
      </c>
      <c r="C60" s="83" t="s">
        <v>45</v>
      </c>
      <c r="D60" s="83" t="s">
        <v>1204</v>
      </c>
      <c r="E60" s="83" t="s">
        <v>1221</v>
      </c>
      <c r="F60" s="83" t="s">
        <v>114</v>
      </c>
      <c r="G60" s="83" t="s">
        <v>171</v>
      </c>
      <c r="H60" s="83" t="s">
        <v>183</v>
      </c>
      <c r="I60" s="83" t="s">
        <v>735</v>
      </c>
      <c r="J60" s="83" t="s">
        <v>323</v>
      </c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</row>
    <row r="61">
      <c r="A61" s="83" t="str">
        <f t="array" ref="A61:ALK61">transpose(indirect('Train Failure report card'!C61))</f>
        <v>Outer Coil Spring</v>
      </c>
      <c r="B61" s="83" t="s">
        <v>1170</v>
      </c>
      <c r="C61" s="83" t="s">
        <v>1183</v>
      </c>
      <c r="D61" s="83" t="s">
        <v>1199</v>
      </c>
      <c r="E61" s="83" t="s">
        <v>1217</v>
      </c>
      <c r="F61" s="83" t="s">
        <v>1231</v>
      </c>
      <c r="G61" s="83" t="s">
        <v>25</v>
      </c>
      <c r="H61" s="83" t="s">
        <v>399</v>
      </c>
      <c r="I61" s="83" t="s">
        <v>1251</v>
      </c>
      <c r="J61" s="83" t="s">
        <v>1256</v>
      </c>
      <c r="K61" s="83" t="s">
        <v>1259</v>
      </c>
      <c r="L61" s="83" t="s">
        <v>1264</v>
      </c>
      <c r="M61" s="83" t="s">
        <v>1268</v>
      </c>
      <c r="N61" s="83" t="s">
        <v>262</v>
      </c>
      <c r="O61" s="83" t="s">
        <v>1274</v>
      </c>
      <c r="P61" s="83" t="s">
        <v>1279</v>
      </c>
      <c r="Q61" s="83" t="s">
        <v>1284</v>
      </c>
      <c r="R61" s="83" t="s">
        <v>1288</v>
      </c>
      <c r="S61" s="83" t="s">
        <v>1291</v>
      </c>
      <c r="T61" s="83" t="s">
        <v>110</v>
      </c>
      <c r="U61" s="83" t="s">
        <v>332</v>
      </c>
      <c r="V61" s="83" t="s">
        <v>323</v>
      </c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</row>
    <row r="62">
      <c r="A62" s="83" t="str">
        <f t="array" ref="A62:ALK62">transpose(indirect('Train Failure report card'!C62))</f>
        <v>Current collector fuse</v>
      </c>
      <c r="B62" s="83" t="s">
        <v>126</v>
      </c>
      <c r="C62" s="83" t="s">
        <v>1185</v>
      </c>
      <c r="D62" s="83" t="s">
        <v>1201</v>
      </c>
      <c r="E62" s="83" t="s">
        <v>1218</v>
      </c>
      <c r="F62" s="83" t="s">
        <v>812</v>
      </c>
      <c r="G62" s="83" t="s">
        <v>176</v>
      </c>
      <c r="H62" s="83" t="s">
        <v>1244</v>
      </c>
      <c r="I62" s="83" t="s">
        <v>253</v>
      </c>
      <c r="J62" s="83" t="s">
        <v>433</v>
      </c>
      <c r="K62" s="83" t="s">
        <v>323</v>
      </c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</row>
    <row r="63">
      <c r="A63" s="83" t="str">
        <f t="array" ref="A63:ALK63">transpose(indirect('Train Failure report card'!C63))</f>
        <v>Low beam lamp</v>
      </c>
      <c r="B63" s="83" t="s">
        <v>19</v>
      </c>
      <c r="C63" s="83" t="s">
        <v>1192</v>
      </c>
      <c r="D63" s="83" t="s">
        <v>1209</v>
      </c>
      <c r="E63" s="83" t="s">
        <v>249</v>
      </c>
      <c r="F63" s="83" t="s">
        <v>357</v>
      </c>
      <c r="G63" s="83" t="s">
        <v>323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</row>
    <row r="64">
      <c r="A64" s="83" t="str">
        <f t="array" ref="A64:ALK64">transpose(indirect('Train Failure report card'!C64))</f>
        <v>Low beam lamp</v>
      </c>
      <c r="B64" s="83" t="s">
        <v>19</v>
      </c>
      <c r="C64" s="83" t="s">
        <v>1192</v>
      </c>
      <c r="D64" s="83" t="s">
        <v>1209</v>
      </c>
      <c r="E64" s="83" t="s">
        <v>249</v>
      </c>
      <c r="F64" s="83" t="s">
        <v>357</v>
      </c>
      <c r="G64" s="83" t="s">
        <v>323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</row>
    <row r="65">
      <c r="A65" s="83" t="str">
        <f t="array" ref="A65:ALK65">transpose(indirect('Train Failure report card'!C65))</f>
        <v>Outer Coil Spring</v>
      </c>
      <c r="B65" s="83" t="s">
        <v>1170</v>
      </c>
      <c r="C65" s="83" t="s">
        <v>1183</v>
      </c>
      <c r="D65" s="83" t="s">
        <v>1199</v>
      </c>
      <c r="E65" s="83" t="s">
        <v>1217</v>
      </c>
      <c r="F65" s="83" t="s">
        <v>1231</v>
      </c>
      <c r="G65" s="83" t="s">
        <v>25</v>
      </c>
      <c r="H65" s="83" t="s">
        <v>399</v>
      </c>
      <c r="I65" s="83" t="s">
        <v>1251</v>
      </c>
      <c r="J65" s="83" t="s">
        <v>1256</v>
      </c>
      <c r="K65" s="83" t="s">
        <v>1259</v>
      </c>
      <c r="L65" s="83" t="s">
        <v>1264</v>
      </c>
      <c r="M65" s="83" t="s">
        <v>1268</v>
      </c>
      <c r="N65" s="83" t="s">
        <v>262</v>
      </c>
      <c r="O65" s="83" t="s">
        <v>1274</v>
      </c>
      <c r="P65" s="83" t="s">
        <v>1279</v>
      </c>
      <c r="Q65" s="83" t="s">
        <v>1284</v>
      </c>
      <c r="R65" s="83" t="s">
        <v>1288</v>
      </c>
      <c r="S65" s="83" t="s">
        <v>1291</v>
      </c>
      <c r="T65" s="83" t="s">
        <v>110</v>
      </c>
      <c r="U65" s="83" t="s">
        <v>332</v>
      </c>
      <c r="V65" s="83" t="s">
        <v>323</v>
      </c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</row>
    <row r="66">
      <c r="A66" s="83" t="str">
        <f t="array" ref="A66:ALK66">transpose(indirect('Train Failure report card'!C66))</f>
        <v>Speedometer</v>
      </c>
      <c r="B66" s="83" t="s">
        <v>1174</v>
      </c>
      <c r="C66" s="83" t="s">
        <v>45</v>
      </c>
      <c r="D66" s="83" t="s">
        <v>1204</v>
      </c>
      <c r="E66" s="83" t="s">
        <v>1221</v>
      </c>
      <c r="F66" s="83" t="s">
        <v>114</v>
      </c>
      <c r="G66" s="83" t="s">
        <v>171</v>
      </c>
      <c r="H66" s="83" t="s">
        <v>183</v>
      </c>
      <c r="I66" s="83" t="s">
        <v>735</v>
      </c>
      <c r="J66" s="83" t="s">
        <v>323</v>
      </c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</row>
    <row r="67">
      <c r="A67" s="83" t="str">
        <f t="array" ref="A67:ALK67">transpose(indirect('Train Failure report card'!C67))</f>
        <v>Saloon LCD</v>
      </c>
      <c r="B67" s="83" t="s">
        <v>164</v>
      </c>
      <c r="C67" s="83" t="s">
        <v>536</v>
      </c>
      <c r="D67" s="83" t="s">
        <v>341</v>
      </c>
      <c r="E67" s="83" t="s">
        <v>569</v>
      </c>
      <c r="F67" s="83" t="s">
        <v>489</v>
      </c>
      <c r="G67" s="83" t="s">
        <v>1241</v>
      </c>
      <c r="H67" s="83" t="s">
        <v>1246</v>
      </c>
      <c r="I67" s="83" t="s">
        <v>133</v>
      </c>
      <c r="J67" s="83" t="s">
        <v>635</v>
      </c>
      <c r="K67" s="83" t="s">
        <v>1263</v>
      </c>
      <c r="L67" s="83" t="s">
        <v>1267</v>
      </c>
      <c r="M67" s="83" t="s">
        <v>857</v>
      </c>
      <c r="N67" s="83" t="s">
        <v>1273</v>
      </c>
      <c r="O67" s="83" t="s">
        <v>990</v>
      </c>
      <c r="P67" s="83" t="s">
        <v>1283</v>
      </c>
      <c r="Q67" s="83" t="s">
        <v>914</v>
      </c>
      <c r="R67" s="83" t="s">
        <v>445</v>
      </c>
      <c r="S67" s="83" t="s">
        <v>238</v>
      </c>
      <c r="T67" s="83" t="s">
        <v>436</v>
      </c>
      <c r="U67" s="83" t="s">
        <v>375</v>
      </c>
      <c r="V67" s="83" t="s">
        <v>373</v>
      </c>
      <c r="W67" s="83" t="s">
        <v>582</v>
      </c>
      <c r="X67" s="83" t="s">
        <v>618</v>
      </c>
      <c r="Y67" s="83" t="s">
        <v>744</v>
      </c>
      <c r="Z67" s="83" t="s">
        <v>1106</v>
      </c>
      <c r="AA67" s="83" t="s">
        <v>161</v>
      </c>
      <c r="AB67" s="83" t="s">
        <v>38</v>
      </c>
      <c r="AC67" s="83" t="s">
        <v>95</v>
      </c>
      <c r="AD67" s="83" t="s">
        <v>619</v>
      </c>
      <c r="AE67" s="83" t="s">
        <v>680</v>
      </c>
      <c r="AF67" s="83" t="s">
        <v>699</v>
      </c>
      <c r="AG67" s="83" t="s">
        <v>1295</v>
      </c>
      <c r="AH67" s="83" t="s">
        <v>1296</v>
      </c>
      <c r="AI67" s="83" t="s">
        <v>61</v>
      </c>
      <c r="AJ67" s="83" t="s">
        <v>195</v>
      </c>
      <c r="AK67" s="83" t="s">
        <v>244</v>
      </c>
      <c r="AL67" s="83" t="s">
        <v>271</v>
      </c>
      <c r="AM67" s="83" t="s">
        <v>99</v>
      </c>
      <c r="AN67" s="83" t="s">
        <v>1297</v>
      </c>
      <c r="AO67" s="83" t="s">
        <v>288</v>
      </c>
      <c r="AP67" s="83" t="s">
        <v>523</v>
      </c>
      <c r="AQ67" s="83" t="s">
        <v>633</v>
      </c>
      <c r="AR67" s="83" t="s">
        <v>754</v>
      </c>
      <c r="AS67" s="83" t="s">
        <v>323</v>
      </c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</row>
    <row r="68">
      <c r="A68" s="83" t="str">
        <f t="array" ref="A68:ALK68">transpose(indirect('Train Failure report card'!C68))</f>
        <v>Saloon LCD</v>
      </c>
      <c r="B68" s="83" t="s">
        <v>164</v>
      </c>
      <c r="C68" s="83" t="s">
        <v>536</v>
      </c>
      <c r="D68" s="83" t="s">
        <v>341</v>
      </c>
      <c r="E68" s="83" t="s">
        <v>569</v>
      </c>
      <c r="F68" s="83" t="s">
        <v>489</v>
      </c>
      <c r="G68" s="83" t="s">
        <v>1241</v>
      </c>
      <c r="H68" s="83" t="s">
        <v>1246</v>
      </c>
      <c r="I68" s="83" t="s">
        <v>133</v>
      </c>
      <c r="J68" s="83" t="s">
        <v>635</v>
      </c>
      <c r="K68" s="83" t="s">
        <v>1263</v>
      </c>
      <c r="L68" s="83" t="s">
        <v>1267</v>
      </c>
      <c r="M68" s="83" t="s">
        <v>857</v>
      </c>
      <c r="N68" s="83" t="s">
        <v>1273</v>
      </c>
      <c r="O68" s="83" t="s">
        <v>990</v>
      </c>
      <c r="P68" s="83" t="s">
        <v>1283</v>
      </c>
      <c r="Q68" s="83" t="s">
        <v>914</v>
      </c>
      <c r="R68" s="83" t="s">
        <v>445</v>
      </c>
      <c r="S68" s="83" t="s">
        <v>238</v>
      </c>
      <c r="T68" s="83" t="s">
        <v>436</v>
      </c>
      <c r="U68" s="83" t="s">
        <v>375</v>
      </c>
      <c r="V68" s="83" t="s">
        <v>373</v>
      </c>
      <c r="W68" s="83" t="s">
        <v>582</v>
      </c>
      <c r="X68" s="83" t="s">
        <v>618</v>
      </c>
      <c r="Y68" s="83" t="s">
        <v>744</v>
      </c>
      <c r="Z68" s="83" t="s">
        <v>1106</v>
      </c>
      <c r="AA68" s="83" t="s">
        <v>161</v>
      </c>
      <c r="AB68" s="83" t="s">
        <v>38</v>
      </c>
      <c r="AC68" s="83" t="s">
        <v>95</v>
      </c>
      <c r="AD68" s="83" t="s">
        <v>619</v>
      </c>
      <c r="AE68" s="83" t="s">
        <v>680</v>
      </c>
      <c r="AF68" s="83" t="s">
        <v>699</v>
      </c>
      <c r="AG68" s="83" t="s">
        <v>1295</v>
      </c>
      <c r="AH68" s="83" t="s">
        <v>1296</v>
      </c>
      <c r="AI68" s="83" t="s">
        <v>61</v>
      </c>
      <c r="AJ68" s="83" t="s">
        <v>195</v>
      </c>
      <c r="AK68" s="83" t="s">
        <v>244</v>
      </c>
      <c r="AL68" s="83" t="s">
        <v>271</v>
      </c>
      <c r="AM68" s="83" t="s">
        <v>99</v>
      </c>
      <c r="AN68" s="83" t="s">
        <v>1297</v>
      </c>
      <c r="AO68" s="83" t="s">
        <v>288</v>
      </c>
      <c r="AP68" s="83" t="s">
        <v>523</v>
      </c>
      <c r="AQ68" s="83" t="s">
        <v>633</v>
      </c>
      <c r="AR68" s="83" t="s">
        <v>754</v>
      </c>
      <c r="AS68" s="83" t="s">
        <v>323</v>
      </c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</row>
    <row r="69">
      <c r="A69" s="83" t="str">
        <f t="array" ref="A69:ALK69">transpose(indirect('Train Failure report card'!C69))</f>
        <v>Outer Coil Spring</v>
      </c>
      <c r="B69" s="83" t="s">
        <v>1170</v>
      </c>
      <c r="C69" s="83" t="s">
        <v>1183</v>
      </c>
      <c r="D69" s="83" t="s">
        <v>1199</v>
      </c>
      <c r="E69" s="83" t="s">
        <v>1217</v>
      </c>
      <c r="F69" s="83" t="s">
        <v>1231</v>
      </c>
      <c r="G69" s="83" t="s">
        <v>25</v>
      </c>
      <c r="H69" s="83" t="s">
        <v>399</v>
      </c>
      <c r="I69" s="83" t="s">
        <v>1251</v>
      </c>
      <c r="J69" s="83" t="s">
        <v>1256</v>
      </c>
      <c r="K69" s="83" t="s">
        <v>1259</v>
      </c>
      <c r="L69" s="83" t="s">
        <v>1264</v>
      </c>
      <c r="M69" s="83" t="s">
        <v>1268</v>
      </c>
      <c r="N69" s="83" t="s">
        <v>262</v>
      </c>
      <c r="O69" s="83" t="s">
        <v>1274</v>
      </c>
      <c r="P69" s="83" t="s">
        <v>1279</v>
      </c>
      <c r="Q69" s="83" t="s">
        <v>1284</v>
      </c>
      <c r="R69" s="83" t="s">
        <v>1288</v>
      </c>
      <c r="S69" s="83" t="s">
        <v>1291</v>
      </c>
      <c r="T69" s="83" t="s">
        <v>110</v>
      </c>
      <c r="U69" s="83" t="s">
        <v>332</v>
      </c>
      <c r="V69" s="83" t="s">
        <v>323</v>
      </c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</row>
    <row r="70">
      <c r="A70" s="83" t="str">
        <f t="array" ref="A70:ALK70">transpose(indirect('Train Failure report card'!C70))</f>
        <v>Saloon HVAC compressor</v>
      </c>
      <c r="B70" s="83" t="s">
        <v>338</v>
      </c>
      <c r="C70" s="83" t="s">
        <v>1190</v>
      </c>
      <c r="D70" s="83" t="s">
        <v>1207</v>
      </c>
      <c r="E70" s="83" t="s">
        <v>1223</v>
      </c>
      <c r="F70" s="83" t="s">
        <v>29</v>
      </c>
      <c r="G70" s="83" t="s">
        <v>363</v>
      </c>
      <c r="H70" s="83" t="s">
        <v>452</v>
      </c>
      <c r="I70" s="83" t="s">
        <v>414</v>
      </c>
      <c r="J70" s="83" t="s">
        <v>1115</v>
      </c>
      <c r="K70" s="83" t="s">
        <v>840</v>
      </c>
      <c r="L70" s="83" t="s">
        <v>1265</v>
      </c>
      <c r="M70" s="83" t="s">
        <v>116</v>
      </c>
      <c r="N70" s="83" t="s">
        <v>1271</v>
      </c>
      <c r="O70" s="83" t="s">
        <v>1277</v>
      </c>
      <c r="P70" s="83" t="s">
        <v>1282</v>
      </c>
      <c r="Q70" s="83" t="s">
        <v>1287</v>
      </c>
      <c r="R70" s="83" t="s">
        <v>1290</v>
      </c>
      <c r="S70" s="83" t="s">
        <v>1292</v>
      </c>
      <c r="T70" s="83" t="s">
        <v>1293</v>
      </c>
      <c r="U70" s="83" t="s">
        <v>1294</v>
      </c>
      <c r="V70" s="83" t="s">
        <v>189</v>
      </c>
      <c r="W70" s="83" t="s">
        <v>307</v>
      </c>
      <c r="X70" s="83" t="s">
        <v>346</v>
      </c>
      <c r="Y70" s="83" t="s">
        <v>808</v>
      </c>
      <c r="Z70" s="83" t="s">
        <v>323</v>
      </c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</row>
    <row r="71">
      <c r="A71" s="83" t="str">
        <f t="array" ref="A71:ALK71">transpose(indirect('Train Failure report card'!C71))</f>
        <v>Low beam lamp</v>
      </c>
      <c r="B71" s="83" t="s">
        <v>19</v>
      </c>
      <c r="C71" s="83" t="s">
        <v>1192</v>
      </c>
      <c r="D71" s="83" t="s">
        <v>1209</v>
      </c>
      <c r="E71" s="83" t="s">
        <v>249</v>
      </c>
      <c r="F71" s="83" t="s">
        <v>357</v>
      </c>
      <c r="G71" s="83" t="s">
        <v>323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</row>
    <row r="72">
      <c r="A72" s="83" t="str">
        <f t="array" ref="A72:ALK72">transpose(indirect('Train Failure report card'!C72))</f>
        <v>Current collector fuse</v>
      </c>
      <c r="B72" s="83" t="s">
        <v>126</v>
      </c>
      <c r="C72" s="83" t="s">
        <v>1185</v>
      </c>
      <c r="D72" s="83" t="s">
        <v>1201</v>
      </c>
      <c r="E72" s="83" t="s">
        <v>1218</v>
      </c>
      <c r="F72" s="83" t="s">
        <v>812</v>
      </c>
      <c r="G72" s="83" t="s">
        <v>176</v>
      </c>
      <c r="H72" s="83" t="s">
        <v>1244</v>
      </c>
      <c r="I72" s="83" t="s">
        <v>253</v>
      </c>
      <c r="J72" s="83" t="s">
        <v>433</v>
      </c>
      <c r="K72" s="83" t="s">
        <v>323</v>
      </c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</row>
    <row r="73">
      <c r="A73" s="83" t="str">
        <f t="array" ref="A73:ALK73">transpose(indirect('Train Failure report card'!C73))</f>
        <v>Saloon LCD</v>
      </c>
      <c r="B73" s="83" t="s">
        <v>164</v>
      </c>
      <c r="C73" s="83" t="s">
        <v>536</v>
      </c>
      <c r="D73" s="83" t="s">
        <v>341</v>
      </c>
      <c r="E73" s="83" t="s">
        <v>569</v>
      </c>
      <c r="F73" s="83" t="s">
        <v>489</v>
      </c>
      <c r="G73" s="83" t="s">
        <v>1241</v>
      </c>
      <c r="H73" s="83" t="s">
        <v>1246</v>
      </c>
      <c r="I73" s="83" t="s">
        <v>133</v>
      </c>
      <c r="J73" s="83" t="s">
        <v>635</v>
      </c>
      <c r="K73" s="83" t="s">
        <v>1263</v>
      </c>
      <c r="L73" s="83" t="s">
        <v>1267</v>
      </c>
      <c r="M73" s="83" t="s">
        <v>857</v>
      </c>
      <c r="N73" s="83" t="s">
        <v>1273</v>
      </c>
      <c r="O73" s="83" t="s">
        <v>990</v>
      </c>
      <c r="P73" s="83" t="s">
        <v>1283</v>
      </c>
      <c r="Q73" s="83" t="s">
        <v>914</v>
      </c>
      <c r="R73" s="83" t="s">
        <v>445</v>
      </c>
      <c r="S73" s="83" t="s">
        <v>238</v>
      </c>
      <c r="T73" s="83" t="s">
        <v>436</v>
      </c>
      <c r="U73" s="83" t="s">
        <v>375</v>
      </c>
      <c r="V73" s="83" t="s">
        <v>373</v>
      </c>
      <c r="W73" s="83" t="s">
        <v>582</v>
      </c>
      <c r="X73" s="83" t="s">
        <v>618</v>
      </c>
      <c r="Y73" s="83" t="s">
        <v>744</v>
      </c>
      <c r="Z73" s="83" t="s">
        <v>1106</v>
      </c>
      <c r="AA73" s="83" t="s">
        <v>161</v>
      </c>
      <c r="AB73" s="83" t="s">
        <v>38</v>
      </c>
      <c r="AC73" s="83" t="s">
        <v>95</v>
      </c>
      <c r="AD73" s="83" t="s">
        <v>619</v>
      </c>
      <c r="AE73" s="83" t="s">
        <v>680</v>
      </c>
      <c r="AF73" s="83" t="s">
        <v>699</v>
      </c>
      <c r="AG73" s="83" t="s">
        <v>1295</v>
      </c>
      <c r="AH73" s="83" t="s">
        <v>1296</v>
      </c>
      <c r="AI73" s="83" t="s">
        <v>61</v>
      </c>
      <c r="AJ73" s="83" t="s">
        <v>195</v>
      </c>
      <c r="AK73" s="83" t="s">
        <v>244</v>
      </c>
      <c r="AL73" s="83" t="s">
        <v>271</v>
      </c>
      <c r="AM73" s="83" t="s">
        <v>99</v>
      </c>
      <c r="AN73" s="83" t="s">
        <v>1297</v>
      </c>
      <c r="AO73" s="83" t="s">
        <v>288</v>
      </c>
      <c r="AP73" s="83" t="s">
        <v>523</v>
      </c>
      <c r="AQ73" s="83" t="s">
        <v>633</v>
      </c>
      <c r="AR73" s="83" t="s">
        <v>754</v>
      </c>
      <c r="AS73" s="83" t="s">
        <v>323</v>
      </c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</row>
    <row r="74">
      <c r="A74" s="83" t="str">
        <f t="array" ref="A74:ALK74">transpose(indirect('Train Failure report card'!C74))</f>
        <v>Gateway valve</v>
      </c>
      <c r="B74" s="83" t="s">
        <v>34</v>
      </c>
      <c r="C74" s="83" t="s">
        <v>1195</v>
      </c>
      <c r="D74" s="83" t="s">
        <v>1211</v>
      </c>
      <c r="E74" s="83" t="s">
        <v>1226</v>
      </c>
      <c r="F74" s="83" t="s">
        <v>1235</v>
      </c>
      <c r="G74" s="83" t="s">
        <v>533</v>
      </c>
      <c r="H74" s="83" t="s">
        <v>1247</v>
      </c>
      <c r="I74" s="83" t="s">
        <v>200</v>
      </c>
      <c r="J74" s="83" t="s">
        <v>259</v>
      </c>
      <c r="K74" s="83" t="s">
        <v>147</v>
      </c>
      <c r="L74" s="83" t="s">
        <v>562</v>
      </c>
      <c r="M74" s="83" t="s">
        <v>694</v>
      </c>
      <c r="N74" s="83" t="s">
        <v>323</v>
      </c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</row>
    <row r="75">
      <c r="A75" s="83" t="str">
        <f t="array" ref="A75:ALK75">transpose(indirect('Train Failure report card'!C75))</f>
        <v>Low beam lamp</v>
      </c>
      <c r="B75" s="83" t="s">
        <v>19</v>
      </c>
      <c r="C75" s="83" t="s">
        <v>1192</v>
      </c>
      <c r="D75" s="83" t="s">
        <v>1209</v>
      </c>
      <c r="E75" s="83" t="s">
        <v>249</v>
      </c>
      <c r="F75" s="83" t="s">
        <v>357</v>
      </c>
      <c r="G75" s="83" t="s">
        <v>323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</row>
    <row r="76">
      <c r="A76" s="83" t="str">
        <f t="array" ref="A76:ALK76">transpose(indirect('Train Failure report card'!C76))</f>
        <v>Outer Coil Spring</v>
      </c>
      <c r="B76" s="83" t="s">
        <v>1170</v>
      </c>
      <c r="C76" s="83" t="s">
        <v>1183</v>
      </c>
      <c r="D76" s="83" t="s">
        <v>1199</v>
      </c>
      <c r="E76" s="83" t="s">
        <v>1217</v>
      </c>
      <c r="F76" s="83" t="s">
        <v>1231</v>
      </c>
      <c r="G76" s="83" t="s">
        <v>25</v>
      </c>
      <c r="H76" s="83" t="s">
        <v>399</v>
      </c>
      <c r="I76" s="83" t="s">
        <v>1251</v>
      </c>
      <c r="J76" s="83" t="s">
        <v>1256</v>
      </c>
      <c r="K76" s="83" t="s">
        <v>1259</v>
      </c>
      <c r="L76" s="83" t="s">
        <v>1264</v>
      </c>
      <c r="M76" s="83" t="s">
        <v>1268</v>
      </c>
      <c r="N76" s="83" t="s">
        <v>262</v>
      </c>
      <c r="O76" s="83" t="s">
        <v>1274</v>
      </c>
      <c r="P76" s="83" t="s">
        <v>1279</v>
      </c>
      <c r="Q76" s="83" t="s">
        <v>1284</v>
      </c>
      <c r="R76" s="83" t="s">
        <v>1288</v>
      </c>
      <c r="S76" s="83" t="s">
        <v>1291</v>
      </c>
      <c r="T76" s="83" t="s">
        <v>110</v>
      </c>
      <c r="U76" s="83" t="s">
        <v>332</v>
      </c>
      <c r="V76" s="83" t="s">
        <v>323</v>
      </c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</row>
    <row r="77">
      <c r="A77" s="83" t="str">
        <f t="array" ref="A77:ALK77">transpose(indirect('Train Failure report card'!C77))</f>
        <v>Low beam lamp</v>
      </c>
      <c r="B77" s="83" t="s">
        <v>19</v>
      </c>
      <c r="C77" s="83" t="s">
        <v>1192</v>
      </c>
      <c r="D77" s="83" t="s">
        <v>1209</v>
      </c>
      <c r="E77" s="83" t="s">
        <v>249</v>
      </c>
      <c r="F77" s="83" t="s">
        <v>357</v>
      </c>
      <c r="G77" s="83" t="s">
        <v>323</v>
      </c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</row>
    <row r="78">
      <c r="A78" s="83" t="str">
        <f t="array" ref="A78:ALK78">transpose(indirect('Train Failure report card'!C78))</f>
        <v>Saloon light gear controller</v>
      </c>
      <c r="B78" s="83" t="s">
        <v>1178</v>
      </c>
      <c r="C78" s="83" t="s">
        <v>1193</v>
      </c>
      <c r="D78" s="83" t="s">
        <v>155</v>
      </c>
      <c r="E78" s="83" t="s">
        <v>782</v>
      </c>
      <c r="F78" s="83" t="s">
        <v>323</v>
      </c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</row>
    <row r="79">
      <c r="A79" s="83" t="str">
        <f t="array" ref="A79:ALK79">transpose(indirect('Train Failure report card'!C79))</f>
        <v>Outer Coil Spring</v>
      </c>
      <c r="B79" s="83" t="s">
        <v>1170</v>
      </c>
      <c r="C79" s="83" t="s">
        <v>1183</v>
      </c>
      <c r="D79" s="83" t="s">
        <v>1199</v>
      </c>
      <c r="E79" s="83" t="s">
        <v>1217</v>
      </c>
      <c r="F79" s="83" t="s">
        <v>1231</v>
      </c>
      <c r="G79" s="83" t="s">
        <v>25</v>
      </c>
      <c r="H79" s="83" t="s">
        <v>399</v>
      </c>
      <c r="I79" s="83" t="s">
        <v>1251</v>
      </c>
      <c r="J79" s="83" t="s">
        <v>1256</v>
      </c>
      <c r="K79" s="83" t="s">
        <v>1259</v>
      </c>
      <c r="L79" s="83" t="s">
        <v>1264</v>
      </c>
      <c r="M79" s="83" t="s">
        <v>1268</v>
      </c>
      <c r="N79" s="83" t="s">
        <v>262</v>
      </c>
      <c r="O79" s="83" t="s">
        <v>1274</v>
      </c>
      <c r="P79" s="83" t="s">
        <v>1279</v>
      </c>
      <c r="Q79" s="83" t="s">
        <v>1284</v>
      </c>
      <c r="R79" s="83" t="s">
        <v>1288</v>
      </c>
      <c r="S79" s="83" t="s">
        <v>1291</v>
      </c>
      <c r="T79" s="83" t="s">
        <v>110</v>
      </c>
      <c r="U79" s="83" t="s">
        <v>332</v>
      </c>
      <c r="V79" s="83" t="s">
        <v>323</v>
      </c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</row>
    <row r="80">
      <c r="A80" s="83" t="str">
        <f t="array" ref="A80:ALK80">transpose(indirect('Train Failure report card'!C80))</f>
        <v>Current collector fuse</v>
      </c>
      <c r="B80" s="83" t="s">
        <v>126</v>
      </c>
      <c r="C80" s="83" t="s">
        <v>1185</v>
      </c>
      <c r="D80" s="83" t="s">
        <v>1201</v>
      </c>
      <c r="E80" s="83" t="s">
        <v>1218</v>
      </c>
      <c r="F80" s="83" t="s">
        <v>812</v>
      </c>
      <c r="G80" s="83" t="s">
        <v>176</v>
      </c>
      <c r="H80" s="83" t="s">
        <v>1244</v>
      </c>
      <c r="I80" s="83" t="s">
        <v>253</v>
      </c>
      <c r="J80" s="83" t="s">
        <v>433</v>
      </c>
      <c r="K80" s="83" t="s">
        <v>323</v>
      </c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</row>
    <row r="81">
      <c r="A81" s="83" t="str">
        <f t="array" ref="A81:ALK81">transpose(indirect('Train Failure report card'!C81))</f>
        <v>Speedometer</v>
      </c>
      <c r="B81" s="83" t="s">
        <v>1174</v>
      </c>
      <c r="C81" s="83" t="s">
        <v>45</v>
      </c>
      <c r="D81" s="83" t="s">
        <v>1204</v>
      </c>
      <c r="E81" s="83" t="s">
        <v>1221</v>
      </c>
      <c r="F81" s="83" t="s">
        <v>114</v>
      </c>
      <c r="G81" s="83" t="s">
        <v>171</v>
      </c>
      <c r="H81" s="83" t="s">
        <v>183</v>
      </c>
      <c r="I81" s="83" t="s">
        <v>735</v>
      </c>
      <c r="J81" s="83" t="s">
        <v>323</v>
      </c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</row>
    <row r="82">
      <c r="A82" s="83" t="str">
        <f t="array" ref="A82:ALK82">transpose(indirect('Train Failure report card'!C82))</f>
        <v>Outer Coil Spring</v>
      </c>
      <c r="B82" s="83" t="s">
        <v>1170</v>
      </c>
      <c r="C82" s="83" t="s">
        <v>1183</v>
      </c>
      <c r="D82" s="83" t="s">
        <v>1199</v>
      </c>
      <c r="E82" s="83" t="s">
        <v>1217</v>
      </c>
      <c r="F82" s="83" t="s">
        <v>1231</v>
      </c>
      <c r="G82" s="83" t="s">
        <v>25</v>
      </c>
      <c r="H82" s="83" t="s">
        <v>399</v>
      </c>
      <c r="I82" s="83" t="s">
        <v>1251</v>
      </c>
      <c r="J82" s="83" t="s">
        <v>1256</v>
      </c>
      <c r="K82" s="83" t="s">
        <v>1259</v>
      </c>
      <c r="L82" s="83" t="s">
        <v>1264</v>
      </c>
      <c r="M82" s="83" t="s">
        <v>1268</v>
      </c>
      <c r="N82" s="83" t="s">
        <v>262</v>
      </c>
      <c r="O82" s="83" t="s">
        <v>1274</v>
      </c>
      <c r="P82" s="83" t="s">
        <v>1279</v>
      </c>
      <c r="Q82" s="83" t="s">
        <v>1284</v>
      </c>
      <c r="R82" s="83" t="s">
        <v>1288</v>
      </c>
      <c r="S82" s="83" t="s">
        <v>1291</v>
      </c>
      <c r="T82" s="83" t="s">
        <v>110</v>
      </c>
      <c r="U82" s="83" t="s">
        <v>332</v>
      </c>
      <c r="V82" s="83" t="s">
        <v>323</v>
      </c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</row>
    <row r="83">
      <c r="A83" s="83" t="str">
        <f t="array" ref="A83:ALK83">transpose(indirect('Train Failure report card'!C83))</f>
        <v>Low beam lamp</v>
      </c>
      <c r="B83" s="83" t="s">
        <v>19</v>
      </c>
      <c r="C83" s="83" t="s">
        <v>1192</v>
      </c>
      <c r="D83" s="83" t="s">
        <v>1209</v>
      </c>
      <c r="E83" s="83" t="s">
        <v>249</v>
      </c>
      <c r="F83" s="83" t="s">
        <v>357</v>
      </c>
      <c r="G83" s="83" t="s">
        <v>323</v>
      </c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</row>
    <row r="84">
      <c r="A84" s="83" t="str">
        <f t="array" ref="A84:ALK84">transpose(indirect('Train Failure report card'!C84))</f>
        <v>V4 Valve (Automatic coupler)</v>
      </c>
      <c r="B84" s="83" t="s">
        <v>1171</v>
      </c>
      <c r="C84" s="83" t="s">
        <v>1184</v>
      </c>
      <c r="D84" s="83" t="s">
        <v>1200</v>
      </c>
      <c r="E84" s="83" t="s">
        <v>215</v>
      </c>
      <c r="F84" s="83" t="s">
        <v>323</v>
      </c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</row>
    <row r="85">
      <c r="A85" s="83" t="str">
        <f t="array" ref="A85:ALK85">transpose(indirect('Train Failure report card'!C85))</f>
        <v>Outer Coil Spring</v>
      </c>
      <c r="B85" s="83" t="s">
        <v>1170</v>
      </c>
      <c r="C85" s="83" t="s">
        <v>1183</v>
      </c>
      <c r="D85" s="83" t="s">
        <v>1199</v>
      </c>
      <c r="E85" s="83" t="s">
        <v>1217</v>
      </c>
      <c r="F85" s="83" t="s">
        <v>1231</v>
      </c>
      <c r="G85" s="83" t="s">
        <v>25</v>
      </c>
      <c r="H85" s="83" t="s">
        <v>399</v>
      </c>
      <c r="I85" s="83" t="s">
        <v>1251</v>
      </c>
      <c r="J85" s="83" t="s">
        <v>1256</v>
      </c>
      <c r="K85" s="83" t="s">
        <v>1259</v>
      </c>
      <c r="L85" s="83" t="s">
        <v>1264</v>
      </c>
      <c r="M85" s="83" t="s">
        <v>1268</v>
      </c>
      <c r="N85" s="83" t="s">
        <v>262</v>
      </c>
      <c r="O85" s="83" t="s">
        <v>1274</v>
      </c>
      <c r="P85" s="83" t="s">
        <v>1279</v>
      </c>
      <c r="Q85" s="83" t="s">
        <v>1284</v>
      </c>
      <c r="R85" s="83" t="s">
        <v>1288</v>
      </c>
      <c r="S85" s="83" t="s">
        <v>1291</v>
      </c>
      <c r="T85" s="83" t="s">
        <v>110</v>
      </c>
      <c r="U85" s="83" t="s">
        <v>332</v>
      </c>
      <c r="V85" s="83" t="s">
        <v>323</v>
      </c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</row>
    <row r="86">
      <c r="A86" s="83" t="str">
        <f t="array" ref="A86:ALK86">transpose(indirect('Train Failure report card'!C86))</f>
        <v>Current collector fuse</v>
      </c>
      <c r="B86" s="83" t="s">
        <v>126</v>
      </c>
      <c r="C86" s="83" t="s">
        <v>1185</v>
      </c>
      <c r="D86" s="83" t="s">
        <v>1201</v>
      </c>
      <c r="E86" s="83" t="s">
        <v>1218</v>
      </c>
      <c r="F86" s="83" t="s">
        <v>812</v>
      </c>
      <c r="G86" s="83" t="s">
        <v>176</v>
      </c>
      <c r="H86" s="83" t="s">
        <v>1244</v>
      </c>
      <c r="I86" s="83" t="s">
        <v>253</v>
      </c>
      <c r="J86" s="83" t="s">
        <v>433</v>
      </c>
      <c r="K86" s="83" t="s">
        <v>323</v>
      </c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</row>
    <row r="87">
      <c r="A87" s="83" t="str">
        <f t="array" ref="A87:ALK87">transpose(indirect('Train Failure report card'!C87))</f>
        <v>Low beam lamp</v>
      </c>
      <c r="B87" s="83" t="s">
        <v>19</v>
      </c>
      <c r="C87" s="83" t="s">
        <v>1192</v>
      </c>
      <c r="D87" s="83" t="s">
        <v>1209</v>
      </c>
      <c r="E87" s="83" t="s">
        <v>249</v>
      </c>
      <c r="F87" s="83" t="s">
        <v>357</v>
      </c>
      <c r="G87" s="83" t="s">
        <v>323</v>
      </c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</row>
    <row r="88">
      <c r="A88" s="83" t="str">
        <f t="array" ref="A88:ALK88">transpose(indirect('Train Failure report card'!C88))</f>
        <v>Outer Coil Spring</v>
      </c>
      <c r="B88" s="83" t="s">
        <v>1170</v>
      </c>
      <c r="C88" s="83" t="s">
        <v>1183</v>
      </c>
      <c r="D88" s="83" t="s">
        <v>1199</v>
      </c>
      <c r="E88" s="83" t="s">
        <v>1217</v>
      </c>
      <c r="F88" s="83" t="s">
        <v>1231</v>
      </c>
      <c r="G88" s="83" t="s">
        <v>25</v>
      </c>
      <c r="H88" s="83" t="s">
        <v>399</v>
      </c>
      <c r="I88" s="83" t="s">
        <v>1251</v>
      </c>
      <c r="J88" s="83" t="s">
        <v>1256</v>
      </c>
      <c r="K88" s="83" t="s">
        <v>1259</v>
      </c>
      <c r="L88" s="83" t="s">
        <v>1264</v>
      </c>
      <c r="M88" s="83" t="s">
        <v>1268</v>
      </c>
      <c r="N88" s="83" t="s">
        <v>262</v>
      </c>
      <c r="O88" s="83" t="s">
        <v>1274</v>
      </c>
      <c r="P88" s="83" t="s">
        <v>1279</v>
      </c>
      <c r="Q88" s="83" t="s">
        <v>1284</v>
      </c>
      <c r="R88" s="83" t="s">
        <v>1288</v>
      </c>
      <c r="S88" s="83" t="s">
        <v>1291</v>
      </c>
      <c r="T88" s="83" t="s">
        <v>110</v>
      </c>
      <c r="U88" s="83" t="s">
        <v>332</v>
      </c>
      <c r="V88" s="83" t="s">
        <v>323</v>
      </c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</row>
    <row r="89">
      <c r="A89" s="83" t="str">
        <f t="array" ref="A89:ALK89">transpose(indirect('Train Failure report card'!C89))</f>
        <v>LDCU</v>
      </c>
      <c r="B89" s="83" t="s">
        <v>1173</v>
      </c>
      <c r="C89" s="83" t="s">
        <v>1187</v>
      </c>
      <c r="D89" s="83" t="s">
        <v>1203</v>
      </c>
      <c r="E89" s="83" t="s">
        <v>1220</v>
      </c>
      <c r="F89" s="83" t="s">
        <v>1232</v>
      </c>
      <c r="G89" s="83" t="s">
        <v>1238</v>
      </c>
      <c r="H89" s="83" t="s">
        <v>150</v>
      </c>
      <c r="I89" s="83" t="s">
        <v>605</v>
      </c>
      <c r="J89" s="83" t="s">
        <v>141</v>
      </c>
      <c r="K89" s="83" t="s">
        <v>1261</v>
      </c>
      <c r="L89" s="83" t="s">
        <v>56</v>
      </c>
      <c r="M89" s="83" t="s">
        <v>312</v>
      </c>
      <c r="N89" s="83" t="s">
        <v>224</v>
      </c>
      <c r="O89" s="83" t="s">
        <v>1276</v>
      </c>
      <c r="P89" s="83" t="s">
        <v>1281</v>
      </c>
      <c r="Q89" s="83" t="s">
        <v>1286</v>
      </c>
      <c r="R89" s="83" t="s">
        <v>323</v>
      </c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</row>
    <row r="90">
      <c r="A90" s="83" t="str">
        <f t="array" ref="A90:ALK90">transpose(indirect('Train Failure report card'!C90))</f>
        <v>Outer Coil Spring</v>
      </c>
      <c r="B90" s="83" t="s">
        <v>1170</v>
      </c>
      <c r="C90" s="83" t="s">
        <v>1183</v>
      </c>
      <c r="D90" s="83" t="s">
        <v>1199</v>
      </c>
      <c r="E90" s="83" t="s">
        <v>1217</v>
      </c>
      <c r="F90" s="83" t="s">
        <v>1231</v>
      </c>
      <c r="G90" s="83" t="s">
        <v>25</v>
      </c>
      <c r="H90" s="83" t="s">
        <v>399</v>
      </c>
      <c r="I90" s="83" t="s">
        <v>1251</v>
      </c>
      <c r="J90" s="83" t="s">
        <v>1256</v>
      </c>
      <c r="K90" s="83" t="s">
        <v>1259</v>
      </c>
      <c r="L90" s="83" t="s">
        <v>1264</v>
      </c>
      <c r="M90" s="83" t="s">
        <v>1268</v>
      </c>
      <c r="N90" s="83" t="s">
        <v>262</v>
      </c>
      <c r="O90" s="83" t="s">
        <v>1274</v>
      </c>
      <c r="P90" s="83" t="s">
        <v>1279</v>
      </c>
      <c r="Q90" s="83" t="s">
        <v>1284</v>
      </c>
      <c r="R90" s="83" t="s">
        <v>1288</v>
      </c>
      <c r="S90" s="83" t="s">
        <v>1291</v>
      </c>
      <c r="T90" s="83" t="s">
        <v>110</v>
      </c>
      <c r="U90" s="83" t="s">
        <v>332</v>
      </c>
      <c r="V90" s="83" t="s">
        <v>323</v>
      </c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</row>
    <row r="91">
      <c r="A91" s="83" t="str">
        <f t="array" ref="A91:ALK91">transpose(indirect('Train Failure report card'!C91))</f>
        <v>Low beam lamp</v>
      </c>
      <c r="B91" s="83" t="s">
        <v>19</v>
      </c>
      <c r="C91" s="83" t="s">
        <v>1192</v>
      </c>
      <c r="D91" s="83" t="s">
        <v>1209</v>
      </c>
      <c r="E91" s="83" t="s">
        <v>249</v>
      </c>
      <c r="F91" s="83" t="s">
        <v>357</v>
      </c>
      <c r="G91" s="83" t="s">
        <v>323</v>
      </c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</row>
    <row r="92">
      <c r="A92" s="83" t="str">
        <f t="array" ref="A92:ALK92">transpose(indirect('Train Failure report card'!C92))</f>
        <v>Low beam lamp</v>
      </c>
      <c r="B92" s="83" t="s">
        <v>19</v>
      </c>
      <c r="C92" s="83" t="s">
        <v>1192</v>
      </c>
      <c r="D92" s="83" t="s">
        <v>1209</v>
      </c>
      <c r="E92" s="83" t="s">
        <v>249</v>
      </c>
      <c r="F92" s="83" t="s">
        <v>357</v>
      </c>
      <c r="G92" s="83" t="s">
        <v>323</v>
      </c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</row>
    <row r="93">
      <c r="A93" s="83" t="str">
        <f t="array" ref="A93:ALK93">transpose(indirect('Train Failure report card'!C93))</f>
        <v>Current collector fuse</v>
      </c>
      <c r="B93" s="83" t="s">
        <v>126</v>
      </c>
      <c r="C93" s="83" t="s">
        <v>1185</v>
      </c>
      <c r="D93" s="83" t="s">
        <v>1201</v>
      </c>
      <c r="E93" s="83" t="s">
        <v>1218</v>
      </c>
      <c r="F93" s="83" t="s">
        <v>812</v>
      </c>
      <c r="G93" s="83" t="s">
        <v>176</v>
      </c>
      <c r="H93" s="83" t="s">
        <v>1244</v>
      </c>
      <c r="I93" s="83" t="s">
        <v>253</v>
      </c>
      <c r="J93" s="83" t="s">
        <v>433</v>
      </c>
      <c r="K93" s="83" t="s">
        <v>323</v>
      </c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</row>
    <row r="94">
      <c r="A94" s="83" t="str">
        <f t="array" ref="A94:ALK94">transpose(indirect('Train Failure report card'!C94))</f>
        <v>Low beam lamp</v>
      </c>
      <c r="B94" s="83" t="s">
        <v>19</v>
      </c>
      <c r="C94" s="83" t="s">
        <v>1192</v>
      </c>
      <c r="D94" s="83" t="s">
        <v>1209</v>
      </c>
      <c r="E94" s="83" t="s">
        <v>249</v>
      </c>
      <c r="F94" s="83" t="s">
        <v>357</v>
      </c>
      <c r="G94" s="83" t="s">
        <v>323</v>
      </c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</row>
    <row r="95">
      <c r="A95" s="83" t="str">
        <f t="array" ref="A95:ALK95">transpose(indirect('Train Failure report card'!C95))</f>
        <v>Low beam lamp</v>
      </c>
      <c r="B95" s="83" t="s">
        <v>19</v>
      </c>
      <c r="C95" s="83" t="s">
        <v>1192</v>
      </c>
      <c r="D95" s="83" t="s">
        <v>1209</v>
      </c>
      <c r="E95" s="83" t="s">
        <v>249</v>
      </c>
      <c r="F95" s="83" t="s">
        <v>357</v>
      </c>
      <c r="G95" s="83" t="s">
        <v>323</v>
      </c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</row>
    <row r="96">
      <c r="A96" s="83" t="str">
        <f t="array" ref="A96:ALK96">transpose(indirect('Train Failure report card'!C96))</f>
        <v>Outer Coil Spring</v>
      </c>
      <c r="B96" s="83" t="s">
        <v>1170</v>
      </c>
      <c r="C96" s="83" t="s">
        <v>1183</v>
      </c>
      <c r="D96" s="83" t="s">
        <v>1199</v>
      </c>
      <c r="E96" s="83" t="s">
        <v>1217</v>
      </c>
      <c r="F96" s="83" t="s">
        <v>1231</v>
      </c>
      <c r="G96" s="83" t="s">
        <v>25</v>
      </c>
      <c r="H96" s="83" t="s">
        <v>399</v>
      </c>
      <c r="I96" s="83" t="s">
        <v>1251</v>
      </c>
      <c r="J96" s="83" t="s">
        <v>1256</v>
      </c>
      <c r="K96" s="83" t="s">
        <v>1259</v>
      </c>
      <c r="L96" s="83" t="s">
        <v>1264</v>
      </c>
      <c r="M96" s="83" t="s">
        <v>1268</v>
      </c>
      <c r="N96" s="83" t="s">
        <v>262</v>
      </c>
      <c r="O96" s="83" t="s">
        <v>1274</v>
      </c>
      <c r="P96" s="83" t="s">
        <v>1279</v>
      </c>
      <c r="Q96" s="83" t="s">
        <v>1284</v>
      </c>
      <c r="R96" s="83" t="s">
        <v>1288</v>
      </c>
      <c r="S96" s="83" t="s">
        <v>1291</v>
      </c>
      <c r="T96" s="83" t="s">
        <v>110</v>
      </c>
      <c r="U96" s="83" t="s">
        <v>332</v>
      </c>
      <c r="V96" s="83" t="s">
        <v>323</v>
      </c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</row>
    <row r="97">
      <c r="A97" s="83" t="str">
        <f t="array" ref="A97:ALK97">transpose(indirect('Train Failure report card'!C97))</f>
        <v>Low beam lamp</v>
      </c>
      <c r="B97" s="83" t="s">
        <v>19</v>
      </c>
      <c r="C97" s="83" t="s">
        <v>1192</v>
      </c>
      <c r="D97" s="83" t="s">
        <v>1209</v>
      </c>
      <c r="E97" s="83" t="s">
        <v>249</v>
      </c>
      <c r="F97" s="83" t="s">
        <v>357</v>
      </c>
      <c r="G97" s="83" t="s">
        <v>323</v>
      </c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</row>
    <row r="98">
      <c r="A98" s="83" t="str">
        <f t="array" ref="A98:ALK98">transpose(indirect('Train Failure report card'!C98))</f>
        <v>Wiper controller Box</v>
      </c>
      <c r="B98" s="83" t="s">
        <v>470</v>
      </c>
      <c r="C98" s="83" t="s">
        <v>424</v>
      </c>
      <c r="D98" s="83" t="s">
        <v>1215</v>
      </c>
      <c r="E98" s="83" t="s">
        <v>281</v>
      </c>
      <c r="F98" s="83" t="s">
        <v>352</v>
      </c>
      <c r="G98" s="83" t="s">
        <v>114</v>
      </c>
      <c r="H98" s="83" t="s">
        <v>1249</v>
      </c>
      <c r="I98" s="83" t="s">
        <v>1255</v>
      </c>
      <c r="J98" s="83" t="s">
        <v>625</v>
      </c>
      <c r="K98" s="83" t="s">
        <v>958</v>
      </c>
      <c r="L98" s="83" t="s">
        <v>645</v>
      </c>
      <c r="M98" s="83" t="s">
        <v>323</v>
      </c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</row>
    <row r="99">
      <c r="A99" s="83" t="str">
        <f t="array" ref="A99:ALK99">transpose(indirect('Train Failure report card'!C99))</f>
        <v>Low beam lamp</v>
      </c>
      <c r="B99" s="83" t="s">
        <v>19</v>
      </c>
      <c r="C99" s="83" t="s">
        <v>1192</v>
      </c>
      <c r="D99" s="83" t="s">
        <v>1209</v>
      </c>
      <c r="E99" s="83" t="s">
        <v>249</v>
      </c>
      <c r="F99" s="83" t="s">
        <v>357</v>
      </c>
      <c r="G99" s="83" t="s">
        <v>323</v>
      </c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</row>
    <row r="100">
      <c r="A100" s="83" t="str">
        <f t="array" ref="A100:ALK100">transpose(indirect('Train Failure report card'!C100))</f>
        <v>Low beam lamp</v>
      </c>
      <c r="B100" s="83" t="s">
        <v>19</v>
      </c>
      <c r="C100" s="83" t="s">
        <v>1192</v>
      </c>
      <c r="D100" s="83" t="s">
        <v>1209</v>
      </c>
      <c r="E100" s="83" t="s">
        <v>249</v>
      </c>
      <c r="F100" s="83" t="s">
        <v>357</v>
      </c>
      <c r="G100" s="83" t="s">
        <v>323</v>
      </c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</row>
    <row r="101">
      <c r="A101" s="83" t="str">
        <f t="array" ref="A101:ALK101">transpose(indirect('Train Failure report card'!C101))</f>
        <v>Saloon LCD</v>
      </c>
      <c r="B101" s="83" t="s">
        <v>164</v>
      </c>
      <c r="C101" s="83" t="s">
        <v>536</v>
      </c>
      <c r="D101" s="83" t="s">
        <v>341</v>
      </c>
      <c r="E101" s="83" t="s">
        <v>569</v>
      </c>
      <c r="F101" s="83" t="s">
        <v>489</v>
      </c>
      <c r="G101" s="83" t="s">
        <v>1241</v>
      </c>
      <c r="H101" s="83" t="s">
        <v>1246</v>
      </c>
      <c r="I101" s="83" t="s">
        <v>133</v>
      </c>
      <c r="J101" s="83" t="s">
        <v>635</v>
      </c>
      <c r="K101" s="83" t="s">
        <v>1263</v>
      </c>
      <c r="L101" s="83" t="s">
        <v>1267</v>
      </c>
      <c r="M101" s="83" t="s">
        <v>857</v>
      </c>
      <c r="N101" s="83" t="s">
        <v>1273</v>
      </c>
      <c r="O101" s="83" t="s">
        <v>990</v>
      </c>
      <c r="P101" s="83" t="s">
        <v>1283</v>
      </c>
      <c r="Q101" s="83" t="s">
        <v>914</v>
      </c>
      <c r="R101" s="83" t="s">
        <v>445</v>
      </c>
      <c r="S101" s="83" t="s">
        <v>238</v>
      </c>
      <c r="T101" s="83" t="s">
        <v>436</v>
      </c>
      <c r="U101" s="83" t="s">
        <v>375</v>
      </c>
      <c r="V101" s="83" t="s">
        <v>373</v>
      </c>
      <c r="W101" s="83" t="s">
        <v>582</v>
      </c>
      <c r="X101" s="83" t="s">
        <v>618</v>
      </c>
      <c r="Y101" s="83" t="s">
        <v>744</v>
      </c>
      <c r="Z101" s="83" t="s">
        <v>1106</v>
      </c>
      <c r="AA101" s="83" t="s">
        <v>161</v>
      </c>
      <c r="AB101" s="83" t="s">
        <v>38</v>
      </c>
      <c r="AC101" s="83" t="s">
        <v>95</v>
      </c>
      <c r="AD101" s="83" t="s">
        <v>619</v>
      </c>
      <c r="AE101" s="83" t="s">
        <v>680</v>
      </c>
      <c r="AF101" s="83" t="s">
        <v>699</v>
      </c>
      <c r="AG101" s="83" t="s">
        <v>1295</v>
      </c>
      <c r="AH101" s="83" t="s">
        <v>1296</v>
      </c>
      <c r="AI101" s="83" t="s">
        <v>61</v>
      </c>
      <c r="AJ101" s="83" t="s">
        <v>195</v>
      </c>
      <c r="AK101" s="83" t="s">
        <v>244</v>
      </c>
      <c r="AL101" s="83" t="s">
        <v>271</v>
      </c>
      <c r="AM101" s="83" t="s">
        <v>99</v>
      </c>
      <c r="AN101" s="83" t="s">
        <v>1297</v>
      </c>
      <c r="AO101" s="83" t="s">
        <v>288</v>
      </c>
      <c r="AP101" s="83" t="s">
        <v>523</v>
      </c>
      <c r="AQ101" s="83" t="s">
        <v>633</v>
      </c>
      <c r="AR101" s="83" t="s">
        <v>754</v>
      </c>
      <c r="AS101" s="83" t="s">
        <v>323</v>
      </c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</row>
    <row r="102">
      <c r="A102" s="83" t="str">
        <f t="array" ref="A102:ALK102">transpose(indirect('Train Failure report card'!C102))</f>
        <v>Current collector fuse</v>
      </c>
      <c r="B102" s="83" t="s">
        <v>126</v>
      </c>
      <c r="C102" s="83" t="s">
        <v>1185</v>
      </c>
      <c r="D102" s="83" t="s">
        <v>1201</v>
      </c>
      <c r="E102" s="83" t="s">
        <v>1218</v>
      </c>
      <c r="F102" s="83" t="s">
        <v>812</v>
      </c>
      <c r="G102" s="83" t="s">
        <v>176</v>
      </c>
      <c r="H102" s="83" t="s">
        <v>1244</v>
      </c>
      <c r="I102" s="83" t="s">
        <v>253</v>
      </c>
      <c r="J102" s="83" t="s">
        <v>433</v>
      </c>
      <c r="K102" s="83" t="s">
        <v>323</v>
      </c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</row>
    <row r="103">
      <c r="A103" s="83" t="str">
        <f t="array" ref="A103:ALK103">transpose(indirect('Train Failure report card'!C103))</f>
        <v>Outer Coil Spring</v>
      </c>
      <c r="B103" s="83" t="s">
        <v>1170</v>
      </c>
      <c r="C103" s="83" t="s">
        <v>1183</v>
      </c>
      <c r="D103" s="83" t="s">
        <v>1199</v>
      </c>
      <c r="E103" s="83" t="s">
        <v>1217</v>
      </c>
      <c r="F103" s="83" t="s">
        <v>1231</v>
      </c>
      <c r="G103" s="83" t="s">
        <v>25</v>
      </c>
      <c r="H103" s="83" t="s">
        <v>399</v>
      </c>
      <c r="I103" s="83" t="s">
        <v>1251</v>
      </c>
      <c r="J103" s="83" t="s">
        <v>1256</v>
      </c>
      <c r="K103" s="83" t="s">
        <v>1259</v>
      </c>
      <c r="L103" s="83" t="s">
        <v>1264</v>
      </c>
      <c r="M103" s="83" t="s">
        <v>1268</v>
      </c>
      <c r="N103" s="83" t="s">
        <v>262</v>
      </c>
      <c r="O103" s="83" t="s">
        <v>1274</v>
      </c>
      <c r="P103" s="83" t="s">
        <v>1279</v>
      </c>
      <c r="Q103" s="83" t="s">
        <v>1284</v>
      </c>
      <c r="R103" s="83" t="s">
        <v>1288</v>
      </c>
      <c r="S103" s="83" t="s">
        <v>1291</v>
      </c>
      <c r="T103" s="83" t="s">
        <v>110</v>
      </c>
      <c r="U103" s="83" t="s">
        <v>332</v>
      </c>
      <c r="V103" s="83" t="s">
        <v>323</v>
      </c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</row>
    <row r="104">
      <c r="A104" s="83" t="str">
        <f t="array" ref="A104:ALK104">transpose(indirect('Train Failure report card'!C104))</f>
        <v>Low beam lamp</v>
      </c>
      <c r="B104" s="83" t="s">
        <v>19</v>
      </c>
      <c r="C104" s="83" t="s">
        <v>1192</v>
      </c>
      <c r="D104" s="83" t="s">
        <v>1209</v>
      </c>
      <c r="E104" s="83" t="s">
        <v>249</v>
      </c>
      <c r="F104" s="83" t="s">
        <v>357</v>
      </c>
      <c r="G104" s="83" t="s">
        <v>323</v>
      </c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</row>
    <row r="105">
      <c r="A105" s="83" t="str">
        <f t="array" ref="A105:ALK105">transpose(indirect('Train Failure report card'!C105))</f>
        <v>Current collector fuse</v>
      </c>
      <c r="B105" s="83" t="s">
        <v>126</v>
      </c>
      <c r="C105" s="83" t="s">
        <v>1185</v>
      </c>
      <c r="D105" s="83" t="s">
        <v>1201</v>
      </c>
      <c r="E105" s="83" t="s">
        <v>1218</v>
      </c>
      <c r="F105" s="83" t="s">
        <v>812</v>
      </c>
      <c r="G105" s="83" t="s">
        <v>176</v>
      </c>
      <c r="H105" s="83" t="s">
        <v>1244</v>
      </c>
      <c r="I105" s="83" t="s">
        <v>253</v>
      </c>
      <c r="J105" s="83" t="s">
        <v>433</v>
      </c>
      <c r="K105" s="83" t="s">
        <v>323</v>
      </c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</row>
    <row r="106">
      <c r="A106" s="83" t="str">
        <f t="array" ref="A106:ALK106">transpose(indirect('Train Failure report card'!C106))</f>
        <v>Saloon LCD</v>
      </c>
      <c r="B106" s="83" t="s">
        <v>164</v>
      </c>
      <c r="C106" s="83" t="s">
        <v>536</v>
      </c>
      <c r="D106" s="83" t="s">
        <v>341</v>
      </c>
      <c r="E106" s="83" t="s">
        <v>569</v>
      </c>
      <c r="F106" s="83" t="s">
        <v>489</v>
      </c>
      <c r="G106" s="83" t="s">
        <v>1241</v>
      </c>
      <c r="H106" s="83" t="s">
        <v>1246</v>
      </c>
      <c r="I106" s="83" t="s">
        <v>133</v>
      </c>
      <c r="J106" s="83" t="s">
        <v>635</v>
      </c>
      <c r="K106" s="83" t="s">
        <v>1263</v>
      </c>
      <c r="L106" s="83" t="s">
        <v>1267</v>
      </c>
      <c r="M106" s="83" t="s">
        <v>857</v>
      </c>
      <c r="N106" s="83" t="s">
        <v>1273</v>
      </c>
      <c r="O106" s="83" t="s">
        <v>990</v>
      </c>
      <c r="P106" s="83" t="s">
        <v>1283</v>
      </c>
      <c r="Q106" s="83" t="s">
        <v>914</v>
      </c>
      <c r="R106" s="83" t="s">
        <v>445</v>
      </c>
      <c r="S106" s="83" t="s">
        <v>238</v>
      </c>
      <c r="T106" s="83" t="s">
        <v>436</v>
      </c>
      <c r="U106" s="83" t="s">
        <v>375</v>
      </c>
      <c r="V106" s="83" t="s">
        <v>373</v>
      </c>
      <c r="W106" s="83" t="s">
        <v>582</v>
      </c>
      <c r="X106" s="83" t="s">
        <v>618</v>
      </c>
      <c r="Y106" s="83" t="s">
        <v>744</v>
      </c>
      <c r="Z106" s="83" t="s">
        <v>1106</v>
      </c>
      <c r="AA106" s="83" t="s">
        <v>161</v>
      </c>
      <c r="AB106" s="83" t="s">
        <v>38</v>
      </c>
      <c r="AC106" s="83" t="s">
        <v>95</v>
      </c>
      <c r="AD106" s="83" t="s">
        <v>619</v>
      </c>
      <c r="AE106" s="83" t="s">
        <v>680</v>
      </c>
      <c r="AF106" s="83" t="s">
        <v>699</v>
      </c>
      <c r="AG106" s="83" t="s">
        <v>1295</v>
      </c>
      <c r="AH106" s="83" t="s">
        <v>1296</v>
      </c>
      <c r="AI106" s="83" t="s">
        <v>61</v>
      </c>
      <c r="AJ106" s="83" t="s">
        <v>195</v>
      </c>
      <c r="AK106" s="83" t="s">
        <v>244</v>
      </c>
      <c r="AL106" s="83" t="s">
        <v>271</v>
      </c>
      <c r="AM106" s="83" t="s">
        <v>99</v>
      </c>
      <c r="AN106" s="83" t="s">
        <v>1297</v>
      </c>
      <c r="AO106" s="83" t="s">
        <v>288</v>
      </c>
      <c r="AP106" s="83" t="s">
        <v>523</v>
      </c>
      <c r="AQ106" s="83" t="s">
        <v>633</v>
      </c>
      <c r="AR106" s="83" t="s">
        <v>754</v>
      </c>
      <c r="AS106" s="83" t="s">
        <v>323</v>
      </c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</row>
    <row r="107">
      <c r="A107" s="83" t="str">
        <f t="array" ref="A107:ALK107">transpose(indirect('Train Failure report card'!C107))</f>
        <v>Low beam lamp</v>
      </c>
      <c r="B107" s="83" t="s">
        <v>19</v>
      </c>
      <c r="C107" s="83" t="s">
        <v>1192</v>
      </c>
      <c r="D107" s="83" t="s">
        <v>1209</v>
      </c>
      <c r="E107" s="83" t="s">
        <v>249</v>
      </c>
      <c r="F107" s="83" t="s">
        <v>357</v>
      </c>
      <c r="G107" s="83" t="s">
        <v>323</v>
      </c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</row>
    <row r="108">
      <c r="A108" s="83" t="str">
        <f t="array" ref="A108:ALK108">transpose(indirect('Train Failure report card'!C108))</f>
        <v>Low beam lamp</v>
      </c>
      <c r="B108" s="83" t="s">
        <v>19</v>
      </c>
      <c r="C108" s="83" t="s">
        <v>1192</v>
      </c>
      <c r="D108" s="83" t="s">
        <v>1209</v>
      </c>
      <c r="E108" s="83" t="s">
        <v>249</v>
      </c>
      <c r="F108" s="83" t="s">
        <v>357</v>
      </c>
      <c r="G108" s="83" t="s">
        <v>323</v>
      </c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</row>
    <row r="109">
      <c r="A109" s="83" t="str">
        <f t="array" ref="A109:ALK109">transpose(indirect('Train Failure report card'!C109))</f>
        <v>Current collector fuse</v>
      </c>
      <c r="B109" s="83" t="s">
        <v>126</v>
      </c>
      <c r="C109" s="83" t="s">
        <v>1185</v>
      </c>
      <c r="D109" s="83" t="s">
        <v>1201</v>
      </c>
      <c r="E109" s="83" t="s">
        <v>1218</v>
      </c>
      <c r="F109" s="83" t="s">
        <v>812</v>
      </c>
      <c r="G109" s="83" t="s">
        <v>176</v>
      </c>
      <c r="H109" s="83" t="s">
        <v>1244</v>
      </c>
      <c r="I109" s="83" t="s">
        <v>253</v>
      </c>
      <c r="J109" s="83" t="s">
        <v>433</v>
      </c>
      <c r="K109" s="83" t="s">
        <v>323</v>
      </c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</row>
    <row r="110">
      <c r="A110" s="83" t="str">
        <f t="array" ref="A110:ALK110">transpose(indirect('Train Failure report card'!C110))</f>
        <v>Low beam lamp</v>
      </c>
      <c r="B110" s="83" t="s">
        <v>19</v>
      </c>
      <c r="C110" s="83" t="s">
        <v>1192</v>
      </c>
      <c r="D110" s="83" t="s">
        <v>1209</v>
      </c>
      <c r="E110" s="83" t="s">
        <v>249</v>
      </c>
      <c r="F110" s="83" t="s">
        <v>357</v>
      </c>
      <c r="G110" s="83" t="s">
        <v>323</v>
      </c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</row>
    <row r="111">
      <c r="A111" s="83" t="str">
        <f t="array" ref="A111:ALK111">transpose(indirect('Train Failure report card'!C111))</f>
        <v>Low beam lamp</v>
      </c>
      <c r="B111" s="83" t="s">
        <v>19</v>
      </c>
      <c r="C111" s="83" t="s">
        <v>1192</v>
      </c>
      <c r="D111" s="83" t="s">
        <v>1209</v>
      </c>
      <c r="E111" s="83" t="s">
        <v>249</v>
      </c>
      <c r="F111" s="83" t="s">
        <v>357</v>
      </c>
      <c r="G111" s="83" t="s">
        <v>323</v>
      </c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</row>
    <row r="112">
      <c r="A112" s="83" t="str">
        <f t="array" ref="A112:ALK112">transpose(indirect('Train Failure report card'!C112))</f>
        <v>Low beam lamp</v>
      </c>
      <c r="B112" s="83" t="s">
        <v>19</v>
      </c>
      <c r="C112" s="83" t="s">
        <v>1192</v>
      </c>
      <c r="D112" s="83" t="s">
        <v>1209</v>
      </c>
      <c r="E112" s="83" t="s">
        <v>249</v>
      </c>
      <c r="F112" s="83" t="s">
        <v>357</v>
      </c>
      <c r="G112" s="83" t="s">
        <v>323</v>
      </c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</row>
    <row r="113">
      <c r="A113" s="83" t="str">
        <f t="array" ref="A113:ALK113">transpose(indirect('Train Failure report card'!C113))</f>
        <v>Wiper controller Box</v>
      </c>
      <c r="B113" s="83" t="s">
        <v>470</v>
      </c>
      <c r="C113" s="83" t="s">
        <v>424</v>
      </c>
      <c r="D113" s="83" t="s">
        <v>1215</v>
      </c>
      <c r="E113" s="83" t="s">
        <v>281</v>
      </c>
      <c r="F113" s="83" t="s">
        <v>352</v>
      </c>
      <c r="G113" s="83" t="s">
        <v>114</v>
      </c>
      <c r="H113" s="83" t="s">
        <v>1249</v>
      </c>
      <c r="I113" s="83" t="s">
        <v>1255</v>
      </c>
      <c r="J113" s="83" t="s">
        <v>625</v>
      </c>
      <c r="K113" s="83" t="s">
        <v>958</v>
      </c>
      <c r="L113" s="83" t="s">
        <v>645</v>
      </c>
      <c r="M113" s="83" t="s">
        <v>323</v>
      </c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</row>
    <row r="114">
      <c r="A114" s="83" t="str">
        <f t="array" ref="A114:ALK114">transpose(indirect('Train Failure report card'!C114))</f>
        <v>Low beam lamp</v>
      </c>
      <c r="B114" s="83" t="s">
        <v>19</v>
      </c>
      <c r="C114" s="83" t="s">
        <v>1192</v>
      </c>
      <c r="D114" s="83" t="s">
        <v>1209</v>
      </c>
      <c r="E114" s="83" t="s">
        <v>249</v>
      </c>
      <c r="F114" s="83" t="s">
        <v>357</v>
      </c>
      <c r="G114" s="83" t="s">
        <v>323</v>
      </c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</row>
    <row r="115">
      <c r="A115" s="83" t="str">
        <f t="array" ref="A115:ALK115">transpose(indirect('Train Failure report card'!C115))</f>
        <v>Low beam lamp</v>
      </c>
      <c r="B115" s="83" t="s">
        <v>19</v>
      </c>
      <c r="C115" s="83" t="s">
        <v>1192</v>
      </c>
      <c r="D115" s="83" t="s">
        <v>1209</v>
      </c>
      <c r="E115" s="83" t="s">
        <v>249</v>
      </c>
      <c r="F115" s="83" t="s">
        <v>357</v>
      </c>
      <c r="G115" s="83" t="s">
        <v>323</v>
      </c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</row>
    <row r="116">
      <c r="A116" s="83" t="str">
        <f t="array" ref="A116:ALK116">transpose(indirect('Train Failure report card'!C116))</f>
        <v>Low beam lamp</v>
      </c>
      <c r="B116" s="83" t="s">
        <v>19</v>
      </c>
      <c r="C116" s="83" t="s">
        <v>1192</v>
      </c>
      <c r="D116" s="83" t="s">
        <v>1209</v>
      </c>
      <c r="E116" s="83" t="s">
        <v>249</v>
      </c>
      <c r="F116" s="83" t="s">
        <v>357</v>
      </c>
      <c r="G116" s="83" t="s">
        <v>323</v>
      </c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</row>
    <row r="117">
      <c r="A117" s="83" t="str">
        <f t="array" ref="A117:ALK117">transpose(indirect('Train Failure report card'!C117))</f>
        <v>Low beam lamp</v>
      </c>
      <c r="B117" s="83" t="s">
        <v>19</v>
      </c>
      <c r="C117" s="83" t="s">
        <v>1192</v>
      </c>
      <c r="D117" s="83" t="s">
        <v>1209</v>
      </c>
      <c r="E117" s="83" t="s">
        <v>249</v>
      </c>
      <c r="F117" s="83" t="s">
        <v>357</v>
      </c>
      <c r="G117" s="83" t="s">
        <v>323</v>
      </c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</row>
    <row r="118">
      <c r="A118" s="83" t="str">
        <f t="array" ref="A118:ALK118">transpose(indirect('Train Failure report card'!C118))</f>
        <v>Current collector fuse</v>
      </c>
      <c r="B118" s="83" t="s">
        <v>126</v>
      </c>
      <c r="C118" s="83" t="s">
        <v>1185</v>
      </c>
      <c r="D118" s="83" t="s">
        <v>1201</v>
      </c>
      <c r="E118" s="83" t="s">
        <v>1218</v>
      </c>
      <c r="F118" s="83" t="s">
        <v>812</v>
      </c>
      <c r="G118" s="83" t="s">
        <v>176</v>
      </c>
      <c r="H118" s="83" t="s">
        <v>1244</v>
      </c>
      <c r="I118" s="83" t="s">
        <v>253</v>
      </c>
      <c r="J118" s="83" t="s">
        <v>433</v>
      </c>
      <c r="K118" s="83" t="s">
        <v>323</v>
      </c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</row>
    <row r="119">
      <c r="A119" s="83" t="str">
        <f t="array" ref="A119:ALK119">transpose(indirect('Train Failure report card'!C119))</f>
        <v>Low beam lamp</v>
      </c>
      <c r="B119" s="83" t="s">
        <v>19</v>
      </c>
      <c r="C119" s="83" t="s">
        <v>1192</v>
      </c>
      <c r="D119" s="83" t="s">
        <v>1209</v>
      </c>
      <c r="E119" s="83" t="s">
        <v>249</v>
      </c>
      <c r="F119" s="83" t="s">
        <v>357</v>
      </c>
      <c r="G119" s="83" t="s">
        <v>323</v>
      </c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</row>
    <row r="120">
      <c r="A120" s="83" t="str">
        <f t="array" ref="A120:ALK120">transpose(indirect('Train Failure report card'!C120))</f>
        <v>Low beam lamp</v>
      </c>
      <c r="B120" s="83" t="s">
        <v>19</v>
      </c>
      <c r="C120" s="83" t="s">
        <v>1192</v>
      </c>
      <c r="D120" s="83" t="s">
        <v>1209</v>
      </c>
      <c r="E120" s="83" t="s">
        <v>249</v>
      </c>
      <c r="F120" s="83" t="s">
        <v>357</v>
      </c>
      <c r="G120" s="83" t="s">
        <v>323</v>
      </c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</row>
    <row r="121">
      <c r="A121" s="83" t="str">
        <f t="array" ref="A121:ALK121">transpose(indirect('Train Failure report card'!C121))</f>
        <v>Low beam lamp</v>
      </c>
      <c r="B121" s="83" t="s">
        <v>19</v>
      </c>
      <c r="C121" s="83" t="s">
        <v>1192</v>
      </c>
      <c r="D121" s="83" t="s">
        <v>1209</v>
      </c>
      <c r="E121" s="83" t="s">
        <v>249</v>
      </c>
      <c r="F121" s="83" t="s">
        <v>357</v>
      </c>
      <c r="G121" s="83" t="s">
        <v>323</v>
      </c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</row>
    <row r="122">
      <c r="A122" s="83" t="str">
        <f t="array" ref="A122:ALK122">transpose(indirect('Train Failure report card'!C122))</f>
        <v>Low beam lamp</v>
      </c>
      <c r="B122" s="83" t="s">
        <v>19</v>
      </c>
      <c r="C122" s="83" t="s">
        <v>1192</v>
      </c>
      <c r="D122" s="83" t="s">
        <v>1209</v>
      </c>
      <c r="E122" s="83" t="s">
        <v>249</v>
      </c>
      <c r="F122" s="83" t="s">
        <v>357</v>
      </c>
      <c r="G122" s="83" t="s">
        <v>323</v>
      </c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</row>
    <row r="123">
      <c r="A123" s="83" t="str">
        <f t="array" ref="A123:ALK123">transpose(indirect('Train Failure report card'!C123))</f>
        <v>Saloon LCD</v>
      </c>
      <c r="B123" s="83" t="s">
        <v>164</v>
      </c>
      <c r="C123" s="83" t="s">
        <v>536</v>
      </c>
      <c r="D123" s="83" t="s">
        <v>341</v>
      </c>
      <c r="E123" s="83" t="s">
        <v>569</v>
      </c>
      <c r="F123" s="83" t="s">
        <v>489</v>
      </c>
      <c r="G123" s="83" t="s">
        <v>1241</v>
      </c>
      <c r="H123" s="83" t="s">
        <v>1246</v>
      </c>
      <c r="I123" s="83" t="s">
        <v>133</v>
      </c>
      <c r="J123" s="83" t="s">
        <v>635</v>
      </c>
      <c r="K123" s="83" t="s">
        <v>1263</v>
      </c>
      <c r="L123" s="83" t="s">
        <v>1267</v>
      </c>
      <c r="M123" s="83" t="s">
        <v>857</v>
      </c>
      <c r="N123" s="83" t="s">
        <v>1273</v>
      </c>
      <c r="O123" s="83" t="s">
        <v>990</v>
      </c>
      <c r="P123" s="83" t="s">
        <v>1283</v>
      </c>
      <c r="Q123" s="83" t="s">
        <v>914</v>
      </c>
      <c r="R123" s="83" t="s">
        <v>445</v>
      </c>
      <c r="S123" s="83" t="s">
        <v>238</v>
      </c>
      <c r="T123" s="83" t="s">
        <v>436</v>
      </c>
      <c r="U123" s="83" t="s">
        <v>375</v>
      </c>
      <c r="V123" s="83" t="s">
        <v>373</v>
      </c>
      <c r="W123" s="83" t="s">
        <v>582</v>
      </c>
      <c r="X123" s="83" t="s">
        <v>618</v>
      </c>
      <c r="Y123" s="83" t="s">
        <v>744</v>
      </c>
      <c r="Z123" s="83" t="s">
        <v>1106</v>
      </c>
      <c r="AA123" s="83" t="s">
        <v>161</v>
      </c>
      <c r="AB123" s="83" t="s">
        <v>38</v>
      </c>
      <c r="AC123" s="83" t="s">
        <v>95</v>
      </c>
      <c r="AD123" s="83" t="s">
        <v>619</v>
      </c>
      <c r="AE123" s="83" t="s">
        <v>680</v>
      </c>
      <c r="AF123" s="83" t="s">
        <v>699</v>
      </c>
      <c r="AG123" s="83" t="s">
        <v>1295</v>
      </c>
      <c r="AH123" s="83" t="s">
        <v>1296</v>
      </c>
      <c r="AI123" s="83" t="s">
        <v>61</v>
      </c>
      <c r="AJ123" s="83" t="s">
        <v>195</v>
      </c>
      <c r="AK123" s="83" t="s">
        <v>244</v>
      </c>
      <c r="AL123" s="83" t="s">
        <v>271</v>
      </c>
      <c r="AM123" s="83" t="s">
        <v>99</v>
      </c>
      <c r="AN123" s="83" t="s">
        <v>1297</v>
      </c>
      <c r="AO123" s="83" t="s">
        <v>288</v>
      </c>
      <c r="AP123" s="83" t="s">
        <v>523</v>
      </c>
      <c r="AQ123" s="83" t="s">
        <v>633</v>
      </c>
      <c r="AR123" s="83" t="s">
        <v>754</v>
      </c>
      <c r="AS123" s="83" t="s">
        <v>323</v>
      </c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</row>
    <row r="124">
      <c r="A124" s="83" t="str">
        <f t="array" ref="A124:ALK124">transpose(indirect('Train Failure report card'!C124))</f>
        <v>Gateway valve</v>
      </c>
      <c r="B124" s="83" t="s">
        <v>34</v>
      </c>
      <c r="C124" s="83" t="s">
        <v>1195</v>
      </c>
      <c r="D124" s="83" t="s">
        <v>1211</v>
      </c>
      <c r="E124" s="83" t="s">
        <v>1226</v>
      </c>
      <c r="F124" s="83" t="s">
        <v>1235</v>
      </c>
      <c r="G124" s="83" t="s">
        <v>533</v>
      </c>
      <c r="H124" s="83" t="s">
        <v>1247</v>
      </c>
      <c r="I124" s="83" t="s">
        <v>200</v>
      </c>
      <c r="J124" s="83" t="s">
        <v>259</v>
      </c>
      <c r="K124" s="83" t="s">
        <v>147</v>
      </c>
      <c r="L124" s="83" t="s">
        <v>562</v>
      </c>
      <c r="M124" s="83" t="s">
        <v>694</v>
      </c>
      <c r="N124" s="83" t="s">
        <v>323</v>
      </c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</row>
    <row r="125">
      <c r="A125" s="83" t="str">
        <f t="array" ref="A125:ALK125">transpose(indirect('Train Failure report card'!C125))</f>
        <v>Gateway valve</v>
      </c>
      <c r="B125" s="83" t="s">
        <v>34</v>
      </c>
      <c r="C125" s="83" t="s">
        <v>1195</v>
      </c>
      <c r="D125" s="83" t="s">
        <v>1211</v>
      </c>
      <c r="E125" s="83" t="s">
        <v>1226</v>
      </c>
      <c r="F125" s="83" t="s">
        <v>1235</v>
      </c>
      <c r="G125" s="83" t="s">
        <v>533</v>
      </c>
      <c r="H125" s="83" t="s">
        <v>1247</v>
      </c>
      <c r="I125" s="83" t="s">
        <v>200</v>
      </c>
      <c r="J125" s="83" t="s">
        <v>259</v>
      </c>
      <c r="K125" s="83" t="s">
        <v>147</v>
      </c>
      <c r="L125" s="83" t="s">
        <v>562</v>
      </c>
      <c r="M125" s="83" t="s">
        <v>694</v>
      </c>
      <c r="N125" s="83" t="s">
        <v>323</v>
      </c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</row>
    <row r="126">
      <c r="A126" s="83" t="str">
        <f t="array" ref="A126:ALK126">transpose(indirect('Train Failure report card'!C126))</f>
        <v>Outer Coil Spring</v>
      </c>
      <c r="B126" s="83" t="s">
        <v>1170</v>
      </c>
      <c r="C126" s="83" t="s">
        <v>1183</v>
      </c>
      <c r="D126" s="83" t="s">
        <v>1199</v>
      </c>
      <c r="E126" s="83" t="s">
        <v>1217</v>
      </c>
      <c r="F126" s="83" t="s">
        <v>1231</v>
      </c>
      <c r="G126" s="83" t="s">
        <v>25</v>
      </c>
      <c r="H126" s="83" t="s">
        <v>399</v>
      </c>
      <c r="I126" s="83" t="s">
        <v>1251</v>
      </c>
      <c r="J126" s="83" t="s">
        <v>1256</v>
      </c>
      <c r="K126" s="83" t="s">
        <v>1259</v>
      </c>
      <c r="L126" s="83" t="s">
        <v>1264</v>
      </c>
      <c r="M126" s="83" t="s">
        <v>1268</v>
      </c>
      <c r="N126" s="83" t="s">
        <v>262</v>
      </c>
      <c r="O126" s="83" t="s">
        <v>1274</v>
      </c>
      <c r="P126" s="83" t="s">
        <v>1279</v>
      </c>
      <c r="Q126" s="83" t="s">
        <v>1284</v>
      </c>
      <c r="R126" s="83" t="s">
        <v>1288</v>
      </c>
      <c r="S126" s="83" t="s">
        <v>1291</v>
      </c>
      <c r="T126" s="83" t="s">
        <v>110</v>
      </c>
      <c r="U126" s="83" t="s">
        <v>332</v>
      </c>
      <c r="V126" s="83" t="s">
        <v>323</v>
      </c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</row>
    <row r="127">
      <c r="A127" s="83" t="str">
        <f t="array" ref="A127:ALK127">transpose(indirect('Train Failure report card'!C127))</f>
        <v>Air compressor set</v>
      </c>
      <c r="B127" s="83" t="s">
        <v>1169</v>
      </c>
      <c r="C127" s="83" t="s">
        <v>1182</v>
      </c>
      <c r="D127" s="83" t="s">
        <v>1198</v>
      </c>
      <c r="E127" s="83" t="s">
        <v>1216</v>
      </c>
      <c r="F127" s="83" t="s">
        <v>1230</v>
      </c>
      <c r="G127" s="83" t="s">
        <v>264</v>
      </c>
      <c r="H127" s="83" t="s">
        <v>1243</v>
      </c>
      <c r="I127" s="83" t="s">
        <v>1250</v>
      </c>
      <c r="J127" s="83" t="s">
        <v>130</v>
      </c>
      <c r="K127" s="83" t="s">
        <v>1258</v>
      </c>
      <c r="L127" s="83" t="s">
        <v>86</v>
      </c>
      <c r="M127" s="83" t="s">
        <v>323</v>
      </c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</row>
    <row r="128">
      <c r="A128" s="83" t="str">
        <f t="array" ref="A128:ALK128">transpose(indirect('Train Failure report card'!C128))</f>
        <v>Current collector fuse</v>
      </c>
      <c r="B128" s="83" t="s">
        <v>126</v>
      </c>
      <c r="C128" s="83" t="s">
        <v>1185</v>
      </c>
      <c r="D128" s="83" t="s">
        <v>1201</v>
      </c>
      <c r="E128" s="83" t="s">
        <v>1218</v>
      </c>
      <c r="F128" s="83" t="s">
        <v>812</v>
      </c>
      <c r="G128" s="83" t="s">
        <v>176</v>
      </c>
      <c r="H128" s="83" t="s">
        <v>1244</v>
      </c>
      <c r="I128" s="83" t="s">
        <v>253</v>
      </c>
      <c r="J128" s="83" t="s">
        <v>433</v>
      </c>
      <c r="K128" s="83" t="s">
        <v>323</v>
      </c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</row>
    <row r="129">
      <c r="A129" s="83" t="str">
        <f t="array" ref="A129:ALK129">transpose(indirect('Train Failure report card'!C129))</f>
        <v>Outer Coil Spring</v>
      </c>
      <c r="B129" s="83" t="s">
        <v>1170</v>
      </c>
      <c r="C129" s="83" t="s">
        <v>1183</v>
      </c>
      <c r="D129" s="83" t="s">
        <v>1199</v>
      </c>
      <c r="E129" s="83" t="s">
        <v>1217</v>
      </c>
      <c r="F129" s="83" t="s">
        <v>1231</v>
      </c>
      <c r="G129" s="83" t="s">
        <v>25</v>
      </c>
      <c r="H129" s="83" t="s">
        <v>399</v>
      </c>
      <c r="I129" s="83" t="s">
        <v>1251</v>
      </c>
      <c r="J129" s="83" t="s">
        <v>1256</v>
      </c>
      <c r="K129" s="83" t="s">
        <v>1259</v>
      </c>
      <c r="L129" s="83" t="s">
        <v>1264</v>
      </c>
      <c r="M129" s="83" t="s">
        <v>1268</v>
      </c>
      <c r="N129" s="83" t="s">
        <v>262</v>
      </c>
      <c r="O129" s="83" t="s">
        <v>1274</v>
      </c>
      <c r="P129" s="83" t="s">
        <v>1279</v>
      </c>
      <c r="Q129" s="83" t="s">
        <v>1284</v>
      </c>
      <c r="R129" s="83" t="s">
        <v>1288</v>
      </c>
      <c r="S129" s="83" t="s">
        <v>1291</v>
      </c>
      <c r="T129" s="83" t="s">
        <v>110</v>
      </c>
      <c r="U129" s="83" t="s">
        <v>332</v>
      </c>
      <c r="V129" s="83" t="s">
        <v>323</v>
      </c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</row>
    <row r="130">
      <c r="A130" s="83" t="str">
        <f t="array" ref="A130:ALK130">transpose(indirect('Train Failure report card'!C130))</f>
        <v>Current collector fuse</v>
      </c>
      <c r="B130" s="83" t="s">
        <v>126</v>
      </c>
      <c r="C130" s="83" t="s">
        <v>1185</v>
      </c>
      <c r="D130" s="83" t="s">
        <v>1201</v>
      </c>
      <c r="E130" s="83" t="s">
        <v>1218</v>
      </c>
      <c r="F130" s="83" t="s">
        <v>812</v>
      </c>
      <c r="G130" s="83" t="s">
        <v>176</v>
      </c>
      <c r="H130" s="83" t="s">
        <v>1244</v>
      </c>
      <c r="I130" s="83" t="s">
        <v>253</v>
      </c>
      <c r="J130" s="83" t="s">
        <v>433</v>
      </c>
      <c r="K130" s="83" t="s">
        <v>323</v>
      </c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</row>
    <row r="131">
      <c r="A131" s="83" t="str">
        <f t="array" ref="A131:ALK131">transpose(indirect('Train Failure report card'!C131))</f>
        <v>Wiper controller Box</v>
      </c>
      <c r="B131" s="83" t="s">
        <v>470</v>
      </c>
      <c r="C131" s="83" t="s">
        <v>424</v>
      </c>
      <c r="D131" s="83" t="s">
        <v>1215</v>
      </c>
      <c r="E131" s="83" t="s">
        <v>281</v>
      </c>
      <c r="F131" s="83" t="s">
        <v>352</v>
      </c>
      <c r="G131" s="83" t="s">
        <v>114</v>
      </c>
      <c r="H131" s="83" t="s">
        <v>1249</v>
      </c>
      <c r="I131" s="83" t="s">
        <v>1255</v>
      </c>
      <c r="J131" s="83" t="s">
        <v>625</v>
      </c>
      <c r="K131" s="83" t="s">
        <v>958</v>
      </c>
      <c r="L131" s="83" t="s">
        <v>645</v>
      </c>
      <c r="M131" s="83" t="s">
        <v>323</v>
      </c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</row>
    <row r="132">
      <c r="A132" s="83" t="str">
        <f t="array" ref="A132:ALK132">transpose(indirect('Train Failure report card'!C132))</f>
        <v>Low beam lamp</v>
      </c>
      <c r="B132" s="83" t="s">
        <v>19</v>
      </c>
      <c r="C132" s="83" t="s">
        <v>1192</v>
      </c>
      <c r="D132" s="83" t="s">
        <v>1209</v>
      </c>
      <c r="E132" s="83" t="s">
        <v>249</v>
      </c>
      <c r="F132" s="83" t="s">
        <v>357</v>
      </c>
      <c r="G132" s="83" t="s">
        <v>323</v>
      </c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</row>
    <row r="133">
      <c r="A133" s="83" t="str">
        <f t="array" ref="A133:ALK133">transpose(indirect('Train Failure report card'!C133))</f>
        <v>Current collector fuse</v>
      </c>
      <c r="B133" s="83" t="s">
        <v>126</v>
      </c>
      <c r="C133" s="83" t="s">
        <v>1185</v>
      </c>
      <c r="D133" s="83" t="s">
        <v>1201</v>
      </c>
      <c r="E133" s="83" t="s">
        <v>1218</v>
      </c>
      <c r="F133" s="83" t="s">
        <v>812</v>
      </c>
      <c r="G133" s="83" t="s">
        <v>176</v>
      </c>
      <c r="H133" s="83" t="s">
        <v>1244</v>
      </c>
      <c r="I133" s="83" t="s">
        <v>253</v>
      </c>
      <c r="J133" s="83" t="s">
        <v>433</v>
      </c>
      <c r="K133" s="83" t="s">
        <v>323</v>
      </c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</row>
    <row r="134">
      <c r="A134" s="83" t="str">
        <f t="array" ref="A134:ALK134">transpose(indirect('Train Failure report card'!C134))</f>
        <v>Saloon LCD</v>
      </c>
      <c r="B134" s="83" t="s">
        <v>164</v>
      </c>
      <c r="C134" s="83" t="s">
        <v>536</v>
      </c>
      <c r="D134" s="83" t="s">
        <v>341</v>
      </c>
      <c r="E134" s="83" t="s">
        <v>569</v>
      </c>
      <c r="F134" s="83" t="s">
        <v>489</v>
      </c>
      <c r="G134" s="83" t="s">
        <v>1241</v>
      </c>
      <c r="H134" s="83" t="s">
        <v>1246</v>
      </c>
      <c r="I134" s="83" t="s">
        <v>133</v>
      </c>
      <c r="J134" s="83" t="s">
        <v>635</v>
      </c>
      <c r="K134" s="83" t="s">
        <v>1263</v>
      </c>
      <c r="L134" s="83" t="s">
        <v>1267</v>
      </c>
      <c r="M134" s="83" t="s">
        <v>857</v>
      </c>
      <c r="N134" s="83" t="s">
        <v>1273</v>
      </c>
      <c r="O134" s="83" t="s">
        <v>990</v>
      </c>
      <c r="P134" s="83" t="s">
        <v>1283</v>
      </c>
      <c r="Q134" s="83" t="s">
        <v>914</v>
      </c>
      <c r="R134" s="83" t="s">
        <v>445</v>
      </c>
      <c r="S134" s="83" t="s">
        <v>238</v>
      </c>
      <c r="T134" s="83" t="s">
        <v>436</v>
      </c>
      <c r="U134" s="83" t="s">
        <v>375</v>
      </c>
      <c r="V134" s="83" t="s">
        <v>373</v>
      </c>
      <c r="W134" s="83" t="s">
        <v>582</v>
      </c>
      <c r="X134" s="83" t="s">
        <v>618</v>
      </c>
      <c r="Y134" s="83" t="s">
        <v>744</v>
      </c>
      <c r="Z134" s="83" t="s">
        <v>1106</v>
      </c>
      <c r="AA134" s="83" t="s">
        <v>161</v>
      </c>
      <c r="AB134" s="83" t="s">
        <v>38</v>
      </c>
      <c r="AC134" s="83" t="s">
        <v>95</v>
      </c>
      <c r="AD134" s="83" t="s">
        <v>619</v>
      </c>
      <c r="AE134" s="83" t="s">
        <v>680</v>
      </c>
      <c r="AF134" s="83" t="s">
        <v>699</v>
      </c>
      <c r="AG134" s="83" t="s">
        <v>1295</v>
      </c>
      <c r="AH134" s="83" t="s">
        <v>1296</v>
      </c>
      <c r="AI134" s="83" t="s">
        <v>61</v>
      </c>
      <c r="AJ134" s="83" t="s">
        <v>195</v>
      </c>
      <c r="AK134" s="83" t="s">
        <v>244</v>
      </c>
      <c r="AL134" s="83" t="s">
        <v>271</v>
      </c>
      <c r="AM134" s="83" t="s">
        <v>99</v>
      </c>
      <c r="AN134" s="83" t="s">
        <v>1297</v>
      </c>
      <c r="AO134" s="83" t="s">
        <v>288</v>
      </c>
      <c r="AP134" s="83" t="s">
        <v>523</v>
      </c>
      <c r="AQ134" s="83" t="s">
        <v>633</v>
      </c>
      <c r="AR134" s="83" t="s">
        <v>754</v>
      </c>
      <c r="AS134" s="83" t="s">
        <v>323</v>
      </c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</row>
    <row r="135">
      <c r="A135" s="83" t="str">
        <f t="array" ref="A135:ALK135">transpose(indirect('Train Failure report card'!C135))</f>
        <v>LDCU</v>
      </c>
      <c r="B135" s="83" t="s">
        <v>1173</v>
      </c>
      <c r="C135" s="83" t="s">
        <v>1187</v>
      </c>
      <c r="D135" s="83" t="s">
        <v>1203</v>
      </c>
      <c r="E135" s="83" t="s">
        <v>1220</v>
      </c>
      <c r="F135" s="83" t="s">
        <v>1232</v>
      </c>
      <c r="G135" s="83" t="s">
        <v>1238</v>
      </c>
      <c r="H135" s="83" t="s">
        <v>150</v>
      </c>
      <c r="I135" s="83" t="s">
        <v>605</v>
      </c>
      <c r="J135" s="83" t="s">
        <v>141</v>
      </c>
      <c r="K135" s="83" t="s">
        <v>1261</v>
      </c>
      <c r="L135" s="83" t="s">
        <v>56</v>
      </c>
      <c r="M135" s="83" t="s">
        <v>312</v>
      </c>
      <c r="N135" s="83" t="s">
        <v>224</v>
      </c>
      <c r="O135" s="83" t="s">
        <v>1276</v>
      </c>
      <c r="P135" s="83" t="s">
        <v>1281</v>
      </c>
      <c r="Q135" s="83" t="s">
        <v>1286</v>
      </c>
      <c r="R135" s="83" t="s">
        <v>323</v>
      </c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</row>
    <row r="136">
      <c r="A136" s="83" t="str">
        <f t="array" ref="A136:ALK136">transpose(indirect('Train Failure report card'!C136))</f>
        <v>Saloon LCD</v>
      </c>
      <c r="B136" s="83" t="s">
        <v>164</v>
      </c>
      <c r="C136" s="83" t="s">
        <v>536</v>
      </c>
      <c r="D136" s="83" t="s">
        <v>341</v>
      </c>
      <c r="E136" s="83" t="s">
        <v>569</v>
      </c>
      <c r="F136" s="83" t="s">
        <v>489</v>
      </c>
      <c r="G136" s="83" t="s">
        <v>1241</v>
      </c>
      <c r="H136" s="83" t="s">
        <v>1246</v>
      </c>
      <c r="I136" s="83" t="s">
        <v>133</v>
      </c>
      <c r="J136" s="83" t="s">
        <v>635</v>
      </c>
      <c r="K136" s="83" t="s">
        <v>1263</v>
      </c>
      <c r="L136" s="83" t="s">
        <v>1267</v>
      </c>
      <c r="M136" s="83" t="s">
        <v>857</v>
      </c>
      <c r="N136" s="83" t="s">
        <v>1273</v>
      </c>
      <c r="O136" s="83" t="s">
        <v>990</v>
      </c>
      <c r="P136" s="83" t="s">
        <v>1283</v>
      </c>
      <c r="Q136" s="83" t="s">
        <v>914</v>
      </c>
      <c r="R136" s="83" t="s">
        <v>445</v>
      </c>
      <c r="S136" s="83" t="s">
        <v>238</v>
      </c>
      <c r="T136" s="83" t="s">
        <v>436</v>
      </c>
      <c r="U136" s="83" t="s">
        <v>375</v>
      </c>
      <c r="V136" s="83" t="s">
        <v>373</v>
      </c>
      <c r="W136" s="83" t="s">
        <v>582</v>
      </c>
      <c r="X136" s="83" t="s">
        <v>618</v>
      </c>
      <c r="Y136" s="83" t="s">
        <v>744</v>
      </c>
      <c r="Z136" s="83" t="s">
        <v>1106</v>
      </c>
      <c r="AA136" s="83" t="s">
        <v>161</v>
      </c>
      <c r="AB136" s="83" t="s">
        <v>38</v>
      </c>
      <c r="AC136" s="83" t="s">
        <v>95</v>
      </c>
      <c r="AD136" s="83" t="s">
        <v>619</v>
      </c>
      <c r="AE136" s="83" t="s">
        <v>680</v>
      </c>
      <c r="AF136" s="83" t="s">
        <v>699</v>
      </c>
      <c r="AG136" s="83" t="s">
        <v>1295</v>
      </c>
      <c r="AH136" s="83" t="s">
        <v>1296</v>
      </c>
      <c r="AI136" s="83" t="s">
        <v>61</v>
      </c>
      <c r="AJ136" s="83" t="s">
        <v>195</v>
      </c>
      <c r="AK136" s="83" t="s">
        <v>244</v>
      </c>
      <c r="AL136" s="83" t="s">
        <v>271</v>
      </c>
      <c r="AM136" s="83" t="s">
        <v>99</v>
      </c>
      <c r="AN136" s="83" t="s">
        <v>1297</v>
      </c>
      <c r="AO136" s="83" t="s">
        <v>288</v>
      </c>
      <c r="AP136" s="83" t="s">
        <v>523</v>
      </c>
      <c r="AQ136" s="83" t="s">
        <v>633</v>
      </c>
      <c r="AR136" s="83" t="s">
        <v>754</v>
      </c>
      <c r="AS136" s="83" t="s">
        <v>323</v>
      </c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</row>
    <row r="137">
      <c r="A137" s="83" t="str">
        <f t="array" ref="A137:ALK137">transpose(indirect('Train Failure report card'!C137))</f>
        <v>Outer Coil Spring</v>
      </c>
      <c r="B137" s="83" t="s">
        <v>1170</v>
      </c>
      <c r="C137" s="83" t="s">
        <v>1183</v>
      </c>
      <c r="D137" s="83" t="s">
        <v>1199</v>
      </c>
      <c r="E137" s="83" t="s">
        <v>1217</v>
      </c>
      <c r="F137" s="83" t="s">
        <v>1231</v>
      </c>
      <c r="G137" s="83" t="s">
        <v>25</v>
      </c>
      <c r="H137" s="83" t="s">
        <v>399</v>
      </c>
      <c r="I137" s="83" t="s">
        <v>1251</v>
      </c>
      <c r="J137" s="83" t="s">
        <v>1256</v>
      </c>
      <c r="K137" s="83" t="s">
        <v>1259</v>
      </c>
      <c r="L137" s="83" t="s">
        <v>1264</v>
      </c>
      <c r="M137" s="83" t="s">
        <v>1268</v>
      </c>
      <c r="N137" s="83" t="s">
        <v>262</v>
      </c>
      <c r="O137" s="83" t="s">
        <v>1274</v>
      </c>
      <c r="P137" s="83" t="s">
        <v>1279</v>
      </c>
      <c r="Q137" s="83" t="s">
        <v>1284</v>
      </c>
      <c r="R137" s="83" t="s">
        <v>1288</v>
      </c>
      <c r="S137" s="83" t="s">
        <v>1291</v>
      </c>
      <c r="T137" s="83" t="s">
        <v>110</v>
      </c>
      <c r="U137" s="83" t="s">
        <v>332</v>
      </c>
      <c r="V137" s="83" t="s">
        <v>323</v>
      </c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</row>
    <row r="138">
      <c r="A138" s="83" t="str">
        <f t="array" ref="A138:ALK138">transpose(indirect('Train Failure report card'!C138))</f>
        <v>Wiper controller Box</v>
      </c>
      <c r="B138" s="83" t="s">
        <v>470</v>
      </c>
      <c r="C138" s="83" t="s">
        <v>424</v>
      </c>
      <c r="D138" s="83" t="s">
        <v>1215</v>
      </c>
      <c r="E138" s="83" t="s">
        <v>281</v>
      </c>
      <c r="F138" s="83" t="s">
        <v>352</v>
      </c>
      <c r="G138" s="83" t="s">
        <v>114</v>
      </c>
      <c r="H138" s="83" t="s">
        <v>1249</v>
      </c>
      <c r="I138" s="83" t="s">
        <v>1255</v>
      </c>
      <c r="J138" s="83" t="s">
        <v>625</v>
      </c>
      <c r="K138" s="83" t="s">
        <v>958</v>
      </c>
      <c r="L138" s="83" t="s">
        <v>645</v>
      </c>
      <c r="M138" s="83" t="s">
        <v>323</v>
      </c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</row>
    <row r="139">
      <c r="A139" s="83" t="str">
        <f t="array" ref="A139:ALK139">transpose(indirect('Train Failure report card'!C139))</f>
        <v>Low beam lamp</v>
      </c>
      <c r="B139" s="83" t="s">
        <v>19</v>
      </c>
      <c r="C139" s="83" t="s">
        <v>1192</v>
      </c>
      <c r="D139" s="83" t="s">
        <v>1209</v>
      </c>
      <c r="E139" s="83" t="s">
        <v>249</v>
      </c>
      <c r="F139" s="83" t="s">
        <v>357</v>
      </c>
      <c r="G139" s="83" t="s">
        <v>323</v>
      </c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</row>
    <row r="140">
      <c r="A140" s="83" t="str">
        <f t="array" ref="A140:ALK140">transpose(indirect('Train Failure report card'!C140))</f>
        <v>Current collector fuse</v>
      </c>
      <c r="B140" s="83" t="s">
        <v>126</v>
      </c>
      <c r="C140" s="83" t="s">
        <v>1185</v>
      </c>
      <c r="D140" s="83" t="s">
        <v>1201</v>
      </c>
      <c r="E140" s="83" t="s">
        <v>1218</v>
      </c>
      <c r="F140" s="83" t="s">
        <v>812</v>
      </c>
      <c r="G140" s="83" t="s">
        <v>176</v>
      </c>
      <c r="H140" s="83" t="s">
        <v>1244</v>
      </c>
      <c r="I140" s="83" t="s">
        <v>253</v>
      </c>
      <c r="J140" s="83" t="s">
        <v>433</v>
      </c>
      <c r="K140" s="83" t="s">
        <v>323</v>
      </c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</row>
    <row r="141">
      <c r="A141" s="83" t="str">
        <f t="array" ref="A141:ALK141">transpose(indirect('Train Failure report card'!C141))</f>
        <v>Wiper controller Box</v>
      </c>
      <c r="B141" s="83" t="s">
        <v>470</v>
      </c>
      <c r="C141" s="83" t="s">
        <v>424</v>
      </c>
      <c r="D141" s="83" t="s">
        <v>1215</v>
      </c>
      <c r="E141" s="83" t="s">
        <v>281</v>
      </c>
      <c r="F141" s="83" t="s">
        <v>352</v>
      </c>
      <c r="G141" s="83" t="s">
        <v>114</v>
      </c>
      <c r="H141" s="83" t="s">
        <v>1249</v>
      </c>
      <c r="I141" s="83" t="s">
        <v>1255</v>
      </c>
      <c r="J141" s="83" t="s">
        <v>625</v>
      </c>
      <c r="K141" s="83" t="s">
        <v>958</v>
      </c>
      <c r="L141" s="83" t="s">
        <v>645</v>
      </c>
      <c r="M141" s="83" t="s">
        <v>323</v>
      </c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</row>
    <row r="142">
      <c r="A142" s="83" t="str">
        <f t="array" ref="A142:ALK142">transpose(indirect('Train Failure report card'!C142))</f>
        <v>Low beam lamp</v>
      </c>
      <c r="B142" s="83" t="s">
        <v>19</v>
      </c>
      <c r="C142" s="83" t="s">
        <v>1192</v>
      </c>
      <c r="D142" s="83" t="s">
        <v>1209</v>
      </c>
      <c r="E142" s="83" t="s">
        <v>249</v>
      </c>
      <c r="F142" s="83" t="s">
        <v>357</v>
      </c>
      <c r="G142" s="83" t="s">
        <v>323</v>
      </c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</row>
    <row r="143">
      <c r="A143" s="83" t="str">
        <f t="array" ref="A143:ALK143">transpose(indirect('Train Failure report card'!C143))</f>
        <v>Low beam lamp</v>
      </c>
      <c r="B143" s="83" t="s">
        <v>19</v>
      </c>
      <c r="C143" s="83" t="s">
        <v>1192</v>
      </c>
      <c r="D143" s="83" t="s">
        <v>1209</v>
      </c>
      <c r="E143" s="83" t="s">
        <v>249</v>
      </c>
      <c r="F143" s="83" t="s">
        <v>357</v>
      </c>
      <c r="G143" s="83" t="s">
        <v>323</v>
      </c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</row>
    <row r="144">
      <c r="A144" s="83" t="str">
        <f t="array" ref="A144:ALK144">transpose(indirect('Train Failure report card'!C144))</f>
        <v>Air compressor set</v>
      </c>
      <c r="B144" s="83" t="s">
        <v>1169</v>
      </c>
      <c r="C144" s="83" t="s">
        <v>1182</v>
      </c>
      <c r="D144" s="83" t="s">
        <v>1198</v>
      </c>
      <c r="E144" s="83" t="s">
        <v>1216</v>
      </c>
      <c r="F144" s="83" t="s">
        <v>1230</v>
      </c>
      <c r="G144" s="83" t="s">
        <v>264</v>
      </c>
      <c r="H144" s="83" t="s">
        <v>1243</v>
      </c>
      <c r="I144" s="83" t="s">
        <v>1250</v>
      </c>
      <c r="J144" s="83" t="s">
        <v>130</v>
      </c>
      <c r="K144" s="83" t="s">
        <v>1258</v>
      </c>
      <c r="L144" s="83" t="s">
        <v>86</v>
      </c>
      <c r="M144" s="83" t="s">
        <v>323</v>
      </c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</row>
    <row r="145">
      <c r="A145" s="83" t="str">
        <f t="array" ref="A145:ALK145">transpose(indirect('Train Failure report card'!C145))</f>
        <v>Air compressor set</v>
      </c>
      <c r="B145" s="83" t="s">
        <v>1169</v>
      </c>
      <c r="C145" s="83" t="s">
        <v>1182</v>
      </c>
      <c r="D145" s="83" t="s">
        <v>1198</v>
      </c>
      <c r="E145" s="83" t="s">
        <v>1216</v>
      </c>
      <c r="F145" s="83" t="s">
        <v>1230</v>
      </c>
      <c r="G145" s="83" t="s">
        <v>264</v>
      </c>
      <c r="H145" s="83" t="s">
        <v>1243</v>
      </c>
      <c r="I145" s="83" t="s">
        <v>1250</v>
      </c>
      <c r="J145" s="83" t="s">
        <v>130</v>
      </c>
      <c r="K145" s="83" t="s">
        <v>1258</v>
      </c>
      <c r="L145" s="83" t="s">
        <v>86</v>
      </c>
      <c r="M145" s="83" t="s">
        <v>323</v>
      </c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</row>
    <row r="146">
      <c r="A146" s="83" t="str">
        <f t="array" ref="A146:ALK146">transpose(indirect('Train Failure report card'!C146))</f>
        <v>Current collector fuse</v>
      </c>
      <c r="B146" s="83" t="s">
        <v>126</v>
      </c>
      <c r="C146" s="83" t="s">
        <v>1185</v>
      </c>
      <c r="D146" s="83" t="s">
        <v>1201</v>
      </c>
      <c r="E146" s="83" t="s">
        <v>1218</v>
      </c>
      <c r="F146" s="83" t="s">
        <v>812</v>
      </c>
      <c r="G146" s="83" t="s">
        <v>176</v>
      </c>
      <c r="H146" s="83" t="s">
        <v>1244</v>
      </c>
      <c r="I146" s="83" t="s">
        <v>253</v>
      </c>
      <c r="J146" s="83" t="s">
        <v>433</v>
      </c>
      <c r="K146" s="83" t="s">
        <v>323</v>
      </c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</row>
    <row r="147">
      <c r="A147" s="83" t="str">
        <f t="array" ref="A147:ALK147">transpose(indirect('Train Failure report card'!C147))</f>
        <v>Wiper controller Box</v>
      </c>
      <c r="B147" s="83" t="s">
        <v>470</v>
      </c>
      <c r="C147" s="83" t="s">
        <v>424</v>
      </c>
      <c r="D147" s="83" t="s">
        <v>1215</v>
      </c>
      <c r="E147" s="83" t="s">
        <v>281</v>
      </c>
      <c r="F147" s="83" t="s">
        <v>352</v>
      </c>
      <c r="G147" s="83" t="s">
        <v>114</v>
      </c>
      <c r="H147" s="83" t="s">
        <v>1249</v>
      </c>
      <c r="I147" s="83" t="s">
        <v>1255</v>
      </c>
      <c r="J147" s="83" t="s">
        <v>625</v>
      </c>
      <c r="K147" s="83" t="s">
        <v>958</v>
      </c>
      <c r="L147" s="83" t="s">
        <v>645</v>
      </c>
      <c r="M147" s="83" t="s">
        <v>323</v>
      </c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</row>
    <row r="148">
      <c r="A148" s="83" t="str">
        <f t="array" ref="A148:ALK148">transpose(indirect('Train Failure report card'!C148))</f>
        <v>Saloon LCD</v>
      </c>
      <c r="B148" s="83" t="s">
        <v>164</v>
      </c>
      <c r="C148" s="83" t="s">
        <v>536</v>
      </c>
      <c r="D148" s="83" t="s">
        <v>341</v>
      </c>
      <c r="E148" s="83" t="s">
        <v>569</v>
      </c>
      <c r="F148" s="83" t="s">
        <v>489</v>
      </c>
      <c r="G148" s="83" t="s">
        <v>1241</v>
      </c>
      <c r="H148" s="83" t="s">
        <v>1246</v>
      </c>
      <c r="I148" s="83" t="s">
        <v>133</v>
      </c>
      <c r="J148" s="83" t="s">
        <v>635</v>
      </c>
      <c r="K148" s="83" t="s">
        <v>1263</v>
      </c>
      <c r="L148" s="83" t="s">
        <v>1267</v>
      </c>
      <c r="M148" s="83" t="s">
        <v>857</v>
      </c>
      <c r="N148" s="83" t="s">
        <v>1273</v>
      </c>
      <c r="O148" s="83" t="s">
        <v>990</v>
      </c>
      <c r="P148" s="83" t="s">
        <v>1283</v>
      </c>
      <c r="Q148" s="83" t="s">
        <v>914</v>
      </c>
      <c r="R148" s="83" t="s">
        <v>445</v>
      </c>
      <c r="S148" s="83" t="s">
        <v>238</v>
      </c>
      <c r="T148" s="83" t="s">
        <v>436</v>
      </c>
      <c r="U148" s="83" t="s">
        <v>375</v>
      </c>
      <c r="V148" s="83" t="s">
        <v>373</v>
      </c>
      <c r="W148" s="83" t="s">
        <v>582</v>
      </c>
      <c r="X148" s="83" t="s">
        <v>618</v>
      </c>
      <c r="Y148" s="83" t="s">
        <v>744</v>
      </c>
      <c r="Z148" s="83" t="s">
        <v>1106</v>
      </c>
      <c r="AA148" s="83" t="s">
        <v>161</v>
      </c>
      <c r="AB148" s="83" t="s">
        <v>38</v>
      </c>
      <c r="AC148" s="83" t="s">
        <v>95</v>
      </c>
      <c r="AD148" s="83" t="s">
        <v>619</v>
      </c>
      <c r="AE148" s="83" t="s">
        <v>680</v>
      </c>
      <c r="AF148" s="83" t="s">
        <v>699</v>
      </c>
      <c r="AG148" s="83" t="s">
        <v>1295</v>
      </c>
      <c r="AH148" s="83" t="s">
        <v>1296</v>
      </c>
      <c r="AI148" s="83" t="s">
        <v>61</v>
      </c>
      <c r="AJ148" s="83" t="s">
        <v>195</v>
      </c>
      <c r="AK148" s="83" t="s">
        <v>244</v>
      </c>
      <c r="AL148" s="83" t="s">
        <v>271</v>
      </c>
      <c r="AM148" s="83" t="s">
        <v>99</v>
      </c>
      <c r="AN148" s="83" t="s">
        <v>1297</v>
      </c>
      <c r="AO148" s="83" t="s">
        <v>288</v>
      </c>
      <c r="AP148" s="83" t="s">
        <v>523</v>
      </c>
      <c r="AQ148" s="83" t="s">
        <v>633</v>
      </c>
      <c r="AR148" s="83" t="s">
        <v>754</v>
      </c>
      <c r="AS148" s="83" t="s">
        <v>323</v>
      </c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E148" s="83"/>
      <c r="BF148" s="83"/>
      <c r="BG148" s="83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</row>
    <row r="149">
      <c r="A149" s="83" t="str">
        <f t="array" ref="A149:ALK149">transpose(indirect('Train Failure report card'!C149))</f>
        <v>Wiper controller Box</v>
      </c>
      <c r="B149" s="83" t="s">
        <v>470</v>
      </c>
      <c r="C149" s="83" t="s">
        <v>424</v>
      </c>
      <c r="D149" s="83" t="s">
        <v>1215</v>
      </c>
      <c r="E149" s="83" t="s">
        <v>281</v>
      </c>
      <c r="F149" s="83" t="s">
        <v>352</v>
      </c>
      <c r="G149" s="83" t="s">
        <v>114</v>
      </c>
      <c r="H149" s="83" t="s">
        <v>1249</v>
      </c>
      <c r="I149" s="83" t="s">
        <v>1255</v>
      </c>
      <c r="J149" s="83" t="s">
        <v>625</v>
      </c>
      <c r="K149" s="83" t="s">
        <v>958</v>
      </c>
      <c r="L149" s="83" t="s">
        <v>645</v>
      </c>
      <c r="M149" s="83" t="s">
        <v>323</v>
      </c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</row>
    <row r="150">
      <c r="A150" s="83" t="str">
        <f t="array" ref="A150:ALK150">transpose(indirect('Train Failure report card'!C150))</f>
        <v>Wiper controller Box</v>
      </c>
      <c r="B150" s="83" t="s">
        <v>470</v>
      </c>
      <c r="C150" s="83" t="s">
        <v>424</v>
      </c>
      <c r="D150" s="83" t="s">
        <v>1215</v>
      </c>
      <c r="E150" s="83" t="s">
        <v>281</v>
      </c>
      <c r="F150" s="83" t="s">
        <v>352</v>
      </c>
      <c r="G150" s="83" t="s">
        <v>114</v>
      </c>
      <c r="H150" s="83" t="s">
        <v>1249</v>
      </c>
      <c r="I150" s="83" t="s">
        <v>1255</v>
      </c>
      <c r="J150" s="83" t="s">
        <v>625</v>
      </c>
      <c r="K150" s="83" t="s">
        <v>958</v>
      </c>
      <c r="L150" s="83" t="s">
        <v>645</v>
      </c>
      <c r="M150" s="83" t="s">
        <v>323</v>
      </c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</row>
    <row r="151">
      <c r="A151" s="83" t="str">
        <f t="array" ref="A151:ALK151">transpose(indirect('Train Failure report card'!C151))</f>
        <v>Low beam lamp</v>
      </c>
      <c r="B151" s="83" t="s">
        <v>19</v>
      </c>
      <c r="C151" s="83" t="s">
        <v>1192</v>
      </c>
      <c r="D151" s="83" t="s">
        <v>1209</v>
      </c>
      <c r="E151" s="83" t="s">
        <v>249</v>
      </c>
      <c r="F151" s="83" t="s">
        <v>357</v>
      </c>
      <c r="G151" s="83" t="s">
        <v>323</v>
      </c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</row>
    <row r="152">
      <c r="A152" s="83" t="str">
        <f t="array" ref="A152:ALK152">transpose(indirect('Train Failure report card'!C152))</f>
        <v>LDCU</v>
      </c>
      <c r="B152" s="83" t="s">
        <v>1173</v>
      </c>
      <c r="C152" s="83" t="s">
        <v>1187</v>
      </c>
      <c r="D152" s="83" t="s">
        <v>1203</v>
      </c>
      <c r="E152" s="83" t="s">
        <v>1220</v>
      </c>
      <c r="F152" s="83" t="s">
        <v>1232</v>
      </c>
      <c r="G152" s="83" t="s">
        <v>1238</v>
      </c>
      <c r="H152" s="83" t="s">
        <v>150</v>
      </c>
      <c r="I152" s="83" t="s">
        <v>605</v>
      </c>
      <c r="J152" s="83" t="s">
        <v>141</v>
      </c>
      <c r="K152" s="83" t="s">
        <v>1261</v>
      </c>
      <c r="L152" s="83" t="s">
        <v>56</v>
      </c>
      <c r="M152" s="83" t="s">
        <v>312</v>
      </c>
      <c r="N152" s="83" t="s">
        <v>224</v>
      </c>
      <c r="O152" s="83" t="s">
        <v>1276</v>
      </c>
      <c r="P152" s="83" t="s">
        <v>1281</v>
      </c>
      <c r="Q152" s="83" t="s">
        <v>1286</v>
      </c>
      <c r="R152" s="83" t="s">
        <v>323</v>
      </c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</row>
    <row r="153">
      <c r="A153" s="83" t="str">
        <f t="array" ref="A153:ALK153">transpose(indirect('Train Failure report card'!C153))</f>
        <v>LDCU</v>
      </c>
      <c r="B153" s="83" t="s">
        <v>1173</v>
      </c>
      <c r="C153" s="83" t="s">
        <v>1187</v>
      </c>
      <c r="D153" s="83" t="s">
        <v>1203</v>
      </c>
      <c r="E153" s="83" t="s">
        <v>1220</v>
      </c>
      <c r="F153" s="83" t="s">
        <v>1232</v>
      </c>
      <c r="G153" s="83" t="s">
        <v>1238</v>
      </c>
      <c r="H153" s="83" t="s">
        <v>150</v>
      </c>
      <c r="I153" s="83" t="s">
        <v>605</v>
      </c>
      <c r="J153" s="83" t="s">
        <v>141</v>
      </c>
      <c r="K153" s="83" t="s">
        <v>1261</v>
      </c>
      <c r="L153" s="83" t="s">
        <v>56</v>
      </c>
      <c r="M153" s="83" t="s">
        <v>312</v>
      </c>
      <c r="N153" s="83" t="s">
        <v>224</v>
      </c>
      <c r="O153" s="83" t="s">
        <v>1276</v>
      </c>
      <c r="P153" s="83" t="s">
        <v>1281</v>
      </c>
      <c r="Q153" s="83" t="s">
        <v>1286</v>
      </c>
      <c r="R153" s="83" t="s">
        <v>323</v>
      </c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</row>
    <row r="154">
      <c r="A154" s="83" t="str">
        <f t="array" ref="A154:ALK154">transpose(indirect('Train Failure report card'!C154))</f>
        <v>Saloon LCD</v>
      </c>
      <c r="B154" s="83" t="s">
        <v>164</v>
      </c>
      <c r="C154" s="83" t="s">
        <v>536</v>
      </c>
      <c r="D154" s="83" t="s">
        <v>341</v>
      </c>
      <c r="E154" s="83" t="s">
        <v>569</v>
      </c>
      <c r="F154" s="83" t="s">
        <v>489</v>
      </c>
      <c r="G154" s="83" t="s">
        <v>1241</v>
      </c>
      <c r="H154" s="83" t="s">
        <v>1246</v>
      </c>
      <c r="I154" s="83" t="s">
        <v>133</v>
      </c>
      <c r="J154" s="83" t="s">
        <v>635</v>
      </c>
      <c r="K154" s="83" t="s">
        <v>1263</v>
      </c>
      <c r="L154" s="83" t="s">
        <v>1267</v>
      </c>
      <c r="M154" s="83" t="s">
        <v>857</v>
      </c>
      <c r="N154" s="83" t="s">
        <v>1273</v>
      </c>
      <c r="O154" s="83" t="s">
        <v>990</v>
      </c>
      <c r="P154" s="83" t="s">
        <v>1283</v>
      </c>
      <c r="Q154" s="83" t="s">
        <v>914</v>
      </c>
      <c r="R154" s="83" t="s">
        <v>445</v>
      </c>
      <c r="S154" s="83" t="s">
        <v>238</v>
      </c>
      <c r="T154" s="83" t="s">
        <v>436</v>
      </c>
      <c r="U154" s="83" t="s">
        <v>375</v>
      </c>
      <c r="V154" s="83" t="s">
        <v>373</v>
      </c>
      <c r="W154" s="83" t="s">
        <v>582</v>
      </c>
      <c r="X154" s="83" t="s">
        <v>618</v>
      </c>
      <c r="Y154" s="83" t="s">
        <v>744</v>
      </c>
      <c r="Z154" s="83" t="s">
        <v>1106</v>
      </c>
      <c r="AA154" s="83" t="s">
        <v>161</v>
      </c>
      <c r="AB154" s="83" t="s">
        <v>38</v>
      </c>
      <c r="AC154" s="83" t="s">
        <v>95</v>
      </c>
      <c r="AD154" s="83" t="s">
        <v>619</v>
      </c>
      <c r="AE154" s="83" t="s">
        <v>680</v>
      </c>
      <c r="AF154" s="83" t="s">
        <v>699</v>
      </c>
      <c r="AG154" s="83" t="s">
        <v>1295</v>
      </c>
      <c r="AH154" s="83" t="s">
        <v>1296</v>
      </c>
      <c r="AI154" s="83" t="s">
        <v>61</v>
      </c>
      <c r="AJ154" s="83" t="s">
        <v>195</v>
      </c>
      <c r="AK154" s="83" t="s">
        <v>244</v>
      </c>
      <c r="AL154" s="83" t="s">
        <v>271</v>
      </c>
      <c r="AM154" s="83" t="s">
        <v>99</v>
      </c>
      <c r="AN154" s="83" t="s">
        <v>1297</v>
      </c>
      <c r="AO154" s="83" t="s">
        <v>288</v>
      </c>
      <c r="AP154" s="83" t="s">
        <v>523</v>
      </c>
      <c r="AQ154" s="83" t="s">
        <v>633</v>
      </c>
      <c r="AR154" s="83" t="s">
        <v>754</v>
      </c>
      <c r="AS154" s="83" t="s">
        <v>323</v>
      </c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</row>
    <row r="155">
      <c r="A155" s="83" t="str">
        <f t="array" ref="A155:ALK155">transpose(indirect('Train Failure report card'!C155))</f>
        <v>Saloon LCD</v>
      </c>
      <c r="B155" s="83" t="s">
        <v>164</v>
      </c>
      <c r="C155" s="83" t="s">
        <v>536</v>
      </c>
      <c r="D155" s="83" t="s">
        <v>341</v>
      </c>
      <c r="E155" s="83" t="s">
        <v>569</v>
      </c>
      <c r="F155" s="83" t="s">
        <v>489</v>
      </c>
      <c r="G155" s="83" t="s">
        <v>1241</v>
      </c>
      <c r="H155" s="83" t="s">
        <v>1246</v>
      </c>
      <c r="I155" s="83" t="s">
        <v>133</v>
      </c>
      <c r="J155" s="83" t="s">
        <v>635</v>
      </c>
      <c r="K155" s="83" t="s">
        <v>1263</v>
      </c>
      <c r="L155" s="83" t="s">
        <v>1267</v>
      </c>
      <c r="M155" s="83" t="s">
        <v>857</v>
      </c>
      <c r="N155" s="83" t="s">
        <v>1273</v>
      </c>
      <c r="O155" s="83" t="s">
        <v>990</v>
      </c>
      <c r="P155" s="83" t="s">
        <v>1283</v>
      </c>
      <c r="Q155" s="83" t="s">
        <v>914</v>
      </c>
      <c r="R155" s="83" t="s">
        <v>445</v>
      </c>
      <c r="S155" s="83" t="s">
        <v>238</v>
      </c>
      <c r="T155" s="83" t="s">
        <v>436</v>
      </c>
      <c r="U155" s="83" t="s">
        <v>375</v>
      </c>
      <c r="V155" s="83" t="s">
        <v>373</v>
      </c>
      <c r="W155" s="83" t="s">
        <v>582</v>
      </c>
      <c r="X155" s="83" t="s">
        <v>618</v>
      </c>
      <c r="Y155" s="83" t="s">
        <v>744</v>
      </c>
      <c r="Z155" s="83" t="s">
        <v>1106</v>
      </c>
      <c r="AA155" s="83" t="s">
        <v>161</v>
      </c>
      <c r="AB155" s="83" t="s">
        <v>38</v>
      </c>
      <c r="AC155" s="83" t="s">
        <v>95</v>
      </c>
      <c r="AD155" s="83" t="s">
        <v>619</v>
      </c>
      <c r="AE155" s="83" t="s">
        <v>680</v>
      </c>
      <c r="AF155" s="83" t="s">
        <v>699</v>
      </c>
      <c r="AG155" s="83" t="s">
        <v>1295</v>
      </c>
      <c r="AH155" s="83" t="s">
        <v>1296</v>
      </c>
      <c r="AI155" s="83" t="s">
        <v>61</v>
      </c>
      <c r="AJ155" s="83" t="s">
        <v>195</v>
      </c>
      <c r="AK155" s="83" t="s">
        <v>244</v>
      </c>
      <c r="AL155" s="83" t="s">
        <v>271</v>
      </c>
      <c r="AM155" s="83" t="s">
        <v>99</v>
      </c>
      <c r="AN155" s="83" t="s">
        <v>1297</v>
      </c>
      <c r="AO155" s="83" t="s">
        <v>288</v>
      </c>
      <c r="AP155" s="83" t="s">
        <v>523</v>
      </c>
      <c r="AQ155" s="83" t="s">
        <v>633</v>
      </c>
      <c r="AR155" s="83" t="s">
        <v>754</v>
      </c>
      <c r="AS155" s="83" t="s">
        <v>323</v>
      </c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83"/>
      <c r="BK155" s="83"/>
      <c r="BL155" s="83"/>
      <c r="BM155" s="83"/>
      <c r="BN155" s="83"/>
      <c r="BO155" s="83"/>
      <c r="BP155" s="83"/>
      <c r="BQ155" s="83"/>
      <c r="BR155" s="83"/>
    </row>
    <row r="156">
      <c r="A156" s="83" t="str">
        <f t="array" ref="A156:ALK156">transpose(indirect('Train Failure report card'!C156))</f>
        <v>Air compressor set</v>
      </c>
      <c r="B156" s="83" t="s">
        <v>1169</v>
      </c>
      <c r="C156" s="83" t="s">
        <v>1182</v>
      </c>
      <c r="D156" s="83" t="s">
        <v>1198</v>
      </c>
      <c r="E156" s="83" t="s">
        <v>1216</v>
      </c>
      <c r="F156" s="83" t="s">
        <v>1230</v>
      </c>
      <c r="G156" s="83" t="s">
        <v>264</v>
      </c>
      <c r="H156" s="83" t="s">
        <v>1243</v>
      </c>
      <c r="I156" s="83" t="s">
        <v>1250</v>
      </c>
      <c r="J156" s="83" t="s">
        <v>130</v>
      </c>
      <c r="K156" s="83" t="s">
        <v>1258</v>
      </c>
      <c r="L156" s="83" t="s">
        <v>86</v>
      </c>
      <c r="M156" s="83" t="s">
        <v>323</v>
      </c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83"/>
      <c r="BK156" s="83"/>
      <c r="BL156" s="83"/>
      <c r="BM156" s="83"/>
      <c r="BN156" s="83"/>
      <c r="BO156" s="83"/>
      <c r="BP156" s="83"/>
      <c r="BQ156" s="83"/>
      <c r="BR156" s="83"/>
    </row>
    <row r="157">
      <c r="A157" s="83" t="str">
        <f t="array" ref="A157:ALK157">transpose(indirect('Train Failure report card'!C157))</f>
        <v>Gateway valve</v>
      </c>
      <c r="B157" s="83" t="s">
        <v>34</v>
      </c>
      <c r="C157" s="83" t="s">
        <v>1195</v>
      </c>
      <c r="D157" s="83" t="s">
        <v>1211</v>
      </c>
      <c r="E157" s="83" t="s">
        <v>1226</v>
      </c>
      <c r="F157" s="83" t="s">
        <v>1235</v>
      </c>
      <c r="G157" s="83" t="s">
        <v>533</v>
      </c>
      <c r="H157" s="83" t="s">
        <v>1247</v>
      </c>
      <c r="I157" s="83" t="s">
        <v>200</v>
      </c>
      <c r="J157" s="83" t="s">
        <v>259</v>
      </c>
      <c r="K157" s="83" t="s">
        <v>147</v>
      </c>
      <c r="L157" s="83" t="s">
        <v>562</v>
      </c>
      <c r="M157" s="83" t="s">
        <v>694</v>
      </c>
      <c r="N157" s="83" t="s">
        <v>323</v>
      </c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</row>
    <row r="158">
      <c r="A158" s="83" t="str">
        <f t="array" ref="A158:ALK158">transpose(indirect('Train Failure report card'!C158))</f>
        <v>Saloon HVAC compressor</v>
      </c>
      <c r="B158" s="83" t="s">
        <v>338</v>
      </c>
      <c r="C158" s="83" t="s">
        <v>1190</v>
      </c>
      <c r="D158" s="83" t="s">
        <v>1207</v>
      </c>
      <c r="E158" s="83" t="s">
        <v>1223</v>
      </c>
      <c r="F158" s="83" t="s">
        <v>29</v>
      </c>
      <c r="G158" s="83" t="s">
        <v>363</v>
      </c>
      <c r="H158" s="83" t="s">
        <v>452</v>
      </c>
      <c r="I158" s="83" t="s">
        <v>414</v>
      </c>
      <c r="J158" s="83" t="s">
        <v>1115</v>
      </c>
      <c r="K158" s="83" t="s">
        <v>840</v>
      </c>
      <c r="L158" s="83" t="s">
        <v>1265</v>
      </c>
      <c r="M158" s="83" t="s">
        <v>116</v>
      </c>
      <c r="N158" s="83" t="s">
        <v>1271</v>
      </c>
      <c r="O158" s="83" t="s">
        <v>1277</v>
      </c>
      <c r="P158" s="83" t="s">
        <v>1282</v>
      </c>
      <c r="Q158" s="83" t="s">
        <v>1287</v>
      </c>
      <c r="R158" s="83" t="s">
        <v>1290</v>
      </c>
      <c r="S158" s="83" t="s">
        <v>1292</v>
      </c>
      <c r="T158" s="83" t="s">
        <v>1293</v>
      </c>
      <c r="U158" s="83" t="s">
        <v>1294</v>
      </c>
      <c r="V158" s="83" t="s">
        <v>189</v>
      </c>
      <c r="W158" s="83" t="s">
        <v>307</v>
      </c>
      <c r="X158" s="83" t="s">
        <v>346</v>
      </c>
      <c r="Y158" s="83" t="s">
        <v>808</v>
      </c>
      <c r="Z158" s="83" t="s">
        <v>323</v>
      </c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</row>
    <row r="159">
      <c r="A159" s="83" t="str">
        <f t="array" ref="A159:ALK159">transpose(indirect('Train Failure report card'!C159))</f>
        <v>LDCU</v>
      </c>
      <c r="B159" s="83" t="s">
        <v>1173</v>
      </c>
      <c r="C159" s="83" t="s">
        <v>1187</v>
      </c>
      <c r="D159" s="83" t="s">
        <v>1203</v>
      </c>
      <c r="E159" s="83" t="s">
        <v>1220</v>
      </c>
      <c r="F159" s="83" t="s">
        <v>1232</v>
      </c>
      <c r="G159" s="83" t="s">
        <v>1238</v>
      </c>
      <c r="H159" s="83" t="s">
        <v>150</v>
      </c>
      <c r="I159" s="83" t="s">
        <v>605</v>
      </c>
      <c r="J159" s="83" t="s">
        <v>141</v>
      </c>
      <c r="K159" s="83" t="s">
        <v>1261</v>
      </c>
      <c r="L159" s="83" t="s">
        <v>56</v>
      </c>
      <c r="M159" s="83" t="s">
        <v>312</v>
      </c>
      <c r="N159" s="83" t="s">
        <v>224</v>
      </c>
      <c r="O159" s="83" t="s">
        <v>1276</v>
      </c>
      <c r="P159" s="83" t="s">
        <v>1281</v>
      </c>
      <c r="Q159" s="83" t="s">
        <v>1286</v>
      </c>
      <c r="R159" s="83" t="s">
        <v>323</v>
      </c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</row>
    <row r="160">
      <c r="A160" s="83" t="str">
        <f t="array" ref="A160:ALK160">transpose(indirect('Train Failure report card'!C160))</f>
        <v>Saloon LCD</v>
      </c>
      <c r="B160" s="83" t="s">
        <v>164</v>
      </c>
      <c r="C160" s="83" t="s">
        <v>536</v>
      </c>
      <c r="D160" s="83" t="s">
        <v>341</v>
      </c>
      <c r="E160" s="83" t="s">
        <v>569</v>
      </c>
      <c r="F160" s="83" t="s">
        <v>489</v>
      </c>
      <c r="G160" s="83" t="s">
        <v>1241</v>
      </c>
      <c r="H160" s="83" t="s">
        <v>1246</v>
      </c>
      <c r="I160" s="83" t="s">
        <v>133</v>
      </c>
      <c r="J160" s="83" t="s">
        <v>635</v>
      </c>
      <c r="K160" s="83" t="s">
        <v>1263</v>
      </c>
      <c r="L160" s="83" t="s">
        <v>1267</v>
      </c>
      <c r="M160" s="83" t="s">
        <v>857</v>
      </c>
      <c r="N160" s="83" t="s">
        <v>1273</v>
      </c>
      <c r="O160" s="83" t="s">
        <v>990</v>
      </c>
      <c r="P160" s="83" t="s">
        <v>1283</v>
      </c>
      <c r="Q160" s="83" t="s">
        <v>914</v>
      </c>
      <c r="R160" s="83" t="s">
        <v>445</v>
      </c>
      <c r="S160" s="83" t="s">
        <v>238</v>
      </c>
      <c r="T160" s="83" t="s">
        <v>436</v>
      </c>
      <c r="U160" s="83" t="s">
        <v>375</v>
      </c>
      <c r="V160" s="83" t="s">
        <v>373</v>
      </c>
      <c r="W160" s="83" t="s">
        <v>582</v>
      </c>
      <c r="X160" s="83" t="s">
        <v>618</v>
      </c>
      <c r="Y160" s="83" t="s">
        <v>744</v>
      </c>
      <c r="Z160" s="83" t="s">
        <v>1106</v>
      </c>
      <c r="AA160" s="83" t="s">
        <v>161</v>
      </c>
      <c r="AB160" s="83" t="s">
        <v>38</v>
      </c>
      <c r="AC160" s="83" t="s">
        <v>95</v>
      </c>
      <c r="AD160" s="83" t="s">
        <v>619</v>
      </c>
      <c r="AE160" s="83" t="s">
        <v>680</v>
      </c>
      <c r="AF160" s="83" t="s">
        <v>699</v>
      </c>
      <c r="AG160" s="83" t="s">
        <v>1295</v>
      </c>
      <c r="AH160" s="83" t="s">
        <v>1296</v>
      </c>
      <c r="AI160" s="83" t="s">
        <v>61</v>
      </c>
      <c r="AJ160" s="83" t="s">
        <v>195</v>
      </c>
      <c r="AK160" s="83" t="s">
        <v>244</v>
      </c>
      <c r="AL160" s="83" t="s">
        <v>271</v>
      </c>
      <c r="AM160" s="83" t="s">
        <v>99</v>
      </c>
      <c r="AN160" s="83" t="s">
        <v>1297</v>
      </c>
      <c r="AO160" s="83" t="s">
        <v>288</v>
      </c>
      <c r="AP160" s="83" t="s">
        <v>523</v>
      </c>
      <c r="AQ160" s="83" t="s">
        <v>633</v>
      </c>
      <c r="AR160" s="83" t="s">
        <v>754</v>
      </c>
      <c r="AS160" s="83" t="s">
        <v>323</v>
      </c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</row>
    <row r="161">
      <c r="A161" s="83" t="str">
        <f t="array" ref="A161:ALK161">transpose(indirect('Train Failure report card'!C161))</f>
        <v>Saloon LCD</v>
      </c>
      <c r="B161" s="83" t="s">
        <v>164</v>
      </c>
      <c r="C161" s="83" t="s">
        <v>536</v>
      </c>
      <c r="D161" s="83" t="s">
        <v>341</v>
      </c>
      <c r="E161" s="83" t="s">
        <v>569</v>
      </c>
      <c r="F161" s="83" t="s">
        <v>489</v>
      </c>
      <c r="G161" s="83" t="s">
        <v>1241</v>
      </c>
      <c r="H161" s="83" t="s">
        <v>1246</v>
      </c>
      <c r="I161" s="83" t="s">
        <v>133</v>
      </c>
      <c r="J161" s="83" t="s">
        <v>635</v>
      </c>
      <c r="K161" s="83" t="s">
        <v>1263</v>
      </c>
      <c r="L161" s="83" t="s">
        <v>1267</v>
      </c>
      <c r="M161" s="83" t="s">
        <v>857</v>
      </c>
      <c r="N161" s="83" t="s">
        <v>1273</v>
      </c>
      <c r="O161" s="83" t="s">
        <v>990</v>
      </c>
      <c r="P161" s="83" t="s">
        <v>1283</v>
      </c>
      <c r="Q161" s="83" t="s">
        <v>914</v>
      </c>
      <c r="R161" s="83" t="s">
        <v>445</v>
      </c>
      <c r="S161" s="83" t="s">
        <v>238</v>
      </c>
      <c r="T161" s="83" t="s">
        <v>436</v>
      </c>
      <c r="U161" s="83" t="s">
        <v>375</v>
      </c>
      <c r="V161" s="83" t="s">
        <v>373</v>
      </c>
      <c r="W161" s="83" t="s">
        <v>582</v>
      </c>
      <c r="X161" s="83" t="s">
        <v>618</v>
      </c>
      <c r="Y161" s="83" t="s">
        <v>744</v>
      </c>
      <c r="Z161" s="83" t="s">
        <v>1106</v>
      </c>
      <c r="AA161" s="83" t="s">
        <v>161</v>
      </c>
      <c r="AB161" s="83" t="s">
        <v>38</v>
      </c>
      <c r="AC161" s="83" t="s">
        <v>95</v>
      </c>
      <c r="AD161" s="83" t="s">
        <v>619</v>
      </c>
      <c r="AE161" s="83" t="s">
        <v>680</v>
      </c>
      <c r="AF161" s="83" t="s">
        <v>699</v>
      </c>
      <c r="AG161" s="83" t="s">
        <v>1295</v>
      </c>
      <c r="AH161" s="83" t="s">
        <v>1296</v>
      </c>
      <c r="AI161" s="83" t="s">
        <v>61</v>
      </c>
      <c r="AJ161" s="83" t="s">
        <v>195</v>
      </c>
      <c r="AK161" s="83" t="s">
        <v>244</v>
      </c>
      <c r="AL161" s="83" t="s">
        <v>271</v>
      </c>
      <c r="AM161" s="83" t="s">
        <v>99</v>
      </c>
      <c r="AN161" s="83" t="s">
        <v>1297</v>
      </c>
      <c r="AO161" s="83" t="s">
        <v>288</v>
      </c>
      <c r="AP161" s="83" t="s">
        <v>523</v>
      </c>
      <c r="AQ161" s="83" t="s">
        <v>633</v>
      </c>
      <c r="AR161" s="83" t="s">
        <v>754</v>
      </c>
      <c r="AS161" s="83" t="s">
        <v>323</v>
      </c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</row>
    <row r="162">
      <c r="A162" s="83" t="str">
        <f t="array" ref="A162:ALK162">transpose(indirect('Train Failure report card'!C162))</f>
        <v>Current collector fuse</v>
      </c>
      <c r="B162" s="83" t="s">
        <v>126</v>
      </c>
      <c r="C162" s="83" t="s">
        <v>1185</v>
      </c>
      <c r="D162" s="83" t="s">
        <v>1201</v>
      </c>
      <c r="E162" s="83" t="s">
        <v>1218</v>
      </c>
      <c r="F162" s="83" t="s">
        <v>812</v>
      </c>
      <c r="G162" s="83" t="s">
        <v>176</v>
      </c>
      <c r="H162" s="83" t="s">
        <v>1244</v>
      </c>
      <c r="I162" s="83" t="s">
        <v>253</v>
      </c>
      <c r="J162" s="83" t="s">
        <v>433</v>
      </c>
      <c r="K162" s="83" t="s">
        <v>323</v>
      </c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83"/>
      <c r="BI162" s="83"/>
      <c r="BJ162" s="83"/>
      <c r="BK162" s="83"/>
      <c r="BL162" s="83"/>
      <c r="BM162" s="83"/>
      <c r="BN162" s="83"/>
      <c r="BO162" s="83"/>
      <c r="BP162" s="83"/>
      <c r="BQ162" s="83"/>
      <c r="BR162" s="83"/>
    </row>
    <row r="163">
      <c r="A163" s="83" t="str">
        <f t="array" ref="A163:ALK163">transpose(indirect('Train Failure report card'!C163))</f>
        <v>Current collector fuse</v>
      </c>
      <c r="B163" s="83" t="s">
        <v>126</v>
      </c>
      <c r="C163" s="83" t="s">
        <v>1185</v>
      </c>
      <c r="D163" s="83" t="s">
        <v>1201</v>
      </c>
      <c r="E163" s="83" t="s">
        <v>1218</v>
      </c>
      <c r="F163" s="83" t="s">
        <v>812</v>
      </c>
      <c r="G163" s="83" t="s">
        <v>176</v>
      </c>
      <c r="H163" s="83" t="s">
        <v>1244</v>
      </c>
      <c r="I163" s="83" t="s">
        <v>253</v>
      </c>
      <c r="J163" s="83" t="s">
        <v>433</v>
      </c>
      <c r="K163" s="83" t="s">
        <v>323</v>
      </c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</row>
    <row r="164">
      <c r="A164" s="83" t="str">
        <f t="array" ref="A164:ALK164">transpose(indirect('Train Failure report card'!C164))</f>
        <v>Current collector fuse</v>
      </c>
      <c r="B164" s="83" t="s">
        <v>126</v>
      </c>
      <c r="C164" s="83" t="s">
        <v>1185</v>
      </c>
      <c r="D164" s="83" t="s">
        <v>1201</v>
      </c>
      <c r="E164" s="83" t="s">
        <v>1218</v>
      </c>
      <c r="F164" s="83" t="s">
        <v>812</v>
      </c>
      <c r="G164" s="83" t="s">
        <v>176</v>
      </c>
      <c r="H164" s="83" t="s">
        <v>1244</v>
      </c>
      <c r="I164" s="83" t="s">
        <v>253</v>
      </c>
      <c r="J164" s="83" t="s">
        <v>433</v>
      </c>
      <c r="K164" s="83" t="s">
        <v>323</v>
      </c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</row>
    <row r="165">
      <c r="A165" s="83" t="str">
        <f t="array" ref="A165:ALK165">transpose(indirect('Train Failure report card'!C165))</f>
        <v>Gateway valve</v>
      </c>
      <c r="B165" s="83" t="s">
        <v>34</v>
      </c>
      <c r="C165" s="83" t="s">
        <v>1195</v>
      </c>
      <c r="D165" s="83" t="s">
        <v>1211</v>
      </c>
      <c r="E165" s="83" t="s">
        <v>1226</v>
      </c>
      <c r="F165" s="83" t="s">
        <v>1235</v>
      </c>
      <c r="G165" s="83" t="s">
        <v>533</v>
      </c>
      <c r="H165" s="83" t="s">
        <v>1247</v>
      </c>
      <c r="I165" s="83" t="s">
        <v>200</v>
      </c>
      <c r="J165" s="83" t="s">
        <v>259</v>
      </c>
      <c r="K165" s="83" t="s">
        <v>147</v>
      </c>
      <c r="L165" s="83" t="s">
        <v>562</v>
      </c>
      <c r="M165" s="83" t="s">
        <v>694</v>
      </c>
      <c r="N165" s="83" t="s">
        <v>323</v>
      </c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</row>
    <row r="166">
      <c r="A166" s="83" t="str">
        <f t="array" ref="A166:ALK166">transpose(indirect('Train Failure report card'!C166))</f>
        <v>Air compressor set</v>
      </c>
      <c r="B166" s="83" t="s">
        <v>1169</v>
      </c>
      <c r="C166" s="83" t="s">
        <v>1182</v>
      </c>
      <c r="D166" s="83" t="s">
        <v>1198</v>
      </c>
      <c r="E166" s="83" t="s">
        <v>1216</v>
      </c>
      <c r="F166" s="83" t="s">
        <v>1230</v>
      </c>
      <c r="G166" s="83" t="s">
        <v>264</v>
      </c>
      <c r="H166" s="83" t="s">
        <v>1243</v>
      </c>
      <c r="I166" s="83" t="s">
        <v>1250</v>
      </c>
      <c r="J166" s="83" t="s">
        <v>130</v>
      </c>
      <c r="K166" s="83" t="s">
        <v>1258</v>
      </c>
      <c r="L166" s="83" t="s">
        <v>86</v>
      </c>
      <c r="M166" s="83" t="s">
        <v>323</v>
      </c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</row>
    <row r="167">
      <c r="A167" s="83" t="str">
        <f t="array" ref="A167:ALK167">transpose(indirect('Train Failure report card'!C167))</f>
        <v>Current collector fuse</v>
      </c>
      <c r="B167" s="83" t="s">
        <v>126</v>
      </c>
      <c r="C167" s="83" t="s">
        <v>1185</v>
      </c>
      <c r="D167" s="83" t="s">
        <v>1201</v>
      </c>
      <c r="E167" s="83" t="s">
        <v>1218</v>
      </c>
      <c r="F167" s="83" t="s">
        <v>812</v>
      </c>
      <c r="G167" s="83" t="s">
        <v>176</v>
      </c>
      <c r="H167" s="83" t="s">
        <v>1244</v>
      </c>
      <c r="I167" s="83" t="s">
        <v>253</v>
      </c>
      <c r="J167" s="83" t="s">
        <v>433</v>
      </c>
      <c r="K167" s="83" t="s">
        <v>323</v>
      </c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</row>
    <row r="168">
      <c r="A168" s="83" t="str">
        <f t="array" ref="A168:ALK168">transpose(indirect('Train Failure report card'!C168))</f>
        <v>Current collector fuse</v>
      </c>
      <c r="B168" s="83" t="s">
        <v>126</v>
      </c>
      <c r="C168" s="83" t="s">
        <v>1185</v>
      </c>
      <c r="D168" s="83" t="s">
        <v>1201</v>
      </c>
      <c r="E168" s="83" t="s">
        <v>1218</v>
      </c>
      <c r="F168" s="83" t="s">
        <v>812</v>
      </c>
      <c r="G168" s="83" t="s">
        <v>176</v>
      </c>
      <c r="H168" s="83" t="s">
        <v>1244</v>
      </c>
      <c r="I168" s="83" t="s">
        <v>253</v>
      </c>
      <c r="J168" s="83" t="s">
        <v>433</v>
      </c>
      <c r="K168" s="83" t="s">
        <v>323</v>
      </c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</row>
    <row r="169">
      <c r="A169" s="83" t="str">
        <f t="array" ref="A169:ALK169">transpose(indirect('Train Failure report card'!C169))</f>
        <v>Outer Coil Spring</v>
      </c>
      <c r="B169" s="83" t="s">
        <v>1170</v>
      </c>
      <c r="C169" s="83" t="s">
        <v>1183</v>
      </c>
      <c r="D169" s="83" t="s">
        <v>1199</v>
      </c>
      <c r="E169" s="83" t="s">
        <v>1217</v>
      </c>
      <c r="F169" s="83" t="s">
        <v>1231</v>
      </c>
      <c r="G169" s="83" t="s">
        <v>25</v>
      </c>
      <c r="H169" s="83" t="s">
        <v>399</v>
      </c>
      <c r="I169" s="83" t="s">
        <v>1251</v>
      </c>
      <c r="J169" s="83" t="s">
        <v>1256</v>
      </c>
      <c r="K169" s="83" t="s">
        <v>1259</v>
      </c>
      <c r="L169" s="83" t="s">
        <v>1264</v>
      </c>
      <c r="M169" s="83" t="s">
        <v>1268</v>
      </c>
      <c r="N169" s="83" t="s">
        <v>262</v>
      </c>
      <c r="O169" s="83" t="s">
        <v>1274</v>
      </c>
      <c r="P169" s="83" t="s">
        <v>1279</v>
      </c>
      <c r="Q169" s="83" t="s">
        <v>1284</v>
      </c>
      <c r="R169" s="83" t="s">
        <v>1288</v>
      </c>
      <c r="S169" s="83" t="s">
        <v>1291</v>
      </c>
      <c r="T169" s="83" t="s">
        <v>110</v>
      </c>
      <c r="U169" s="83" t="s">
        <v>332</v>
      </c>
      <c r="V169" s="83" t="s">
        <v>323</v>
      </c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</row>
    <row r="170">
      <c r="A170" s="83" t="str">
        <f t="array" ref="A170:ALK170">transpose(indirect('Train Failure report card'!C170))</f>
        <v>Saloon LCD</v>
      </c>
      <c r="B170" s="83" t="s">
        <v>164</v>
      </c>
      <c r="C170" s="83" t="s">
        <v>536</v>
      </c>
      <c r="D170" s="83" t="s">
        <v>341</v>
      </c>
      <c r="E170" s="83" t="s">
        <v>569</v>
      </c>
      <c r="F170" s="83" t="s">
        <v>489</v>
      </c>
      <c r="G170" s="83" t="s">
        <v>1241</v>
      </c>
      <c r="H170" s="83" t="s">
        <v>1246</v>
      </c>
      <c r="I170" s="83" t="s">
        <v>133</v>
      </c>
      <c r="J170" s="83" t="s">
        <v>635</v>
      </c>
      <c r="K170" s="83" t="s">
        <v>1263</v>
      </c>
      <c r="L170" s="83" t="s">
        <v>1267</v>
      </c>
      <c r="M170" s="83" t="s">
        <v>857</v>
      </c>
      <c r="N170" s="83" t="s">
        <v>1273</v>
      </c>
      <c r="O170" s="83" t="s">
        <v>990</v>
      </c>
      <c r="P170" s="83" t="s">
        <v>1283</v>
      </c>
      <c r="Q170" s="83" t="s">
        <v>914</v>
      </c>
      <c r="R170" s="83" t="s">
        <v>445</v>
      </c>
      <c r="S170" s="83" t="s">
        <v>238</v>
      </c>
      <c r="T170" s="83" t="s">
        <v>436</v>
      </c>
      <c r="U170" s="83" t="s">
        <v>375</v>
      </c>
      <c r="V170" s="83" t="s">
        <v>373</v>
      </c>
      <c r="W170" s="83" t="s">
        <v>582</v>
      </c>
      <c r="X170" s="83" t="s">
        <v>618</v>
      </c>
      <c r="Y170" s="83" t="s">
        <v>744</v>
      </c>
      <c r="Z170" s="83" t="s">
        <v>1106</v>
      </c>
      <c r="AA170" s="83" t="s">
        <v>161</v>
      </c>
      <c r="AB170" s="83" t="s">
        <v>38</v>
      </c>
      <c r="AC170" s="83" t="s">
        <v>95</v>
      </c>
      <c r="AD170" s="83" t="s">
        <v>619</v>
      </c>
      <c r="AE170" s="83" t="s">
        <v>680</v>
      </c>
      <c r="AF170" s="83" t="s">
        <v>699</v>
      </c>
      <c r="AG170" s="83" t="s">
        <v>1295</v>
      </c>
      <c r="AH170" s="83" t="s">
        <v>1296</v>
      </c>
      <c r="AI170" s="83" t="s">
        <v>61</v>
      </c>
      <c r="AJ170" s="83" t="s">
        <v>195</v>
      </c>
      <c r="AK170" s="83" t="s">
        <v>244</v>
      </c>
      <c r="AL170" s="83" t="s">
        <v>271</v>
      </c>
      <c r="AM170" s="83" t="s">
        <v>99</v>
      </c>
      <c r="AN170" s="83" t="s">
        <v>1297</v>
      </c>
      <c r="AO170" s="83" t="s">
        <v>288</v>
      </c>
      <c r="AP170" s="83" t="s">
        <v>523</v>
      </c>
      <c r="AQ170" s="83" t="s">
        <v>633</v>
      </c>
      <c r="AR170" s="83" t="s">
        <v>754</v>
      </c>
      <c r="AS170" s="83" t="s">
        <v>323</v>
      </c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</row>
    <row r="171">
      <c r="A171" s="83" t="str">
        <f t="array" ref="A171:ALK171">transpose(indirect('Train Failure report card'!C171))</f>
        <v>Saloon HVAC compressor</v>
      </c>
      <c r="B171" s="83" t="s">
        <v>338</v>
      </c>
      <c r="C171" s="83" t="s">
        <v>1190</v>
      </c>
      <c r="D171" s="83" t="s">
        <v>1207</v>
      </c>
      <c r="E171" s="83" t="s">
        <v>1223</v>
      </c>
      <c r="F171" s="83" t="s">
        <v>29</v>
      </c>
      <c r="G171" s="83" t="s">
        <v>363</v>
      </c>
      <c r="H171" s="83" t="s">
        <v>452</v>
      </c>
      <c r="I171" s="83" t="s">
        <v>414</v>
      </c>
      <c r="J171" s="83" t="s">
        <v>1115</v>
      </c>
      <c r="K171" s="83" t="s">
        <v>840</v>
      </c>
      <c r="L171" s="83" t="s">
        <v>1265</v>
      </c>
      <c r="M171" s="83" t="s">
        <v>116</v>
      </c>
      <c r="N171" s="83" t="s">
        <v>1271</v>
      </c>
      <c r="O171" s="83" t="s">
        <v>1277</v>
      </c>
      <c r="P171" s="83" t="s">
        <v>1282</v>
      </c>
      <c r="Q171" s="83" t="s">
        <v>1287</v>
      </c>
      <c r="R171" s="83" t="s">
        <v>1290</v>
      </c>
      <c r="S171" s="83" t="s">
        <v>1292</v>
      </c>
      <c r="T171" s="83" t="s">
        <v>1293</v>
      </c>
      <c r="U171" s="83" t="s">
        <v>1294</v>
      </c>
      <c r="V171" s="83" t="s">
        <v>189</v>
      </c>
      <c r="W171" s="83" t="s">
        <v>307</v>
      </c>
      <c r="X171" s="83" t="s">
        <v>346</v>
      </c>
      <c r="Y171" s="83" t="s">
        <v>808</v>
      </c>
      <c r="Z171" s="83" t="s">
        <v>323</v>
      </c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</row>
    <row r="172">
      <c r="A172" s="83" t="str">
        <f t="array" ref="A172:ALK172">transpose(indirect('Train Failure report card'!C172))</f>
        <v>Saloon HVAC compressor</v>
      </c>
      <c r="B172" s="83" t="s">
        <v>338</v>
      </c>
      <c r="C172" s="83" t="s">
        <v>1190</v>
      </c>
      <c r="D172" s="83" t="s">
        <v>1207</v>
      </c>
      <c r="E172" s="83" t="s">
        <v>1223</v>
      </c>
      <c r="F172" s="83" t="s">
        <v>29</v>
      </c>
      <c r="G172" s="83" t="s">
        <v>363</v>
      </c>
      <c r="H172" s="83" t="s">
        <v>452</v>
      </c>
      <c r="I172" s="83" t="s">
        <v>414</v>
      </c>
      <c r="J172" s="83" t="s">
        <v>1115</v>
      </c>
      <c r="K172" s="83" t="s">
        <v>840</v>
      </c>
      <c r="L172" s="83" t="s">
        <v>1265</v>
      </c>
      <c r="M172" s="83" t="s">
        <v>116</v>
      </c>
      <c r="N172" s="83" t="s">
        <v>1271</v>
      </c>
      <c r="O172" s="83" t="s">
        <v>1277</v>
      </c>
      <c r="P172" s="83" t="s">
        <v>1282</v>
      </c>
      <c r="Q172" s="83" t="s">
        <v>1287</v>
      </c>
      <c r="R172" s="83" t="s">
        <v>1290</v>
      </c>
      <c r="S172" s="83" t="s">
        <v>1292</v>
      </c>
      <c r="T172" s="83" t="s">
        <v>1293</v>
      </c>
      <c r="U172" s="83" t="s">
        <v>1294</v>
      </c>
      <c r="V172" s="83" t="s">
        <v>189</v>
      </c>
      <c r="W172" s="83" t="s">
        <v>307</v>
      </c>
      <c r="X172" s="83" t="s">
        <v>346</v>
      </c>
      <c r="Y172" s="83" t="s">
        <v>808</v>
      </c>
      <c r="Z172" s="83" t="s">
        <v>323</v>
      </c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</row>
    <row r="173">
      <c r="A173" s="83" t="str">
        <f t="array" ref="A173:ALK173">transpose(indirect('Train Failure report card'!C173))</f>
        <v>Saloon LCD</v>
      </c>
      <c r="B173" s="83" t="s">
        <v>164</v>
      </c>
      <c r="C173" s="83" t="s">
        <v>536</v>
      </c>
      <c r="D173" s="83" t="s">
        <v>341</v>
      </c>
      <c r="E173" s="83" t="s">
        <v>569</v>
      </c>
      <c r="F173" s="83" t="s">
        <v>489</v>
      </c>
      <c r="G173" s="83" t="s">
        <v>1241</v>
      </c>
      <c r="H173" s="83" t="s">
        <v>1246</v>
      </c>
      <c r="I173" s="83" t="s">
        <v>133</v>
      </c>
      <c r="J173" s="83" t="s">
        <v>635</v>
      </c>
      <c r="K173" s="83" t="s">
        <v>1263</v>
      </c>
      <c r="L173" s="83" t="s">
        <v>1267</v>
      </c>
      <c r="M173" s="83" t="s">
        <v>857</v>
      </c>
      <c r="N173" s="83" t="s">
        <v>1273</v>
      </c>
      <c r="O173" s="83" t="s">
        <v>990</v>
      </c>
      <c r="P173" s="83" t="s">
        <v>1283</v>
      </c>
      <c r="Q173" s="83" t="s">
        <v>914</v>
      </c>
      <c r="R173" s="83" t="s">
        <v>445</v>
      </c>
      <c r="S173" s="83" t="s">
        <v>238</v>
      </c>
      <c r="T173" s="83" t="s">
        <v>436</v>
      </c>
      <c r="U173" s="83" t="s">
        <v>375</v>
      </c>
      <c r="V173" s="83" t="s">
        <v>373</v>
      </c>
      <c r="W173" s="83" t="s">
        <v>582</v>
      </c>
      <c r="X173" s="83" t="s">
        <v>618</v>
      </c>
      <c r="Y173" s="83" t="s">
        <v>744</v>
      </c>
      <c r="Z173" s="83" t="s">
        <v>1106</v>
      </c>
      <c r="AA173" s="83" t="s">
        <v>161</v>
      </c>
      <c r="AB173" s="83" t="s">
        <v>38</v>
      </c>
      <c r="AC173" s="83" t="s">
        <v>95</v>
      </c>
      <c r="AD173" s="83" t="s">
        <v>619</v>
      </c>
      <c r="AE173" s="83" t="s">
        <v>680</v>
      </c>
      <c r="AF173" s="83" t="s">
        <v>699</v>
      </c>
      <c r="AG173" s="83" t="s">
        <v>1295</v>
      </c>
      <c r="AH173" s="83" t="s">
        <v>1296</v>
      </c>
      <c r="AI173" s="83" t="s">
        <v>61</v>
      </c>
      <c r="AJ173" s="83" t="s">
        <v>195</v>
      </c>
      <c r="AK173" s="83" t="s">
        <v>244</v>
      </c>
      <c r="AL173" s="83" t="s">
        <v>271</v>
      </c>
      <c r="AM173" s="83" t="s">
        <v>99</v>
      </c>
      <c r="AN173" s="83" t="s">
        <v>1297</v>
      </c>
      <c r="AO173" s="83" t="s">
        <v>288</v>
      </c>
      <c r="AP173" s="83" t="s">
        <v>523</v>
      </c>
      <c r="AQ173" s="83" t="s">
        <v>633</v>
      </c>
      <c r="AR173" s="83" t="s">
        <v>754</v>
      </c>
      <c r="AS173" s="83" t="s">
        <v>323</v>
      </c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</row>
    <row r="174">
      <c r="A174" s="83" t="str">
        <f t="array" ref="A174:ALK174">transpose(indirect('Train Failure report card'!C174))</f>
        <v>Saloon HVAC compressor</v>
      </c>
      <c r="B174" s="83" t="s">
        <v>338</v>
      </c>
      <c r="C174" s="83" t="s">
        <v>1190</v>
      </c>
      <c r="D174" s="83" t="s">
        <v>1207</v>
      </c>
      <c r="E174" s="83" t="s">
        <v>1223</v>
      </c>
      <c r="F174" s="83" t="s">
        <v>29</v>
      </c>
      <c r="G174" s="83" t="s">
        <v>363</v>
      </c>
      <c r="H174" s="83" t="s">
        <v>452</v>
      </c>
      <c r="I174" s="83" t="s">
        <v>414</v>
      </c>
      <c r="J174" s="83" t="s">
        <v>1115</v>
      </c>
      <c r="K174" s="83" t="s">
        <v>840</v>
      </c>
      <c r="L174" s="83" t="s">
        <v>1265</v>
      </c>
      <c r="M174" s="83" t="s">
        <v>116</v>
      </c>
      <c r="N174" s="83" t="s">
        <v>1271</v>
      </c>
      <c r="O174" s="83" t="s">
        <v>1277</v>
      </c>
      <c r="P174" s="83" t="s">
        <v>1282</v>
      </c>
      <c r="Q174" s="83" t="s">
        <v>1287</v>
      </c>
      <c r="R174" s="83" t="s">
        <v>1290</v>
      </c>
      <c r="S174" s="83" t="s">
        <v>1292</v>
      </c>
      <c r="T174" s="83" t="s">
        <v>1293</v>
      </c>
      <c r="U174" s="83" t="s">
        <v>1294</v>
      </c>
      <c r="V174" s="83" t="s">
        <v>189</v>
      </c>
      <c r="W174" s="83" t="s">
        <v>307</v>
      </c>
      <c r="X174" s="83" t="s">
        <v>346</v>
      </c>
      <c r="Y174" s="83" t="s">
        <v>808</v>
      </c>
      <c r="Z174" s="83" t="s">
        <v>323</v>
      </c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E174" s="83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  <c r="BQ174" s="83"/>
      <c r="BR174" s="83"/>
    </row>
    <row r="175">
      <c r="A175" s="83" t="str">
        <f t="array" ref="A175:ALK175">transpose(indirect('Train Failure report card'!C175))</f>
        <v>Low beam lamp</v>
      </c>
      <c r="B175" s="83" t="s">
        <v>19</v>
      </c>
      <c r="C175" s="83" t="s">
        <v>1192</v>
      </c>
      <c r="D175" s="83" t="s">
        <v>1209</v>
      </c>
      <c r="E175" s="83" t="s">
        <v>249</v>
      </c>
      <c r="F175" s="83" t="s">
        <v>357</v>
      </c>
      <c r="G175" s="83" t="s">
        <v>323</v>
      </c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</row>
    <row r="176">
      <c r="A176" s="83" t="str">
        <f t="array" ref="A176:ALK176">transpose(indirect('Train Failure report card'!C176))</f>
        <v>Saloon HVAC compressor</v>
      </c>
      <c r="B176" s="83" t="s">
        <v>338</v>
      </c>
      <c r="C176" s="83" t="s">
        <v>1190</v>
      </c>
      <c r="D176" s="83" t="s">
        <v>1207</v>
      </c>
      <c r="E176" s="83" t="s">
        <v>1223</v>
      </c>
      <c r="F176" s="83" t="s">
        <v>29</v>
      </c>
      <c r="G176" s="83" t="s">
        <v>363</v>
      </c>
      <c r="H176" s="83" t="s">
        <v>452</v>
      </c>
      <c r="I176" s="83" t="s">
        <v>414</v>
      </c>
      <c r="J176" s="83" t="s">
        <v>1115</v>
      </c>
      <c r="K176" s="83" t="s">
        <v>840</v>
      </c>
      <c r="L176" s="83" t="s">
        <v>1265</v>
      </c>
      <c r="M176" s="83" t="s">
        <v>116</v>
      </c>
      <c r="N176" s="83" t="s">
        <v>1271</v>
      </c>
      <c r="O176" s="83" t="s">
        <v>1277</v>
      </c>
      <c r="P176" s="83" t="s">
        <v>1282</v>
      </c>
      <c r="Q176" s="83" t="s">
        <v>1287</v>
      </c>
      <c r="R176" s="83" t="s">
        <v>1290</v>
      </c>
      <c r="S176" s="83" t="s">
        <v>1292</v>
      </c>
      <c r="T176" s="83" t="s">
        <v>1293</v>
      </c>
      <c r="U176" s="83" t="s">
        <v>1294</v>
      </c>
      <c r="V176" s="83" t="s">
        <v>189</v>
      </c>
      <c r="W176" s="83" t="s">
        <v>307</v>
      </c>
      <c r="X176" s="83" t="s">
        <v>346</v>
      </c>
      <c r="Y176" s="83" t="s">
        <v>808</v>
      </c>
      <c r="Z176" s="83" t="s">
        <v>323</v>
      </c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E176" s="83"/>
      <c r="BF176" s="83"/>
      <c r="BG176" s="83"/>
      <c r="BH176" s="83"/>
      <c r="BI176" s="83"/>
      <c r="BJ176" s="83"/>
      <c r="BK176" s="83"/>
      <c r="BL176" s="83"/>
      <c r="BM176" s="83"/>
      <c r="BN176" s="83"/>
      <c r="BO176" s="83"/>
      <c r="BP176" s="83"/>
      <c r="BQ176" s="83"/>
      <c r="BR176" s="83"/>
    </row>
    <row r="177">
      <c r="A177" s="83" t="str">
        <f t="array" ref="A177:ALK177">transpose(indirect('Train Failure report card'!C177))</f>
        <v>Current collector fuse</v>
      </c>
      <c r="B177" s="83" t="s">
        <v>126</v>
      </c>
      <c r="C177" s="83" t="s">
        <v>1185</v>
      </c>
      <c r="D177" s="83" t="s">
        <v>1201</v>
      </c>
      <c r="E177" s="83" t="s">
        <v>1218</v>
      </c>
      <c r="F177" s="83" t="s">
        <v>812</v>
      </c>
      <c r="G177" s="83" t="s">
        <v>176</v>
      </c>
      <c r="H177" s="83" t="s">
        <v>1244</v>
      </c>
      <c r="I177" s="83" t="s">
        <v>253</v>
      </c>
      <c r="J177" s="83" t="s">
        <v>433</v>
      </c>
      <c r="K177" s="83" t="s">
        <v>323</v>
      </c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3"/>
      <c r="BR177" s="83"/>
    </row>
    <row r="178">
      <c r="A178" s="83" t="str">
        <f t="array" ref="A178:ALK178">transpose(indirect('Train Failure report card'!C178))</f>
        <v>Saloon LCD</v>
      </c>
      <c r="B178" s="83" t="s">
        <v>164</v>
      </c>
      <c r="C178" s="83" t="s">
        <v>536</v>
      </c>
      <c r="D178" s="83" t="s">
        <v>341</v>
      </c>
      <c r="E178" s="83" t="s">
        <v>569</v>
      </c>
      <c r="F178" s="83" t="s">
        <v>489</v>
      </c>
      <c r="G178" s="83" t="s">
        <v>1241</v>
      </c>
      <c r="H178" s="83" t="s">
        <v>1246</v>
      </c>
      <c r="I178" s="83" t="s">
        <v>133</v>
      </c>
      <c r="J178" s="83" t="s">
        <v>635</v>
      </c>
      <c r="K178" s="83" t="s">
        <v>1263</v>
      </c>
      <c r="L178" s="83" t="s">
        <v>1267</v>
      </c>
      <c r="M178" s="83" t="s">
        <v>857</v>
      </c>
      <c r="N178" s="83" t="s">
        <v>1273</v>
      </c>
      <c r="O178" s="83" t="s">
        <v>990</v>
      </c>
      <c r="P178" s="83" t="s">
        <v>1283</v>
      </c>
      <c r="Q178" s="83" t="s">
        <v>914</v>
      </c>
      <c r="R178" s="83" t="s">
        <v>445</v>
      </c>
      <c r="S178" s="83" t="s">
        <v>238</v>
      </c>
      <c r="T178" s="83" t="s">
        <v>436</v>
      </c>
      <c r="U178" s="83" t="s">
        <v>375</v>
      </c>
      <c r="V178" s="83" t="s">
        <v>373</v>
      </c>
      <c r="W178" s="83" t="s">
        <v>582</v>
      </c>
      <c r="X178" s="83" t="s">
        <v>618</v>
      </c>
      <c r="Y178" s="83" t="s">
        <v>744</v>
      </c>
      <c r="Z178" s="83" t="s">
        <v>1106</v>
      </c>
      <c r="AA178" s="83" t="s">
        <v>161</v>
      </c>
      <c r="AB178" s="83" t="s">
        <v>38</v>
      </c>
      <c r="AC178" s="83" t="s">
        <v>95</v>
      </c>
      <c r="AD178" s="83" t="s">
        <v>619</v>
      </c>
      <c r="AE178" s="83" t="s">
        <v>680</v>
      </c>
      <c r="AF178" s="83" t="s">
        <v>699</v>
      </c>
      <c r="AG178" s="83" t="s">
        <v>1295</v>
      </c>
      <c r="AH178" s="83" t="s">
        <v>1296</v>
      </c>
      <c r="AI178" s="83" t="s">
        <v>61</v>
      </c>
      <c r="AJ178" s="83" t="s">
        <v>195</v>
      </c>
      <c r="AK178" s="83" t="s">
        <v>244</v>
      </c>
      <c r="AL178" s="83" t="s">
        <v>271</v>
      </c>
      <c r="AM178" s="83" t="s">
        <v>99</v>
      </c>
      <c r="AN178" s="83" t="s">
        <v>1297</v>
      </c>
      <c r="AO178" s="83" t="s">
        <v>288</v>
      </c>
      <c r="AP178" s="83" t="s">
        <v>523</v>
      </c>
      <c r="AQ178" s="83" t="s">
        <v>633</v>
      </c>
      <c r="AR178" s="83" t="s">
        <v>754</v>
      </c>
      <c r="AS178" s="83" t="s">
        <v>323</v>
      </c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</row>
    <row r="179">
      <c r="A179" s="83" t="str">
        <f t="array" ref="A179:ALK179">transpose(indirect('Train Failure report card'!C179))</f>
        <v>Wiper controller Box</v>
      </c>
      <c r="B179" s="83" t="s">
        <v>470</v>
      </c>
      <c r="C179" s="83" t="s">
        <v>424</v>
      </c>
      <c r="D179" s="83" t="s">
        <v>1215</v>
      </c>
      <c r="E179" s="83" t="s">
        <v>281</v>
      </c>
      <c r="F179" s="83" t="s">
        <v>352</v>
      </c>
      <c r="G179" s="83" t="s">
        <v>114</v>
      </c>
      <c r="H179" s="83" t="s">
        <v>1249</v>
      </c>
      <c r="I179" s="83" t="s">
        <v>1255</v>
      </c>
      <c r="J179" s="83" t="s">
        <v>625</v>
      </c>
      <c r="K179" s="83" t="s">
        <v>958</v>
      </c>
      <c r="L179" s="83" t="s">
        <v>645</v>
      </c>
      <c r="M179" s="83" t="s">
        <v>323</v>
      </c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</row>
    <row r="180">
      <c r="A180" s="83" t="str">
        <f t="array" ref="A180:ALK180">transpose(indirect('Train Failure report card'!C180))</f>
        <v>Outer Coil Spring</v>
      </c>
      <c r="B180" s="83" t="s">
        <v>1170</v>
      </c>
      <c r="C180" s="83" t="s">
        <v>1183</v>
      </c>
      <c r="D180" s="83" t="s">
        <v>1199</v>
      </c>
      <c r="E180" s="83" t="s">
        <v>1217</v>
      </c>
      <c r="F180" s="83" t="s">
        <v>1231</v>
      </c>
      <c r="G180" s="83" t="s">
        <v>25</v>
      </c>
      <c r="H180" s="83" t="s">
        <v>399</v>
      </c>
      <c r="I180" s="83" t="s">
        <v>1251</v>
      </c>
      <c r="J180" s="83" t="s">
        <v>1256</v>
      </c>
      <c r="K180" s="83" t="s">
        <v>1259</v>
      </c>
      <c r="L180" s="83" t="s">
        <v>1264</v>
      </c>
      <c r="M180" s="83" t="s">
        <v>1268</v>
      </c>
      <c r="N180" s="83" t="s">
        <v>262</v>
      </c>
      <c r="O180" s="83" t="s">
        <v>1274</v>
      </c>
      <c r="P180" s="83" t="s">
        <v>1279</v>
      </c>
      <c r="Q180" s="83" t="s">
        <v>1284</v>
      </c>
      <c r="R180" s="83" t="s">
        <v>1288</v>
      </c>
      <c r="S180" s="83" t="s">
        <v>1291</v>
      </c>
      <c r="T180" s="83" t="s">
        <v>110</v>
      </c>
      <c r="U180" s="83" t="s">
        <v>332</v>
      </c>
      <c r="V180" s="83" t="s">
        <v>323</v>
      </c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3"/>
    </row>
    <row r="181">
      <c r="A181" s="83" t="str">
        <f t="array" ref="A181:ALK181">transpose(indirect('Train Failure report card'!C181))</f>
        <v>Low beam lamp</v>
      </c>
      <c r="B181" s="83" t="s">
        <v>19</v>
      </c>
      <c r="C181" s="83" t="s">
        <v>1192</v>
      </c>
      <c r="D181" s="83" t="s">
        <v>1209</v>
      </c>
      <c r="E181" s="83" t="s">
        <v>249</v>
      </c>
      <c r="F181" s="83" t="s">
        <v>357</v>
      </c>
      <c r="G181" s="83" t="s">
        <v>323</v>
      </c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</row>
    <row r="182">
      <c r="A182" s="83" t="str">
        <f t="array" ref="A182:ALK182">transpose(indirect('Train Failure report card'!C182))</f>
        <v>Low beam lamp</v>
      </c>
      <c r="B182" s="83" t="s">
        <v>19</v>
      </c>
      <c r="C182" s="83" t="s">
        <v>1192</v>
      </c>
      <c r="D182" s="83" t="s">
        <v>1209</v>
      </c>
      <c r="E182" s="83" t="s">
        <v>249</v>
      </c>
      <c r="F182" s="83" t="s">
        <v>357</v>
      </c>
      <c r="G182" s="83" t="s">
        <v>323</v>
      </c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</row>
    <row r="183">
      <c r="A183" s="83" t="str">
        <f t="array" ref="A183:ALK183">transpose(indirect('Train Failure report card'!C183))</f>
        <v>LDCU</v>
      </c>
      <c r="B183" s="83" t="s">
        <v>1173</v>
      </c>
      <c r="C183" s="83" t="s">
        <v>1187</v>
      </c>
      <c r="D183" s="83" t="s">
        <v>1203</v>
      </c>
      <c r="E183" s="83" t="s">
        <v>1220</v>
      </c>
      <c r="F183" s="83" t="s">
        <v>1232</v>
      </c>
      <c r="G183" s="83" t="s">
        <v>1238</v>
      </c>
      <c r="H183" s="83" t="s">
        <v>150</v>
      </c>
      <c r="I183" s="83" t="s">
        <v>605</v>
      </c>
      <c r="J183" s="83" t="s">
        <v>141</v>
      </c>
      <c r="K183" s="83" t="s">
        <v>1261</v>
      </c>
      <c r="L183" s="83" t="s">
        <v>56</v>
      </c>
      <c r="M183" s="83" t="s">
        <v>312</v>
      </c>
      <c r="N183" s="83" t="s">
        <v>224</v>
      </c>
      <c r="O183" s="83" t="s">
        <v>1276</v>
      </c>
      <c r="P183" s="83" t="s">
        <v>1281</v>
      </c>
      <c r="Q183" s="83" t="s">
        <v>1286</v>
      </c>
      <c r="R183" s="83" t="s">
        <v>323</v>
      </c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</row>
    <row r="184">
      <c r="A184" s="83" t="str">
        <f t="array" ref="A184:ALK184">transpose(indirect('Train Failure report card'!C184))</f>
        <v>Saloon HVAC compressor</v>
      </c>
      <c r="B184" s="83" t="s">
        <v>338</v>
      </c>
      <c r="C184" s="83" t="s">
        <v>1190</v>
      </c>
      <c r="D184" s="83" t="s">
        <v>1207</v>
      </c>
      <c r="E184" s="83" t="s">
        <v>1223</v>
      </c>
      <c r="F184" s="83" t="s">
        <v>29</v>
      </c>
      <c r="G184" s="83" t="s">
        <v>363</v>
      </c>
      <c r="H184" s="83" t="s">
        <v>452</v>
      </c>
      <c r="I184" s="83" t="s">
        <v>414</v>
      </c>
      <c r="J184" s="83" t="s">
        <v>1115</v>
      </c>
      <c r="K184" s="83" t="s">
        <v>840</v>
      </c>
      <c r="L184" s="83" t="s">
        <v>1265</v>
      </c>
      <c r="M184" s="83" t="s">
        <v>116</v>
      </c>
      <c r="N184" s="83" t="s">
        <v>1271</v>
      </c>
      <c r="O184" s="83" t="s">
        <v>1277</v>
      </c>
      <c r="P184" s="83" t="s">
        <v>1282</v>
      </c>
      <c r="Q184" s="83" t="s">
        <v>1287</v>
      </c>
      <c r="R184" s="83" t="s">
        <v>1290</v>
      </c>
      <c r="S184" s="83" t="s">
        <v>1292</v>
      </c>
      <c r="T184" s="83" t="s">
        <v>1293</v>
      </c>
      <c r="U184" s="83" t="s">
        <v>1294</v>
      </c>
      <c r="V184" s="83" t="s">
        <v>189</v>
      </c>
      <c r="W184" s="83" t="s">
        <v>307</v>
      </c>
      <c r="X184" s="83" t="s">
        <v>346</v>
      </c>
      <c r="Y184" s="83" t="s">
        <v>808</v>
      </c>
      <c r="Z184" s="83" t="s">
        <v>323</v>
      </c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</row>
    <row r="185">
      <c r="A185" s="83" t="str">
        <f t="array" ref="A185:ALK185">transpose(indirect('Train Failure report card'!C185))</f>
        <v>Low beam lamp</v>
      </c>
      <c r="B185" s="83" t="s">
        <v>19</v>
      </c>
      <c r="C185" s="83" t="s">
        <v>1192</v>
      </c>
      <c r="D185" s="83" t="s">
        <v>1209</v>
      </c>
      <c r="E185" s="83" t="s">
        <v>249</v>
      </c>
      <c r="F185" s="83" t="s">
        <v>357</v>
      </c>
      <c r="G185" s="83" t="s">
        <v>323</v>
      </c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</row>
    <row r="186">
      <c r="A186" s="83" t="str">
        <f t="array" ref="A186:ALK186">transpose(indirect('Train Failure report card'!C186))</f>
        <v>Current collector fuse</v>
      </c>
      <c r="B186" s="83" t="s">
        <v>126</v>
      </c>
      <c r="C186" s="83" t="s">
        <v>1185</v>
      </c>
      <c r="D186" s="83" t="s">
        <v>1201</v>
      </c>
      <c r="E186" s="83" t="s">
        <v>1218</v>
      </c>
      <c r="F186" s="83" t="s">
        <v>812</v>
      </c>
      <c r="G186" s="83" t="s">
        <v>176</v>
      </c>
      <c r="H186" s="83" t="s">
        <v>1244</v>
      </c>
      <c r="I186" s="83" t="s">
        <v>253</v>
      </c>
      <c r="J186" s="83" t="s">
        <v>433</v>
      </c>
      <c r="K186" s="83" t="s">
        <v>323</v>
      </c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</row>
    <row r="187">
      <c r="A187" s="83" t="str">
        <f t="array" ref="A187:ALK187">transpose(indirect('Train Failure report card'!C187))</f>
        <v>Emergency invertor electrical connector (X1 &amp; X2) rubber seal</v>
      </c>
      <c r="B187" s="83" t="s">
        <v>323</v>
      </c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</row>
    <row r="188">
      <c r="A188" s="83" t="str">
        <f t="array" ref="A188:ALK188">transpose(indirect('Train Failure report card'!C188))</f>
        <v>Emergency invertor electrical connector (X1 &amp; X2) rubber seal</v>
      </c>
      <c r="B188" s="83" t="s">
        <v>323</v>
      </c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</row>
    <row r="189">
      <c r="A189" s="83" t="str">
        <f t="array" ref="A189:ALK189">transpose(indirect('Train Failure report card'!C189))</f>
        <v>Saloon LCD</v>
      </c>
      <c r="B189" s="83" t="s">
        <v>164</v>
      </c>
      <c r="C189" s="83" t="s">
        <v>536</v>
      </c>
      <c r="D189" s="83" t="s">
        <v>341</v>
      </c>
      <c r="E189" s="83" t="s">
        <v>569</v>
      </c>
      <c r="F189" s="83" t="s">
        <v>489</v>
      </c>
      <c r="G189" s="83" t="s">
        <v>1241</v>
      </c>
      <c r="H189" s="83" t="s">
        <v>1246</v>
      </c>
      <c r="I189" s="83" t="s">
        <v>133</v>
      </c>
      <c r="J189" s="83" t="s">
        <v>635</v>
      </c>
      <c r="K189" s="83" t="s">
        <v>1263</v>
      </c>
      <c r="L189" s="83" t="s">
        <v>1267</v>
      </c>
      <c r="M189" s="83" t="s">
        <v>857</v>
      </c>
      <c r="N189" s="83" t="s">
        <v>1273</v>
      </c>
      <c r="O189" s="83" t="s">
        <v>990</v>
      </c>
      <c r="P189" s="83" t="s">
        <v>1283</v>
      </c>
      <c r="Q189" s="83" t="s">
        <v>914</v>
      </c>
      <c r="R189" s="83" t="s">
        <v>445</v>
      </c>
      <c r="S189" s="83" t="s">
        <v>238</v>
      </c>
      <c r="T189" s="83" t="s">
        <v>436</v>
      </c>
      <c r="U189" s="83" t="s">
        <v>375</v>
      </c>
      <c r="V189" s="83" t="s">
        <v>373</v>
      </c>
      <c r="W189" s="83" t="s">
        <v>582</v>
      </c>
      <c r="X189" s="83" t="s">
        <v>618</v>
      </c>
      <c r="Y189" s="83" t="s">
        <v>744</v>
      </c>
      <c r="Z189" s="83" t="s">
        <v>1106</v>
      </c>
      <c r="AA189" s="83" t="s">
        <v>161</v>
      </c>
      <c r="AB189" s="83" t="s">
        <v>38</v>
      </c>
      <c r="AC189" s="83" t="s">
        <v>95</v>
      </c>
      <c r="AD189" s="83" t="s">
        <v>619</v>
      </c>
      <c r="AE189" s="83" t="s">
        <v>680</v>
      </c>
      <c r="AF189" s="83" t="s">
        <v>699</v>
      </c>
      <c r="AG189" s="83" t="s">
        <v>1295</v>
      </c>
      <c r="AH189" s="83" t="s">
        <v>1296</v>
      </c>
      <c r="AI189" s="83" t="s">
        <v>61</v>
      </c>
      <c r="AJ189" s="83" t="s">
        <v>195</v>
      </c>
      <c r="AK189" s="83" t="s">
        <v>244</v>
      </c>
      <c r="AL189" s="83" t="s">
        <v>271</v>
      </c>
      <c r="AM189" s="83" t="s">
        <v>99</v>
      </c>
      <c r="AN189" s="83" t="s">
        <v>1297</v>
      </c>
      <c r="AO189" s="83" t="s">
        <v>288</v>
      </c>
      <c r="AP189" s="83" t="s">
        <v>523</v>
      </c>
      <c r="AQ189" s="83" t="s">
        <v>633</v>
      </c>
      <c r="AR189" s="83" t="s">
        <v>754</v>
      </c>
      <c r="AS189" s="83" t="s">
        <v>323</v>
      </c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</row>
    <row r="190">
      <c r="A190" s="83" t="str">
        <f t="array" ref="A190:ALK190">transpose(indirect('Train Failure report card'!C190))</f>
        <v>Low beam lamp</v>
      </c>
      <c r="B190" s="83" t="s">
        <v>19</v>
      </c>
      <c r="C190" s="83" t="s">
        <v>1192</v>
      </c>
      <c r="D190" s="83" t="s">
        <v>1209</v>
      </c>
      <c r="E190" s="83" t="s">
        <v>249</v>
      </c>
      <c r="F190" s="83" t="s">
        <v>357</v>
      </c>
      <c r="G190" s="83" t="s">
        <v>323</v>
      </c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3"/>
    </row>
    <row r="191">
      <c r="A191" s="83" t="str">
        <f t="array" ref="A191:ALK191">transpose(indirect('Train Failure report card'!C191))</f>
        <v>Saloon LCD</v>
      </c>
      <c r="B191" s="83" t="s">
        <v>164</v>
      </c>
      <c r="C191" s="83" t="s">
        <v>536</v>
      </c>
      <c r="D191" s="83" t="s">
        <v>341</v>
      </c>
      <c r="E191" s="83" t="s">
        <v>569</v>
      </c>
      <c r="F191" s="83" t="s">
        <v>489</v>
      </c>
      <c r="G191" s="83" t="s">
        <v>1241</v>
      </c>
      <c r="H191" s="83" t="s">
        <v>1246</v>
      </c>
      <c r="I191" s="83" t="s">
        <v>133</v>
      </c>
      <c r="J191" s="83" t="s">
        <v>635</v>
      </c>
      <c r="K191" s="83" t="s">
        <v>1263</v>
      </c>
      <c r="L191" s="83" t="s">
        <v>1267</v>
      </c>
      <c r="M191" s="83" t="s">
        <v>857</v>
      </c>
      <c r="N191" s="83" t="s">
        <v>1273</v>
      </c>
      <c r="O191" s="83" t="s">
        <v>990</v>
      </c>
      <c r="P191" s="83" t="s">
        <v>1283</v>
      </c>
      <c r="Q191" s="83" t="s">
        <v>914</v>
      </c>
      <c r="R191" s="83" t="s">
        <v>445</v>
      </c>
      <c r="S191" s="83" t="s">
        <v>238</v>
      </c>
      <c r="T191" s="83" t="s">
        <v>436</v>
      </c>
      <c r="U191" s="83" t="s">
        <v>375</v>
      </c>
      <c r="V191" s="83" t="s">
        <v>373</v>
      </c>
      <c r="W191" s="83" t="s">
        <v>582</v>
      </c>
      <c r="X191" s="83" t="s">
        <v>618</v>
      </c>
      <c r="Y191" s="83" t="s">
        <v>744</v>
      </c>
      <c r="Z191" s="83" t="s">
        <v>1106</v>
      </c>
      <c r="AA191" s="83" t="s">
        <v>161</v>
      </c>
      <c r="AB191" s="83" t="s">
        <v>38</v>
      </c>
      <c r="AC191" s="83" t="s">
        <v>95</v>
      </c>
      <c r="AD191" s="83" t="s">
        <v>619</v>
      </c>
      <c r="AE191" s="83" t="s">
        <v>680</v>
      </c>
      <c r="AF191" s="83" t="s">
        <v>699</v>
      </c>
      <c r="AG191" s="83" t="s">
        <v>1295</v>
      </c>
      <c r="AH191" s="83" t="s">
        <v>1296</v>
      </c>
      <c r="AI191" s="83" t="s">
        <v>61</v>
      </c>
      <c r="AJ191" s="83" t="s">
        <v>195</v>
      </c>
      <c r="AK191" s="83" t="s">
        <v>244</v>
      </c>
      <c r="AL191" s="83" t="s">
        <v>271</v>
      </c>
      <c r="AM191" s="83" t="s">
        <v>99</v>
      </c>
      <c r="AN191" s="83" t="s">
        <v>1297</v>
      </c>
      <c r="AO191" s="83" t="s">
        <v>288</v>
      </c>
      <c r="AP191" s="83" t="s">
        <v>523</v>
      </c>
      <c r="AQ191" s="83" t="s">
        <v>633</v>
      </c>
      <c r="AR191" s="83" t="s">
        <v>754</v>
      </c>
      <c r="AS191" s="83" t="s">
        <v>323</v>
      </c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</row>
    <row r="192">
      <c r="A192" s="83" t="str">
        <f t="array" ref="A192:ALK192">transpose(indirect('Train Failure report card'!C192))</f>
        <v>Saloon LCD</v>
      </c>
      <c r="B192" s="83" t="s">
        <v>164</v>
      </c>
      <c r="C192" s="83" t="s">
        <v>536</v>
      </c>
      <c r="D192" s="83" t="s">
        <v>341</v>
      </c>
      <c r="E192" s="83" t="s">
        <v>569</v>
      </c>
      <c r="F192" s="83" t="s">
        <v>489</v>
      </c>
      <c r="G192" s="83" t="s">
        <v>1241</v>
      </c>
      <c r="H192" s="83" t="s">
        <v>1246</v>
      </c>
      <c r="I192" s="83" t="s">
        <v>133</v>
      </c>
      <c r="J192" s="83" t="s">
        <v>635</v>
      </c>
      <c r="K192" s="83" t="s">
        <v>1263</v>
      </c>
      <c r="L192" s="83" t="s">
        <v>1267</v>
      </c>
      <c r="M192" s="83" t="s">
        <v>857</v>
      </c>
      <c r="N192" s="83" t="s">
        <v>1273</v>
      </c>
      <c r="O192" s="83" t="s">
        <v>990</v>
      </c>
      <c r="P192" s="83" t="s">
        <v>1283</v>
      </c>
      <c r="Q192" s="83" t="s">
        <v>914</v>
      </c>
      <c r="R192" s="83" t="s">
        <v>445</v>
      </c>
      <c r="S192" s="83" t="s">
        <v>238</v>
      </c>
      <c r="T192" s="83" t="s">
        <v>436</v>
      </c>
      <c r="U192" s="83" t="s">
        <v>375</v>
      </c>
      <c r="V192" s="83" t="s">
        <v>373</v>
      </c>
      <c r="W192" s="83" t="s">
        <v>582</v>
      </c>
      <c r="X192" s="83" t="s">
        <v>618</v>
      </c>
      <c r="Y192" s="83" t="s">
        <v>744</v>
      </c>
      <c r="Z192" s="83" t="s">
        <v>1106</v>
      </c>
      <c r="AA192" s="83" t="s">
        <v>161</v>
      </c>
      <c r="AB192" s="83" t="s">
        <v>38</v>
      </c>
      <c r="AC192" s="83" t="s">
        <v>95</v>
      </c>
      <c r="AD192" s="83" t="s">
        <v>619</v>
      </c>
      <c r="AE192" s="83" t="s">
        <v>680</v>
      </c>
      <c r="AF192" s="83" t="s">
        <v>699</v>
      </c>
      <c r="AG192" s="83" t="s">
        <v>1295</v>
      </c>
      <c r="AH192" s="83" t="s">
        <v>1296</v>
      </c>
      <c r="AI192" s="83" t="s">
        <v>61</v>
      </c>
      <c r="AJ192" s="83" t="s">
        <v>195</v>
      </c>
      <c r="AK192" s="83" t="s">
        <v>244</v>
      </c>
      <c r="AL192" s="83" t="s">
        <v>271</v>
      </c>
      <c r="AM192" s="83" t="s">
        <v>99</v>
      </c>
      <c r="AN192" s="83" t="s">
        <v>1297</v>
      </c>
      <c r="AO192" s="83" t="s">
        <v>288</v>
      </c>
      <c r="AP192" s="83" t="s">
        <v>523</v>
      </c>
      <c r="AQ192" s="83" t="s">
        <v>633</v>
      </c>
      <c r="AR192" s="83" t="s">
        <v>754</v>
      </c>
      <c r="AS192" s="83" t="s">
        <v>323</v>
      </c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</row>
    <row r="193">
      <c r="A193" s="83" t="str">
        <f t="array" ref="A193:ALK193">transpose(indirect('Train Failure report card'!C193))</f>
        <v>Saloon LCD</v>
      </c>
      <c r="B193" s="83" t="s">
        <v>164</v>
      </c>
      <c r="C193" s="83" t="s">
        <v>536</v>
      </c>
      <c r="D193" s="83" t="s">
        <v>341</v>
      </c>
      <c r="E193" s="83" t="s">
        <v>569</v>
      </c>
      <c r="F193" s="83" t="s">
        <v>489</v>
      </c>
      <c r="G193" s="83" t="s">
        <v>1241</v>
      </c>
      <c r="H193" s="83" t="s">
        <v>1246</v>
      </c>
      <c r="I193" s="83" t="s">
        <v>133</v>
      </c>
      <c r="J193" s="83" t="s">
        <v>635</v>
      </c>
      <c r="K193" s="83" t="s">
        <v>1263</v>
      </c>
      <c r="L193" s="83" t="s">
        <v>1267</v>
      </c>
      <c r="M193" s="83" t="s">
        <v>857</v>
      </c>
      <c r="N193" s="83" t="s">
        <v>1273</v>
      </c>
      <c r="O193" s="83" t="s">
        <v>990</v>
      </c>
      <c r="P193" s="83" t="s">
        <v>1283</v>
      </c>
      <c r="Q193" s="83" t="s">
        <v>914</v>
      </c>
      <c r="R193" s="83" t="s">
        <v>445</v>
      </c>
      <c r="S193" s="83" t="s">
        <v>238</v>
      </c>
      <c r="T193" s="83" t="s">
        <v>436</v>
      </c>
      <c r="U193" s="83" t="s">
        <v>375</v>
      </c>
      <c r="V193" s="83" t="s">
        <v>373</v>
      </c>
      <c r="W193" s="83" t="s">
        <v>582</v>
      </c>
      <c r="X193" s="83" t="s">
        <v>618</v>
      </c>
      <c r="Y193" s="83" t="s">
        <v>744</v>
      </c>
      <c r="Z193" s="83" t="s">
        <v>1106</v>
      </c>
      <c r="AA193" s="83" t="s">
        <v>161</v>
      </c>
      <c r="AB193" s="83" t="s">
        <v>38</v>
      </c>
      <c r="AC193" s="83" t="s">
        <v>95</v>
      </c>
      <c r="AD193" s="83" t="s">
        <v>619</v>
      </c>
      <c r="AE193" s="83" t="s">
        <v>680</v>
      </c>
      <c r="AF193" s="83" t="s">
        <v>699</v>
      </c>
      <c r="AG193" s="83" t="s">
        <v>1295</v>
      </c>
      <c r="AH193" s="83" t="s">
        <v>1296</v>
      </c>
      <c r="AI193" s="83" t="s">
        <v>61</v>
      </c>
      <c r="AJ193" s="83" t="s">
        <v>195</v>
      </c>
      <c r="AK193" s="83" t="s">
        <v>244</v>
      </c>
      <c r="AL193" s="83" t="s">
        <v>271</v>
      </c>
      <c r="AM193" s="83" t="s">
        <v>99</v>
      </c>
      <c r="AN193" s="83" t="s">
        <v>1297</v>
      </c>
      <c r="AO193" s="83" t="s">
        <v>288</v>
      </c>
      <c r="AP193" s="83" t="s">
        <v>523</v>
      </c>
      <c r="AQ193" s="83" t="s">
        <v>633</v>
      </c>
      <c r="AR193" s="83" t="s">
        <v>754</v>
      </c>
      <c r="AS193" s="83" t="s">
        <v>323</v>
      </c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</row>
    <row r="194">
      <c r="A194" s="83" t="str">
        <f t="array" ref="A194:ALK194">transpose(indirect('Train Failure report card'!C194))</f>
        <v>Saloon LCD</v>
      </c>
      <c r="B194" s="83" t="s">
        <v>164</v>
      </c>
      <c r="C194" s="83" t="s">
        <v>536</v>
      </c>
      <c r="D194" s="83" t="s">
        <v>341</v>
      </c>
      <c r="E194" s="83" t="s">
        <v>569</v>
      </c>
      <c r="F194" s="83" t="s">
        <v>489</v>
      </c>
      <c r="G194" s="83" t="s">
        <v>1241</v>
      </c>
      <c r="H194" s="83" t="s">
        <v>1246</v>
      </c>
      <c r="I194" s="83" t="s">
        <v>133</v>
      </c>
      <c r="J194" s="83" t="s">
        <v>635</v>
      </c>
      <c r="K194" s="83" t="s">
        <v>1263</v>
      </c>
      <c r="L194" s="83" t="s">
        <v>1267</v>
      </c>
      <c r="M194" s="83" t="s">
        <v>857</v>
      </c>
      <c r="N194" s="83" t="s">
        <v>1273</v>
      </c>
      <c r="O194" s="83" t="s">
        <v>990</v>
      </c>
      <c r="P194" s="83" t="s">
        <v>1283</v>
      </c>
      <c r="Q194" s="83" t="s">
        <v>914</v>
      </c>
      <c r="R194" s="83" t="s">
        <v>445</v>
      </c>
      <c r="S194" s="83" t="s">
        <v>238</v>
      </c>
      <c r="T194" s="83" t="s">
        <v>436</v>
      </c>
      <c r="U194" s="83" t="s">
        <v>375</v>
      </c>
      <c r="V194" s="83" t="s">
        <v>373</v>
      </c>
      <c r="W194" s="83" t="s">
        <v>582</v>
      </c>
      <c r="X194" s="83" t="s">
        <v>618</v>
      </c>
      <c r="Y194" s="83" t="s">
        <v>744</v>
      </c>
      <c r="Z194" s="83" t="s">
        <v>1106</v>
      </c>
      <c r="AA194" s="83" t="s">
        <v>161</v>
      </c>
      <c r="AB194" s="83" t="s">
        <v>38</v>
      </c>
      <c r="AC194" s="83" t="s">
        <v>95</v>
      </c>
      <c r="AD194" s="83" t="s">
        <v>619</v>
      </c>
      <c r="AE194" s="83" t="s">
        <v>680</v>
      </c>
      <c r="AF194" s="83" t="s">
        <v>699</v>
      </c>
      <c r="AG194" s="83" t="s">
        <v>1295</v>
      </c>
      <c r="AH194" s="83" t="s">
        <v>1296</v>
      </c>
      <c r="AI194" s="83" t="s">
        <v>61</v>
      </c>
      <c r="AJ194" s="83" t="s">
        <v>195</v>
      </c>
      <c r="AK194" s="83" t="s">
        <v>244</v>
      </c>
      <c r="AL194" s="83" t="s">
        <v>271</v>
      </c>
      <c r="AM194" s="83" t="s">
        <v>99</v>
      </c>
      <c r="AN194" s="83" t="s">
        <v>1297</v>
      </c>
      <c r="AO194" s="83" t="s">
        <v>288</v>
      </c>
      <c r="AP194" s="83" t="s">
        <v>523</v>
      </c>
      <c r="AQ194" s="83" t="s">
        <v>633</v>
      </c>
      <c r="AR194" s="83" t="s">
        <v>754</v>
      </c>
      <c r="AS194" s="83" t="s">
        <v>323</v>
      </c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83"/>
      <c r="BK194" s="83"/>
      <c r="BL194" s="83"/>
      <c r="BM194" s="83"/>
      <c r="BN194" s="83"/>
      <c r="BO194" s="83"/>
      <c r="BP194" s="83"/>
      <c r="BQ194" s="83"/>
      <c r="BR194" s="83"/>
    </row>
    <row r="195">
      <c r="A195" s="83" t="str">
        <f t="array" ref="A195:ALK195">transpose(indirect('Train Failure report card'!C195))</f>
        <v>Saloon LCD</v>
      </c>
      <c r="B195" s="83" t="s">
        <v>164</v>
      </c>
      <c r="C195" s="83" t="s">
        <v>536</v>
      </c>
      <c r="D195" s="83" t="s">
        <v>341</v>
      </c>
      <c r="E195" s="83" t="s">
        <v>569</v>
      </c>
      <c r="F195" s="83" t="s">
        <v>489</v>
      </c>
      <c r="G195" s="83" t="s">
        <v>1241</v>
      </c>
      <c r="H195" s="83" t="s">
        <v>1246</v>
      </c>
      <c r="I195" s="83" t="s">
        <v>133</v>
      </c>
      <c r="J195" s="83" t="s">
        <v>635</v>
      </c>
      <c r="K195" s="83" t="s">
        <v>1263</v>
      </c>
      <c r="L195" s="83" t="s">
        <v>1267</v>
      </c>
      <c r="M195" s="83" t="s">
        <v>857</v>
      </c>
      <c r="N195" s="83" t="s">
        <v>1273</v>
      </c>
      <c r="O195" s="83" t="s">
        <v>990</v>
      </c>
      <c r="P195" s="83" t="s">
        <v>1283</v>
      </c>
      <c r="Q195" s="83" t="s">
        <v>914</v>
      </c>
      <c r="R195" s="83" t="s">
        <v>445</v>
      </c>
      <c r="S195" s="83" t="s">
        <v>238</v>
      </c>
      <c r="T195" s="83" t="s">
        <v>436</v>
      </c>
      <c r="U195" s="83" t="s">
        <v>375</v>
      </c>
      <c r="V195" s="83" t="s">
        <v>373</v>
      </c>
      <c r="W195" s="83" t="s">
        <v>582</v>
      </c>
      <c r="X195" s="83" t="s">
        <v>618</v>
      </c>
      <c r="Y195" s="83" t="s">
        <v>744</v>
      </c>
      <c r="Z195" s="83" t="s">
        <v>1106</v>
      </c>
      <c r="AA195" s="83" t="s">
        <v>161</v>
      </c>
      <c r="AB195" s="83" t="s">
        <v>38</v>
      </c>
      <c r="AC195" s="83" t="s">
        <v>95</v>
      </c>
      <c r="AD195" s="83" t="s">
        <v>619</v>
      </c>
      <c r="AE195" s="83" t="s">
        <v>680</v>
      </c>
      <c r="AF195" s="83" t="s">
        <v>699</v>
      </c>
      <c r="AG195" s="83" t="s">
        <v>1295</v>
      </c>
      <c r="AH195" s="83" t="s">
        <v>1296</v>
      </c>
      <c r="AI195" s="83" t="s">
        <v>61</v>
      </c>
      <c r="AJ195" s="83" t="s">
        <v>195</v>
      </c>
      <c r="AK195" s="83" t="s">
        <v>244</v>
      </c>
      <c r="AL195" s="83" t="s">
        <v>271</v>
      </c>
      <c r="AM195" s="83" t="s">
        <v>99</v>
      </c>
      <c r="AN195" s="83" t="s">
        <v>1297</v>
      </c>
      <c r="AO195" s="83" t="s">
        <v>288</v>
      </c>
      <c r="AP195" s="83" t="s">
        <v>523</v>
      </c>
      <c r="AQ195" s="83" t="s">
        <v>633</v>
      </c>
      <c r="AR195" s="83" t="s">
        <v>754</v>
      </c>
      <c r="AS195" s="83" t="s">
        <v>323</v>
      </c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83"/>
      <c r="BK195" s="83"/>
      <c r="BL195" s="83"/>
      <c r="BM195" s="83"/>
      <c r="BN195" s="83"/>
      <c r="BO195" s="83"/>
      <c r="BP195" s="83"/>
      <c r="BQ195" s="83"/>
      <c r="BR195" s="83"/>
    </row>
    <row r="196">
      <c r="A196" s="83" t="str">
        <f t="array" ref="A196:ALK196">transpose(indirect('Train Failure report card'!C196))</f>
        <v>Low beam lamp</v>
      </c>
      <c r="B196" s="83" t="s">
        <v>19</v>
      </c>
      <c r="C196" s="83" t="s">
        <v>1192</v>
      </c>
      <c r="D196" s="83" t="s">
        <v>1209</v>
      </c>
      <c r="E196" s="83" t="s">
        <v>249</v>
      </c>
      <c r="F196" s="83" t="s">
        <v>357</v>
      </c>
      <c r="G196" s="83" t="s">
        <v>323</v>
      </c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83"/>
      <c r="BK196" s="83"/>
      <c r="BL196" s="83"/>
      <c r="BM196" s="83"/>
      <c r="BN196" s="83"/>
      <c r="BO196" s="83"/>
      <c r="BP196" s="83"/>
      <c r="BQ196" s="83"/>
      <c r="BR196" s="83"/>
    </row>
    <row r="197">
      <c r="A197" s="83" t="str">
        <f t="array" ref="A197:ALK197">transpose(indirect('Train Failure report card'!C197))</f>
        <v>Low beam lamp</v>
      </c>
      <c r="B197" s="83" t="s">
        <v>19</v>
      </c>
      <c r="C197" s="83" t="s">
        <v>1192</v>
      </c>
      <c r="D197" s="83" t="s">
        <v>1209</v>
      </c>
      <c r="E197" s="83" t="s">
        <v>249</v>
      </c>
      <c r="F197" s="83" t="s">
        <v>357</v>
      </c>
      <c r="G197" s="83" t="s">
        <v>323</v>
      </c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</row>
    <row r="198">
      <c r="A198" s="83" t="str">
        <f t="array" ref="A198:ALK198">transpose(indirect('Train Failure report card'!C198))</f>
        <v>Current collector fuse</v>
      </c>
      <c r="B198" s="83" t="s">
        <v>126</v>
      </c>
      <c r="C198" s="83" t="s">
        <v>1185</v>
      </c>
      <c r="D198" s="83" t="s">
        <v>1201</v>
      </c>
      <c r="E198" s="83" t="s">
        <v>1218</v>
      </c>
      <c r="F198" s="83" t="s">
        <v>812</v>
      </c>
      <c r="G198" s="83" t="s">
        <v>176</v>
      </c>
      <c r="H198" s="83" t="s">
        <v>1244</v>
      </c>
      <c r="I198" s="83" t="s">
        <v>253</v>
      </c>
      <c r="J198" s="83" t="s">
        <v>433</v>
      </c>
      <c r="K198" s="83" t="s">
        <v>323</v>
      </c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3"/>
    </row>
    <row r="199">
      <c r="A199" s="83" t="str">
        <f t="array" ref="A199:ALK199">transpose(indirect('Train Failure report card'!C199))</f>
        <v>LDCU</v>
      </c>
      <c r="B199" s="83" t="s">
        <v>1173</v>
      </c>
      <c r="C199" s="83" t="s">
        <v>1187</v>
      </c>
      <c r="D199" s="83" t="s">
        <v>1203</v>
      </c>
      <c r="E199" s="83" t="s">
        <v>1220</v>
      </c>
      <c r="F199" s="83" t="s">
        <v>1232</v>
      </c>
      <c r="G199" s="83" t="s">
        <v>1238</v>
      </c>
      <c r="H199" s="83" t="s">
        <v>150</v>
      </c>
      <c r="I199" s="83" t="s">
        <v>605</v>
      </c>
      <c r="J199" s="83" t="s">
        <v>141</v>
      </c>
      <c r="K199" s="83" t="s">
        <v>1261</v>
      </c>
      <c r="L199" s="83" t="s">
        <v>56</v>
      </c>
      <c r="M199" s="83" t="s">
        <v>312</v>
      </c>
      <c r="N199" s="83" t="s">
        <v>224</v>
      </c>
      <c r="O199" s="83" t="s">
        <v>1276</v>
      </c>
      <c r="P199" s="83" t="s">
        <v>1281</v>
      </c>
      <c r="Q199" s="83" t="s">
        <v>1286</v>
      </c>
      <c r="R199" s="83" t="s">
        <v>323</v>
      </c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</row>
    <row r="200">
      <c r="A200" s="83" t="str">
        <f t="array" ref="A200:ALK200">transpose(indirect('Train Failure report card'!C200))</f>
        <v>Saloon LCD</v>
      </c>
      <c r="B200" s="83" t="s">
        <v>164</v>
      </c>
      <c r="C200" s="83" t="s">
        <v>536</v>
      </c>
      <c r="D200" s="83" t="s">
        <v>341</v>
      </c>
      <c r="E200" s="83" t="s">
        <v>569</v>
      </c>
      <c r="F200" s="83" t="s">
        <v>489</v>
      </c>
      <c r="G200" s="83" t="s">
        <v>1241</v>
      </c>
      <c r="H200" s="83" t="s">
        <v>1246</v>
      </c>
      <c r="I200" s="83" t="s">
        <v>133</v>
      </c>
      <c r="J200" s="83" t="s">
        <v>635</v>
      </c>
      <c r="K200" s="83" t="s">
        <v>1263</v>
      </c>
      <c r="L200" s="83" t="s">
        <v>1267</v>
      </c>
      <c r="M200" s="83" t="s">
        <v>857</v>
      </c>
      <c r="N200" s="83" t="s">
        <v>1273</v>
      </c>
      <c r="O200" s="83" t="s">
        <v>990</v>
      </c>
      <c r="P200" s="83" t="s">
        <v>1283</v>
      </c>
      <c r="Q200" s="83" t="s">
        <v>914</v>
      </c>
      <c r="R200" s="83" t="s">
        <v>445</v>
      </c>
      <c r="S200" s="83" t="s">
        <v>238</v>
      </c>
      <c r="T200" s="83" t="s">
        <v>436</v>
      </c>
      <c r="U200" s="83" t="s">
        <v>375</v>
      </c>
      <c r="V200" s="83" t="s">
        <v>373</v>
      </c>
      <c r="W200" s="83" t="s">
        <v>582</v>
      </c>
      <c r="X200" s="83" t="s">
        <v>618</v>
      </c>
      <c r="Y200" s="83" t="s">
        <v>744</v>
      </c>
      <c r="Z200" s="83" t="s">
        <v>1106</v>
      </c>
      <c r="AA200" s="83" t="s">
        <v>161</v>
      </c>
      <c r="AB200" s="83" t="s">
        <v>38</v>
      </c>
      <c r="AC200" s="83" t="s">
        <v>95</v>
      </c>
      <c r="AD200" s="83" t="s">
        <v>619</v>
      </c>
      <c r="AE200" s="83" t="s">
        <v>680</v>
      </c>
      <c r="AF200" s="83" t="s">
        <v>699</v>
      </c>
      <c r="AG200" s="83" t="s">
        <v>1295</v>
      </c>
      <c r="AH200" s="83" t="s">
        <v>1296</v>
      </c>
      <c r="AI200" s="83" t="s">
        <v>61</v>
      </c>
      <c r="AJ200" s="83" t="s">
        <v>195</v>
      </c>
      <c r="AK200" s="83" t="s">
        <v>244</v>
      </c>
      <c r="AL200" s="83" t="s">
        <v>271</v>
      </c>
      <c r="AM200" s="83" t="s">
        <v>99</v>
      </c>
      <c r="AN200" s="83" t="s">
        <v>1297</v>
      </c>
      <c r="AO200" s="83" t="s">
        <v>288</v>
      </c>
      <c r="AP200" s="83" t="s">
        <v>523</v>
      </c>
      <c r="AQ200" s="83" t="s">
        <v>633</v>
      </c>
      <c r="AR200" s="83" t="s">
        <v>754</v>
      </c>
      <c r="AS200" s="83" t="s">
        <v>323</v>
      </c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</row>
    <row r="201">
      <c r="A201" s="83" t="str">
        <f t="array" ref="A201:ALK201">transpose(indirect('Train Failure report card'!C201))</f>
        <v>Saloon LCD</v>
      </c>
      <c r="B201" s="83" t="s">
        <v>164</v>
      </c>
      <c r="C201" s="83" t="s">
        <v>536</v>
      </c>
      <c r="D201" s="83" t="s">
        <v>341</v>
      </c>
      <c r="E201" s="83" t="s">
        <v>569</v>
      </c>
      <c r="F201" s="83" t="s">
        <v>489</v>
      </c>
      <c r="G201" s="83" t="s">
        <v>1241</v>
      </c>
      <c r="H201" s="83" t="s">
        <v>1246</v>
      </c>
      <c r="I201" s="83" t="s">
        <v>133</v>
      </c>
      <c r="J201" s="83" t="s">
        <v>635</v>
      </c>
      <c r="K201" s="83" t="s">
        <v>1263</v>
      </c>
      <c r="L201" s="83" t="s">
        <v>1267</v>
      </c>
      <c r="M201" s="83" t="s">
        <v>857</v>
      </c>
      <c r="N201" s="83" t="s">
        <v>1273</v>
      </c>
      <c r="O201" s="83" t="s">
        <v>990</v>
      </c>
      <c r="P201" s="83" t="s">
        <v>1283</v>
      </c>
      <c r="Q201" s="83" t="s">
        <v>914</v>
      </c>
      <c r="R201" s="83" t="s">
        <v>445</v>
      </c>
      <c r="S201" s="83" t="s">
        <v>238</v>
      </c>
      <c r="T201" s="83" t="s">
        <v>436</v>
      </c>
      <c r="U201" s="83" t="s">
        <v>375</v>
      </c>
      <c r="V201" s="83" t="s">
        <v>373</v>
      </c>
      <c r="W201" s="83" t="s">
        <v>582</v>
      </c>
      <c r="X201" s="83" t="s">
        <v>618</v>
      </c>
      <c r="Y201" s="83" t="s">
        <v>744</v>
      </c>
      <c r="Z201" s="83" t="s">
        <v>1106</v>
      </c>
      <c r="AA201" s="83" t="s">
        <v>161</v>
      </c>
      <c r="AB201" s="83" t="s">
        <v>38</v>
      </c>
      <c r="AC201" s="83" t="s">
        <v>95</v>
      </c>
      <c r="AD201" s="83" t="s">
        <v>619</v>
      </c>
      <c r="AE201" s="83" t="s">
        <v>680</v>
      </c>
      <c r="AF201" s="83" t="s">
        <v>699</v>
      </c>
      <c r="AG201" s="83" t="s">
        <v>1295</v>
      </c>
      <c r="AH201" s="83" t="s">
        <v>1296</v>
      </c>
      <c r="AI201" s="83" t="s">
        <v>61</v>
      </c>
      <c r="AJ201" s="83" t="s">
        <v>195</v>
      </c>
      <c r="AK201" s="83" t="s">
        <v>244</v>
      </c>
      <c r="AL201" s="83" t="s">
        <v>271</v>
      </c>
      <c r="AM201" s="83" t="s">
        <v>99</v>
      </c>
      <c r="AN201" s="83" t="s">
        <v>1297</v>
      </c>
      <c r="AO201" s="83" t="s">
        <v>288</v>
      </c>
      <c r="AP201" s="83" t="s">
        <v>523</v>
      </c>
      <c r="AQ201" s="83" t="s">
        <v>633</v>
      </c>
      <c r="AR201" s="83" t="s">
        <v>754</v>
      </c>
      <c r="AS201" s="83" t="s">
        <v>323</v>
      </c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3"/>
    </row>
    <row r="202">
      <c r="A202" s="83" t="str">
        <f t="array" ref="A202:ALK202">transpose(indirect('Train Failure report card'!C202))</f>
        <v>Outer Coil Spring</v>
      </c>
      <c r="B202" s="83" t="s">
        <v>1170</v>
      </c>
      <c r="C202" s="83" t="s">
        <v>1183</v>
      </c>
      <c r="D202" s="83" t="s">
        <v>1199</v>
      </c>
      <c r="E202" s="83" t="s">
        <v>1217</v>
      </c>
      <c r="F202" s="83" t="s">
        <v>1231</v>
      </c>
      <c r="G202" s="83" t="s">
        <v>25</v>
      </c>
      <c r="H202" s="83" t="s">
        <v>399</v>
      </c>
      <c r="I202" s="83" t="s">
        <v>1251</v>
      </c>
      <c r="J202" s="83" t="s">
        <v>1256</v>
      </c>
      <c r="K202" s="83" t="s">
        <v>1259</v>
      </c>
      <c r="L202" s="83" t="s">
        <v>1264</v>
      </c>
      <c r="M202" s="83" t="s">
        <v>1268</v>
      </c>
      <c r="N202" s="83" t="s">
        <v>262</v>
      </c>
      <c r="O202" s="83" t="s">
        <v>1274</v>
      </c>
      <c r="P202" s="83" t="s">
        <v>1279</v>
      </c>
      <c r="Q202" s="83" t="s">
        <v>1284</v>
      </c>
      <c r="R202" s="83" t="s">
        <v>1288</v>
      </c>
      <c r="S202" s="83" t="s">
        <v>1291</v>
      </c>
      <c r="T202" s="83" t="s">
        <v>110</v>
      </c>
      <c r="U202" s="83" t="s">
        <v>332</v>
      </c>
      <c r="V202" s="83" t="s">
        <v>323</v>
      </c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83"/>
      <c r="BK202" s="83"/>
      <c r="BL202" s="83"/>
      <c r="BM202" s="83"/>
      <c r="BN202" s="83"/>
      <c r="BO202" s="83"/>
      <c r="BP202" s="83"/>
      <c r="BQ202" s="83"/>
      <c r="BR202" s="83"/>
    </row>
    <row r="203">
      <c r="A203" s="83" t="str">
        <f t="array" ref="A203:ALK203">transpose(indirect('Train Failure report card'!C203))</f>
        <v>Outer Coil Spring</v>
      </c>
      <c r="B203" s="83" t="s">
        <v>1170</v>
      </c>
      <c r="C203" s="83" t="s">
        <v>1183</v>
      </c>
      <c r="D203" s="83" t="s">
        <v>1199</v>
      </c>
      <c r="E203" s="83" t="s">
        <v>1217</v>
      </c>
      <c r="F203" s="83" t="s">
        <v>1231</v>
      </c>
      <c r="G203" s="83" t="s">
        <v>25</v>
      </c>
      <c r="H203" s="83" t="s">
        <v>399</v>
      </c>
      <c r="I203" s="83" t="s">
        <v>1251</v>
      </c>
      <c r="J203" s="83" t="s">
        <v>1256</v>
      </c>
      <c r="K203" s="83" t="s">
        <v>1259</v>
      </c>
      <c r="L203" s="83" t="s">
        <v>1264</v>
      </c>
      <c r="M203" s="83" t="s">
        <v>1268</v>
      </c>
      <c r="N203" s="83" t="s">
        <v>262</v>
      </c>
      <c r="O203" s="83" t="s">
        <v>1274</v>
      </c>
      <c r="P203" s="83" t="s">
        <v>1279</v>
      </c>
      <c r="Q203" s="83" t="s">
        <v>1284</v>
      </c>
      <c r="R203" s="83" t="s">
        <v>1288</v>
      </c>
      <c r="S203" s="83" t="s">
        <v>1291</v>
      </c>
      <c r="T203" s="83" t="s">
        <v>110</v>
      </c>
      <c r="U203" s="83" t="s">
        <v>332</v>
      </c>
      <c r="V203" s="83" t="s">
        <v>323</v>
      </c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</row>
    <row r="204">
      <c r="A204" s="83" t="str">
        <f t="array" ref="A204:ALK204">transpose(indirect('Train Failure report card'!C204))</f>
        <v>Outer Coil Spring</v>
      </c>
      <c r="B204" s="83" t="s">
        <v>1170</v>
      </c>
      <c r="C204" s="83" t="s">
        <v>1183</v>
      </c>
      <c r="D204" s="83" t="s">
        <v>1199</v>
      </c>
      <c r="E204" s="83" t="s">
        <v>1217</v>
      </c>
      <c r="F204" s="83" t="s">
        <v>1231</v>
      </c>
      <c r="G204" s="83" t="s">
        <v>25</v>
      </c>
      <c r="H204" s="83" t="s">
        <v>399</v>
      </c>
      <c r="I204" s="83" t="s">
        <v>1251</v>
      </c>
      <c r="J204" s="83" t="s">
        <v>1256</v>
      </c>
      <c r="K204" s="83" t="s">
        <v>1259</v>
      </c>
      <c r="L204" s="83" t="s">
        <v>1264</v>
      </c>
      <c r="M204" s="83" t="s">
        <v>1268</v>
      </c>
      <c r="N204" s="83" t="s">
        <v>262</v>
      </c>
      <c r="O204" s="83" t="s">
        <v>1274</v>
      </c>
      <c r="P204" s="83" t="s">
        <v>1279</v>
      </c>
      <c r="Q204" s="83" t="s">
        <v>1284</v>
      </c>
      <c r="R204" s="83" t="s">
        <v>1288</v>
      </c>
      <c r="S204" s="83" t="s">
        <v>1291</v>
      </c>
      <c r="T204" s="83" t="s">
        <v>110</v>
      </c>
      <c r="U204" s="83" t="s">
        <v>332</v>
      </c>
      <c r="V204" s="83" t="s">
        <v>323</v>
      </c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E204" s="83"/>
      <c r="BF204" s="83"/>
      <c r="BG204" s="83"/>
      <c r="BH204" s="83"/>
      <c r="BI204" s="83"/>
      <c r="BJ204" s="83"/>
      <c r="BK204" s="83"/>
      <c r="BL204" s="83"/>
      <c r="BM204" s="83"/>
      <c r="BN204" s="83"/>
      <c r="BO204" s="83"/>
      <c r="BP204" s="83"/>
      <c r="BQ204" s="83"/>
      <c r="BR204" s="83"/>
    </row>
    <row r="205">
      <c r="A205" s="83" t="str">
        <f t="array" ref="A205:ALK205">transpose(indirect('Train Failure report card'!C205))</f>
        <v>Outer Coil Spring</v>
      </c>
      <c r="B205" s="83" t="s">
        <v>1170</v>
      </c>
      <c r="C205" s="83" t="s">
        <v>1183</v>
      </c>
      <c r="D205" s="83" t="s">
        <v>1199</v>
      </c>
      <c r="E205" s="83" t="s">
        <v>1217</v>
      </c>
      <c r="F205" s="83" t="s">
        <v>1231</v>
      </c>
      <c r="G205" s="83" t="s">
        <v>25</v>
      </c>
      <c r="H205" s="83" t="s">
        <v>399</v>
      </c>
      <c r="I205" s="83" t="s">
        <v>1251</v>
      </c>
      <c r="J205" s="83" t="s">
        <v>1256</v>
      </c>
      <c r="K205" s="83" t="s">
        <v>1259</v>
      </c>
      <c r="L205" s="83" t="s">
        <v>1264</v>
      </c>
      <c r="M205" s="83" t="s">
        <v>1268</v>
      </c>
      <c r="N205" s="83" t="s">
        <v>262</v>
      </c>
      <c r="O205" s="83" t="s">
        <v>1274</v>
      </c>
      <c r="P205" s="83" t="s">
        <v>1279</v>
      </c>
      <c r="Q205" s="83" t="s">
        <v>1284</v>
      </c>
      <c r="R205" s="83" t="s">
        <v>1288</v>
      </c>
      <c r="S205" s="83" t="s">
        <v>1291</v>
      </c>
      <c r="T205" s="83" t="s">
        <v>110</v>
      </c>
      <c r="U205" s="83" t="s">
        <v>332</v>
      </c>
      <c r="V205" s="83" t="s">
        <v>323</v>
      </c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</row>
    <row r="206">
      <c r="A206" s="83" t="str">
        <f t="array" ref="A206:ALK206">transpose(indirect('Train Failure report card'!C206))</f>
        <v>Outer Coil Spring</v>
      </c>
      <c r="B206" s="83" t="s">
        <v>1170</v>
      </c>
      <c r="C206" s="83" t="s">
        <v>1183</v>
      </c>
      <c r="D206" s="83" t="s">
        <v>1199</v>
      </c>
      <c r="E206" s="83" t="s">
        <v>1217</v>
      </c>
      <c r="F206" s="83" t="s">
        <v>1231</v>
      </c>
      <c r="G206" s="83" t="s">
        <v>25</v>
      </c>
      <c r="H206" s="83" t="s">
        <v>399</v>
      </c>
      <c r="I206" s="83" t="s">
        <v>1251</v>
      </c>
      <c r="J206" s="83" t="s">
        <v>1256</v>
      </c>
      <c r="K206" s="83" t="s">
        <v>1259</v>
      </c>
      <c r="L206" s="83" t="s">
        <v>1264</v>
      </c>
      <c r="M206" s="83" t="s">
        <v>1268</v>
      </c>
      <c r="N206" s="83" t="s">
        <v>262</v>
      </c>
      <c r="O206" s="83" t="s">
        <v>1274</v>
      </c>
      <c r="P206" s="83" t="s">
        <v>1279</v>
      </c>
      <c r="Q206" s="83" t="s">
        <v>1284</v>
      </c>
      <c r="R206" s="83" t="s">
        <v>1288</v>
      </c>
      <c r="S206" s="83" t="s">
        <v>1291</v>
      </c>
      <c r="T206" s="83" t="s">
        <v>110</v>
      </c>
      <c r="U206" s="83" t="s">
        <v>332</v>
      </c>
      <c r="V206" s="83" t="s">
        <v>323</v>
      </c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</row>
    <row r="207">
      <c r="A207" s="83" t="str">
        <f t="array" ref="A207:ALK207">transpose(indirect('Train Failure report card'!C207))</f>
        <v>Speedometer</v>
      </c>
      <c r="B207" s="83" t="s">
        <v>1174</v>
      </c>
      <c r="C207" s="83" t="s">
        <v>45</v>
      </c>
      <c r="D207" s="83" t="s">
        <v>1204</v>
      </c>
      <c r="E207" s="83" t="s">
        <v>1221</v>
      </c>
      <c r="F207" s="83" t="s">
        <v>114</v>
      </c>
      <c r="G207" s="83" t="s">
        <v>171</v>
      </c>
      <c r="H207" s="83" t="s">
        <v>183</v>
      </c>
      <c r="I207" s="83" t="s">
        <v>735</v>
      </c>
      <c r="J207" s="83" t="s">
        <v>323</v>
      </c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E207" s="83"/>
      <c r="BF207" s="83"/>
      <c r="BG207" s="8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</row>
    <row r="208">
      <c r="A208" s="83" t="str">
        <f t="array" ref="A208:ALK208">transpose(indirect('Train Failure report card'!C208))</f>
        <v>Current collector fuse</v>
      </c>
      <c r="B208" s="83" t="s">
        <v>126</v>
      </c>
      <c r="C208" s="83" t="s">
        <v>1185</v>
      </c>
      <c r="D208" s="83" t="s">
        <v>1201</v>
      </c>
      <c r="E208" s="83" t="s">
        <v>1218</v>
      </c>
      <c r="F208" s="83" t="s">
        <v>812</v>
      </c>
      <c r="G208" s="83" t="s">
        <v>176</v>
      </c>
      <c r="H208" s="83" t="s">
        <v>1244</v>
      </c>
      <c r="I208" s="83" t="s">
        <v>253</v>
      </c>
      <c r="J208" s="83" t="s">
        <v>433</v>
      </c>
      <c r="K208" s="83" t="s">
        <v>323</v>
      </c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E208" s="83"/>
      <c r="BF208" s="83"/>
      <c r="BG208" s="83"/>
      <c r="BH208" s="83"/>
      <c r="BI208" s="83"/>
      <c r="BJ208" s="83"/>
      <c r="BK208" s="83"/>
      <c r="BL208" s="83"/>
      <c r="BM208" s="83"/>
      <c r="BN208" s="83"/>
      <c r="BO208" s="83"/>
      <c r="BP208" s="83"/>
      <c r="BQ208" s="83"/>
      <c r="BR208" s="83"/>
    </row>
    <row r="209">
      <c r="A209" s="83" t="str">
        <f t="array" ref="A209:ALK209">transpose(indirect('Train Failure report card'!C209))</f>
        <v>Low beam lamp</v>
      </c>
      <c r="B209" s="83" t="s">
        <v>19</v>
      </c>
      <c r="C209" s="83" t="s">
        <v>1192</v>
      </c>
      <c r="D209" s="83" t="s">
        <v>1209</v>
      </c>
      <c r="E209" s="83" t="s">
        <v>249</v>
      </c>
      <c r="F209" s="83" t="s">
        <v>357</v>
      </c>
      <c r="G209" s="83" t="s">
        <v>323</v>
      </c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E209" s="83"/>
      <c r="BF209" s="83"/>
      <c r="BG209" s="83"/>
      <c r="BH209" s="83"/>
      <c r="BI209" s="83"/>
      <c r="BJ209" s="83"/>
      <c r="BK209" s="83"/>
      <c r="BL209" s="83"/>
      <c r="BM209" s="83"/>
      <c r="BN209" s="83"/>
      <c r="BO209" s="83"/>
      <c r="BP209" s="83"/>
      <c r="BQ209" s="83"/>
      <c r="BR209" s="83"/>
    </row>
    <row r="210">
      <c r="A210" s="83" t="str">
        <f t="array" ref="A210:ALK210">transpose(indirect('Train Failure report card'!C210))</f>
        <v>Low beam lamp</v>
      </c>
      <c r="B210" s="83" t="s">
        <v>19</v>
      </c>
      <c r="C210" s="83" t="s">
        <v>1192</v>
      </c>
      <c r="D210" s="83" t="s">
        <v>1209</v>
      </c>
      <c r="E210" s="83" t="s">
        <v>249</v>
      </c>
      <c r="F210" s="83" t="s">
        <v>357</v>
      </c>
      <c r="G210" s="83" t="s">
        <v>323</v>
      </c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E210" s="83"/>
      <c r="BF210" s="83"/>
      <c r="BG210" s="83"/>
      <c r="BH210" s="83"/>
      <c r="BI210" s="83"/>
      <c r="BJ210" s="83"/>
      <c r="BK210" s="83"/>
      <c r="BL210" s="83"/>
      <c r="BM210" s="83"/>
      <c r="BN210" s="83"/>
      <c r="BO210" s="83"/>
      <c r="BP210" s="83"/>
      <c r="BQ210" s="83"/>
      <c r="BR210" s="83"/>
    </row>
    <row r="211">
      <c r="A211" s="83" t="str">
        <f t="array" ref="A211:ALK211">transpose(indirect('Train Failure report card'!C211))</f>
        <v>Low beam lamp</v>
      </c>
      <c r="B211" s="83" t="s">
        <v>19</v>
      </c>
      <c r="C211" s="83" t="s">
        <v>1192</v>
      </c>
      <c r="D211" s="83" t="s">
        <v>1209</v>
      </c>
      <c r="E211" s="83" t="s">
        <v>249</v>
      </c>
      <c r="F211" s="83" t="s">
        <v>357</v>
      </c>
      <c r="G211" s="83" t="s">
        <v>323</v>
      </c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E211" s="83"/>
      <c r="BF211" s="83"/>
      <c r="BG211" s="83"/>
      <c r="BH211" s="83"/>
      <c r="BI211" s="83"/>
      <c r="BJ211" s="83"/>
      <c r="BK211" s="83"/>
      <c r="BL211" s="83"/>
      <c r="BM211" s="83"/>
      <c r="BN211" s="83"/>
      <c r="BO211" s="83"/>
      <c r="BP211" s="83"/>
      <c r="BQ211" s="83"/>
      <c r="BR211" s="83"/>
    </row>
    <row r="212">
      <c r="A212" s="83" t="str">
        <f t="array" ref="A212:ALK212">transpose(indirect('Train Failure report card'!C212))</f>
        <v>Cab HVAC compressor</v>
      </c>
      <c r="B212" s="83" t="s">
        <v>1177</v>
      </c>
      <c r="C212" s="83" t="s">
        <v>1189</v>
      </c>
      <c r="D212" s="83" t="s">
        <v>1206</v>
      </c>
      <c r="E212" s="83" t="s">
        <v>1222</v>
      </c>
      <c r="F212" s="83" t="s">
        <v>793</v>
      </c>
      <c r="G212" s="83" t="s">
        <v>1239</v>
      </c>
      <c r="H212" s="83" t="s">
        <v>1245</v>
      </c>
      <c r="I212" s="83" t="s">
        <v>1253</v>
      </c>
      <c r="J212" s="83" t="s">
        <v>654</v>
      </c>
      <c r="K212" s="83" t="s">
        <v>363</v>
      </c>
      <c r="L212" s="83" t="s">
        <v>452</v>
      </c>
      <c r="M212" s="83" t="s">
        <v>414</v>
      </c>
      <c r="N212" s="83" t="s">
        <v>1115</v>
      </c>
      <c r="O212" s="83" t="s">
        <v>840</v>
      </c>
      <c r="P212" s="83" t="s">
        <v>1265</v>
      </c>
      <c r="Q212" s="83" t="s">
        <v>323</v>
      </c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</row>
    <row r="213">
      <c r="A213" s="83" t="str">
        <f t="array" ref="A213:ALK213">transpose(indirect('Train Failure report card'!C213))</f>
        <v>Air compressor set</v>
      </c>
      <c r="B213" s="83" t="s">
        <v>1169</v>
      </c>
      <c r="C213" s="83" t="s">
        <v>1182</v>
      </c>
      <c r="D213" s="83" t="s">
        <v>1198</v>
      </c>
      <c r="E213" s="83" t="s">
        <v>1216</v>
      </c>
      <c r="F213" s="83" t="s">
        <v>1230</v>
      </c>
      <c r="G213" s="83" t="s">
        <v>264</v>
      </c>
      <c r="H213" s="83" t="s">
        <v>1243</v>
      </c>
      <c r="I213" s="83" t="s">
        <v>1250</v>
      </c>
      <c r="J213" s="83" t="s">
        <v>130</v>
      </c>
      <c r="K213" s="83" t="s">
        <v>1258</v>
      </c>
      <c r="L213" s="83" t="s">
        <v>86</v>
      </c>
      <c r="M213" s="83" t="s">
        <v>323</v>
      </c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E213" s="83"/>
      <c r="BF213" s="83"/>
      <c r="BG213" s="83"/>
      <c r="BH213" s="83"/>
      <c r="BI213" s="83"/>
      <c r="BJ213" s="83"/>
      <c r="BK213" s="83"/>
      <c r="BL213" s="83"/>
      <c r="BM213" s="83"/>
      <c r="BN213" s="83"/>
      <c r="BO213" s="83"/>
      <c r="BP213" s="83"/>
      <c r="BQ213" s="83"/>
      <c r="BR213" s="83"/>
    </row>
    <row r="214">
      <c r="A214" s="83" t="str">
        <f t="array" ref="A214:ALK214">transpose(indirect('Train Failure report card'!C214))</f>
        <v>Low beam lamp</v>
      </c>
      <c r="B214" s="83" t="s">
        <v>19</v>
      </c>
      <c r="C214" s="83" t="s">
        <v>1192</v>
      </c>
      <c r="D214" s="83" t="s">
        <v>1209</v>
      </c>
      <c r="E214" s="83" t="s">
        <v>249</v>
      </c>
      <c r="F214" s="83" t="s">
        <v>357</v>
      </c>
      <c r="G214" s="83" t="s">
        <v>323</v>
      </c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</row>
    <row r="215">
      <c r="A215" s="83" t="str">
        <f t="array" ref="A215:ALK215">transpose(indirect('Train Failure report card'!C215))</f>
        <v>Low beam lamp</v>
      </c>
      <c r="B215" s="83" t="s">
        <v>19</v>
      </c>
      <c r="C215" s="83" t="s">
        <v>1192</v>
      </c>
      <c r="D215" s="83" t="s">
        <v>1209</v>
      </c>
      <c r="E215" s="83" t="s">
        <v>249</v>
      </c>
      <c r="F215" s="83" t="s">
        <v>357</v>
      </c>
      <c r="G215" s="83" t="s">
        <v>323</v>
      </c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</row>
    <row r="216">
      <c r="A216" s="83" t="str">
        <f t="array" ref="A216:ALK216">transpose(indirect('Train Failure report card'!C216))</f>
        <v>Traction Inverter</v>
      </c>
      <c r="B216" s="83" t="s">
        <v>1172</v>
      </c>
      <c r="C216" s="83" t="s">
        <v>1186</v>
      </c>
      <c r="D216" s="83" t="s">
        <v>1202</v>
      </c>
      <c r="E216" s="83" t="s">
        <v>1219</v>
      </c>
      <c r="F216" s="83" t="s">
        <v>420</v>
      </c>
      <c r="G216" s="83" t="s">
        <v>1237</v>
      </c>
      <c r="H216" s="83" t="s">
        <v>512</v>
      </c>
      <c r="I216" s="83" t="s">
        <v>1252</v>
      </c>
      <c r="J216" s="83" t="s">
        <v>931</v>
      </c>
      <c r="K216" s="83" t="s">
        <v>1260</v>
      </c>
      <c r="L216" s="83" t="s">
        <v>899</v>
      </c>
      <c r="M216" s="83" t="s">
        <v>1269</v>
      </c>
      <c r="N216" s="83" t="s">
        <v>922</v>
      </c>
      <c r="O216" s="83" t="s">
        <v>1275</v>
      </c>
      <c r="P216" s="83" t="s">
        <v>1280</v>
      </c>
      <c r="Q216" s="83" t="s">
        <v>1285</v>
      </c>
      <c r="R216" s="83" t="s">
        <v>1289</v>
      </c>
      <c r="S216" s="83" t="s">
        <v>516</v>
      </c>
      <c r="T216" s="83" t="s">
        <v>893</v>
      </c>
      <c r="U216" s="83" t="s">
        <v>877</v>
      </c>
      <c r="V216" s="83" t="s">
        <v>878</v>
      </c>
      <c r="W216" s="83" t="s">
        <v>883</v>
      </c>
      <c r="X216" s="83" t="s">
        <v>912</v>
      </c>
      <c r="Y216" s="83" t="s">
        <v>323</v>
      </c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</row>
    <row r="217">
      <c r="A217" s="83" t="str">
        <f t="array" ref="A217:ALK217">transpose(indirect('Train Failure report card'!C217))</f>
        <v>Current collector fuse</v>
      </c>
      <c r="B217" s="83" t="s">
        <v>126</v>
      </c>
      <c r="C217" s="83" t="s">
        <v>1185</v>
      </c>
      <c r="D217" s="83" t="s">
        <v>1201</v>
      </c>
      <c r="E217" s="83" t="s">
        <v>1218</v>
      </c>
      <c r="F217" s="83" t="s">
        <v>812</v>
      </c>
      <c r="G217" s="83" t="s">
        <v>176</v>
      </c>
      <c r="H217" s="83" t="s">
        <v>1244</v>
      </c>
      <c r="I217" s="83" t="s">
        <v>253</v>
      </c>
      <c r="J217" s="83" t="s">
        <v>433</v>
      </c>
      <c r="K217" s="83" t="s">
        <v>323</v>
      </c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</row>
    <row r="218">
      <c r="A218" s="83" t="str">
        <f t="array" ref="A218:ALK218">transpose(indirect('Train Failure report card'!C218))</f>
        <v>Saloon LCD</v>
      </c>
      <c r="B218" s="83" t="s">
        <v>164</v>
      </c>
      <c r="C218" s="83" t="s">
        <v>536</v>
      </c>
      <c r="D218" s="83" t="s">
        <v>341</v>
      </c>
      <c r="E218" s="83" t="s">
        <v>569</v>
      </c>
      <c r="F218" s="83" t="s">
        <v>489</v>
      </c>
      <c r="G218" s="83" t="s">
        <v>1241</v>
      </c>
      <c r="H218" s="83" t="s">
        <v>1246</v>
      </c>
      <c r="I218" s="83" t="s">
        <v>133</v>
      </c>
      <c r="J218" s="83" t="s">
        <v>635</v>
      </c>
      <c r="K218" s="83" t="s">
        <v>1263</v>
      </c>
      <c r="L218" s="83" t="s">
        <v>1267</v>
      </c>
      <c r="M218" s="83" t="s">
        <v>857</v>
      </c>
      <c r="N218" s="83" t="s">
        <v>1273</v>
      </c>
      <c r="O218" s="83" t="s">
        <v>990</v>
      </c>
      <c r="P218" s="83" t="s">
        <v>1283</v>
      </c>
      <c r="Q218" s="83" t="s">
        <v>914</v>
      </c>
      <c r="R218" s="83" t="s">
        <v>445</v>
      </c>
      <c r="S218" s="83" t="s">
        <v>238</v>
      </c>
      <c r="T218" s="83" t="s">
        <v>436</v>
      </c>
      <c r="U218" s="83" t="s">
        <v>375</v>
      </c>
      <c r="V218" s="83" t="s">
        <v>373</v>
      </c>
      <c r="W218" s="83" t="s">
        <v>582</v>
      </c>
      <c r="X218" s="83" t="s">
        <v>618</v>
      </c>
      <c r="Y218" s="83" t="s">
        <v>744</v>
      </c>
      <c r="Z218" s="83" t="s">
        <v>1106</v>
      </c>
      <c r="AA218" s="83" t="s">
        <v>161</v>
      </c>
      <c r="AB218" s="83" t="s">
        <v>38</v>
      </c>
      <c r="AC218" s="83" t="s">
        <v>95</v>
      </c>
      <c r="AD218" s="83" t="s">
        <v>619</v>
      </c>
      <c r="AE218" s="83" t="s">
        <v>680</v>
      </c>
      <c r="AF218" s="83" t="s">
        <v>699</v>
      </c>
      <c r="AG218" s="83" t="s">
        <v>1295</v>
      </c>
      <c r="AH218" s="83" t="s">
        <v>1296</v>
      </c>
      <c r="AI218" s="83" t="s">
        <v>61</v>
      </c>
      <c r="AJ218" s="83" t="s">
        <v>195</v>
      </c>
      <c r="AK218" s="83" t="s">
        <v>244</v>
      </c>
      <c r="AL218" s="83" t="s">
        <v>271</v>
      </c>
      <c r="AM218" s="83" t="s">
        <v>99</v>
      </c>
      <c r="AN218" s="83" t="s">
        <v>1297</v>
      </c>
      <c r="AO218" s="83" t="s">
        <v>288</v>
      </c>
      <c r="AP218" s="83" t="s">
        <v>523</v>
      </c>
      <c r="AQ218" s="83" t="s">
        <v>633</v>
      </c>
      <c r="AR218" s="83" t="s">
        <v>754</v>
      </c>
      <c r="AS218" s="83" t="s">
        <v>323</v>
      </c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</row>
    <row r="219">
      <c r="A219" s="83" t="str">
        <f t="array" ref="A219:ALK219">transpose(indirect('Train Failure report card'!C219))</f>
        <v>Wiper controller Box</v>
      </c>
      <c r="B219" s="83" t="s">
        <v>470</v>
      </c>
      <c r="C219" s="83" t="s">
        <v>424</v>
      </c>
      <c r="D219" s="83" t="s">
        <v>1215</v>
      </c>
      <c r="E219" s="83" t="s">
        <v>281</v>
      </c>
      <c r="F219" s="83" t="s">
        <v>352</v>
      </c>
      <c r="G219" s="83" t="s">
        <v>114</v>
      </c>
      <c r="H219" s="83" t="s">
        <v>1249</v>
      </c>
      <c r="I219" s="83" t="s">
        <v>1255</v>
      </c>
      <c r="J219" s="83" t="s">
        <v>625</v>
      </c>
      <c r="K219" s="83" t="s">
        <v>958</v>
      </c>
      <c r="L219" s="83" t="s">
        <v>645</v>
      </c>
      <c r="M219" s="83" t="s">
        <v>323</v>
      </c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</row>
    <row r="220">
      <c r="A220" s="83" t="str">
        <f t="array" ref="A220:ALK220">transpose(indirect('Train Failure report card'!C220))</f>
        <v>LDCU</v>
      </c>
      <c r="B220" s="83" t="s">
        <v>1173</v>
      </c>
      <c r="C220" s="83" t="s">
        <v>1187</v>
      </c>
      <c r="D220" s="83" t="s">
        <v>1203</v>
      </c>
      <c r="E220" s="83" t="s">
        <v>1220</v>
      </c>
      <c r="F220" s="83" t="s">
        <v>1232</v>
      </c>
      <c r="G220" s="83" t="s">
        <v>1238</v>
      </c>
      <c r="H220" s="83" t="s">
        <v>150</v>
      </c>
      <c r="I220" s="83" t="s">
        <v>605</v>
      </c>
      <c r="J220" s="83" t="s">
        <v>141</v>
      </c>
      <c r="K220" s="83" t="s">
        <v>1261</v>
      </c>
      <c r="L220" s="83" t="s">
        <v>56</v>
      </c>
      <c r="M220" s="83" t="s">
        <v>312</v>
      </c>
      <c r="N220" s="83" t="s">
        <v>224</v>
      </c>
      <c r="O220" s="83" t="s">
        <v>1276</v>
      </c>
      <c r="P220" s="83" t="s">
        <v>1281</v>
      </c>
      <c r="Q220" s="83" t="s">
        <v>1286</v>
      </c>
      <c r="R220" s="83" t="s">
        <v>323</v>
      </c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</row>
    <row r="221">
      <c r="A221" s="83" t="str">
        <f t="array" ref="A221:ALK221">transpose(indirect('Train Failure report card'!C221))</f>
        <v>Saloon LCD</v>
      </c>
      <c r="B221" s="83" t="s">
        <v>164</v>
      </c>
      <c r="C221" s="83" t="s">
        <v>536</v>
      </c>
      <c r="D221" s="83" t="s">
        <v>341</v>
      </c>
      <c r="E221" s="83" t="s">
        <v>569</v>
      </c>
      <c r="F221" s="83" t="s">
        <v>489</v>
      </c>
      <c r="G221" s="83" t="s">
        <v>1241</v>
      </c>
      <c r="H221" s="83" t="s">
        <v>1246</v>
      </c>
      <c r="I221" s="83" t="s">
        <v>133</v>
      </c>
      <c r="J221" s="83" t="s">
        <v>635</v>
      </c>
      <c r="K221" s="83" t="s">
        <v>1263</v>
      </c>
      <c r="L221" s="83" t="s">
        <v>1267</v>
      </c>
      <c r="M221" s="83" t="s">
        <v>857</v>
      </c>
      <c r="N221" s="83" t="s">
        <v>1273</v>
      </c>
      <c r="O221" s="83" t="s">
        <v>990</v>
      </c>
      <c r="P221" s="83" t="s">
        <v>1283</v>
      </c>
      <c r="Q221" s="83" t="s">
        <v>914</v>
      </c>
      <c r="R221" s="83" t="s">
        <v>445</v>
      </c>
      <c r="S221" s="83" t="s">
        <v>238</v>
      </c>
      <c r="T221" s="83" t="s">
        <v>436</v>
      </c>
      <c r="U221" s="83" t="s">
        <v>375</v>
      </c>
      <c r="V221" s="83" t="s">
        <v>373</v>
      </c>
      <c r="W221" s="83" t="s">
        <v>582</v>
      </c>
      <c r="X221" s="83" t="s">
        <v>618</v>
      </c>
      <c r="Y221" s="83" t="s">
        <v>744</v>
      </c>
      <c r="Z221" s="83" t="s">
        <v>1106</v>
      </c>
      <c r="AA221" s="83" t="s">
        <v>161</v>
      </c>
      <c r="AB221" s="83" t="s">
        <v>38</v>
      </c>
      <c r="AC221" s="83" t="s">
        <v>95</v>
      </c>
      <c r="AD221" s="83" t="s">
        <v>619</v>
      </c>
      <c r="AE221" s="83" t="s">
        <v>680</v>
      </c>
      <c r="AF221" s="83" t="s">
        <v>699</v>
      </c>
      <c r="AG221" s="83" t="s">
        <v>1295</v>
      </c>
      <c r="AH221" s="83" t="s">
        <v>1296</v>
      </c>
      <c r="AI221" s="83" t="s">
        <v>61</v>
      </c>
      <c r="AJ221" s="83" t="s">
        <v>195</v>
      </c>
      <c r="AK221" s="83" t="s">
        <v>244</v>
      </c>
      <c r="AL221" s="83" t="s">
        <v>271</v>
      </c>
      <c r="AM221" s="83" t="s">
        <v>99</v>
      </c>
      <c r="AN221" s="83" t="s">
        <v>1297</v>
      </c>
      <c r="AO221" s="83" t="s">
        <v>288</v>
      </c>
      <c r="AP221" s="83" t="s">
        <v>523</v>
      </c>
      <c r="AQ221" s="83" t="s">
        <v>633</v>
      </c>
      <c r="AR221" s="83" t="s">
        <v>754</v>
      </c>
      <c r="AS221" s="83" t="s">
        <v>323</v>
      </c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</row>
    <row r="222">
      <c r="A222" s="83" t="str">
        <f t="array" ref="A222:ALK222">transpose(indirect('Train Failure report card'!C222))</f>
        <v>Current collector fuse</v>
      </c>
      <c r="B222" s="83" t="s">
        <v>126</v>
      </c>
      <c r="C222" s="83" t="s">
        <v>1185</v>
      </c>
      <c r="D222" s="83" t="s">
        <v>1201</v>
      </c>
      <c r="E222" s="83" t="s">
        <v>1218</v>
      </c>
      <c r="F222" s="83" t="s">
        <v>812</v>
      </c>
      <c r="G222" s="83" t="s">
        <v>176</v>
      </c>
      <c r="H222" s="83" t="s">
        <v>1244</v>
      </c>
      <c r="I222" s="83" t="s">
        <v>253</v>
      </c>
      <c r="J222" s="83" t="s">
        <v>433</v>
      </c>
      <c r="K222" s="83" t="s">
        <v>323</v>
      </c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</row>
    <row r="223">
      <c r="A223" s="83" t="str">
        <f t="array" ref="A223:ALK223">transpose(indirect('Train Failure report card'!C223))</f>
        <v>Outer Coil Spring</v>
      </c>
      <c r="B223" s="83" t="s">
        <v>1170</v>
      </c>
      <c r="C223" s="83" t="s">
        <v>1183</v>
      </c>
      <c r="D223" s="83" t="s">
        <v>1199</v>
      </c>
      <c r="E223" s="83" t="s">
        <v>1217</v>
      </c>
      <c r="F223" s="83" t="s">
        <v>1231</v>
      </c>
      <c r="G223" s="83" t="s">
        <v>25</v>
      </c>
      <c r="H223" s="83" t="s">
        <v>399</v>
      </c>
      <c r="I223" s="83" t="s">
        <v>1251</v>
      </c>
      <c r="J223" s="83" t="s">
        <v>1256</v>
      </c>
      <c r="K223" s="83" t="s">
        <v>1259</v>
      </c>
      <c r="L223" s="83" t="s">
        <v>1264</v>
      </c>
      <c r="M223" s="83" t="s">
        <v>1268</v>
      </c>
      <c r="N223" s="83" t="s">
        <v>262</v>
      </c>
      <c r="O223" s="83" t="s">
        <v>1274</v>
      </c>
      <c r="P223" s="83" t="s">
        <v>1279</v>
      </c>
      <c r="Q223" s="83" t="s">
        <v>1284</v>
      </c>
      <c r="R223" s="83" t="s">
        <v>1288</v>
      </c>
      <c r="S223" s="83" t="s">
        <v>1291</v>
      </c>
      <c r="T223" s="83" t="s">
        <v>110</v>
      </c>
      <c r="U223" s="83" t="s">
        <v>332</v>
      </c>
      <c r="V223" s="83" t="s">
        <v>323</v>
      </c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</row>
    <row r="224">
      <c r="A224" s="83" t="str">
        <f t="array" ref="A224:ALK224">transpose(indirect('Train Failure report card'!C224))</f>
        <v>Current collector fuse</v>
      </c>
      <c r="B224" s="83" t="s">
        <v>126</v>
      </c>
      <c r="C224" s="83" t="s">
        <v>1185</v>
      </c>
      <c r="D224" s="83" t="s">
        <v>1201</v>
      </c>
      <c r="E224" s="83" t="s">
        <v>1218</v>
      </c>
      <c r="F224" s="83" t="s">
        <v>812</v>
      </c>
      <c r="G224" s="83" t="s">
        <v>176</v>
      </c>
      <c r="H224" s="83" t="s">
        <v>1244</v>
      </c>
      <c r="I224" s="83" t="s">
        <v>253</v>
      </c>
      <c r="J224" s="83" t="s">
        <v>433</v>
      </c>
      <c r="K224" s="83" t="s">
        <v>323</v>
      </c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</row>
    <row r="225">
      <c r="A225" s="83" t="str">
        <f t="array" ref="A225:ALK225">transpose(indirect('Train Failure report card'!C225))</f>
        <v>Current collector fuse</v>
      </c>
      <c r="B225" s="83" t="s">
        <v>126</v>
      </c>
      <c r="C225" s="83" t="s">
        <v>1185</v>
      </c>
      <c r="D225" s="83" t="s">
        <v>1201</v>
      </c>
      <c r="E225" s="83" t="s">
        <v>1218</v>
      </c>
      <c r="F225" s="83" t="s">
        <v>812</v>
      </c>
      <c r="G225" s="83" t="s">
        <v>176</v>
      </c>
      <c r="H225" s="83" t="s">
        <v>1244</v>
      </c>
      <c r="I225" s="83" t="s">
        <v>253</v>
      </c>
      <c r="J225" s="83" t="s">
        <v>433</v>
      </c>
      <c r="K225" s="83" t="s">
        <v>323</v>
      </c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</row>
    <row r="226">
      <c r="A226" s="83" t="str">
        <f t="array" ref="A226:ALK226">transpose(indirect('Train Failure report card'!C226))</f>
        <v>Saloon LCD</v>
      </c>
      <c r="B226" s="83" t="s">
        <v>164</v>
      </c>
      <c r="C226" s="83" t="s">
        <v>536</v>
      </c>
      <c r="D226" s="83" t="s">
        <v>341</v>
      </c>
      <c r="E226" s="83" t="s">
        <v>569</v>
      </c>
      <c r="F226" s="83" t="s">
        <v>489</v>
      </c>
      <c r="G226" s="83" t="s">
        <v>1241</v>
      </c>
      <c r="H226" s="83" t="s">
        <v>1246</v>
      </c>
      <c r="I226" s="83" t="s">
        <v>133</v>
      </c>
      <c r="J226" s="83" t="s">
        <v>635</v>
      </c>
      <c r="K226" s="83" t="s">
        <v>1263</v>
      </c>
      <c r="L226" s="83" t="s">
        <v>1267</v>
      </c>
      <c r="M226" s="83" t="s">
        <v>857</v>
      </c>
      <c r="N226" s="83" t="s">
        <v>1273</v>
      </c>
      <c r="O226" s="83" t="s">
        <v>990</v>
      </c>
      <c r="P226" s="83" t="s">
        <v>1283</v>
      </c>
      <c r="Q226" s="83" t="s">
        <v>914</v>
      </c>
      <c r="R226" s="83" t="s">
        <v>445</v>
      </c>
      <c r="S226" s="83" t="s">
        <v>238</v>
      </c>
      <c r="T226" s="83" t="s">
        <v>436</v>
      </c>
      <c r="U226" s="83" t="s">
        <v>375</v>
      </c>
      <c r="V226" s="83" t="s">
        <v>373</v>
      </c>
      <c r="W226" s="83" t="s">
        <v>582</v>
      </c>
      <c r="X226" s="83" t="s">
        <v>618</v>
      </c>
      <c r="Y226" s="83" t="s">
        <v>744</v>
      </c>
      <c r="Z226" s="83" t="s">
        <v>1106</v>
      </c>
      <c r="AA226" s="83" t="s">
        <v>161</v>
      </c>
      <c r="AB226" s="83" t="s">
        <v>38</v>
      </c>
      <c r="AC226" s="83" t="s">
        <v>95</v>
      </c>
      <c r="AD226" s="83" t="s">
        <v>619</v>
      </c>
      <c r="AE226" s="83" t="s">
        <v>680</v>
      </c>
      <c r="AF226" s="83" t="s">
        <v>699</v>
      </c>
      <c r="AG226" s="83" t="s">
        <v>1295</v>
      </c>
      <c r="AH226" s="83" t="s">
        <v>1296</v>
      </c>
      <c r="AI226" s="83" t="s">
        <v>61</v>
      </c>
      <c r="AJ226" s="83" t="s">
        <v>195</v>
      </c>
      <c r="AK226" s="83" t="s">
        <v>244</v>
      </c>
      <c r="AL226" s="83" t="s">
        <v>271</v>
      </c>
      <c r="AM226" s="83" t="s">
        <v>99</v>
      </c>
      <c r="AN226" s="83" t="s">
        <v>1297</v>
      </c>
      <c r="AO226" s="83" t="s">
        <v>288</v>
      </c>
      <c r="AP226" s="83" t="s">
        <v>523</v>
      </c>
      <c r="AQ226" s="83" t="s">
        <v>633</v>
      </c>
      <c r="AR226" s="83" t="s">
        <v>754</v>
      </c>
      <c r="AS226" s="83" t="s">
        <v>323</v>
      </c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</row>
    <row r="227">
      <c r="A227" s="83" t="str">
        <f t="array" ref="A227:ALK227">transpose(indirect('Train Failure report card'!C227))</f>
        <v>Current collector fuse</v>
      </c>
      <c r="B227" s="83" t="s">
        <v>126</v>
      </c>
      <c r="C227" s="83" t="s">
        <v>1185</v>
      </c>
      <c r="D227" s="83" t="s">
        <v>1201</v>
      </c>
      <c r="E227" s="83" t="s">
        <v>1218</v>
      </c>
      <c r="F227" s="83" t="s">
        <v>812</v>
      </c>
      <c r="G227" s="83" t="s">
        <v>176</v>
      </c>
      <c r="H227" s="83" t="s">
        <v>1244</v>
      </c>
      <c r="I227" s="83" t="s">
        <v>253</v>
      </c>
      <c r="J227" s="83" t="s">
        <v>433</v>
      </c>
      <c r="K227" s="83" t="s">
        <v>323</v>
      </c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E227" s="83"/>
      <c r="BF227" s="83"/>
      <c r="BG227" s="83"/>
      <c r="BH227" s="83"/>
      <c r="BI227" s="83"/>
      <c r="BJ227" s="83"/>
      <c r="BK227" s="83"/>
      <c r="BL227" s="83"/>
      <c r="BM227" s="83"/>
      <c r="BN227" s="83"/>
      <c r="BO227" s="83"/>
      <c r="BP227" s="83"/>
      <c r="BQ227" s="83"/>
      <c r="BR227" s="83"/>
    </row>
    <row r="228">
      <c r="A228" s="83" t="str">
        <f t="array" ref="A228:ALK228">transpose(indirect('Train Failure report card'!C228))</f>
        <v>Low beam lamp</v>
      </c>
      <c r="B228" s="83" t="s">
        <v>19</v>
      </c>
      <c r="C228" s="83" t="s">
        <v>1192</v>
      </c>
      <c r="D228" s="83" t="s">
        <v>1209</v>
      </c>
      <c r="E228" s="83" t="s">
        <v>249</v>
      </c>
      <c r="F228" s="83" t="s">
        <v>357</v>
      </c>
      <c r="G228" s="83" t="s">
        <v>323</v>
      </c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</row>
    <row r="229">
      <c r="A229" s="83" t="str">
        <f t="array" ref="A229:ALK229">transpose(indirect('Train Failure report card'!C229))</f>
        <v>Saloon LCD</v>
      </c>
      <c r="B229" s="83" t="s">
        <v>164</v>
      </c>
      <c r="C229" s="83" t="s">
        <v>536</v>
      </c>
      <c r="D229" s="83" t="s">
        <v>341</v>
      </c>
      <c r="E229" s="83" t="s">
        <v>569</v>
      </c>
      <c r="F229" s="83" t="s">
        <v>489</v>
      </c>
      <c r="G229" s="83" t="s">
        <v>1241</v>
      </c>
      <c r="H229" s="83" t="s">
        <v>1246</v>
      </c>
      <c r="I229" s="83" t="s">
        <v>133</v>
      </c>
      <c r="J229" s="83" t="s">
        <v>635</v>
      </c>
      <c r="K229" s="83" t="s">
        <v>1263</v>
      </c>
      <c r="L229" s="83" t="s">
        <v>1267</v>
      </c>
      <c r="M229" s="83" t="s">
        <v>857</v>
      </c>
      <c r="N229" s="83" t="s">
        <v>1273</v>
      </c>
      <c r="O229" s="83" t="s">
        <v>990</v>
      </c>
      <c r="P229" s="83" t="s">
        <v>1283</v>
      </c>
      <c r="Q229" s="83" t="s">
        <v>914</v>
      </c>
      <c r="R229" s="83" t="s">
        <v>445</v>
      </c>
      <c r="S229" s="83" t="s">
        <v>238</v>
      </c>
      <c r="T229" s="83" t="s">
        <v>436</v>
      </c>
      <c r="U229" s="83" t="s">
        <v>375</v>
      </c>
      <c r="V229" s="83" t="s">
        <v>373</v>
      </c>
      <c r="W229" s="83" t="s">
        <v>582</v>
      </c>
      <c r="X229" s="83" t="s">
        <v>618</v>
      </c>
      <c r="Y229" s="83" t="s">
        <v>744</v>
      </c>
      <c r="Z229" s="83" t="s">
        <v>1106</v>
      </c>
      <c r="AA229" s="83" t="s">
        <v>161</v>
      </c>
      <c r="AB229" s="83" t="s">
        <v>38</v>
      </c>
      <c r="AC229" s="83" t="s">
        <v>95</v>
      </c>
      <c r="AD229" s="83" t="s">
        <v>619</v>
      </c>
      <c r="AE229" s="83" t="s">
        <v>680</v>
      </c>
      <c r="AF229" s="83" t="s">
        <v>699</v>
      </c>
      <c r="AG229" s="83" t="s">
        <v>1295</v>
      </c>
      <c r="AH229" s="83" t="s">
        <v>1296</v>
      </c>
      <c r="AI229" s="83" t="s">
        <v>61</v>
      </c>
      <c r="AJ229" s="83" t="s">
        <v>195</v>
      </c>
      <c r="AK229" s="83" t="s">
        <v>244</v>
      </c>
      <c r="AL229" s="83" t="s">
        <v>271</v>
      </c>
      <c r="AM229" s="83" t="s">
        <v>99</v>
      </c>
      <c r="AN229" s="83" t="s">
        <v>1297</v>
      </c>
      <c r="AO229" s="83" t="s">
        <v>288</v>
      </c>
      <c r="AP229" s="83" t="s">
        <v>523</v>
      </c>
      <c r="AQ229" s="83" t="s">
        <v>633</v>
      </c>
      <c r="AR229" s="83" t="s">
        <v>754</v>
      </c>
      <c r="AS229" s="83" t="s">
        <v>323</v>
      </c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</row>
    <row r="230">
      <c r="A230" s="83" t="str">
        <f t="array" ref="A230:ALK230">transpose(indirect('Train Failure report card'!C230))</f>
        <v>Air compressor set</v>
      </c>
      <c r="B230" s="83" t="s">
        <v>1169</v>
      </c>
      <c r="C230" s="83" t="s">
        <v>1182</v>
      </c>
      <c r="D230" s="83" t="s">
        <v>1198</v>
      </c>
      <c r="E230" s="83" t="s">
        <v>1216</v>
      </c>
      <c r="F230" s="83" t="s">
        <v>1230</v>
      </c>
      <c r="G230" s="83" t="s">
        <v>264</v>
      </c>
      <c r="H230" s="83" t="s">
        <v>1243</v>
      </c>
      <c r="I230" s="83" t="s">
        <v>1250</v>
      </c>
      <c r="J230" s="83" t="s">
        <v>130</v>
      </c>
      <c r="K230" s="83" t="s">
        <v>1258</v>
      </c>
      <c r="L230" s="83" t="s">
        <v>86</v>
      </c>
      <c r="M230" s="83" t="s">
        <v>323</v>
      </c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E230" s="83"/>
      <c r="BF230" s="83"/>
      <c r="BG230" s="83"/>
      <c r="BH230" s="83"/>
      <c r="BI230" s="83"/>
      <c r="BJ230" s="83"/>
      <c r="BK230" s="83"/>
      <c r="BL230" s="83"/>
      <c r="BM230" s="83"/>
      <c r="BN230" s="83"/>
      <c r="BO230" s="83"/>
      <c r="BP230" s="83"/>
      <c r="BQ230" s="83"/>
      <c r="BR230" s="83"/>
    </row>
    <row r="231">
      <c r="A231" s="83" t="str">
        <f t="array" ref="A231:ALK231">transpose(indirect('Train Failure report card'!C231))</f>
        <v>Saloon HVAC compressor</v>
      </c>
      <c r="B231" s="83" t="s">
        <v>338</v>
      </c>
      <c r="C231" s="83" t="s">
        <v>1190</v>
      </c>
      <c r="D231" s="83" t="s">
        <v>1207</v>
      </c>
      <c r="E231" s="83" t="s">
        <v>1223</v>
      </c>
      <c r="F231" s="83" t="s">
        <v>29</v>
      </c>
      <c r="G231" s="83" t="s">
        <v>363</v>
      </c>
      <c r="H231" s="83" t="s">
        <v>452</v>
      </c>
      <c r="I231" s="83" t="s">
        <v>414</v>
      </c>
      <c r="J231" s="83" t="s">
        <v>1115</v>
      </c>
      <c r="K231" s="83" t="s">
        <v>840</v>
      </c>
      <c r="L231" s="83" t="s">
        <v>1265</v>
      </c>
      <c r="M231" s="83" t="s">
        <v>116</v>
      </c>
      <c r="N231" s="83" t="s">
        <v>1271</v>
      </c>
      <c r="O231" s="83" t="s">
        <v>1277</v>
      </c>
      <c r="P231" s="83" t="s">
        <v>1282</v>
      </c>
      <c r="Q231" s="83" t="s">
        <v>1287</v>
      </c>
      <c r="R231" s="83" t="s">
        <v>1290</v>
      </c>
      <c r="S231" s="83" t="s">
        <v>1292</v>
      </c>
      <c r="T231" s="83" t="s">
        <v>1293</v>
      </c>
      <c r="U231" s="83" t="s">
        <v>1294</v>
      </c>
      <c r="V231" s="83" t="s">
        <v>189</v>
      </c>
      <c r="W231" s="83" t="s">
        <v>307</v>
      </c>
      <c r="X231" s="83" t="s">
        <v>346</v>
      </c>
      <c r="Y231" s="83" t="s">
        <v>808</v>
      </c>
      <c r="Z231" s="83" t="s">
        <v>323</v>
      </c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</row>
    <row r="232">
      <c r="A232" s="83" t="str">
        <f t="array" ref="A232:ALK232">transpose(indirect('Train Failure report card'!C232))</f>
        <v>Saloon HVAC compressor</v>
      </c>
      <c r="B232" s="83" t="s">
        <v>338</v>
      </c>
      <c r="C232" s="83" t="s">
        <v>1190</v>
      </c>
      <c r="D232" s="83" t="s">
        <v>1207</v>
      </c>
      <c r="E232" s="83" t="s">
        <v>1223</v>
      </c>
      <c r="F232" s="83" t="s">
        <v>29</v>
      </c>
      <c r="G232" s="83" t="s">
        <v>363</v>
      </c>
      <c r="H232" s="83" t="s">
        <v>452</v>
      </c>
      <c r="I232" s="83" t="s">
        <v>414</v>
      </c>
      <c r="J232" s="83" t="s">
        <v>1115</v>
      </c>
      <c r="K232" s="83" t="s">
        <v>840</v>
      </c>
      <c r="L232" s="83" t="s">
        <v>1265</v>
      </c>
      <c r="M232" s="83" t="s">
        <v>116</v>
      </c>
      <c r="N232" s="83" t="s">
        <v>1271</v>
      </c>
      <c r="O232" s="83" t="s">
        <v>1277</v>
      </c>
      <c r="P232" s="83" t="s">
        <v>1282</v>
      </c>
      <c r="Q232" s="83" t="s">
        <v>1287</v>
      </c>
      <c r="R232" s="83" t="s">
        <v>1290</v>
      </c>
      <c r="S232" s="83" t="s">
        <v>1292</v>
      </c>
      <c r="T232" s="83" t="s">
        <v>1293</v>
      </c>
      <c r="U232" s="83" t="s">
        <v>1294</v>
      </c>
      <c r="V232" s="83" t="s">
        <v>189</v>
      </c>
      <c r="W232" s="83" t="s">
        <v>307</v>
      </c>
      <c r="X232" s="83" t="s">
        <v>346</v>
      </c>
      <c r="Y232" s="83" t="s">
        <v>808</v>
      </c>
      <c r="Z232" s="83" t="s">
        <v>323</v>
      </c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E232" s="83"/>
      <c r="BF232" s="83"/>
      <c r="BG232" s="83"/>
      <c r="BH232" s="83"/>
      <c r="BI232" s="83"/>
      <c r="BJ232" s="83"/>
      <c r="BK232" s="83"/>
      <c r="BL232" s="83"/>
      <c r="BM232" s="83"/>
      <c r="BN232" s="83"/>
      <c r="BO232" s="83"/>
      <c r="BP232" s="83"/>
      <c r="BQ232" s="83"/>
      <c r="BR232" s="83"/>
    </row>
    <row r="233">
      <c r="A233" s="83" t="str">
        <f t="array" ref="A233:ALK233">transpose(indirect('Train Failure report card'!C233))</f>
        <v>Current collector fuse</v>
      </c>
      <c r="B233" s="83" t="s">
        <v>126</v>
      </c>
      <c r="C233" s="83" t="s">
        <v>1185</v>
      </c>
      <c r="D233" s="83" t="s">
        <v>1201</v>
      </c>
      <c r="E233" s="83" t="s">
        <v>1218</v>
      </c>
      <c r="F233" s="83" t="s">
        <v>812</v>
      </c>
      <c r="G233" s="83" t="s">
        <v>176</v>
      </c>
      <c r="H233" s="83" t="s">
        <v>1244</v>
      </c>
      <c r="I233" s="83" t="s">
        <v>253</v>
      </c>
      <c r="J233" s="83" t="s">
        <v>433</v>
      </c>
      <c r="K233" s="83" t="s">
        <v>323</v>
      </c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</row>
    <row r="234">
      <c r="A234" s="83" t="str">
        <f t="array" ref="A234:ALK234">transpose(indirect('Train Failure report card'!C234))</f>
        <v>Saloon LCD</v>
      </c>
      <c r="B234" s="83" t="s">
        <v>164</v>
      </c>
      <c r="C234" s="83" t="s">
        <v>536</v>
      </c>
      <c r="D234" s="83" t="s">
        <v>341</v>
      </c>
      <c r="E234" s="83" t="s">
        <v>569</v>
      </c>
      <c r="F234" s="83" t="s">
        <v>489</v>
      </c>
      <c r="G234" s="83" t="s">
        <v>1241</v>
      </c>
      <c r="H234" s="83" t="s">
        <v>1246</v>
      </c>
      <c r="I234" s="83" t="s">
        <v>133</v>
      </c>
      <c r="J234" s="83" t="s">
        <v>635</v>
      </c>
      <c r="K234" s="83" t="s">
        <v>1263</v>
      </c>
      <c r="L234" s="83" t="s">
        <v>1267</v>
      </c>
      <c r="M234" s="83" t="s">
        <v>857</v>
      </c>
      <c r="N234" s="83" t="s">
        <v>1273</v>
      </c>
      <c r="O234" s="83" t="s">
        <v>990</v>
      </c>
      <c r="P234" s="83" t="s">
        <v>1283</v>
      </c>
      <c r="Q234" s="83" t="s">
        <v>914</v>
      </c>
      <c r="R234" s="83" t="s">
        <v>445</v>
      </c>
      <c r="S234" s="83" t="s">
        <v>238</v>
      </c>
      <c r="T234" s="83" t="s">
        <v>436</v>
      </c>
      <c r="U234" s="83" t="s">
        <v>375</v>
      </c>
      <c r="V234" s="83" t="s">
        <v>373</v>
      </c>
      <c r="W234" s="83" t="s">
        <v>582</v>
      </c>
      <c r="X234" s="83" t="s">
        <v>618</v>
      </c>
      <c r="Y234" s="83" t="s">
        <v>744</v>
      </c>
      <c r="Z234" s="83" t="s">
        <v>1106</v>
      </c>
      <c r="AA234" s="83" t="s">
        <v>161</v>
      </c>
      <c r="AB234" s="83" t="s">
        <v>38</v>
      </c>
      <c r="AC234" s="83" t="s">
        <v>95</v>
      </c>
      <c r="AD234" s="83" t="s">
        <v>619</v>
      </c>
      <c r="AE234" s="83" t="s">
        <v>680</v>
      </c>
      <c r="AF234" s="83" t="s">
        <v>699</v>
      </c>
      <c r="AG234" s="83" t="s">
        <v>1295</v>
      </c>
      <c r="AH234" s="83" t="s">
        <v>1296</v>
      </c>
      <c r="AI234" s="83" t="s">
        <v>61</v>
      </c>
      <c r="AJ234" s="83" t="s">
        <v>195</v>
      </c>
      <c r="AK234" s="83" t="s">
        <v>244</v>
      </c>
      <c r="AL234" s="83" t="s">
        <v>271</v>
      </c>
      <c r="AM234" s="83" t="s">
        <v>99</v>
      </c>
      <c r="AN234" s="83" t="s">
        <v>1297</v>
      </c>
      <c r="AO234" s="83" t="s">
        <v>288</v>
      </c>
      <c r="AP234" s="83" t="s">
        <v>523</v>
      </c>
      <c r="AQ234" s="83" t="s">
        <v>633</v>
      </c>
      <c r="AR234" s="83" t="s">
        <v>754</v>
      </c>
      <c r="AS234" s="83" t="s">
        <v>323</v>
      </c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E234" s="83"/>
      <c r="BF234" s="83"/>
      <c r="BG234" s="83"/>
      <c r="BH234" s="83"/>
      <c r="BI234" s="83"/>
      <c r="BJ234" s="83"/>
      <c r="BK234" s="83"/>
      <c r="BL234" s="83"/>
      <c r="BM234" s="83"/>
      <c r="BN234" s="83"/>
      <c r="BO234" s="83"/>
      <c r="BP234" s="83"/>
      <c r="BQ234" s="83"/>
      <c r="BR234" s="83"/>
    </row>
    <row r="235">
      <c r="A235" s="83" t="str">
        <f t="array" ref="A235:ALK235">transpose(indirect('Train Failure report card'!C235))</f>
        <v>Saloon LCD</v>
      </c>
      <c r="B235" s="83" t="s">
        <v>164</v>
      </c>
      <c r="C235" s="83" t="s">
        <v>536</v>
      </c>
      <c r="D235" s="83" t="s">
        <v>341</v>
      </c>
      <c r="E235" s="83" t="s">
        <v>569</v>
      </c>
      <c r="F235" s="83" t="s">
        <v>489</v>
      </c>
      <c r="G235" s="83" t="s">
        <v>1241</v>
      </c>
      <c r="H235" s="83" t="s">
        <v>1246</v>
      </c>
      <c r="I235" s="83" t="s">
        <v>133</v>
      </c>
      <c r="J235" s="83" t="s">
        <v>635</v>
      </c>
      <c r="K235" s="83" t="s">
        <v>1263</v>
      </c>
      <c r="L235" s="83" t="s">
        <v>1267</v>
      </c>
      <c r="M235" s="83" t="s">
        <v>857</v>
      </c>
      <c r="N235" s="83" t="s">
        <v>1273</v>
      </c>
      <c r="O235" s="83" t="s">
        <v>990</v>
      </c>
      <c r="P235" s="83" t="s">
        <v>1283</v>
      </c>
      <c r="Q235" s="83" t="s">
        <v>914</v>
      </c>
      <c r="R235" s="83" t="s">
        <v>445</v>
      </c>
      <c r="S235" s="83" t="s">
        <v>238</v>
      </c>
      <c r="T235" s="83" t="s">
        <v>436</v>
      </c>
      <c r="U235" s="83" t="s">
        <v>375</v>
      </c>
      <c r="V235" s="83" t="s">
        <v>373</v>
      </c>
      <c r="W235" s="83" t="s">
        <v>582</v>
      </c>
      <c r="X235" s="83" t="s">
        <v>618</v>
      </c>
      <c r="Y235" s="83" t="s">
        <v>744</v>
      </c>
      <c r="Z235" s="83" t="s">
        <v>1106</v>
      </c>
      <c r="AA235" s="83" t="s">
        <v>161</v>
      </c>
      <c r="AB235" s="83" t="s">
        <v>38</v>
      </c>
      <c r="AC235" s="83" t="s">
        <v>95</v>
      </c>
      <c r="AD235" s="83" t="s">
        <v>619</v>
      </c>
      <c r="AE235" s="83" t="s">
        <v>680</v>
      </c>
      <c r="AF235" s="83" t="s">
        <v>699</v>
      </c>
      <c r="AG235" s="83" t="s">
        <v>1295</v>
      </c>
      <c r="AH235" s="83" t="s">
        <v>1296</v>
      </c>
      <c r="AI235" s="83" t="s">
        <v>61</v>
      </c>
      <c r="AJ235" s="83" t="s">
        <v>195</v>
      </c>
      <c r="AK235" s="83" t="s">
        <v>244</v>
      </c>
      <c r="AL235" s="83" t="s">
        <v>271</v>
      </c>
      <c r="AM235" s="83" t="s">
        <v>99</v>
      </c>
      <c r="AN235" s="83" t="s">
        <v>1297</v>
      </c>
      <c r="AO235" s="83" t="s">
        <v>288</v>
      </c>
      <c r="AP235" s="83" t="s">
        <v>523</v>
      </c>
      <c r="AQ235" s="83" t="s">
        <v>633</v>
      </c>
      <c r="AR235" s="83" t="s">
        <v>754</v>
      </c>
      <c r="AS235" s="83" t="s">
        <v>323</v>
      </c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E235" s="83"/>
      <c r="BF235" s="83"/>
      <c r="BG235" s="83"/>
      <c r="BH235" s="83"/>
      <c r="BI235" s="83"/>
      <c r="BJ235" s="83"/>
      <c r="BK235" s="83"/>
      <c r="BL235" s="83"/>
      <c r="BM235" s="83"/>
      <c r="BN235" s="83"/>
      <c r="BO235" s="83"/>
      <c r="BP235" s="83"/>
      <c r="BQ235" s="83"/>
      <c r="BR235" s="83"/>
    </row>
    <row r="236">
      <c r="A236" s="83" t="str">
        <f t="array" ref="A236:ALK236">transpose(indirect('Train Failure report card'!C236))</f>
        <v>Wiper controller Box</v>
      </c>
      <c r="B236" s="83" t="s">
        <v>470</v>
      </c>
      <c r="C236" s="83" t="s">
        <v>424</v>
      </c>
      <c r="D236" s="83" t="s">
        <v>1215</v>
      </c>
      <c r="E236" s="83" t="s">
        <v>281</v>
      </c>
      <c r="F236" s="83" t="s">
        <v>352</v>
      </c>
      <c r="G236" s="83" t="s">
        <v>114</v>
      </c>
      <c r="H236" s="83" t="s">
        <v>1249</v>
      </c>
      <c r="I236" s="83" t="s">
        <v>1255</v>
      </c>
      <c r="J236" s="83" t="s">
        <v>625</v>
      </c>
      <c r="K236" s="83" t="s">
        <v>958</v>
      </c>
      <c r="L236" s="83" t="s">
        <v>645</v>
      </c>
      <c r="M236" s="83" t="s">
        <v>323</v>
      </c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E236" s="83"/>
      <c r="BF236" s="83"/>
      <c r="BG236" s="83"/>
      <c r="BH236" s="83"/>
      <c r="BI236" s="83"/>
      <c r="BJ236" s="83"/>
      <c r="BK236" s="83"/>
      <c r="BL236" s="83"/>
      <c r="BM236" s="83"/>
      <c r="BN236" s="83"/>
      <c r="BO236" s="83"/>
      <c r="BP236" s="83"/>
      <c r="BQ236" s="83"/>
      <c r="BR236" s="83"/>
    </row>
    <row r="237">
      <c r="A237" s="83" t="str">
        <f t="array" ref="A237:ALK237">transpose(indirect('Train Failure report card'!C237))</f>
        <v>Outer Coil Spring</v>
      </c>
      <c r="B237" s="83" t="s">
        <v>1170</v>
      </c>
      <c r="C237" s="83" t="s">
        <v>1183</v>
      </c>
      <c r="D237" s="83" t="s">
        <v>1199</v>
      </c>
      <c r="E237" s="83" t="s">
        <v>1217</v>
      </c>
      <c r="F237" s="83" t="s">
        <v>1231</v>
      </c>
      <c r="G237" s="83" t="s">
        <v>25</v>
      </c>
      <c r="H237" s="83" t="s">
        <v>399</v>
      </c>
      <c r="I237" s="83" t="s">
        <v>1251</v>
      </c>
      <c r="J237" s="83" t="s">
        <v>1256</v>
      </c>
      <c r="K237" s="83" t="s">
        <v>1259</v>
      </c>
      <c r="L237" s="83" t="s">
        <v>1264</v>
      </c>
      <c r="M237" s="83" t="s">
        <v>1268</v>
      </c>
      <c r="N237" s="83" t="s">
        <v>262</v>
      </c>
      <c r="O237" s="83" t="s">
        <v>1274</v>
      </c>
      <c r="P237" s="83" t="s">
        <v>1279</v>
      </c>
      <c r="Q237" s="83" t="s">
        <v>1284</v>
      </c>
      <c r="R237" s="83" t="s">
        <v>1288</v>
      </c>
      <c r="S237" s="83" t="s">
        <v>1291</v>
      </c>
      <c r="T237" s="83" t="s">
        <v>110</v>
      </c>
      <c r="U237" s="83" t="s">
        <v>332</v>
      </c>
      <c r="V237" s="83" t="s">
        <v>323</v>
      </c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</row>
    <row r="238">
      <c r="A238" s="83" t="str">
        <f t="array" ref="A238:ALK238">transpose(indirect('Train Failure report card'!C238))</f>
        <v>LDCU</v>
      </c>
      <c r="B238" s="83" t="s">
        <v>1173</v>
      </c>
      <c r="C238" s="83" t="s">
        <v>1187</v>
      </c>
      <c r="D238" s="83" t="s">
        <v>1203</v>
      </c>
      <c r="E238" s="83" t="s">
        <v>1220</v>
      </c>
      <c r="F238" s="83" t="s">
        <v>1232</v>
      </c>
      <c r="G238" s="83" t="s">
        <v>1238</v>
      </c>
      <c r="H238" s="83" t="s">
        <v>150</v>
      </c>
      <c r="I238" s="83" t="s">
        <v>605</v>
      </c>
      <c r="J238" s="83" t="s">
        <v>141</v>
      </c>
      <c r="K238" s="83" t="s">
        <v>1261</v>
      </c>
      <c r="L238" s="83" t="s">
        <v>56</v>
      </c>
      <c r="M238" s="83" t="s">
        <v>312</v>
      </c>
      <c r="N238" s="83" t="s">
        <v>224</v>
      </c>
      <c r="O238" s="83" t="s">
        <v>1276</v>
      </c>
      <c r="P238" s="83" t="s">
        <v>1281</v>
      </c>
      <c r="Q238" s="83" t="s">
        <v>1286</v>
      </c>
      <c r="R238" s="83" t="s">
        <v>323</v>
      </c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</row>
    <row r="239">
      <c r="A239" s="83" t="str">
        <f t="array" ref="A239:ALK239">transpose(indirect('Train Failure report card'!C239))</f>
        <v>Saloon HVAC compressor</v>
      </c>
      <c r="B239" s="83" t="s">
        <v>338</v>
      </c>
      <c r="C239" s="83" t="s">
        <v>1190</v>
      </c>
      <c r="D239" s="83" t="s">
        <v>1207</v>
      </c>
      <c r="E239" s="83" t="s">
        <v>1223</v>
      </c>
      <c r="F239" s="83" t="s">
        <v>29</v>
      </c>
      <c r="G239" s="83" t="s">
        <v>363</v>
      </c>
      <c r="H239" s="83" t="s">
        <v>452</v>
      </c>
      <c r="I239" s="83" t="s">
        <v>414</v>
      </c>
      <c r="J239" s="83" t="s">
        <v>1115</v>
      </c>
      <c r="K239" s="83" t="s">
        <v>840</v>
      </c>
      <c r="L239" s="83" t="s">
        <v>1265</v>
      </c>
      <c r="M239" s="83" t="s">
        <v>116</v>
      </c>
      <c r="N239" s="83" t="s">
        <v>1271</v>
      </c>
      <c r="O239" s="83" t="s">
        <v>1277</v>
      </c>
      <c r="P239" s="83" t="s">
        <v>1282</v>
      </c>
      <c r="Q239" s="83" t="s">
        <v>1287</v>
      </c>
      <c r="R239" s="83" t="s">
        <v>1290</v>
      </c>
      <c r="S239" s="83" t="s">
        <v>1292</v>
      </c>
      <c r="T239" s="83" t="s">
        <v>1293</v>
      </c>
      <c r="U239" s="83" t="s">
        <v>1294</v>
      </c>
      <c r="V239" s="83" t="s">
        <v>189</v>
      </c>
      <c r="W239" s="83" t="s">
        <v>307</v>
      </c>
      <c r="X239" s="83" t="s">
        <v>346</v>
      </c>
      <c r="Y239" s="83" t="s">
        <v>808</v>
      </c>
      <c r="Z239" s="83" t="s">
        <v>323</v>
      </c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</row>
    <row r="240">
      <c r="A240" s="83" t="str">
        <f t="array" ref="A240:ALK240">transpose(indirect('Train Failure report card'!C240))</f>
        <v>Saloon LCD</v>
      </c>
      <c r="B240" s="83" t="s">
        <v>164</v>
      </c>
      <c r="C240" s="83" t="s">
        <v>536</v>
      </c>
      <c r="D240" s="83" t="s">
        <v>341</v>
      </c>
      <c r="E240" s="83" t="s">
        <v>569</v>
      </c>
      <c r="F240" s="83" t="s">
        <v>489</v>
      </c>
      <c r="G240" s="83" t="s">
        <v>1241</v>
      </c>
      <c r="H240" s="83" t="s">
        <v>1246</v>
      </c>
      <c r="I240" s="83" t="s">
        <v>133</v>
      </c>
      <c r="J240" s="83" t="s">
        <v>635</v>
      </c>
      <c r="K240" s="83" t="s">
        <v>1263</v>
      </c>
      <c r="L240" s="83" t="s">
        <v>1267</v>
      </c>
      <c r="M240" s="83" t="s">
        <v>857</v>
      </c>
      <c r="N240" s="83" t="s">
        <v>1273</v>
      </c>
      <c r="O240" s="83" t="s">
        <v>990</v>
      </c>
      <c r="P240" s="83" t="s">
        <v>1283</v>
      </c>
      <c r="Q240" s="83" t="s">
        <v>914</v>
      </c>
      <c r="R240" s="83" t="s">
        <v>445</v>
      </c>
      <c r="S240" s="83" t="s">
        <v>238</v>
      </c>
      <c r="T240" s="83" t="s">
        <v>436</v>
      </c>
      <c r="U240" s="83" t="s">
        <v>375</v>
      </c>
      <c r="V240" s="83" t="s">
        <v>373</v>
      </c>
      <c r="W240" s="83" t="s">
        <v>582</v>
      </c>
      <c r="X240" s="83" t="s">
        <v>618</v>
      </c>
      <c r="Y240" s="83" t="s">
        <v>744</v>
      </c>
      <c r="Z240" s="83" t="s">
        <v>1106</v>
      </c>
      <c r="AA240" s="83" t="s">
        <v>161</v>
      </c>
      <c r="AB240" s="83" t="s">
        <v>38</v>
      </c>
      <c r="AC240" s="83" t="s">
        <v>95</v>
      </c>
      <c r="AD240" s="83" t="s">
        <v>619</v>
      </c>
      <c r="AE240" s="83" t="s">
        <v>680</v>
      </c>
      <c r="AF240" s="83" t="s">
        <v>699</v>
      </c>
      <c r="AG240" s="83" t="s">
        <v>1295</v>
      </c>
      <c r="AH240" s="83" t="s">
        <v>1296</v>
      </c>
      <c r="AI240" s="83" t="s">
        <v>61</v>
      </c>
      <c r="AJ240" s="83" t="s">
        <v>195</v>
      </c>
      <c r="AK240" s="83" t="s">
        <v>244</v>
      </c>
      <c r="AL240" s="83" t="s">
        <v>271</v>
      </c>
      <c r="AM240" s="83" t="s">
        <v>99</v>
      </c>
      <c r="AN240" s="83" t="s">
        <v>1297</v>
      </c>
      <c r="AO240" s="83" t="s">
        <v>288</v>
      </c>
      <c r="AP240" s="83" t="s">
        <v>523</v>
      </c>
      <c r="AQ240" s="83" t="s">
        <v>633</v>
      </c>
      <c r="AR240" s="83" t="s">
        <v>754</v>
      </c>
      <c r="AS240" s="83" t="s">
        <v>323</v>
      </c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</row>
    <row r="241">
      <c r="A241" s="83" t="str">
        <f t="array" ref="A241:ALK241">transpose(indirect('Train Failure report card'!C241))</f>
        <v>Wiper controller Box</v>
      </c>
      <c r="B241" s="83" t="s">
        <v>470</v>
      </c>
      <c r="C241" s="83" t="s">
        <v>424</v>
      </c>
      <c r="D241" s="83" t="s">
        <v>1215</v>
      </c>
      <c r="E241" s="83" t="s">
        <v>281</v>
      </c>
      <c r="F241" s="83" t="s">
        <v>352</v>
      </c>
      <c r="G241" s="83" t="s">
        <v>114</v>
      </c>
      <c r="H241" s="83" t="s">
        <v>1249</v>
      </c>
      <c r="I241" s="83" t="s">
        <v>1255</v>
      </c>
      <c r="J241" s="83" t="s">
        <v>625</v>
      </c>
      <c r="K241" s="83" t="s">
        <v>958</v>
      </c>
      <c r="L241" s="83" t="s">
        <v>645</v>
      </c>
      <c r="M241" s="83" t="s">
        <v>323</v>
      </c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</row>
    <row r="242">
      <c r="A242" s="83" t="str">
        <f t="array" ref="A242:ALK242">transpose(indirect('Train Failure report card'!C242))</f>
        <v>Wiper controller Box</v>
      </c>
      <c r="B242" s="83" t="s">
        <v>470</v>
      </c>
      <c r="C242" s="83" t="s">
        <v>424</v>
      </c>
      <c r="D242" s="83" t="s">
        <v>1215</v>
      </c>
      <c r="E242" s="83" t="s">
        <v>281</v>
      </c>
      <c r="F242" s="83" t="s">
        <v>352</v>
      </c>
      <c r="G242" s="83" t="s">
        <v>114</v>
      </c>
      <c r="H242" s="83" t="s">
        <v>1249</v>
      </c>
      <c r="I242" s="83" t="s">
        <v>1255</v>
      </c>
      <c r="J242" s="83" t="s">
        <v>625</v>
      </c>
      <c r="K242" s="83" t="s">
        <v>958</v>
      </c>
      <c r="L242" s="83" t="s">
        <v>645</v>
      </c>
      <c r="M242" s="83" t="s">
        <v>323</v>
      </c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</row>
    <row r="243">
      <c r="A243" s="83" t="str">
        <f t="array" ref="A243:ALK243">transpose(indirect('Train Failure report card'!C243))</f>
        <v>Saloon HVAC compressor</v>
      </c>
      <c r="B243" s="83" t="s">
        <v>338</v>
      </c>
      <c r="C243" s="83" t="s">
        <v>1190</v>
      </c>
      <c r="D243" s="83" t="s">
        <v>1207</v>
      </c>
      <c r="E243" s="83" t="s">
        <v>1223</v>
      </c>
      <c r="F243" s="83" t="s">
        <v>29</v>
      </c>
      <c r="G243" s="83" t="s">
        <v>363</v>
      </c>
      <c r="H243" s="83" t="s">
        <v>452</v>
      </c>
      <c r="I243" s="83" t="s">
        <v>414</v>
      </c>
      <c r="J243" s="83" t="s">
        <v>1115</v>
      </c>
      <c r="K243" s="83" t="s">
        <v>840</v>
      </c>
      <c r="L243" s="83" t="s">
        <v>1265</v>
      </c>
      <c r="M243" s="83" t="s">
        <v>116</v>
      </c>
      <c r="N243" s="83" t="s">
        <v>1271</v>
      </c>
      <c r="O243" s="83" t="s">
        <v>1277</v>
      </c>
      <c r="P243" s="83" t="s">
        <v>1282</v>
      </c>
      <c r="Q243" s="83" t="s">
        <v>1287</v>
      </c>
      <c r="R243" s="83" t="s">
        <v>1290</v>
      </c>
      <c r="S243" s="83" t="s">
        <v>1292</v>
      </c>
      <c r="T243" s="83" t="s">
        <v>1293</v>
      </c>
      <c r="U243" s="83" t="s">
        <v>1294</v>
      </c>
      <c r="V243" s="83" t="s">
        <v>189</v>
      </c>
      <c r="W243" s="83" t="s">
        <v>307</v>
      </c>
      <c r="X243" s="83" t="s">
        <v>346</v>
      </c>
      <c r="Y243" s="83" t="s">
        <v>808</v>
      </c>
      <c r="Z243" s="83" t="s">
        <v>323</v>
      </c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</row>
    <row r="244">
      <c r="A244" s="83" t="str">
        <f t="array" ref="A244:ALK244">transpose(indirect('Train Failure report card'!C244))</f>
        <v>Saloon LCD</v>
      </c>
      <c r="B244" s="83" t="s">
        <v>164</v>
      </c>
      <c r="C244" s="83" t="s">
        <v>536</v>
      </c>
      <c r="D244" s="83" t="s">
        <v>341</v>
      </c>
      <c r="E244" s="83" t="s">
        <v>569</v>
      </c>
      <c r="F244" s="83" t="s">
        <v>489</v>
      </c>
      <c r="G244" s="83" t="s">
        <v>1241</v>
      </c>
      <c r="H244" s="83" t="s">
        <v>1246</v>
      </c>
      <c r="I244" s="83" t="s">
        <v>133</v>
      </c>
      <c r="J244" s="83" t="s">
        <v>635</v>
      </c>
      <c r="K244" s="83" t="s">
        <v>1263</v>
      </c>
      <c r="L244" s="83" t="s">
        <v>1267</v>
      </c>
      <c r="M244" s="83" t="s">
        <v>857</v>
      </c>
      <c r="N244" s="83" t="s">
        <v>1273</v>
      </c>
      <c r="O244" s="83" t="s">
        <v>990</v>
      </c>
      <c r="P244" s="83" t="s">
        <v>1283</v>
      </c>
      <c r="Q244" s="83" t="s">
        <v>914</v>
      </c>
      <c r="R244" s="83" t="s">
        <v>445</v>
      </c>
      <c r="S244" s="83" t="s">
        <v>238</v>
      </c>
      <c r="T244" s="83" t="s">
        <v>436</v>
      </c>
      <c r="U244" s="83" t="s">
        <v>375</v>
      </c>
      <c r="V244" s="83" t="s">
        <v>373</v>
      </c>
      <c r="W244" s="83" t="s">
        <v>582</v>
      </c>
      <c r="X244" s="83" t="s">
        <v>618</v>
      </c>
      <c r="Y244" s="83" t="s">
        <v>744</v>
      </c>
      <c r="Z244" s="83" t="s">
        <v>1106</v>
      </c>
      <c r="AA244" s="83" t="s">
        <v>161</v>
      </c>
      <c r="AB244" s="83" t="s">
        <v>38</v>
      </c>
      <c r="AC244" s="83" t="s">
        <v>95</v>
      </c>
      <c r="AD244" s="83" t="s">
        <v>619</v>
      </c>
      <c r="AE244" s="83" t="s">
        <v>680</v>
      </c>
      <c r="AF244" s="83" t="s">
        <v>699</v>
      </c>
      <c r="AG244" s="83" t="s">
        <v>1295</v>
      </c>
      <c r="AH244" s="83" t="s">
        <v>1296</v>
      </c>
      <c r="AI244" s="83" t="s">
        <v>61</v>
      </c>
      <c r="AJ244" s="83" t="s">
        <v>195</v>
      </c>
      <c r="AK244" s="83" t="s">
        <v>244</v>
      </c>
      <c r="AL244" s="83" t="s">
        <v>271</v>
      </c>
      <c r="AM244" s="83" t="s">
        <v>99</v>
      </c>
      <c r="AN244" s="83" t="s">
        <v>1297</v>
      </c>
      <c r="AO244" s="83" t="s">
        <v>288</v>
      </c>
      <c r="AP244" s="83" t="s">
        <v>523</v>
      </c>
      <c r="AQ244" s="83" t="s">
        <v>633</v>
      </c>
      <c r="AR244" s="83" t="s">
        <v>754</v>
      </c>
      <c r="AS244" s="83" t="s">
        <v>323</v>
      </c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</row>
    <row r="245">
      <c r="A245" s="83" t="str">
        <f t="array" ref="A245:ALK245">transpose(indirect('Train Failure report card'!C245))</f>
        <v>Low beam lamp</v>
      </c>
      <c r="B245" s="83" t="s">
        <v>19</v>
      </c>
      <c r="C245" s="83" t="s">
        <v>1192</v>
      </c>
      <c r="D245" s="83" t="s">
        <v>1209</v>
      </c>
      <c r="E245" s="83" t="s">
        <v>249</v>
      </c>
      <c r="F245" s="83" t="s">
        <v>357</v>
      </c>
      <c r="G245" s="83" t="s">
        <v>323</v>
      </c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</row>
    <row r="246">
      <c r="A246" s="83" t="str">
        <f t="array" ref="A246:ALK246">transpose(indirect('Train Failure report card'!C246))</f>
        <v>Current collector fuse</v>
      </c>
      <c r="B246" s="83" t="s">
        <v>126</v>
      </c>
      <c r="C246" s="83" t="s">
        <v>1185</v>
      </c>
      <c r="D246" s="83" t="s">
        <v>1201</v>
      </c>
      <c r="E246" s="83" t="s">
        <v>1218</v>
      </c>
      <c r="F246" s="83" t="s">
        <v>812</v>
      </c>
      <c r="G246" s="83" t="s">
        <v>176</v>
      </c>
      <c r="H246" s="83" t="s">
        <v>1244</v>
      </c>
      <c r="I246" s="83" t="s">
        <v>253</v>
      </c>
      <c r="J246" s="83" t="s">
        <v>433</v>
      </c>
      <c r="K246" s="83" t="s">
        <v>323</v>
      </c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</row>
    <row r="247">
      <c r="A247" s="83" t="str">
        <f t="array" ref="A247:ALK247">transpose(indirect('Train Failure report card'!C247))</f>
        <v>Saloon light gear controller</v>
      </c>
      <c r="B247" s="83" t="s">
        <v>1178</v>
      </c>
      <c r="C247" s="83" t="s">
        <v>1193</v>
      </c>
      <c r="D247" s="83" t="s">
        <v>155</v>
      </c>
      <c r="E247" s="83" t="s">
        <v>782</v>
      </c>
      <c r="F247" s="83" t="s">
        <v>323</v>
      </c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</row>
    <row r="248">
      <c r="A248" s="83" t="str">
        <f t="array" ref="A248:ALK248">transpose(indirect('Train Failure report card'!C248))</f>
        <v>LDCU</v>
      </c>
      <c r="B248" s="83" t="s">
        <v>1173</v>
      </c>
      <c r="C248" s="83" t="s">
        <v>1187</v>
      </c>
      <c r="D248" s="83" t="s">
        <v>1203</v>
      </c>
      <c r="E248" s="83" t="s">
        <v>1220</v>
      </c>
      <c r="F248" s="83" t="s">
        <v>1232</v>
      </c>
      <c r="G248" s="83" t="s">
        <v>1238</v>
      </c>
      <c r="H248" s="83" t="s">
        <v>150</v>
      </c>
      <c r="I248" s="83" t="s">
        <v>605</v>
      </c>
      <c r="J248" s="83" t="s">
        <v>141</v>
      </c>
      <c r="K248" s="83" t="s">
        <v>1261</v>
      </c>
      <c r="L248" s="83" t="s">
        <v>56</v>
      </c>
      <c r="M248" s="83" t="s">
        <v>312</v>
      </c>
      <c r="N248" s="83" t="s">
        <v>224</v>
      </c>
      <c r="O248" s="83" t="s">
        <v>1276</v>
      </c>
      <c r="P248" s="83" t="s">
        <v>1281</v>
      </c>
      <c r="Q248" s="83" t="s">
        <v>1286</v>
      </c>
      <c r="R248" s="83" t="s">
        <v>323</v>
      </c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</row>
    <row r="249">
      <c r="A249" s="83" t="str">
        <f t="array" ref="A249:ALK249">transpose(indirect('Train Failure report card'!C249))</f>
        <v>Low beam lamp</v>
      </c>
      <c r="B249" s="83" t="s">
        <v>19</v>
      </c>
      <c r="C249" s="83" t="s">
        <v>1192</v>
      </c>
      <c r="D249" s="83" t="s">
        <v>1209</v>
      </c>
      <c r="E249" s="83" t="s">
        <v>249</v>
      </c>
      <c r="F249" s="83" t="s">
        <v>357</v>
      </c>
      <c r="G249" s="83" t="s">
        <v>323</v>
      </c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</row>
    <row r="250">
      <c r="A250" s="83" t="str">
        <f t="array" ref="A250:ALK250">transpose(indirect('Train Failure report card'!C250))</f>
        <v>Outer Coil Spring</v>
      </c>
      <c r="B250" s="83" t="s">
        <v>1170</v>
      </c>
      <c r="C250" s="83" t="s">
        <v>1183</v>
      </c>
      <c r="D250" s="83" t="s">
        <v>1199</v>
      </c>
      <c r="E250" s="83" t="s">
        <v>1217</v>
      </c>
      <c r="F250" s="83" t="s">
        <v>1231</v>
      </c>
      <c r="G250" s="83" t="s">
        <v>25</v>
      </c>
      <c r="H250" s="83" t="s">
        <v>399</v>
      </c>
      <c r="I250" s="83" t="s">
        <v>1251</v>
      </c>
      <c r="J250" s="83" t="s">
        <v>1256</v>
      </c>
      <c r="K250" s="83" t="s">
        <v>1259</v>
      </c>
      <c r="L250" s="83" t="s">
        <v>1264</v>
      </c>
      <c r="M250" s="83" t="s">
        <v>1268</v>
      </c>
      <c r="N250" s="83" t="s">
        <v>262</v>
      </c>
      <c r="O250" s="83" t="s">
        <v>1274</v>
      </c>
      <c r="P250" s="83" t="s">
        <v>1279</v>
      </c>
      <c r="Q250" s="83" t="s">
        <v>1284</v>
      </c>
      <c r="R250" s="83" t="s">
        <v>1288</v>
      </c>
      <c r="S250" s="83" t="s">
        <v>1291</v>
      </c>
      <c r="T250" s="83" t="s">
        <v>110</v>
      </c>
      <c r="U250" s="83" t="s">
        <v>332</v>
      </c>
      <c r="V250" s="83" t="s">
        <v>323</v>
      </c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</row>
    <row r="251">
      <c r="A251" s="83" t="str">
        <f t="array" ref="A251:ALK251">transpose(indirect('Train Failure report card'!C251))</f>
        <v>Low beam lamp</v>
      </c>
      <c r="B251" s="83" t="s">
        <v>19</v>
      </c>
      <c r="C251" s="83" t="s">
        <v>1192</v>
      </c>
      <c r="D251" s="83" t="s">
        <v>1209</v>
      </c>
      <c r="E251" s="83" t="s">
        <v>249</v>
      </c>
      <c r="F251" s="83" t="s">
        <v>357</v>
      </c>
      <c r="G251" s="83" t="s">
        <v>323</v>
      </c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</row>
    <row r="252">
      <c r="A252" s="83" t="str">
        <f t="array" ref="A252:ALK252">transpose(indirect('Train Failure report card'!C252))</f>
        <v>Saloon LCD</v>
      </c>
      <c r="B252" s="83" t="s">
        <v>164</v>
      </c>
      <c r="C252" s="83" t="s">
        <v>536</v>
      </c>
      <c r="D252" s="83" t="s">
        <v>341</v>
      </c>
      <c r="E252" s="83" t="s">
        <v>569</v>
      </c>
      <c r="F252" s="83" t="s">
        <v>489</v>
      </c>
      <c r="G252" s="83" t="s">
        <v>1241</v>
      </c>
      <c r="H252" s="83" t="s">
        <v>1246</v>
      </c>
      <c r="I252" s="83" t="s">
        <v>133</v>
      </c>
      <c r="J252" s="83" t="s">
        <v>635</v>
      </c>
      <c r="K252" s="83" t="s">
        <v>1263</v>
      </c>
      <c r="L252" s="83" t="s">
        <v>1267</v>
      </c>
      <c r="M252" s="83" t="s">
        <v>857</v>
      </c>
      <c r="N252" s="83" t="s">
        <v>1273</v>
      </c>
      <c r="O252" s="83" t="s">
        <v>990</v>
      </c>
      <c r="P252" s="83" t="s">
        <v>1283</v>
      </c>
      <c r="Q252" s="83" t="s">
        <v>914</v>
      </c>
      <c r="R252" s="83" t="s">
        <v>445</v>
      </c>
      <c r="S252" s="83" t="s">
        <v>238</v>
      </c>
      <c r="T252" s="83" t="s">
        <v>436</v>
      </c>
      <c r="U252" s="83" t="s">
        <v>375</v>
      </c>
      <c r="V252" s="83" t="s">
        <v>373</v>
      </c>
      <c r="W252" s="83" t="s">
        <v>582</v>
      </c>
      <c r="X252" s="83" t="s">
        <v>618</v>
      </c>
      <c r="Y252" s="83" t="s">
        <v>744</v>
      </c>
      <c r="Z252" s="83" t="s">
        <v>1106</v>
      </c>
      <c r="AA252" s="83" t="s">
        <v>161</v>
      </c>
      <c r="AB252" s="83" t="s">
        <v>38</v>
      </c>
      <c r="AC252" s="83" t="s">
        <v>95</v>
      </c>
      <c r="AD252" s="83" t="s">
        <v>619</v>
      </c>
      <c r="AE252" s="83" t="s">
        <v>680</v>
      </c>
      <c r="AF252" s="83" t="s">
        <v>699</v>
      </c>
      <c r="AG252" s="83" t="s">
        <v>1295</v>
      </c>
      <c r="AH252" s="83" t="s">
        <v>1296</v>
      </c>
      <c r="AI252" s="83" t="s">
        <v>61</v>
      </c>
      <c r="AJ252" s="83" t="s">
        <v>195</v>
      </c>
      <c r="AK252" s="83" t="s">
        <v>244</v>
      </c>
      <c r="AL252" s="83" t="s">
        <v>271</v>
      </c>
      <c r="AM252" s="83" t="s">
        <v>99</v>
      </c>
      <c r="AN252" s="83" t="s">
        <v>1297</v>
      </c>
      <c r="AO252" s="83" t="s">
        <v>288</v>
      </c>
      <c r="AP252" s="83" t="s">
        <v>523</v>
      </c>
      <c r="AQ252" s="83" t="s">
        <v>633</v>
      </c>
      <c r="AR252" s="83" t="s">
        <v>754</v>
      </c>
      <c r="AS252" s="83" t="s">
        <v>323</v>
      </c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</row>
    <row r="253">
      <c r="A253" s="83" t="str">
        <f t="array" ref="A253:ALK253">transpose(indirect('Train Failure report card'!C253))</f>
        <v>Saloon LCD</v>
      </c>
      <c r="B253" s="83" t="s">
        <v>164</v>
      </c>
      <c r="C253" s="83" t="s">
        <v>536</v>
      </c>
      <c r="D253" s="83" t="s">
        <v>341</v>
      </c>
      <c r="E253" s="83" t="s">
        <v>569</v>
      </c>
      <c r="F253" s="83" t="s">
        <v>489</v>
      </c>
      <c r="G253" s="83" t="s">
        <v>1241</v>
      </c>
      <c r="H253" s="83" t="s">
        <v>1246</v>
      </c>
      <c r="I253" s="83" t="s">
        <v>133</v>
      </c>
      <c r="J253" s="83" t="s">
        <v>635</v>
      </c>
      <c r="K253" s="83" t="s">
        <v>1263</v>
      </c>
      <c r="L253" s="83" t="s">
        <v>1267</v>
      </c>
      <c r="M253" s="83" t="s">
        <v>857</v>
      </c>
      <c r="N253" s="83" t="s">
        <v>1273</v>
      </c>
      <c r="O253" s="83" t="s">
        <v>990</v>
      </c>
      <c r="P253" s="83" t="s">
        <v>1283</v>
      </c>
      <c r="Q253" s="83" t="s">
        <v>914</v>
      </c>
      <c r="R253" s="83" t="s">
        <v>445</v>
      </c>
      <c r="S253" s="83" t="s">
        <v>238</v>
      </c>
      <c r="T253" s="83" t="s">
        <v>436</v>
      </c>
      <c r="U253" s="83" t="s">
        <v>375</v>
      </c>
      <c r="V253" s="83" t="s">
        <v>373</v>
      </c>
      <c r="W253" s="83" t="s">
        <v>582</v>
      </c>
      <c r="X253" s="83" t="s">
        <v>618</v>
      </c>
      <c r="Y253" s="83" t="s">
        <v>744</v>
      </c>
      <c r="Z253" s="83" t="s">
        <v>1106</v>
      </c>
      <c r="AA253" s="83" t="s">
        <v>161</v>
      </c>
      <c r="AB253" s="83" t="s">
        <v>38</v>
      </c>
      <c r="AC253" s="83" t="s">
        <v>95</v>
      </c>
      <c r="AD253" s="83" t="s">
        <v>619</v>
      </c>
      <c r="AE253" s="83" t="s">
        <v>680</v>
      </c>
      <c r="AF253" s="83" t="s">
        <v>699</v>
      </c>
      <c r="AG253" s="83" t="s">
        <v>1295</v>
      </c>
      <c r="AH253" s="83" t="s">
        <v>1296</v>
      </c>
      <c r="AI253" s="83" t="s">
        <v>61</v>
      </c>
      <c r="AJ253" s="83" t="s">
        <v>195</v>
      </c>
      <c r="AK253" s="83" t="s">
        <v>244</v>
      </c>
      <c r="AL253" s="83" t="s">
        <v>271</v>
      </c>
      <c r="AM253" s="83" t="s">
        <v>99</v>
      </c>
      <c r="AN253" s="83" t="s">
        <v>1297</v>
      </c>
      <c r="AO253" s="83" t="s">
        <v>288</v>
      </c>
      <c r="AP253" s="83" t="s">
        <v>523</v>
      </c>
      <c r="AQ253" s="83" t="s">
        <v>633</v>
      </c>
      <c r="AR253" s="83" t="s">
        <v>754</v>
      </c>
      <c r="AS253" s="83" t="s">
        <v>323</v>
      </c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</row>
    <row r="254">
      <c r="A254" s="83" t="str">
        <f t="array" ref="A254:ALK254">transpose(indirect('Train Failure report card'!C254))</f>
        <v>LDCU</v>
      </c>
      <c r="B254" s="83" t="s">
        <v>1173</v>
      </c>
      <c r="C254" s="83" t="s">
        <v>1187</v>
      </c>
      <c r="D254" s="83" t="s">
        <v>1203</v>
      </c>
      <c r="E254" s="83" t="s">
        <v>1220</v>
      </c>
      <c r="F254" s="83" t="s">
        <v>1232</v>
      </c>
      <c r="G254" s="83" t="s">
        <v>1238</v>
      </c>
      <c r="H254" s="83" t="s">
        <v>150</v>
      </c>
      <c r="I254" s="83" t="s">
        <v>605</v>
      </c>
      <c r="J254" s="83" t="s">
        <v>141</v>
      </c>
      <c r="K254" s="83" t="s">
        <v>1261</v>
      </c>
      <c r="L254" s="83" t="s">
        <v>56</v>
      </c>
      <c r="M254" s="83" t="s">
        <v>312</v>
      </c>
      <c r="N254" s="83" t="s">
        <v>224</v>
      </c>
      <c r="O254" s="83" t="s">
        <v>1276</v>
      </c>
      <c r="P254" s="83" t="s">
        <v>1281</v>
      </c>
      <c r="Q254" s="83" t="s">
        <v>1286</v>
      </c>
      <c r="R254" s="83" t="s">
        <v>323</v>
      </c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  <c r="BH254" s="83"/>
      <c r="BI254" s="83"/>
      <c r="BJ254" s="83"/>
      <c r="BK254" s="83"/>
      <c r="BL254" s="83"/>
      <c r="BM254" s="83"/>
      <c r="BN254" s="83"/>
      <c r="BO254" s="83"/>
      <c r="BP254" s="83"/>
      <c r="BQ254" s="83"/>
      <c r="BR254" s="83"/>
    </row>
    <row r="255">
      <c r="A255" s="83" t="str">
        <f t="array" ref="A255:ALK255">transpose(indirect('Train Failure report card'!C255))</f>
        <v>Saloon light gear controller</v>
      </c>
      <c r="B255" s="83" t="s">
        <v>1178</v>
      </c>
      <c r="C255" s="83" t="s">
        <v>1193</v>
      </c>
      <c r="D255" s="83" t="s">
        <v>155</v>
      </c>
      <c r="E255" s="83" t="s">
        <v>782</v>
      </c>
      <c r="F255" s="83" t="s">
        <v>323</v>
      </c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  <c r="BH255" s="83"/>
      <c r="BI255" s="83"/>
      <c r="BJ255" s="83"/>
      <c r="BK255" s="83"/>
      <c r="BL255" s="83"/>
      <c r="BM255" s="83"/>
      <c r="BN255" s="83"/>
      <c r="BO255" s="83"/>
      <c r="BP255" s="83"/>
      <c r="BQ255" s="83"/>
      <c r="BR255" s="83"/>
    </row>
    <row r="256">
      <c r="A256" s="83" t="str">
        <f t="array" ref="A256:ALK256">transpose(indirect('Train Failure report card'!C256))</f>
        <v>Saloon LCD</v>
      </c>
      <c r="B256" s="83" t="s">
        <v>164</v>
      </c>
      <c r="C256" s="83" t="s">
        <v>536</v>
      </c>
      <c r="D256" s="83" t="s">
        <v>341</v>
      </c>
      <c r="E256" s="83" t="s">
        <v>569</v>
      </c>
      <c r="F256" s="83" t="s">
        <v>489</v>
      </c>
      <c r="G256" s="83" t="s">
        <v>1241</v>
      </c>
      <c r="H256" s="83" t="s">
        <v>1246</v>
      </c>
      <c r="I256" s="83" t="s">
        <v>133</v>
      </c>
      <c r="J256" s="83" t="s">
        <v>635</v>
      </c>
      <c r="K256" s="83" t="s">
        <v>1263</v>
      </c>
      <c r="L256" s="83" t="s">
        <v>1267</v>
      </c>
      <c r="M256" s="83" t="s">
        <v>857</v>
      </c>
      <c r="N256" s="83" t="s">
        <v>1273</v>
      </c>
      <c r="O256" s="83" t="s">
        <v>990</v>
      </c>
      <c r="P256" s="83" t="s">
        <v>1283</v>
      </c>
      <c r="Q256" s="83" t="s">
        <v>914</v>
      </c>
      <c r="R256" s="83" t="s">
        <v>445</v>
      </c>
      <c r="S256" s="83" t="s">
        <v>238</v>
      </c>
      <c r="T256" s="83" t="s">
        <v>436</v>
      </c>
      <c r="U256" s="83" t="s">
        <v>375</v>
      </c>
      <c r="V256" s="83" t="s">
        <v>373</v>
      </c>
      <c r="W256" s="83" t="s">
        <v>582</v>
      </c>
      <c r="X256" s="83" t="s">
        <v>618</v>
      </c>
      <c r="Y256" s="83" t="s">
        <v>744</v>
      </c>
      <c r="Z256" s="83" t="s">
        <v>1106</v>
      </c>
      <c r="AA256" s="83" t="s">
        <v>161</v>
      </c>
      <c r="AB256" s="83" t="s">
        <v>38</v>
      </c>
      <c r="AC256" s="83" t="s">
        <v>95</v>
      </c>
      <c r="AD256" s="83" t="s">
        <v>619</v>
      </c>
      <c r="AE256" s="83" t="s">
        <v>680</v>
      </c>
      <c r="AF256" s="83" t="s">
        <v>699</v>
      </c>
      <c r="AG256" s="83" t="s">
        <v>1295</v>
      </c>
      <c r="AH256" s="83" t="s">
        <v>1296</v>
      </c>
      <c r="AI256" s="83" t="s">
        <v>61</v>
      </c>
      <c r="AJ256" s="83" t="s">
        <v>195</v>
      </c>
      <c r="AK256" s="83" t="s">
        <v>244</v>
      </c>
      <c r="AL256" s="83" t="s">
        <v>271</v>
      </c>
      <c r="AM256" s="83" t="s">
        <v>99</v>
      </c>
      <c r="AN256" s="83" t="s">
        <v>1297</v>
      </c>
      <c r="AO256" s="83" t="s">
        <v>288</v>
      </c>
      <c r="AP256" s="83" t="s">
        <v>523</v>
      </c>
      <c r="AQ256" s="83" t="s">
        <v>633</v>
      </c>
      <c r="AR256" s="83" t="s">
        <v>754</v>
      </c>
      <c r="AS256" s="83" t="s">
        <v>323</v>
      </c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</row>
    <row r="257">
      <c r="A257" s="83" t="str">
        <f t="array" ref="A257:ALK257">transpose(indirect('Train Failure report card'!C257))</f>
        <v>Low beam lamp</v>
      </c>
      <c r="B257" s="83" t="s">
        <v>19</v>
      </c>
      <c r="C257" s="83" t="s">
        <v>1192</v>
      </c>
      <c r="D257" s="83" t="s">
        <v>1209</v>
      </c>
      <c r="E257" s="83" t="s">
        <v>249</v>
      </c>
      <c r="F257" s="83" t="s">
        <v>357</v>
      </c>
      <c r="G257" s="83" t="s">
        <v>323</v>
      </c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</row>
    <row r="258">
      <c r="A258" s="83" t="str">
        <f t="array" ref="A258:ALK258">transpose(indirect('Train Failure report card'!C258))</f>
        <v>Current collector fuse</v>
      </c>
      <c r="B258" s="83" t="s">
        <v>126</v>
      </c>
      <c r="C258" s="83" t="s">
        <v>1185</v>
      </c>
      <c r="D258" s="83" t="s">
        <v>1201</v>
      </c>
      <c r="E258" s="83" t="s">
        <v>1218</v>
      </c>
      <c r="F258" s="83" t="s">
        <v>812</v>
      </c>
      <c r="G258" s="83" t="s">
        <v>176</v>
      </c>
      <c r="H258" s="83" t="s">
        <v>1244</v>
      </c>
      <c r="I258" s="83" t="s">
        <v>253</v>
      </c>
      <c r="J258" s="83" t="s">
        <v>433</v>
      </c>
      <c r="K258" s="83" t="s">
        <v>323</v>
      </c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E258" s="83"/>
      <c r="BF258" s="83"/>
      <c r="BG258" s="83"/>
      <c r="BH258" s="83"/>
      <c r="BI258" s="83"/>
      <c r="BJ258" s="83"/>
      <c r="BK258" s="83"/>
      <c r="BL258" s="83"/>
      <c r="BM258" s="83"/>
      <c r="BN258" s="83"/>
      <c r="BO258" s="83"/>
      <c r="BP258" s="83"/>
      <c r="BQ258" s="83"/>
      <c r="BR258" s="83"/>
    </row>
    <row r="259">
      <c r="A259" s="83" t="str">
        <f t="array" ref="A259:ALK259">transpose(indirect('Train Failure report card'!C259))</f>
        <v>Current collector fuse</v>
      </c>
      <c r="B259" s="83" t="s">
        <v>126</v>
      </c>
      <c r="C259" s="83" t="s">
        <v>1185</v>
      </c>
      <c r="D259" s="83" t="s">
        <v>1201</v>
      </c>
      <c r="E259" s="83" t="s">
        <v>1218</v>
      </c>
      <c r="F259" s="83" t="s">
        <v>812</v>
      </c>
      <c r="G259" s="83" t="s">
        <v>176</v>
      </c>
      <c r="H259" s="83" t="s">
        <v>1244</v>
      </c>
      <c r="I259" s="83" t="s">
        <v>253</v>
      </c>
      <c r="J259" s="83" t="s">
        <v>433</v>
      </c>
      <c r="K259" s="83" t="s">
        <v>323</v>
      </c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E259" s="83"/>
      <c r="BF259" s="83"/>
      <c r="BG259" s="83"/>
      <c r="BH259" s="83"/>
      <c r="BI259" s="83"/>
      <c r="BJ259" s="83"/>
      <c r="BK259" s="83"/>
      <c r="BL259" s="83"/>
      <c r="BM259" s="83"/>
      <c r="BN259" s="83"/>
      <c r="BO259" s="83"/>
      <c r="BP259" s="83"/>
      <c r="BQ259" s="83"/>
      <c r="BR259" s="83"/>
    </row>
    <row r="260">
      <c r="A260" s="83" t="str">
        <f t="array" ref="A260:ALK260">transpose(indirect('Train Failure report card'!C260))</f>
        <v>Relay 3RT1017-2KF41</v>
      </c>
      <c r="B260" s="83" t="s">
        <v>1179</v>
      </c>
      <c r="C260" s="83" t="s">
        <v>1194</v>
      </c>
      <c r="D260" s="83" t="s">
        <v>1210</v>
      </c>
      <c r="E260" s="83" t="s">
        <v>1225</v>
      </c>
      <c r="F260" s="83" t="s">
        <v>1234</v>
      </c>
      <c r="G260" s="83" t="s">
        <v>1240</v>
      </c>
      <c r="H260" s="83" t="s">
        <v>1139</v>
      </c>
      <c r="I260" s="83" t="s">
        <v>1254</v>
      </c>
      <c r="J260" s="83" t="s">
        <v>1257</v>
      </c>
      <c r="K260" s="83" t="s">
        <v>1262</v>
      </c>
      <c r="L260" s="83" t="s">
        <v>1266</v>
      </c>
      <c r="M260" s="83" t="s">
        <v>1270</v>
      </c>
      <c r="N260" s="83" t="s">
        <v>1272</v>
      </c>
      <c r="O260" s="83" t="s">
        <v>1278</v>
      </c>
      <c r="P260" s="83" t="s">
        <v>502</v>
      </c>
      <c r="Q260" s="83" t="s">
        <v>323</v>
      </c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E260" s="83"/>
      <c r="BF260" s="83"/>
      <c r="BG260" s="83"/>
      <c r="BH260" s="83"/>
      <c r="BI260" s="83"/>
      <c r="BJ260" s="83"/>
      <c r="BK260" s="83"/>
      <c r="BL260" s="83"/>
      <c r="BM260" s="83"/>
      <c r="BN260" s="83"/>
      <c r="BO260" s="83"/>
      <c r="BP260" s="83"/>
      <c r="BQ260" s="83"/>
      <c r="BR260" s="83"/>
    </row>
    <row r="261">
      <c r="A261" s="83" t="str">
        <f t="array" ref="A261:ALK261">transpose(indirect('Train Failure report card'!C261))</f>
        <v>Outer Coil Spring</v>
      </c>
      <c r="B261" s="83" t="s">
        <v>1170</v>
      </c>
      <c r="C261" s="83" t="s">
        <v>1183</v>
      </c>
      <c r="D261" s="83" t="s">
        <v>1199</v>
      </c>
      <c r="E261" s="83" t="s">
        <v>1217</v>
      </c>
      <c r="F261" s="83" t="s">
        <v>1231</v>
      </c>
      <c r="G261" s="83" t="s">
        <v>25</v>
      </c>
      <c r="H261" s="83" t="s">
        <v>399</v>
      </c>
      <c r="I261" s="83" t="s">
        <v>1251</v>
      </c>
      <c r="J261" s="83" t="s">
        <v>1256</v>
      </c>
      <c r="K261" s="83" t="s">
        <v>1259</v>
      </c>
      <c r="L261" s="83" t="s">
        <v>1264</v>
      </c>
      <c r="M261" s="83" t="s">
        <v>1268</v>
      </c>
      <c r="N261" s="83" t="s">
        <v>262</v>
      </c>
      <c r="O261" s="83" t="s">
        <v>1274</v>
      </c>
      <c r="P261" s="83" t="s">
        <v>1279</v>
      </c>
      <c r="Q261" s="83" t="s">
        <v>1284</v>
      </c>
      <c r="R261" s="83" t="s">
        <v>1288</v>
      </c>
      <c r="S261" s="83" t="s">
        <v>1291</v>
      </c>
      <c r="T261" s="83" t="s">
        <v>110</v>
      </c>
      <c r="U261" s="83" t="s">
        <v>332</v>
      </c>
      <c r="V261" s="83" t="s">
        <v>323</v>
      </c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E261" s="83"/>
      <c r="BF261" s="83"/>
      <c r="BG261" s="83"/>
      <c r="BH261" s="83"/>
      <c r="BI261" s="83"/>
      <c r="BJ261" s="83"/>
      <c r="BK261" s="83"/>
      <c r="BL261" s="83"/>
      <c r="BM261" s="83"/>
      <c r="BN261" s="83"/>
      <c r="BO261" s="83"/>
      <c r="BP261" s="83"/>
      <c r="BQ261" s="83"/>
      <c r="BR261" s="83"/>
    </row>
    <row r="262">
      <c r="A262" s="83" t="str">
        <f t="array" ref="A262:ALK262">transpose(indirect('Train Failure report card'!C262))</f>
        <v>Saloon LCD</v>
      </c>
      <c r="B262" s="83" t="s">
        <v>164</v>
      </c>
      <c r="C262" s="83" t="s">
        <v>536</v>
      </c>
      <c r="D262" s="83" t="s">
        <v>341</v>
      </c>
      <c r="E262" s="83" t="s">
        <v>569</v>
      </c>
      <c r="F262" s="83" t="s">
        <v>489</v>
      </c>
      <c r="G262" s="83" t="s">
        <v>1241</v>
      </c>
      <c r="H262" s="83" t="s">
        <v>1246</v>
      </c>
      <c r="I262" s="83" t="s">
        <v>133</v>
      </c>
      <c r="J262" s="83" t="s">
        <v>635</v>
      </c>
      <c r="K262" s="83" t="s">
        <v>1263</v>
      </c>
      <c r="L262" s="83" t="s">
        <v>1267</v>
      </c>
      <c r="M262" s="83" t="s">
        <v>857</v>
      </c>
      <c r="N262" s="83" t="s">
        <v>1273</v>
      </c>
      <c r="O262" s="83" t="s">
        <v>990</v>
      </c>
      <c r="P262" s="83" t="s">
        <v>1283</v>
      </c>
      <c r="Q262" s="83" t="s">
        <v>914</v>
      </c>
      <c r="R262" s="83" t="s">
        <v>445</v>
      </c>
      <c r="S262" s="83" t="s">
        <v>238</v>
      </c>
      <c r="T262" s="83" t="s">
        <v>436</v>
      </c>
      <c r="U262" s="83" t="s">
        <v>375</v>
      </c>
      <c r="V262" s="83" t="s">
        <v>373</v>
      </c>
      <c r="W262" s="83" t="s">
        <v>582</v>
      </c>
      <c r="X262" s="83" t="s">
        <v>618</v>
      </c>
      <c r="Y262" s="83" t="s">
        <v>744</v>
      </c>
      <c r="Z262" s="83" t="s">
        <v>1106</v>
      </c>
      <c r="AA262" s="83" t="s">
        <v>161</v>
      </c>
      <c r="AB262" s="83" t="s">
        <v>38</v>
      </c>
      <c r="AC262" s="83" t="s">
        <v>95</v>
      </c>
      <c r="AD262" s="83" t="s">
        <v>619</v>
      </c>
      <c r="AE262" s="83" t="s">
        <v>680</v>
      </c>
      <c r="AF262" s="83" t="s">
        <v>699</v>
      </c>
      <c r="AG262" s="83" t="s">
        <v>1295</v>
      </c>
      <c r="AH262" s="83" t="s">
        <v>1296</v>
      </c>
      <c r="AI262" s="83" t="s">
        <v>61</v>
      </c>
      <c r="AJ262" s="83" t="s">
        <v>195</v>
      </c>
      <c r="AK262" s="83" t="s">
        <v>244</v>
      </c>
      <c r="AL262" s="83" t="s">
        <v>271</v>
      </c>
      <c r="AM262" s="83" t="s">
        <v>99</v>
      </c>
      <c r="AN262" s="83" t="s">
        <v>1297</v>
      </c>
      <c r="AO262" s="83" t="s">
        <v>288</v>
      </c>
      <c r="AP262" s="83" t="s">
        <v>523</v>
      </c>
      <c r="AQ262" s="83" t="s">
        <v>633</v>
      </c>
      <c r="AR262" s="83" t="s">
        <v>754</v>
      </c>
      <c r="AS262" s="83" t="s">
        <v>323</v>
      </c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</row>
    <row r="263">
      <c r="A263" s="83" t="str">
        <f t="array" ref="A263:ALK263">transpose(indirect('Train Failure report card'!C263))</f>
        <v>Traction Inverter</v>
      </c>
      <c r="B263" s="83" t="s">
        <v>1172</v>
      </c>
      <c r="C263" s="83" t="s">
        <v>1186</v>
      </c>
      <c r="D263" s="83" t="s">
        <v>1202</v>
      </c>
      <c r="E263" s="83" t="s">
        <v>1219</v>
      </c>
      <c r="F263" s="83" t="s">
        <v>420</v>
      </c>
      <c r="G263" s="83" t="s">
        <v>1237</v>
      </c>
      <c r="H263" s="83" t="s">
        <v>512</v>
      </c>
      <c r="I263" s="83" t="s">
        <v>1252</v>
      </c>
      <c r="J263" s="83" t="s">
        <v>931</v>
      </c>
      <c r="K263" s="83" t="s">
        <v>1260</v>
      </c>
      <c r="L263" s="83" t="s">
        <v>899</v>
      </c>
      <c r="M263" s="83" t="s">
        <v>1269</v>
      </c>
      <c r="N263" s="83" t="s">
        <v>922</v>
      </c>
      <c r="O263" s="83" t="s">
        <v>1275</v>
      </c>
      <c r="P263" s="83" t="s">
        <v>1280</v>
      </c>
      <c r="Q263" s="83" t="s">
        <v>1285</v>
      </c>
      <c r="R263" s="83" t="s">
        <v>1289</v>
      </c>
      <c r="S263" s="83" t="s">
        <v>516</v>
      </c>
      <c r="T263" s="83" t="s">
        <v>893</v>
      </c>
      <c r="U263" s="83" t="s">
        <v>877</v>
      </c>
      <c r="V263" s="83" t="s">
        <v>878</v>
      </c>
      <c r="W263" s="83" t="s">
        <v>883</v>
      </c>
      <c r="X263" s="83" t="s">
        <v>912</v>
      </c>
      <c r="Y263" s="83" t="s">
        <v>323</v>
      </c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E263" s="83"/>
      <c r="BF263" s="83"/>
      <c r="BG263" s="83"/>
      <c r="BH263" s="83"/>
      <c r="BI263" s="83"/>
      <c r="BJ263" s="83"/>
      <c r="BK263" s="83"/>
      <c r="BL263" s="83"/>
      <c r="BM263" s="83"/>
      <c r="BN263" s="83"/>
      <c r="BO263" s="83"/>
      <c r="BP263" s="83"/>
      <c r="BQ263" s="83"/>
      <c r="BR263" s="83"/>
    </row>
    <row r="264">
      <c r="A264" s="83" t="str">
        <f t="array" ref="A264:ALK264">transpose(indirect('Train Failure report card'!C264))</f>
        <v>Traction Inverter</v>
      </c>
      <c r="B264" s="83" t="s">
        <v>1172</v>
      </c>
      <c r="C264" s="83" t="s">
        <v>1186</v>
      </c>
      <c r="D264" s="83" t="s">
        <v>1202</v>
      </c>
      <c r="E264" s="83" t="s">
        <v>1219</v>
      </c>
      <c r="F264" s="83" t="s">
        <v>420</v>
      </c>
      <c r="G264" s="83" t="s">
        <v>1237</v>
      </c>
      <c r="H264" s="83" t="s">
        <v>512</v>
      </c>
      <c r="I264" s="83" t="s">
        <v>1252</v>
      </c>
      <c r="J264" s="83" t="s">
        <v>931</v>
      </c>
      <c r="K264" s="83" t="s">
        <v>1260</v>
      </c>
      <c r="L264" s="83" t="s">
        <v>899</v>
      </c>
      <c r="M264" s="83" t="s">
        <v>1269</v>
      </c>
      <c r="N264" s="83" t="s">
        <v>922</v>
      </c>
      <c r="O264" s="83" t="s">
        <v>1275</v>
      </c>
      <c r="P264" s="83" t="s">
        <v>1280</v>
      </c>
      <c r="Q264" s="83" t="s">
        <v>1285</v>
      </c>
      <c r="R264" s="83" t="s">
        <v>1289</v>
      </c>
      <c r="S264" s="83" t="s">
        <v>516</v>
      </c>
      <c r="T264" s="83" t="s">
        <v>893</v>
      </c>
      <c r="U264" s="83" t="s">
        <v>877</v>
      </c>
      <c r="V264" s="83" t="s">
        <v>878</v>
      </c>
      <c r="W264" s="83" t="s">
        <v>883</v>
      </c>
      <c r="X264" s="83" t="s">
        <v>912</v>
      </c>
      <c r="Y264" s="83" t="s">
        <v>323</v>
      </c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E264" s="83"/>
      <c r="BF264" s="83"/>
      <c r="BG264" s="83"/>
      <c r="BH264" s="83"/>
      <c r="BI264" s="83"/>
      <c r="BJ264" s="83"/>
      <c r="BK264" s="83"/>
      <c r="BL264" s="83"/>
      <c r="BM264" s="83"/>
      <c r="BN264" s="83"/>
      <c r="BO264" s="83"/>
      <c r="BP264" s="83"/>
      <c r="BQ264" s="83"/>
      <c r="BR264" s="83"/>
    </row>
    <row r="265">
      <c r="A265" s="83" t="str">
        <f t="array" ref="A265:ALK265">transpose(indirect('Train Failure report card'!C265))</f>
        <v>Current collector fuse</v>
      </c>
      <c r="B265" s="83" t="s">
        <v>126</v>
      </c>
      <c r="C265" s="83" t="s">
        <v>1185</v>
      </c>
      <c r="D265" s="83" t="s">
        <v>1201</v>
      </c>
      <c r="E265" s="83" t="s">
        <v>1218</v>
      </c>
      <c r="F265" s="83" t="s">
        <v>812</v>
      </c>
      <c r="G265" s="83" t="s">
        <v>176</v>
      </c>
      <c r="H265" s="83" t="s">
        <v>1244</v>
      </c>
      <c r="I265" s="83" t="s">
        <v>253</v>
      </c>
      <c r="J265" s="83" t="s">
        <v>433</v>
      </c>
      <c r="K265" s="83" t="s">
        <v>323</v>
      </c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E265" s="83"/>
      <c r="BF265" s="83"/>
      <c r="BG265" s="83"/>
      <c r="BH265" s="83"/>
      <c r="BI265" s="83"/>
      <c r="BJ265" s="83"/>
      <c r="BK265" s="83"/>
      <c r="BL265" s="83"/>
      <c r="BM265" s="83"/>
      <c r="BN265" s="83"/>
      <c r="BO265" s="83"/>
      <c r="BP265" s="83"/>
      <c r="BQ265" s="83"/>
      <c r="BR265" s="83"/>
    </row>
    <row r="266">
      <c r="A266" s="83" t="str">
        <f t="array" ref="A266:ALK266">transpose(indirect('Train Failure report card'!C266))</f>
        <v>Saloon LCD</v>
      </c>
      <c r="B266" s="83" t="s">
        <v>164</v>
      </c>
      <c r="C266" s="83" t="s">
        <v>536</v>
      </c>
      <c r="D266" s="83" t="s">
        <v>341</v>
      </c>
      <c r="E266" s="83" t="s">
        <v>569</v>
      </c>
      <c r="F266" s="83" t="s">
        <v>489</v>
      </c>
      <c r="G266" s="83" t="s">
        <v>1241</v>
      </c>
      <c r="H266" s="83" t="s">
        <v>1246</v>
      </c>
      <c r="I266" s="83" t="s">
        <v>133</v>
      </c>
      <c r="J266" s="83" t="s">
        <v>635</v>
      </c>
      <c r="K266" s="83" t="s">
        <v>1263</v>
      </c>
      <c r="L266" s="83" t="s">
        <v>1267</v>
      </c>
      <c r="M266" s="83" t="s">
        <v>857</v>
      </c>
      <c r="N266" s="83" t="s">
        <v>1273</v>
      </c>
      <c r="O266" s="83" t="s">
        <v>990</v>
      </c>
      <c r="P266" s="83" t="s">
        <v>1283</v>
      </c>
      <c r="Q266" s="83" t="s">
        <v>914</v>
      </c>
      <c r="R266" s="83" t="s">
        <v>445</v>
      </c>
      <c r="S266" s="83" t="s">
        <v>238</v>
      </c>
      <c r="T266" s="83" t="s">
        <v>436</v>
      </c>
      <c r="U266" s="83" t="s">
        <v>375</v>
      </c>
      <c r="V266" s="83" t="s">
        <v>373</v>
      </c>
      <c r="W266" s="83" t="s">
        <v>582</v>
      </c>
      <c r="X266" s="83" t="s">
        <v>618</v>
      </c>
      <c r="Y266" s="83" t="s">
        <v>744</v>
      </c>
      <c r="Z266" s="83" t="s">
        <v>1106</v>
      </c>
      <c r="AA266" s="83" t="s">
        <v>161</v>
      </c>
      <c r="AB266" s="83" t="s">
        <v>38</v>
      </c>
      <c r="AC266" s="83" t="s">
        <v>95</v>
      </c>
      <c r="AD266" s="83" t="s">
        <v>619</v>
      </c>
      <c r="AE266" s="83" t="s">
        <v>680</v>
      </c>
      <c r="AF266" s="83" t="s">
        <v>699</v>
      </c>
      <c r="AG266" s="83" t="s">
        <v>1295</v>
      </c>
      <c r="AH266" s="83" t="s">
        <v>1296</v>
      </c>
      <c r="AI266" s="83" t="s">
        <v>61</v>
      </c>
      <c r="AJ266" s="83" t="s">
        <v>195</v>
      </c>
      <c r="AK266" s="83" t="s">
        <v>244</v>
      </c>
      <c r="AL266" s="83" t="s">
        <v>271</v>
      </c>
      <c r="AM266" s="83" t="s">
        <v>99</v>
      </c>
      <c r="AN266" s="83" t="s">
        <v>1297</v>
      </c>
      <c r="AO266" s="83" t="s">
        <v>288</v>
      </c>
      <c r="AP266" s="83" t="s">
        <v>523</v>
      </c>
      <c r="AQ266" s="83" t="s">
        <v>633</v>
      </c>
      <c r="AR266" s="83" t="s">
        <v>754</v>
      </c>
      <c r="AS266" s="83" t="s">
        <v>323</v>
      </c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  <c r="BH266" s="83"/>
      <c r="BI266" s="83"/>
      <c r="BJ266" s="83"/>
      <c r="BK266" s="83"/>
      <c r="BL266" s="83"/>
      <c r="BM266" s="83"/>
      <c r="BN266" s="83"/>
      <c r="BO266" s="83"/>
      <c r="BP266" s="83"/>
      <c r="BQ266" s="83"/>
      <c r="BR266" s="83"/>
    </row>
    <row r="267">
      <c r="A267" s="83" t="str">
        <f t="array" ref="A267:ALK267">transpose(indirect('Train Failure report card'!C267))</f>
        <v>Saloon LCD</v>
      </c>
      <c r="B267" s="83" t="s">
        <v>164</v>
      </c>
      <c r="C267" s="83" t="s">
        <v>536</v>
      </c>
      <c r="D267" s="83" t="s">
        <v>341</v>
      </c>
      <c r="E267" s="83" t="s">
        <v>569</v>
      </c>
      <c r="F267" s="83" t="s">
        <v>489</v>
      </c>
      <c r="G267" s="83" t="s">
        <v>1241</v>
      </c>
      <c r="H267" s="83" t="s">
        <v>1246</v>
      </c>
      <c r="I267" s="83" t="s">
        <v>133</v>
      </c>
      <c r="J267" s="83" t="s">
        <v>635</v>
      </c>
      <c r="K267" s="83" t="s">
        <v>1263</v>
      </c>
      <c r="L267" s="83" t="s">
        <v>1267</v>
      </c>
      <c r="M267" s="83" t="s">
        <v>857</v>
      </c>
      <c r="N267" s="83" t="s">
        <v>1273</v>
      </c>
      <c r="O267" s="83" t="s">
        <v>990</v>
      </c>
      <c r="P267" s="83" t="s">
        <v>1283</v>
      </c>
      <c r="Q267" s="83" t="s">
        <v>914</v>
      </c>
      <c r="R267" s="83" t="s">
        <v>445</v>
      </c>
      <c r="S267" s="83" t="s">
        <v>238</v>
      </c>
      <c r="T267" s="83" t="s">
        <v>436</v>
      </c>
      <c r="U267" s="83" t="s">
        <v>375</v>
      </c>
      <c r="V267" s="83" t="s">
        <v>373</v>
      </c>
      <c r="W267" s="83" t="s">
        <v>582</v>
      </c>
      <c r="X267" s="83" t="s">
        <v>618</v>
      </c>
      <c r="Y267" s="83" t="s">
        <v>744</v>
      </c>
      <c r="Z267" s="83" t="s">
        <v>1106</v>
      </c>
      <c r="AA267" s="83" t="s">
        <v>161</v>
      </c>
      <c r="AB267" s="83" t="s">
        <v>38</v>
      </c>
      <c r="AC267" s="83" t="s">
        <v>95</v>
      </c>
      <c r="AD267" s="83" t="s">
        <v>619</v>
      </c>
      <c r="AE267" s="83" t="s">
        <v>680</v>
      </c>
      <c r="AF267" s="83" t="s">
        <v>699</v>
      </c>
      <c r="AG267" s="83" t="s">
        <v>1295</v>
      </c>
      <c r="AH267" s="83" t="s">
        <v>1296</v>
      </c>
      <c r="AI267" s="83" t="s">
        <v>61</v>
      </c>
      <c r="AJ267" s="83" t="s">
        <v>195</v>
      </c>
      <c r="AK267" s="83" t="s">
        <v>244</v>
      </c>
      <c r="AL267" s="83" t="s">
        <v>271</v>
      </c>
      <c r="AM267" s="83" t="s">
        <v>99</v>
      </c>
      <c r="AN267" s="83" t="s">
        <v>1297</v>
      </c>
      <c r="AO267" s="83" t="s">
        <v>288</v>
      </c>
      <c r="AP267" s="83" t="s">
        <v>523</v>
      </c>
      <c r="AQ267" s="83" t="s">
        <v>633</v>
      </c>
      <c r="AR267" s="83" t="s">
        <v>754</v>
      </c>
      <c r="AS267" s="83" t="s">
        <v>323</v>
      </c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E267" s="83"/>
      <c r="BF267" s="83"/>
      <c r="BG267" s="83"/>
      <c r="BH267" s="83"/>
      <c r="BI267" s="83"/>
      <c r="BJ267" s="83"/>
      <c r="BK267" s="83"/>
      <c r="BL267" s="83"/>
      <c r="BM267" s="83"/>
      <c r="BN267" s="83"/>
      <c r="BO267" s="83"/>
      <c r="BP267" s="83"/>
      <c r="BQ267" s="83"/>
      <c r="BR267" s="83"/>
    </row>
    <row r="268">
      <c r="A268" s="83" t="str">
        <f t="array" ref="A268:ALK268">transpose(indirect('Train Failure report card'!C268))</f>
        <v>Low beam lamp</v>
      </c>
      <c r="B268" s="83" t="s">
        <v>19</v>
      </c>
      <c r="C268" s="83" t="s">
        <v>1192</v>
      </c>
      <c r="D268" s="83" t="s">
        <v>1209</v>
      </c>
      <c r="E268" s="83" t="s">
        <v>249</v>
      </c>
      <c r="F268" s="83" t="s">
        <v>357</v>
      </c>
      <c r="G268" s="83" t="s">
        <v>323</v>
      </c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E268" s="83"/>
      <c r="BF268" s="83"/>
      <c r="BG268" s="83"/>
      <c r="BH268" s="83"/>
      <c r="BI268" s="83"/>
      <c r="BJ268" s="83"/>
      <c r="BK268" s="83"/>
      <c r="BL268" s="83"/>
      <c r="BM268" s="83"/>
      <c r="BN268" s="83"/>
      <c r="BO268" s="83"/>
      <c r="BP268" s="83"/>
      <c r="BQ268" s="83"/>
      <c r="BR268" s="83"/>
    </row>
    <row r="269">
      <c r="A269" s="83" t="str">
        <f t="array" ref="A269:ALK269">transpose(indirect('Train Failure report card'!C269))</f>
        <v>Current collector fuse</v>
      </c>
      <c r="B269" s="83" t="s">
        <v>126</v>
      </c>
      <c r="C269" s="83" t="s">
        <v>1185</v>
      </c>
      <c r="D269" s="83" t="s">
        <v>1201</v>
      </c>
      <c r="E269" s="83" t="s">
        <v>1218</v>
      </c>
      <c r="F269" s="83" t="s">
        <v>812</v>
      </c>
      <c r="G269" s="83" t="s">
        <v>176</v>
      </c>
      <c r="H269" s="83" t="s">
        <v>1244</v>
      </c>
      <c r="I269" s="83" t="s">
        <v>253</v>
      </c>
      <c r="J269" s="83" t="s">
        <v>433</v>
      </c>
      <c r="K269" s="83" t="s">
        <v>323</v>
      </c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E269" s="83"/>
      <c r="BF269" s="83"/>
      <c r="BG269" s="83"/>
      <c r="BH269" s="83"/>
      <c r="BI269" s="83"/>
      <c r="BJ269" s="83"/>
      <c r="BK269" s="83"/>
      <c r="BL269" s="83"/>
      <c r="BM269" s="83"/>
      <c r="BN269" s="83"/>
      <c r="BO269" s="83"/>
      <c r="BP269" s="83"/>
      <c r="BQ269" s="83"/>
      <c r="BR269" s="83"/>
    </row>
    <row r="270">
      <c r="A270" s="83" t="str">
        <f t="array" ref="A270:ALK270">transpose(indirect('Train Failure report card'!C270))</f>
        <v>Low beam lamp</v>
      </c>
      <c r="B270" s="83" t="s">
        <v>19</v>
      </c>
      <c r="C270" s="83" t="s">
        <v>1192</v>
      </c>
      <c r="D270" s="83" t="s">
        <v>1209</v>
      </c>
      <c r="E270" s="83" t="s">
        <v>249</v>
      </c>
      <c r="F270" s="83" t="s">
        <v>357</v>
      </c>
      <c r="G270" s="83" t="s">
        <v>323</v>
      </c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E270" s="83"/>
      <c r="BF270" s="83"/>
      <c r="BG270" s="83"/>
      <c r="BH270" s="83"/>
      <c r="BI270" s="83"/>
      <c r="BJ270" s="83"/>
      <c r="BK270" s="83"/>
      <c r="BL270" s="83"/>
      <c r="BM270" s="83"/>
      <c r="BN270" s="83"/>
      <c r="BO270" s="83"/>
      <c r="BP270" s="83"/>
      <c r="BQ270" s="83"/>
      <c r="BR270" s="83"/>
    </row>
    <row r="271">
      <c r="A271" s="83" t="str">
        <f t="array" ref="A271:ALK271">transpose(indirect('Train Failure report card'!C271))</f>
        <v>Low beam lamp</v>
      </c>
      <c r="B271" s="83" t="s">
        <v>19</v>
      </c>
      <c r="C271" s="83" t="s">
        <v>1192</v>
      </c>
      <c r="D271" s="83" t="s">
        <v>1209</v>
      </c>
      <c r="E271" s="83" t="s">
        <v>249</v>
      </c>
      <c r="F271" s="83" t="s">
        <v>357</v>
      </c>
      <c r="G271" s="83" t="s">
        <v>323</v>
      </c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E271" s="83"/>
      <c r="BF271" s="83"/>
      <c r="BG271" s="83"/>
      <c r="BH271" s="83"/>
      <c r="BI271" s="83"/>
      <c r="BJ271" s="83"/>
      <c r="BK271" s="83"/>
      <c r="BL271" s="83"/>
      <c r="BM271" s="83"/>
      <c r="BN271" s="83"/>
      <c r="BO271" s="83"/>
      <c r="BP271" s="83"/>
      <c r="BQ271" s="83"/>
      <c r="BR271" s="83"/>
    </row>
    <row r="272">
      <c r="A272" s="83" t="str">
        <f t="array" ref="A272:ALK272">transpose(indirect('Train Failure report card'!C272))</f>
        <v>Current collector fuse</v>
      </c>
      <c r="B272" s="83" t="s">
        <v>126</v>
      </c>
      <c r="C272" s="83" t="s">
        <v>1185</v>
      </c>
      <c r="D272" s="83" t="s">
        <v>1201</v>
      </c>
      <c r="E272" s="83" t="s">
        <v>1218</v>
      </c>
      <c r="F272" s="83" t="s">
        <v>812</v>
      </c>
      <c r="G272" s="83" t="s">
        <v>176</v>
      </c>
      <c r="H272" s="83" t="s">
        <v>1244</v>
      </c>
      <c r="I272" s="83" t="s">
        <v>253</v>
      </c>
      <c r="J272" s="83" t="s">
        <v>433</v>
      </c>
      <c r="K272" s="83" t="s">
        <v>323</v>
      </c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E272" s="83"/>
      <c r="BF272" s="83"/>
      <c r="BG272" s="83"/>
      <c r="BH272" s="83"/>
      <c r="BI272" s="83"/>
      <c r="BJ272" s="83"/>
      <c r="BK272" s="83"/>
      <c r="BL272" s="83"/>
      <c r="BM272" s="83"/>
      <c r="BN272" s="83"/>
      <c r="BO272" s="83"/>
      <c r="BP272" s="83"/>
      <c r="BQ272" s="83"/>
      <c r="BR272" s="83"/>
    </row>
    <row r="273">
      <c r="A273" s="83" t="str">
        <f t="array" ref="A273:ALK273">transpose(indirect('Train Failure report card'!C273))</f>
        <v>Gateway valve</v>
      </c>
      <c r="B273" s="83" t="s">
        <v>34</v>
      </c>
      <c r="C273" s="83" t="s">
        <v>1195</v>
      </c>
      <c r="D273" s="83" t="s">
        <v>1211</v>
      </c>
      <c r="E273" s="83" t="s">
        <v>1226</v>
      </c>
      <c r="F273" s="83" t="s">
        <v>1235</v>
      </c>
      <c r="G273" s="83" t="s">
        <v>533</v>
      </c>
      <c r="H273" s="83" t="s">
        <v>1247</v>
      </c>
      <c r="I273" s="83" t="s">
        <v>200</v>
      </c>
      <c r="J273" s="83" t="s">
        <v>259</v>
      </c>
      <c r="K273" s="83" t="s">
        <v>147</v>
      </c>
      <c r="L273" s="83" t="s">
        <v>562</v>
      </c>
      <c r="M273" s="83" t="s">
        <v>694</v>
      </c>
      <c r="N273" s="83" t="s">
        <v>323</v>
      </c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E273" s="83"/>
      <c r="BF273" s="83"/>
      <c r="BG273" s="83"/>
      <c r="BH273" s="83"/>
      <c r="BI273" s="83"/>
      <c r="BJ273" s="83"/>
      <c r="BK273" s="83"/>
      <c r="BL273" s="83"/>
      <c r="BM273" s="83"/>
      <c r="BN273" s="83"/>
      <c r="BO273" s="83"/>
      <c r="BP273" s="83"/>
      <c r="BQ273" s="83"/>
      <c r="BR273" s="83"/>
    </row>
    <row r="274">
      <c r="A274" s="83" t="str">
        <f t="array" ref="A274:ALK274">transpose(indirect('Train Failure report card'!C274))</f>
        <v>Saloon LCD</v>
      </c>
      <c r="B274" s="83" t="s">
        <v>164</v>
      </c>
      <c r="C274" s="83" t="s">
        <v>536</v>
      </c>
      <c r="D274" s="83" t="s">
        <v>341</v>
      </c>
      <c r="E274" s="83" t="s">
        <v>569</v>
      </c>
      <c r="F274" s="83" t="s">
        <v>489</v>
      </c>
      <c r="G274" s="83" t="s">
        <v>1241</v>
      </c>
      <c r="H274" s="83" t="s">
        <v>1246</v>
      </c>
      <c r="I274" s="83" t="s">
        <v>133</v>
      </c>
      <c r="J274" s="83" t="s">
        <v>635</v>
      </c>
      <c r="K274" s="83" t="s">
        <v>1263</v>
      </c>
      <c r="L274" s="83" t="s">
        <v>1267</v>
      </c>
      <c r="M274" s="83" t="s">
        <v>857</v>
      </c>
      <c r="N274" s="83" t="s">
        <v>1273</v>
      </c>
      <c r="O274" s="83" t="s">
        <v>990</v>
      </c>
      <c r="P274" s="83" t="s">
        <v>1283</v>
      </c>
      <c r="Q274" s="83" t="s">
        <v>914</v>
      </c>
      <c r="R274" s="83" t="s">
        <v>445</v>
      </c>
      <c r="S274" s="83" t="s">
        <v>238</v>
      </c>
      <c r="T274" s="83" t="s">
        <v>436</v>
      </c>
      <c r="U274" s="83" t="s">
        <v>375</v>
      </c>
      <c r="V274" s="83" t="s">
        <v>373</v>
      </c>
      <c r="W274" s="83" t="s">
        <v>582</v>
      </c>
      <c r="X274" s="83" t="s">
        <v>618</v>
      </c>
      <c r="Y274" s="83" t="s">
        <v>744</v>
      </c>
      <c r="Z274" s="83" t="s">
        <v>1106</v>
      </c>
      <c r="AA274" s="83" t="s">
        <v>161</v>
      </c>
      <c r="AB274" s="83" t="s">
        <v>38</v>
      </c>
      <c r="AC274" s="83" t="s">
        <v>95</v>
      </c>
      <c r="AD274" s="83" t="s">
        <v>619</v>
      </c>
      <c r="AE274" s="83" t="s">
        <v>680</v>
      </c>
      <c r="AF274" s="83" t="s">
        <v>699</v>
      </c>
      <c r="AG274" s="83" t="s">
        <v>1295</v>
      </c>
      <c r="AH274" s="83" t="s">
        <v>1296</v>
      </c>
      <c r="AI274" s="83" t="s">
        <v>61</v>
      </c>
      <c r="AJ274" s="83" t="s">
        <v>195</v>
      </c>
      <c r="AK274" s="83" t="s">
        <v>244</v>
      </c>
      <c r="AL274" s="83" t="s">
        <v>271</v>
      </c>
      <c r="AM274" s="83" t="s">
        <v>99</v>
      </c>
      <c r="AN274" s="83" t="s">
        <v>1297</v>
      </c>
      <c r="AO274" s="83" t="s">
        <v>288</v>
      </c>
      <c r="AP274" s="83" t="s">
        <v>523</v>
      </c>
      <c r="AQ274" s="83" t="s">
        <v>633</v>
      </c>
      <c r="AR274" s="83" t="s">
        <v>754</v>
      </c>
      <c r="AS274" s="83" t="s">
        <v>323</v>
      </c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</row>
    <row r="275">
      <c r="A275" s="83" t="str">
        <f t="array" ref="A275:ALK275">transpose(indirect('Train Failure report card'!C275))</f>
        <v>HMI</v>
      </c>
      <c r="B275" s="83" t="s">
        <v>600</v>
      </c>
      <c r="C275" s="83" t="s">
        <v>1100</v>
      </c>
      <c r="D275" s="83" t="s">
        <v>1214</v>
      </c>
      <c r="E275" s="83" t="s">
        <v>1229</v>
      </c>
      <c r="F275" s="83" t="s">
        <v>1236</v>
      </c>
      <c r="G275" s="83" t="s">
        <v>1242</v>
      </c>
      <c r="H275" s="83" t="s">
        <v>1248</v>
      </c>
      <c r="I275" s="83" t="s">
        <v>323</v>
      </c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  <c r="BH275" s="83"/>
      <c r="BI275" s="83"/>
      <c r="BJ275" s="83"/>
      <c r="BK275" s="83"/>
      <c r="BL275" s="83"/>
      <c r="BM275" s="83"/>
      <c r="BN275" s="83"/>
      <c r="BO275" s="83"/>
      <c r="BP275" s="83"/>
      <c r="BQ275" s="83"/>
      <c r="BR275" s="83"/>
    </row>
    <row r="276">
      <c r="A276" s="83" t="str">
        <f t="array" ref="A276:ALK276">transpose(indirect('Train Failure report card'!C276))</f>
        <v>Gateway valve</v>
      </c>
      <c r="B276" s="83" t="s">
        <v>34</v>
      </c>
      <c r="C276" s="83" t="s">
        <v>1195</v>
      </c>
      <c r="D276" s="83" t="s">
        <v>1211</v>
      </c>
      <c r="E276" s="83" t="s">
        <v>1226</v>
      </c>
      <c r="F276" s="83" t="s">
        <v>1235</v>
      </c>
      <c r="G276" s="83" t="s">
        <v>533</v>
      </c>
      <c r="H276" s="83" t="s">
        <v>1247</v>
      </c>
      <c r="I276" s="83" t="s">
        <v>200</v>
      </c>
      <c r="J276" s="83" t="s">
        <v>259</v>
      </c>
      <c r="K276" s="83" t="s">
        <v>147</v>
      </c>
      <c r="L276" s="83" t="s">
        <v>562</v>
      </c>
      <c r="M276" s="83" t="s">
        <v>694</v>
      </c>
      <c r="N276" s="83" t="s">
        <v>323</v>
      </c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  <c r="BH276" s="83"/>
      <c r="BI276" s="83"/>
      <c r="BJ276" s="83"/>
      <c r="BK276" s="83"/>
      <c r="BL276" s="83"/>
      <c r="BM276" s="83"/>
      <c r="BN276" s="83"/>
      <c r="BO276" s="83"/>
      <c r="BP276" s="83"/>
      <c r="BQ276" s="83"/>
      <c r="BR276" s="83"/>
    </row>
    <row r="277">
      <c r="A277" s="83" t="str">
        <f t="array" ref="A277:ALK277">transpose(indirect('Train Failure report card'!C277))</f>
        <v>Current collector fuse</v>
      </c>
      <c r="B277" s="83" t="s">
        <v>126</v>
      </c>
      <c r="C277" s="83" t="s">
        <v>1185</v>
      </c>
      <c r="D277" s="83" t="s">
        <v>1201</v>
      </c>
      <c r="E277" s="83" t="s">
        <v>1218</v>
      </c>
      <c r="F277" s="83" t="s">
        <v>812</v>
      </c>
      <c r="G277" s="83" t="s">
        <v>176</v>
      </c>
      <c r="H277" s="83" t="s">
        <v>1244</v>
      </c>
      <c r="I277" s="83" t="s">
        <v>253</v>
      </c>
      <c r="J277" s="83" t="s">
        <v>433</v>
      </c>
      <c r="K277" s="83" t="s">
        <v>323</v>
      </c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  <c r="BH277" s="83"/>
      <c r="BI277" s="83"/>
      <c r="BJ277" s="83"/>
      <c r="BK277" s="83"/>
      <c r="BL277" s="83"/>
      <c r="BM277" s="83"/>
      <c r="BN277" s="83"/>
      <c r="BO277" s="83"/>
      <c r="BP277" s="83"/>
      <c r="BQ277" s="83"/>
      <c r="BR277" s="83"/>
    </row>
    <row r="278">
      <c r="A278" s="83" t="str">
        <f t="array" ref="A278:ALK278">transpose(indirect('Train Failure report card'!C278))</f>
        <v>Cab HVAC compressor</v>
      </c>
      <c r="B278" s="83" t="s">
        <v>1177</v>
      </c>
      <c r="C278" s="83" t="s">
        <v>1189</v>
      </c>
      <c r="D278" s="83" t="s">
        <v>1206</v>
      </c>
      <c r="E278" s="83" t="s">
        <v>1222</v>
      </c>
      <c r="F278" s="83" t="s">
        <v>793</v>
      </c>
      <c r="G278" s="83" t="s">
        <v>1239</v>
      </c>
      <c r="H278" s="83" t="s">
        <v>1245</v>
      </c>
      <c r="I278" s="83" t="s">
        <v>1253</v>
      </c>
      <c r="J278" s="83" t="s">
        <v>654</v>
      </c>
      <c r="K278" s="83" t="s">
        <v>363</v>
      </c>
      <c r="L278" s="83" t="s">
        <v>452</v>
      </c>
      <c r="M278" s="83" t="s">
        <v>414</v>
      </c>
      <c r="N278" s="83" t="s">
        <v>1115</v>
      </c>
      <c r="O278" s="83" t="s">
        <v>840</v>
      </c>
      <c r="P278" s="83" t="s">
        <v>1265</v>
      </c>
      <c r="Q278" s="83" t="s">
        <v>323</v>
      </c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  <c r="BH278" s="83"/>
      <c r="BI278" s="83"/>
      <c r="BJ278" s="83"/>
      <c r="BK278" s="83"/>
      <c r="BL278" s="83"/>
      <c r="BM278" s="83"/>
      <c r="BN278" s="83"/>
      <c r="BO278" s="83"/>
      <c r="BP278" s="83"/>
      <c r="BQ278" s="83"/>
      <c r="BR278" s="83"/>
    </row>
    <row r="279">
      <c r="A279" s="83" t="str">
        <f t="array" ref="A279:ALK279">transpose(indirect('Train Failure report card'!C279))</f>
        <v>Current collector fuse</v>
      </c>
      <c r="B279" s="83" t="s">
        <v>126</v>
      </c>
      <c r="C279" s="83" t="s">
        <v>1185</v>
      </c>
      <c r="D279" s="83" t="s">
        <v>1201</v>
      </c>
      <c r="E279" s="83" t="s">
        <v>1218</v>
      </c>
      <c r="F279" s="83" t="s">
        <v>812</v>
      </c>
      <c r="G279" s="83" t="s">
        <v>176</v>
      </c>
      <c r="H279" s="83" t="s">
        <v>1244</v>
      </c>
      <c r="I279" s="83" t="s">
        <v>253</v>
      </c>
      <c r="J279" s="83" t="s">
        <v>433</v>
      </c>
      <c r="K279" s="83" t="s">
        <v>323</v>
      </c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  <c r="BH279" s="83"/>
      <c r="BI279" s="83"/>
      <c r="BJ279" s="83"/>
      <c r="BK279" s="83"/>
      <c r="BL279" s="83"/>
      <c r="BM279" s="83"/>
      <c r="BN279" s="83"/>
      <c r="BO279" s="83"/>
      <c r="BP279" s="83"/>
      <c r="BQ279" s="83"/>
      <c r="BR279" s="83"/>
    </row>
    <row r="280">
      <c r="A280" s="83" t="str">
        <f t="array" ref="A280:ALK280">transpose(indirect('Train Failure report card'!C280))</f>
        <v>Saloon LCD</v>
      </c>
      <c r="B280" s="83" t="s">
        <v>164</v>
      </c>
      <c r="C280" s="83" t="s">
        <v>536</v>
      </c>
      <c r="D280" s="83" t="s">
        <v>341</v>
      </c>
      <c r="E280" s="83" t="s">
        <v>569</v>
      </c>
      <c r="F280" s="83" t="s">
        <v>489</v>
      </c>
      <c r="G280" s="83" t="s">
        <v>1241</v>
      </c>
      <c r="H280" s="83" t="s">
        <v>1246</v>
      </c>
      <c r="I280" s="83" t="s">
        <v>133</v>
      </c>
      <c r="J280" s="83" t="s">
        <v>635</v>
      </c>
      <c r="K280" s="83" t="s">
        <v>1263</v>
      </c>
      <c r="L280" s="83" t="s">
        <v>1267</v>
      </c>
      <c r="M280" s="83" t="s">
        <v>857</v>
      </c>
      <c r="N280" s="83" t="s">
        <v>1273</v>
      </c>
      <c r="O280" s="83" t="s">
        <v>990</v>
      </c>
      <c r="P280" s="83" t="s">
        <v>1283</v>
      </c>
      <c r="Q280" s="83" t="s">
        <v>914</v>
      </c>
      <c r="R280" s="83" t="s">
        <v>445</v>
      </c>
      <c r="S280" s="83" t="s">
        <v>238</v>
      </c>
      <c r="T280" s="83" t="s">
        <v>436</v>
      </c>
      <c r="U280" s="83" t="s">
        <v>375</v>
      </c>
      <c r="V280" s="83" t="s">
        <v>373</v>
      </c>
      <c r="W280" s="83" t="s">
        <v>582</v>
      </c>
      <c r="X280" s="83" t="s">
        <v>618</v>
      </c>
      <c r="Y280" s="83" t="s">
        <v>744</v>
      </c>
      <c r="Z280" s="83" t="s">
        <v>1106</v>
      </c>
      <c r="AA280" s="83" t="s">
        <v>161</v>
      </c>
      <c r="AB280" s="83" t="s">
        <v>38</v>
      </c>
      <c r="AC280" s="83" t="s">
        <v>95</v>
      </c>
      <c r="AD280" s="83" t="s">
        <v>619</v>
      </c>
      <c r="AE280" s="83" t="s">
        <v>680</v>
      </c>
      <c r="AF280" s="83" t="s">
        <v>699</v>
      </c>
      <c r="AG280" s="83" t="s">
        <v>1295</v>
      </c>
      <c r="AH280" s="83" t="s">
        <v>1296</v>
      </c>
      <c r="AI280" s="83" t="s">
        <v>61</v>
      </c>
      <c r="AJ280" s="83" t="s">
        <v>195</v>
      </c>
      <c r="AK280" s="83" t="s">
        <v>244</v>
      </c>
      <c r="AL280" s="83" t="s">
        <v>271</v>
      </c>
      <c r="AM280" s="83" t="s">
        <v>99</v>
      </c>
      <c r="AN280" s="83" t="s">
        <v>1297</v>
      </c>
      <c r="AO280" s="83" t="s">
        <v>288</v>
      </c>
      <c r="AP280" s="83" t="s">
        <v>523</v>
      </c>
      <c r="AQ280" s="83" t="s">
        <v>633</v>
      </c>
      <c r="AR280" s="83" t="s">
        <v>754</v>
      </c>
      <c r="AS280" s="83" t="s">
        <v>323</v>
      </c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E280" s="83"/>
      <c r="BF280" s="83"/>
      <c r="BG280" s="83"/>
      <c r="BH280" s="83"/>
      <c r="BI280" s="83"/>
      <c r="BJ280" s="83"/>
      <c r="BK280" s="83"/>
      <c r="BL280" s="83"/>
      <c r="BM280" s="83"/>
      <c r="BN280" s="83"/>
      <c r="BO280" s="83"/>
      <c r="BP280" s="83"/>
      <c r="BQ280" s="83"/>
      <c r="BR280" s="83"/>
    </row>
    <row r="281">
      <c r="A281" s="83" t="str">
        <f t="array" ref="A281:ALK281">transpose(indirect('Train Failure report card'!C281))</f>
        <v>HMI</v>
      </c>
      <c r="B281" s="83" t="s">
        <v>600</v>
      </c>
      <c r="C281" s="83" t="s">
        <v>1100</v>
      </c>
      <c r="D281" s="83" t="s">
        <v>1214</v>
      </c>
      <c r="E281" s="83" t="s">
        <v>1229</v>
      </c>
      <c r="F281" s="83" t="s">
        <v>1236</v>
      </c>
      <c r="G281" s="83" t="s">
        <v>1242</v>
      </c>
      <c r="H281" s="83" t="s">
        <v>1248</v>
      </c>
      <c r="I281" s="83" t="s">
        <v>323</v>
      </c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  <c r="AK281" s="83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E281" s="83"/>
      <c r="BF281" s="83"/>
      <c r="BG281" s="83"/>
      <c r="BH281" s="83"/>
      <c r="BI281" s="83"/>
      <c r="BJ281" s="83"/>
      <c r="BK281" s="83"/>
      <c r="BL281" s="83"/>
      <c r="BM281" s="83"/>
      <c r="BN281" s="83"/>
      <c r="BO281" s="83"/>
      <c r="BP281" s="83"/>
      <c r="BQ281" s="83"/>
      <c r="BR281" s="83"/>
    </row>
    <row r="282">
      <c r="A282" s="83" t="str">
        <f t="array" ref="A282:ALK282">transpose(indirect('Train Failure report card'!C282))</f>
        <v>Saloon LCD</v>
      </c>
      <c r="B282" s="83" t="s">
        <v>164</v>
      </c>
      <c r="C282" s="83" t="s">
        <v>536</v>
      </c>
      <c r="D282" s="83" t="s">
        <v>341</v>
      </c>
      <c r="E282" s="83" t="s">
        <v>569</v>
      </c>
      <c r="F282" s="83" t="s">
        <v>489</v>
      </c>
      <c r="G282" s="83" t="s">
        <v>1241</v>
      </c>
      <c r="H282" s="83" t="s">
        <v>1246</v>
      </c>
      <c r="I282" s="83" t="s">
        <v>133</v>
      </c>
      <c r="J282" s="83" t="s">
        <v>635</v>
      </c>
      <c r="K282" s="83" t="s">
        <v>1263</v>
      </c>
      <c r="L282" s="83" t="s">
        <v>1267</v>
      </c>
      <c r="M282" s="83" t="s">
        <v>857</v>
      </c>
      <c r="N282" s="83" t="s">
        <v>1273</v>
      </c>
      <c r="O282" s="83" t="s">
        <v>990</v>
      </c>
      <c r="P282" s="83" t="s">
        <v>1283</v>
      </c>
      <c r="Q282" s="83" t="s">
        <v>914</v>
      </c>
      <c r="R282" s="83" t="s">
        <v>445</v>
      </c>
      <c r="S282" s="83" t="s">
        <v>238</v>
      </c>
      <c r="T282" s="83" t="s">
        <v>436</v>
      </c>
      <c r="U282" s="83" t="s">
        <v>375</v>
      </c>
      <c r="V282" s="83" t="s">
        <v>373</v>
      </c>
      <c r="W282" s="83" t="s">
        <v>582</v>
      </c>
      <c r="X282" s="83" t="s">
        <v>618</v>
      </c>
      <c r="Y282" s="83" t="s">
        <v>744</v>
      </c>
      <c r="Z282" s="83" t="s">
        <v>1106</v>
      </c>
      <c r="AA282" s="83" t="s">
        <v>161</v>
      </c>
      <c r="AB282" s="83" t="s">
        <v>38</v>
      </c>
      <c r="AC282" s="83" t="s">
        <v>95</v>
      </c>
      <c r="AD282" s="83" t="s">
        <v>619</v>
      </c>
      <c r="AE282" s="83" t="s">
        <v>680</v>
      </c>
      <c r="AF282" s="83" t="s">
        <v>699</v>
      </c>
      <c r="AG282" s="83" t="s">
        <v>1295</v>
      </c>
      <c r="AH282" s="83" t="s">
        <v>1296</v>
      </c>
      <c r="AI282" s="83" t="s">
        <v>61</v>
      </c>
      <c r="AJ282" s="83" t="s">
        <v>195</v>
      </c>
      <c r="AK282" s="83" t="s">
        <v>244</v>
      </c>
      <c r="AL282" s="83" t="s">
        <v>271</v>
      </c>
      <c r="AM282" s="83" t="s">
        <v>99</v>
      </c>
      <c r="AN282" s="83" t="s">
        <v>1297</v>
      </c>
      <c r="AO282" s="83" t="s">
        <v>288</v>
      </c>
      <c r="AP282" s="83" t="s">
        <v>523</v>
      </c>
      <c r="AQ282" s="83" t="s">
        <v>633</v>
      </c>
      <c r="AR282" s="83" t="s">
        <v>754</v>
      </c>
      <c r="AS282" s="83" t="s">
        <v>323</v>
      </c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E282" s="83"/>
      <c r="BF282" s="83"/>
      <c r="BG282" s="83"/>
      <c r="BH282" s="83"/>
      <c r="BI282" s="83"/>
      <c r="BJ282" s="83"/>
      <c r="BK282" s="83"/>
      <c r="BL282" s="83"/>
      <c r="BM282" s="83"/>
      <c r="BN282" s="83"/>
      <c r="BO282" s="83"/>
      <c r="BP282" s="83"/>
      <c r="BQ282" s="83"/>
      <c r="BR282" s="83"/>
    </row>
    <row r="283">
      <c r="A283" s="83" t="str">
        <f t="array" ref="A283:ALK283">transpose(indirect('Train Failure report card'!C283))</f>
        <v>Gateway valve</v>
      </c>
      <c r="B283" s="83" t="s">
        <v>34</v>
      </c>
      <c r="C283" s="83" t="s">
        <v>1195</v>
      </c>
      <c r="D283" s="83" t="s">
        <v>1211</v>
      </c>
      <c r="E283" s="83" t="s">
        <v>1226</v>
      </c>
      <c r="F283" s="83" t="s">
        <v>1235</v>
      </c>
      <c r="G283" s="83" t="s">
        <v>533</v>
      </c>
      <c r="H283" s="83" t="s">
        <v>1247</v>
      </c>
      <c r="I283" s="83" t="s">
        <v>200</v>
      </c>
      <c r="J283" s="83" t="s">
        <v>259</v>
      </c>
      <c r="K283" s="83" t="s">
        <v>147</v>
      </c>
      <c r="L283" s="83" t="s">
        <v>562</v>
      </c>
      <c r="M283" s="83" t="s">
        <v>694</v>
      </c>
      <c r="N283" s="83" t="s">
        <v>323</v>
      </c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  <c r="AK283" s="83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E283" s="83"/>
      <c r="BF283" s="83"/>
      <c r="BG283" s="83"/>
      <c r="BH283" s="83"/>
      <c r="BI283" s="83"/>
      <c r="BJ283" s="83"/>
      <c r="BK283" s="83"/>
      <c r="BL283" s="83"/>
      <c r="BM283" s="83"/>
      <c r="BN283" s="83"/>
      <c r="BO283" s="83"/>
      <c r="BP283" s="83"/>
      <c r="BQ283" s="83"/>
      <c r="BR283" s="83"/>
    </row>
    <row r="284">
      <c r="A284" s="83" t="str">
        <f t="array" ref="A284:ALK284">transpose(indirect('Train Failure report card'!C284))</f>
        <v>HMI</v>
      </c>
      <c r="B284" s="83" t="s">
        <v>600</v>
      </c>
      <c r="C284" s="83" t="s">
        <v>1100</v>
      </c>
      <c r="D284" s="83" t="s">
        <v>1214</v>
      </c>
      <c r="E284" s="83" t="s">
        <v>1229</v>
      </c>
      <c r="F284" s="83" t="s">
        <v>1236</v>
      </c>
      <c r="G284" s="83" t="s">
        <v>1242</v>
      </c>
      <c r="H284" s="83" t="s">
        <v>1248</v>
      </c>
      <c r="I284" s="83" t="s">
        <v>323</v>
      </c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  <c r="AK284" s="83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E284" s="83"/>
      <c r="BF284" s="83"/>
      <c r="BG284" s="83"/>
      <c r="BH284" s="83"/>
      <c r="BI284" s="83"/>
      <c r="BJ284" s="83"/>
      <c r="BK284" s="83"/>
      <c r="BL284" s="83"/>
      <c r="BM284" s="83"/>
      <c r="BN284" s="83"/>
      <c r="BO284" s="83"/>
      <c r="BP284" s="83"/>
      <c r="BQ284" s="83"/>
      <c r="BR284" s="83"/>
    </row>
    <row r="285">
      <c r="A285" s="83" t="str">
        <f t="array" ref="A285:ALK285">transpose(indirect('Train Failure report card'!C285))</f>
        <v>Outer Coil Spring</v>
      </c>
      <c r="B285" s="83" t="s">
        <v>1170</v>
      </c>
      <c r="C285" s="83" t="s">
        <v>1183</v>
      </c>
      <c r="D285" s="83" t="s">
        <v>1199</v>
      </c>
      <c r="E285" s="83" t="s">
        <v>1217</v>
      </c>
      <c r="F285" s="83" t="s">
        <v>1231</v>
      </c>
      <c r="G285" s="83" t="s">
        <v>25</v>
      </c>
      <c r="H285" s="83" t="s">
        <v>399</v>
      </c>
      <c r="I285" s="83" t="s">
        <v>1251</v>
      </c>
      <c r="J285" s="83" t="s">
        <v>1256</v>
      </c>
      <c r="K285" s="83" t="s">
        <v>1259</v>
      </c>
      <c r="L285" s="83" t="s">
        <v>1264</v>
      </c>
      <c r="M285" s="83" t="s">
        <v>1268</v>
      </c>
      <c r="N285" s="83" t="s">
        <v>262</v>
      </c>
      <c r="O285" s="83" t="s">
        <v>1274</v>
      </c>
      <c r="P285" s="83" t="s">
        <v>1279</v>
      </c>
      <c r="Q285" s="83" t="s">
        <v>1284</v>
      </c>
      <c r="R285" s="83" t="s">
        <v>1288</v>
      </c>
      <c r="S285" s="83" t="s">
        <v>1291</v>
      </c>
      <c r="T285" s="83" t="s">
        <v>110</v>
      </c>
      <c r="U285" s="83" t="s">
        <v>332</v>
      </c>
      <c r="V285" s="83" t="s">
        <v>323</v>
      </c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  <c r="AK285" s="83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E285" s="83"/>
      <c r="BF285" s="83"/>
      <c r="BG285" s="83"/>
      <c r="BH285" s="83"/>
      <c r="BI285" s="83"/>
      <c r="BJ285" s="83"/>
      <c r="BK285" s="83"/>
      <c r="BL285" s="83"/>
      <c r="BM285" s="83"/>
      <c r="BN285" s="83"/>
      <c r="BO285" s="83"/>
      <c r="BP285" s="83"/>
      <c r="BQ285" s="83"/>
      <c r="BR285" s="83"/>
    </row>
    <row r="286">
      <c r="A286" s="83" t="str">
        <f t="array" ref="A286:ALK286">transpose(indirect('Train Failure report card'!C286))</f>
        <v>Current collector fuse</v>
      </c>
      <c r="B286" s="83" t="s">
        <v>126</v>
      </c>
      <c r="C286" s="83" t="s">
        <v>1185</v>
      </c>
      <c r="D286" s="83" t="s">
        <v>1201</v>
      </c>
      <c r="E286" s="83" t="s">
        <v>1218</v>
      </c>
      <c r="F286" s="83" t="s">
        <v>812</v>
      </c>
      <c r="G286" s="83" t="s">
        <v>176</v>
      </c>
      <c r="H286" s="83" t="s">
        <v>1244</v>
      </c>
      <c r="I286" s="83" t="s">
        <v>253</v>
      </c>
      <c r="J286" s="83" t="s">
        <v>433</v>
      </c>
      <c r="K286" s="83" t="s">
        <v>323</v>
      </c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  <c r="AK286" s="83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E286" s="83"/>
      <c r="BF286" s="83"/>
      <c r="BG286" s="83"/>
      <c r="BH286" s="83"/>
      <c r="BI286" s="83"/>
      <c r="BJ286" s="83"/>
      <c r="BK286" s="83"/>
      <c r="BL286" s="83"/>
      <c r="BM286" s="83"/>
      <c r="BN286" s="83"/>
      <c r="BO286" s="83"/>
      <c r="BP286" s="83"/>
      <c r="BQ286" s="83"/>
      <c r="BR286" s="83"/>
    </row>
    <row r="287">
      <c r="A287" s="83" t="str">
        <f t="array" ref="A287:ALK287">transpose(indirect('Train Failure report card'!C287))</f>
        <v>Current collector fuse</v>
      </c>
      <c r="B287" s="83" t="s">
        <v>126</v>
      </c>
      <c r="C287" s="83" t="s">
        <v>1185</v>
      </c>
      <c r="D287" s="83" t="s">
        <v>1201</v>
      </c>
      <c r="E287" s="83" t="s">
        <v>1218</v>
      </c>
      <c r="F287" s="83" t="s">
        <v>812</v>
      </c>
      <c r="G287" s="83" t="s">
        <v>176</v>
      </c>
      <c r="H287" s="83" t="s">
        <v>1244</v>
      </c>
      <c r="I287" s="83" t="s">
        <v>253</v>
      </c>
      <c r="J287" s="83" t="s">
        <v>433</v>
      </c>
      <c r="K287" s="83" t="s">
        <v>323</v>
      </c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E287" s="83"/>
      <c r="BF287" s="83"/>
      <c r="BG287" s="83"/>
      <c r="BH287" s="83"/>
      <c r="BI287" s="83"/>
      <c r="BJ287" s="83"/>
      <c r="BK287" s="83"/>
      <c r="BL287" s="83"/>
      <c r="BM287" s="83"/>
      <c r="BN287" s="83"/>
      <c r="BO287" s="83"/>
      <c r="BP287" s="83"/>
      <c r="BQ287" s="83"/>
      <c r="BR287" s="83"/>
    </row>
    <row r="288">
      <c r="A288" s="83" t="str">
        <f t="array" ref="A288:ALK288">transpose(indirect('Train Failure report card'!C288))</f>
        <v>Saloon LCD</v>
      </c>
      <c r="B288" s="83" t="s">
        <v>164</v>
      </c>
      <c r="C288" s="83" t="s">
        <v>536</v>
      </c>
      <c r="D288" s="83" t="s">
        <v>341</v>
      </c>
      <c r="E288" s="83" t="s">
        <v>569</v>
      </c>
      <c r="F288" s="83" t="s">
        <v>489</v>
      </c>
      <c r="G288" s="83" t="s">
        <v>1241</v>
      </c>
      <c r="H288" s="83" t="s">
        <v>1246</v>
      </c>
      <c r="I288" s="83" t="s">
        <v>133</v>
      </c>
      <c r="J288" s="83" t="s">
        <v>635</v>
      </c>
      <c r="K288" s="83" t="s">
        <v>1263</v>
      </c>
      <c r="L288" s="83" t="s">
        <v>1267</v>
      </c>
      <c r="M288" s="83" t="s">
        <v>857</v>
      </c>
      <c r="N288" s="83" t="s">
        <v>1273</v>
      </c>
      <c r="O288" s="83" t="s">
        <v>990</v>
      </c>
      <c r="P288" s="83" t="s">
        <v>1283</v>
      </c>
      <c r="Q288" s="83" t="s">
        <v>914</v>
      </c>
      <c r="R288" s="83" t="s">
        <v>445</v>
      </c>
      <c r="S288" s="83" t="s">
        <v>238</v>
      </c>
      <c r="T288" s="83" t="s">
        <v>436</v>
      </c>
      <c r="U288" s="83" t="s">
        <v>375</v>
      </c>
      <c r="V288" s="83" t="s">
        <v>373</v>
      </c>
      <c r="W288" s="83" t="s">
        <v>582</v>
      </c>
      <c r="X288" s="83" t="s">
        <v>618</v>
      </c>
      <c r="Y288" s="83" t="s">
        <v>744</v>
      </c>
      <c r="Z288" s="83" t="s">
        <v>1106</v>
      </c>
      <c r="AA288" s="83" t="s">
        <v>161</v>
      </c>
      <c r="AB288" s="83" t="s">
        <v>38</v>
      </c>
      <c r="AC288" s="83" t="s">
        <v>95</v>
      </c>
      <c r="AD288" s="83" t="s">
        <v>619</v>
      </c>
      <c r="AE288" s="83" t="s">
        <v>680</v>
      </c>
      <c r="AF288" s="83" t="s">
        <v>699</v>
      </c>
      <c r="AG288" s="83" t="s">
        <v>1295</v>
      </c>
      <c r="AH288" s="83" t="s">
        <v>1296</v>
      </c>
      <c r="AI288" s="83" t="s">
        <v>61</v>
      </c>
      <c r="AJ288" s="83" t="s">
        <v>195</v>
      </c>
      <c r="AK288" s="83" t="s">
        <v>244</v>
      </c>
      <c r="AL288" s="83" t="s">
        <v>271</v>
      </c>
      <c r="AM288" s="83" t="s">
        <v>99</v>
      </c>
      <c r="AN288" s="83" t="s">
        <v>1297</v>
      </c>
      <c r="AO288" s="83" t="s">
        <v>288</v>
      </c>
      <c r="AP288" s="83" t="s">
        <v>523</v>
      </c>
      <c r="AQ288" s="83" t="s">
        <v>633</v>
      </c>
      <c r="AR288" s="83" t="s">
        <v>754</v>
      </c>
      <c r="AS288" s="83" t="s">
        <v>323</v>
      </c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E288" s="83"/>
      <c r="BF288" s="83"/>
      <c r="BG288" s="83"/>
      <c r="BH288" s="83"/>
      <c r="BI288" s="83"/>
      <c r="BJ288" s="83"/>
      <c r="BK288" s="83"/>
      <c r="BL288" s="83"/>
      <c r="BM288" s="83"/>
      <c r="BN288" s="83"/>
      <c r="BO288" s="83"/>
      <c r="BP288" s="83"/>
      <c r="BQ288" s="83"/>
      <c r="BR288" s="83"/>
    </row>
    <row r="289">
      <c r="A289" s="83" t="str">
        <f t="array" ref="A289:ALK289">transpose(indirect('Train Failure report card'!C289))</f>
        <v>Saloon LCD</v>
      </c>
      <c r="B289" s="83" t="s">
        <v>164</v>
      </c>
      <c r="C289" s="83" t="s">
        <v>536</v>
      </c>
      <c r="D289" s="83" t="s">
        <v>341</v>
      </c>
      <c r="E289" s="83" t="s">
        <v>569</v>
      </c>
      <c r="F289" s="83" t="s">
        <v>489</v>
      </c>
      <c r="G289" s="83" t="s">
        <v>1241</v>
      </c>
      <c r="H289" s="83" t="s">
        <v>1246</v>
      </c>
      <c r="I289" s="83" t="s">
        <v>133</v>
      </c>
      <c r="J289" s="83" t="s">
        <v>635</v>
      </c>
      <c r="K289" s="83" t="s">
        <v>1263</v>
      </c>
      <c r="L289" s="83" t="s">
        <v>1267</v>
      </c>
      <c r="M289" s="83" t="s">
        <v>857</v>
      </c>
      <c r="N289" s="83" t="s">
        <v>1273</v>
      </c>
      <c r="O289" s="83" t="s">
        <v>990</v>
      </c>
      <c r="P289" s="83" t="s">
        <v>1283</v>
      </c>
      <c r="Q289" s="83" t="s">
        <v>914</v>
      </c>
      <c r="R289" s="83" t="s">
        <v>445</v>
      </c>
      <c r="S289" s="83" t="s">
        <v>238</v>
      </c>
      <c r="T289" s="83" t="s">
        <v>436</v>
      </c>
      <c r="U289" s="83" t="s">
        <v>375</v>
      </c>
      <c r="V289" s="83" t="s">
        <v>373</v>
      </c>
      <c r="W289" s="83" t="s">
        <v>582</v>
      </c>
      <c r="X289" s="83" t="s">
        <v>618</v>
      </c>
      <c r="Y289" s="83" t="s">
        <v>744</v>
      </c>
      <c r="Z289" s="83" t="s">
        <v>1106</v>
      </c>
      <c r="AA289" s="83" t="s">
        <v>161</v>
      </c>
      <c r="AB289" s="83" t="s">
        <v>38</v>
      </c>
      <c r="AC289" s="83" t="s">
        <v>95</v>
      </c>
      <c r="AD289" s="83" t="s">
        <v>619</v>
      </c>
      <c r="AE289" s="83" t="s">
        <v>680</v>
      </c>
      <c r="AF289" s="83" t="s">
        <v>699</v>
      </c>
      <c r="AG289" s="83" t="s">
        <v>1295</v>
      </c>
      <c r="AH289" s="83" t="s">
        <v>1296</v>
      </c>
      <c r="AI289" s="83" t="s">
        <v>61</v>
      </c>
      <c r="AJ289" s="83" t="s">
        <v>195</v>
      </c>
      <c r="AK289" s="83" t="s">
        <v>244</v>
      </c>
      <c r="AL289" s="83" t="s">
        <v>271</v>
      </c>
      <c r="AM289" s="83" t="s">
        <v>99</v>
      </c>
      <c r="AN289" s="83" t="s">
        <v>1297</v>
      </c>
      <c r="AO289" s="83" t="s">
        <v>288</v>
      </c>
      <c r="AP289" s="83" t="s">
        <v>523</v>
      </c>
      <c r="AQ289" s="83" t="s">
        <v>633</v>
      </c>
      <c r="AR289" s="83" t="s">
        <v>754</v>
      </c>
      <c r="AS289" s="83" t="s">
        <v>323</v>
      </c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E289" s="83"/>
      <c r="BF289" s="83"/>
      <c r="BG289" s="83"/>
      <c r="BH289" s="83"/>
      <c r="BI289" s="83"/>
      <c r="BJ289" s="83"/>
      <c r="BK289" s="83"/>
      <c r="BL289" s="83"/>
      <c r="BM289" s="83"/>
      <c r="BN289" s="83"/>
      <c r="BO289" s="83"/>
      <c r="BP289" s="83"/>
      <c r="BQ289" s="83"/>
      <c r="BR289" s="83"/>
    </row>
    <row r="290">
      <c r="A290" s="83" t="str">
        <f t="array" ref="A290:ALK290">transpose(indirect('Train Failure report card'!C290))</f>
        <v>Traction Inverter</v>
      </c>
      <c r="B290" s="83" t="s">
        <v>1172</v>
      </c>
      <c r="C290" s="83" t="s">
        <v>1186</v>
      </c>
      <c r="D290" s="83" t="s">
        <v>1202</v>
      </c>
      <c r="E290" s="83" t="s">
        <v>1219</v>
      </c>
      <c r="F290" s="83" t="s">
        <v>420</v>
      </c>
      <c r="G290" s="83" t="s">
        <v>1237</v>
      </c>
      <c r="H290" s="83" t="s">
        <v>512</v>
      </c>
      <c r="I290" s="83" t="s">
        <v>1252</v>
      </c>
      <c r="J290" s="83" t="s">
        <v>931</v>
      </c>
      <c r="K290" s="83" t="s">
        <v>1260</v>
      </c>
      <c r="L290" s="83" t="s">
        <v>899</v>
      </c>
      <c r="M290" s="83" t="s">
        <v>1269</v>
      </c>
      <c r="N290" s="83" t="s">
        <v>922</v>
      </c>
      <c r="O290" s="83" t="s">
        <v>1275</v>
      </c>
      <c r="P290" s="83" t="s">
        <v>1280</v>
      </c>
      <c r="Q290" s="83" t="s">
        <v>1285</v>
      </c>
      <c r="R290" s="83" t="s">
        <v>1289</v>
      </c>
      <c r="S290" s="83" t="s">
        <v>516</v>
      </c>
      <c r="T290" s="83" t="s">
        <v>893</v>
      </c>
      <c r="U290" s="83" t="s">
        <v>877</v>
      </c>
      <c r="V290" s="83" t="s">
        <v>878</v>
      </c>
      <c r="W290" s="83" t="s">
        <v>883</v>
      </c>
      <c r="X290" s="83" t="s">
        <v>912</v>
      </c>
      <c r="Y290" s="83" t="s">
        <v>323</v>
      </c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E290" s="83"/>
      <c r="BF290" s="83"/>
      <c r="BG290" s="83"/>
      <c r="BH290" s="83"/>
      <c r="BI290" s="83"/>
      <c r="BJ290" s="83"/>
      <c r="BK290" s="83"/>
      <c r="BL290" s="83"/>
      <c r="BM290" s="83"/>
      <c r="BN290" s="83"/>
      <c r="BO290" s="83"/>
      <c r="BP290" s="83"/>
      <c r="BQ290" s="83"/>
      <c r="BR290" s="83"/>
    </row>
    <row r="291">
      <c r="A291" s="83" t="str">
        <f t="array" ref="A291:ALK291">transpose(indirect('Train Failure report card'!C291))</f>
        <v>Saloon LCD</v>
      </c>
      <c r="B291" s="83" t="s">
        <v>164</v>
      </c>
      <c r="C291" s="83" t="s">
        <v>536</v>
      </c>
      <c r="D291" s="83" t="s">
        <v>341</v>
      </c>
      <c r="E291" s="83" t="s">
        <v>569</v>
      </c>
      <c r="F291" s="83" t="s">
        <v>489</v>
      </c>
      <c r="G291" s="83" t="s">
        <v>1241</v>
      </c>
      <c r="H291" s="83" t="s">
        <v>1246</v>
      </c>
      <c r="I291" s="83" t="s">
        <v>133</v>
      </c>
      <c r="J291" s="83" t="s">
        <v>635</v>
      </c>
      <c r="K291" s="83" t="s">
        <v>1263</v>
      </c>
      <c r="L291" s="83" t="s">
        <v>1267</v>
      </c>
      <c r="M291" s="83" t="s">
        <v>857</v>
      </c>
      <c r="N291" s="83" t="s">
        <v>1273</v>
      </c>
      <c r="O291" s="83" t="s">
        <v>990</v>
      </c>
      <c r="P291" s="83" t="s">
        <v>1283</v>
      </c>
      <c r="Q291" s="83" t="s">
        <v>914</v>
      </c>
      <c r="R291" s="83" t="s">
        <v>445</v>
      </c>
      <c r="S291" s="83" t="s">
        <v>238</v>
      </c>
      <c r="T291" s="83" t="s">
        <v>436</v>
      </c>
      <c r="U291" s="83" t="s">
        <v>375</v>
      </c>
      <c r="V291" s="83" t="s">
        <v>373</v>
      </c>
      <c r="W291" s="83" t="s">
        <v>582</v>
      </c>
      <c r="X291" s="83" t="s">
        <v>618</v>
      </c>
      <c r="Y291" s="83" t="s">
        <v>744</v>
      </c>
      <c r="Z291" s="83" t="s">
        <v>1106</v>
      </c>
      <c r="AA291" s="83" t="s">
        <v>161</v>
      </c>
      <c r="AB291" s="83" t="s">
        <v>38</v>
      </c>
      <c r="AC291" s="83" t="s">
        <v>95</v>
      </c>
      <c r="AD291" s="83" t="s">
        <v>619</v>
      </c>
      <c r="AE291" s="83" t="s">
        <v>680</v>
      </c>
      <c r="AF291" s="83" t="s">
        <v>699</v>
      </c>
      <c r="AG291" s="83" t="s">
        <v>1295</v>
      </c>
      <c r="AH291" s="83" t="s">
        <v>1296</v>
      </c>
      <c r="AI291" s="83" t="s">
        <v>61</v>
      </c>
      <c r="AJ291" s="83" t="s">
        <v>195</v>
      </c>
      <c r="AK291" s="83" t="s">
        <v>244</v>
      </c>
      <c r="AL291" s="83" t="s">
        <v>271</v>
      </c>
      <c r="AM291" s="83" t="s">
        <v>99</v>
      </c>
      <c r="AN291" s="83" t="s">
        <v>1297</v>
      </c>
      <c r="AO291" s="83" t="s">
        <v>288</v>
      </c>
      <c r="AP291" s="83" t="s">
        <v>523</v>
      </c>
      <c r="AQ291" s="83" t="s">
        <v>633</v>
      </c>
      <c r="AR291" s="83" t="s">
        <v>754</v>
      </c>
      <c r="AS291" s="83" t="s">
        <v>323</v>
      </c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E291" s="83"/>
      <c r="BF291" s="83"/>
      <c r="BG291" s="83"/>
      <c r="BH291" s="83"/>
      <c r="BI291" s="83"/>
      <c r="BJ291" s="83"/>
      <c r="BK291" s="83"/>
      <c r="BL291" s="83"/>
      <c r="BM291" s="83"/>
      <c r="BN291" s="83"/>
      <c r="BO291" s="83"/>
      <c r="BP291" s="83"/>
      <c r="BQ291" s="83"/>
      <c r="BR291" s="83"/>
    </row>
    <row r="292">
      <c r="A292" s="83" t="str">
        <f t="array" ref="A292:ALK292">transpose(indirect('Train Failure report card'!C292))</f>
        <v>Saloon LCD</v>
      </c>
      <c r="B292" s="83" t="s">
        <v>164</v>
      </c>
      <c r="C292" s="83" t="s">
        <v>536</v>
      </c>
      <c r="D292" s="83" t="s">
        <v>341</v>
      </c>
      <c r="E292" s="83" t="s">
        <v>569</v>
      </c>
      <c r="F292" s="83" t="s">
        <v>489</v>
      </c>
      <c r="G292" s="83" t="s">
        <v>1241</v>
      </c>
      <c r="H292" s="83" t="s">
        <v>1246</v>
      </c>
      <c r="I292" s="83" t="s">
        <v>133</v>
      </c>
      <c r="J292" s="83" t="s">
        <v>635</v>
      </c>
      <c r="K292" s="83" t="s">
        <v>1263</v>
      </c>
      <c r="L292" s="83" t="s">
        <v>1267</v>
      </c>
      <c r="M292" s="83" t="s">
        <v>857</v>
      </c>
      <c r="N292" s="83" t="s">
        <v>1273</v>
      </c>
      <c r="O292" s="83" t="s">
        <v>990</v>
      </c>
      <c r="P292" s="83" t="s">
        <v>1283</v>
      </c>
      <c r="Q292" s="83" t="s">
        <v>914</v>
      </c>
      <c r="R292" s="83" t="s">
        <v>445</v>
      </c>
      <c r="S292" s="83" t="s">
        <v>238</v>
      </c>
      <c r="T292" s="83" t="s">
        <v>436</v>
      </c>
      <c r="U292" s="83" t="s">
        <v>375</v>
      </c>
      <c r="V292" s="83" t="s">
        <v>373</v>
      </c>
      <c r="W292" s="83" t="s">
        <v>582</v>
      </c>
      <c r="X292" s="83" t="s">
        <v>618</v>
      </c>
      <c r="Y292" s="83" t="s">
        <v>744</v>
      </c>
      <c r="Z292" s="83" t="s">
        <v>1106</v>
      </c>
      <c r="AA292" s="83" t="s">
        <v>161</v>
      </c>
      <c r="AB292" s="83" t="s">
        <v>38</v>
      </c>
      <c r="AC292" s="83" t="s">
        <v>95</v>
      </c>
      <c r="AD292" s="83" t="s">
        <v>619</v>
      </c>
      <c r="AE292" s="83" t="s">
        <v>680</v>
      </c>
      <c r="AF292" s="83" t="s">
        <v>699</v>
      </c>
      <c r="AG292" s="83" t="s">
        <v>1295</v>
      </c>
      <c r="AH292" s="83" t="s">
        <v>1296</v>
      </c>
      <c r="AI292" s="83" t="s">
        <v>61</v>
      </c>
      <c r="AJ292" s="83" t="s">
        <v>195</v>
      </c>
      <c r="AK292" s="83" t="s">
        <v>244</v>
      </c>
      <c r="AL292" s="83" t="s">
        <v>271</v>
      </c>
      <c r="AM292" s="83" t="s">
        <v>99</v>
      </c>
      <c r="AN292" s="83" t="s">
        <v>1297</v>
      </c>
      <c r="AO292" s="83" t="s">
        <v>288</v>
      </c>
      <c r="AP292" s="83" t="s">
        <v>523</v>
      </c>
      <c r="AQ292" s="83" t="s">
        <v>633</v>
      </c>
      <c r="AR292" s="83" t="s">
        <v>754</v>
      </c>
      <c r="AS292" s="83" t="s">
        <v>323</v>
      </c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E292" s="83"/>
      <c r="BF292" s="83"/>
      <c r="BG292" s="83"/>
      <c r="BH292" s="83"/>
      <c r="BI292" s="83"/>
      <c r="BJ292" s="83"/>
      <c r="BK292" s="83"/>
      <c r="BL292" s="83"/>
      <c r="BM292" s="83"/>
      <c r="BN292" s="83"/>
      <c r="BO292" s="83"/>
      <c r="BP292" s="83"/>
      <c r="BQ292" s="83"/>
      <c r="BR292" s="83"/>
    </row>
    <row r="293">
      <c r="A293" s="83" t="str">
        <f t="array" ref="A293:ALK293">transpose(indirect('Train Failure report card'!C293))</f>
        <v>Current collector fuse</v>
      </c>
      <c r="B293" s="83" t="s">
        <v>126</v>
      </c>
      <c r="C293" s="83" t="s">
        <v>1185</v>
      </c>
      <c r="D293" s="83" t="s">
        <v>1201</v>
      </c>
      <c r="E293" s="83" t="s">
        <v>1218</v>
      </c>
      <c r="F293" s="83" t="s">
        <v>812</v>
      </c>
      <c r="G293" s="83" t="s">
        <v>176</v>
      </c>
      <c r="H293" s="83" t="s">
        <v>1244</v>
      </c>
      <c r="I293" s="83" t="s">
        <v>253</v>
      </c>
      <c r="J293" s="83" t="s">
        <v>433</v>
      </c>
      <c r="K293" s="83" t="s">
        <v>323</v>
      </c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E293" s="83"/>
      <c r="BF293" s="83"/>
      <c r="BG293" s="83"/>
      <c r="BH293" s="83"/>
      <c r="BI293" s="83"/>
      <c r="BJ293" s="83"/>
      <c r="BK293" s="83"/>
      <c r="BL293" s="83"/>
      <c r="BM293" s="83"/>
      <c r="BN293" s="83"/>
      <c r="BO293" s="83"/>
      <c r="BP293" s="83"/>
      <c r="BQ293" s="83"/>
      <c r="BR293" s="83"/>
    </row>
    <row r="294">
      <c r="A294" s="83" t="str">
        <f t="array" ref="A294:ALK294">transpose(indirect('Train Failure report card'!C294))</f>
        <v>Saloon LCD</v>
      </c>
      <c r="B294" s="83" t="s">
        <v>164</v>
      </c>
      <c r="C294" s="83" t="s">
        <v>536</v>
      </c>
      <c r="D294" s="83" t="s">
        <v>341</v>
      </c>
      <c r="E294" s="83" t="s">
        <v>569</v>
      </c>
      <c r="F294" s="83" t="s">
        <v>489</v>
      </c>
      <c r="G294" s="83" t="s">
        <v>1241</v>
      </c>
      <c r="H294" s="83" t="s">
        <v>1246</v>
      </c>
      <c r="I294" s="83" t="s">
        <v>133</v>
      </c>
      <c r="J294" s="83" t="s">
        <v>635</v>
      </c>
      <c r="K294" s="83" t="s">
        <v>1263</v>
      </c>
      <c r="L294" s="83" t="s">
        <v>1267</v>
      </c>
      <c r="M294" s="83" t="s">
        <v>857</v>
      </c>
      <c r="N294" s="83" t="s">
        <v>1273</v>
      </c>
      <c r="O294" s="83" t="s">
        <v>990</v>
      </c>
      <c r="P294" s="83" t="s">
        <v>1283</v>
      </c>
      <c r="Q294" s="83" t="s">
        <v>914</v>
      </c>
      <c r="R294" s="83" t="s">
        <v>445</v>
      </c>
      <c r="S294" s="83" t="s">
        <v>238</v>
      </c>
      <c r="T294" s="83" t="s">
        <v>436</v>
      </c>
      <c r="U294" s="83" t="s">
        <v>375</v>
      </c>
      <c r="V294" s="83" t="s">
        <v>373</v>
      </c>
      <c r="W294" s="83" t="s">
        <v>582</v>
      </c>
      <c r="X294" s="83" t="s">
        <v>618</v>
      </c>
      <c r="Y294" s="83" t="s">
        <v>744</v>
      </c>
      <c r="Z294" s="83" t="s">
        <v>1106</v>
      </c>
      <c r="AA294" s="83" t="s">
        <v>161</v>
      </c>
      <c r="AB294" s="83" t="s">
        <v>38</v>
      </c>
      <c r="AC294" s="83" t="s">
        <v>95</v>
      </c>
      <c r="AD294" s="83" t="s">
        <v>619</v>
      </c>
      <c r="AE294" s="83" t="s">
        <v>680</v>
      </c>
      <c r="AF294" s="83" t="s">
        <v>699</v>
      </c>
      <c r="AG294" s="83" t="s">
        <v>1295</v>
      </c>
      <c r="AH294" s="83" t="s">
        <v>1296</v>
      </c>
      <c r="AI294" s="83" t="s">
        <v>61</v>
      </c>
      <c r="AJ294" s="83" t="s">
        <v>195</v>
      </c>
      <c r="AK294" s="83" t="s">
        <v>244</v>
      </c>
      <c r="AL294" s="83" t="s">
        <v>271</v>
      </c>
      <c r="AM294" s="83" t="s">
        <v>99</v>
      </c>
      <c r="AN294" s="83" t="s">
        <v>1297</v>
      </c>
      <c r="AO294" s="83" t="s">
        <v>288</v>
      </c>
      <c r="AP294" s="83" t="s">
        <v>523</v>
      </c>
      <c r="AQ294" s="83" t="s">
        <v>633</v>
      </c>
      <c r="AR294" s="83" t="s">
        <v>754</v>
      </c>
      <c r="AS294" s="83" t="s">
        <v>323</v>
      </c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E294" s="83"/>
      <c r="BF294" s="83"/>
      <c r="BG294" s="83"/>
      <c r="BH294" s="83"/>
      <c r="BI294" s="83"/>
      <c r="BJ294" s="83"/>
      <c r="BK294" s="83"/>
      <c r="BL294" s="83"/>
      <c r="BM294" s="83"/>
      <c r="BN294" s="83"/>
      <c r="BO294" s="83"/>
      <c r="BP294" s="83"/>
      <c r="BQ294" s="83"/>
      <c r="BR294" s="83"/>
    </row>
    <row r="295">
      <c r="A295" s="83" t="str">
        <f t="array" ref="A295:ALK295">transpose(indirect('Train Failure report card'!C295))</f>
        <v>Gateway valve</v>
      </c>
      <c r="B295" s="83" t="s">
        <v>34</v>
      </c>
      <c r="C295" s="83" t="s">
        <v>1195</v>
      </c>
      <c r="D295" s="83" t="s">
        <v>1211</v>
      </c>
      <c r="E295" s="83" t="s">
        <v>1226</v>
      </c>
      <c r="F295" s="83" t="s">
        <v>1235</v>
      </c>
      <c r="G295" s="83" t="s">
        <v>533</v>
      </c>
      <c r="H295" s="83" t="s">
        <v>1247</v>
      </c>
      <c r="I295" s="83" t="s">
        <v>200</v>
      </c>
      <c r="J295" s="83" t="s">
        <v>259</v>
      </c>
      <c r="K295" s="83" t="s">
        <v>147</v>
      </c>
      <c r="L295" s="83" t="s">
        <v>562</v>
      </c>
      <c r="M295" s="83" t="s">
        <v>694</v>
      </c>
      <c r="N295" s="83" t="s">
        <v>323</v>
      </c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E295" s="83"/>
      <c r="BF295" s="83"/>
      <c r="BG295" s="83"/>
      <c r="BH295" s="83"/>
      <c r="BI295" s="83"/>
      <c r="BJ295" s="83"/>
      <c r="BK295" s="83"/>
      <c r="BL295" s="83"/>
      <c r="BM295" s="83"/>
      <c r="BN295" s="83"/>
      <c r="BO295" s="83"/>
      <c r="BP295" s="83"/>
      <c r="BQ295" s="83"/>
      <c r="BR295" s="83"/>
    </row>
    <row r="296">
      <c r="A296" s="83" t="str">
        <f t="array" ref="A296:ALK296">transpose(indirect('Train Failure report card'!C296))</f>
        <v>Current collector fuse</v>
      </c>
      <c r="B296" s="83" t="s">
        <v>126</v>
      </c>
      <c r="C296" s="83" t="s">
        <v>1185</v>
      </c>
      <c r="D296" s="83" t="s">
        <v>1201</v>
      </c>
      <c r="E296" s="83" t="s">
        <v>1218</v>
      </c>
      <c r="F296" s="83" t="s">
        <v>812</v>
      </c>
      <c r="G296" s="83" t="s">
        <v>176</v>
      </c>
      <c r="H296" s="83" t="s">
        <v>1244</v>
      </c>
      <c r="I296" s="83" t="s">
        <v>253</v>
      </c>
      <c r="J296" s="83" t="s">
        <v>433</v>
      </c>
      <c r="K296" s="83" t="s">
        <v>323</v>
      </c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E296" s="83"/>
      <c r="BF296" s="83"/>
      <c r="BG296" s="83"/>
      <c r="BH296" s="83"/>
      <c r="BI296" s="83"/>
      <c r="BJ296" s="83"/>
      <c r="BK296" s="83"/>
      <c r="BL296" s="83"/>
      <c r="BM296" s="83"/>
      <c r="BN296" s="83"/>
      <c r="BO296" s="83"/>
      <c r="BP296" s="83"/>
      <c r="BQ296" s="83"/>
      <c r="BR296" s="83"/>
    </row>
    <row r="297">
      <c r="A297" s="83" t="str">
        <f t="array" ref="A297:ALK297">transpose(indirect('Train Failure report card'!C297))</f>
        <v>Current collector fuse</v>
      </c>
      <c r="B297" s="83" t="s">
        <v>126</v>
      </c>
      <c r="C297" s="83" t="s">
        <v>1185</v>
      </c>
      <c r="D297" s="83" t="s">
        <v>1201</v>
      </c>
      <c r="E297" s="83" t="s">
        <v>1218</v>
      </c>
      <c r="F297" s="83" t="s">
        <v>812</v>
      </c>
      <c r="G297" s="83" t="s">
        <v>176</v>
      </c>
      <c r="H297" s="83" t="s">
        <v>1244</v>
      </c>
      <c r="I297" s="83" t="s">
        <v>253</v>
      </c>
      <c r="J297" s="83" t="s">
        <v>433</v>
      </c>
      <c r="K297" s="83" t="s">
        <v>323</v>
      </c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E297" s="83"/>
      <c r="BF297" s="83"/>
      <c r="BG297" s="83"/>
      <c r="BH297" s="83"/>
      <c r="BI297" s="83"/>
      <c r="BJ297" s="83"/>
      <c r="BK297" s="83"/>
      <c r="BL297" s="83"/>
      <c r="BM297" s="83"/>
      <c r="BN297" s="83"/>
      <c r="BO297" s="83"/>
      <c r="BP297" s="83"/>
      <c r="BQ297" s="83"/>
      <c r="BR297" s="83"/>
    </row>
    <row r="298">
      <c r="A298" s="83" t="str">
        <f t="array" ref="A298:ALK298">transpose(indirect('Train Failure report card'!C298))</f>
        <v>Saloon light gear controller</v>
      </c>
      <c r="B298" s="83" t="s">
        <v>1178</v>
      </c>
      <c r="C298" s="83" t="s">
        <v>1193</v>
      </c>
      <c r="D298" s="83" t="s">
        <v>155</v>
      </c>
      <c r="E298" s="83" t="s">
        <v>782</v>
      </c>
      <c r="F298" s="83" t="s">
        <v>323</v>
      </c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E298" s="83"/>
      <c r="BF298" s="83"/>
      <c r="BG298" s="83"/>
      <c r="BH298" s="83"/>
      <c r="BI298" s="83"/>
      <c r="BJ298" s="83"/>
      <c r="BK298" s="83"/>
      <c r="BL298" s="83"/>
      <c r="BM298" s="83"/>
      <c r="BN298" s="83"/>
      <c r="BO298" s="83"/>
      <c r="BP298" s="83"/>
      <c r="BQ298" s="83"/>
      <c r="BR298" s="83"/>
    </row>
    <row r="299">
      <c r="A299" s="83" t="str">
        <f t="array" ref="A299:ALK299">transpose(indirect('Train Failure report card'!C299))</f>
        <v>Saloon LCD</v>
      </c>
      <c r="B299" s="83" t="s">
        <v>164</v>
      </c>
      <c r="C299" s="83" t="s">
        <v>536</v>
      </c>
      <c r="D299" s="83" t="s">
        <v>341</v>
      </c>
      <c r="E299" s="83" t="s">
        <v>569</v>
      </c>
      <c r="F299" s="83" t="s">
        <v>489</v>
      </c>
      <c r="G299" s="83" t="s">
        <v>1241</v>
      </c>
      <c r="H299" s="83" t="s">
        <v>1246</v>
      </c>
      <c r="I299" s="83" t="s">
        <v>133</v>
      </c>
      <c r="J299" s="83" t="s">
        <v>635</v>
      </c>
      <c r="K299" s="83" t="s">
        <v>1263</v>
      </c>
      <c r="L299" s="83" t="s">
        <v>1267</v>
      </c>
      <c r="M299" s="83" t="s">
        <v>857</v>
      </c>
      <c r="N299" s="83" t="s">
        <v>1273</v>
      </c>
      <c r="O299" s="83" t="s">
        <v>990</v>
      </c>
      <c r="P299" s="83" t="s">
        <v>1283</v>
      </c>
      <c r="Q299" s="83" t="s">
        <v>914</v>
      </c>
      <c r="R299" s="83" t="s">
        <v>445</v>
      </c>
      <c r="S299" s="83" t="s">
        <v>238</v>
      </c>
      <c r="T299" s="83" t="s">
        <v>436</v>
      </c>
      <c r="U299" s="83" t="s">
        <v>375</v>
      </c>
      <c r="V299" s="83" t="s">
        <v>373</v>
      </c>
      <c r="W299" s="83" t="s">
        <v>582</v>
      </c>
      <c r="X299" s="83" t="s">
        <v>618</v>
      </c>
      <c r="Y299" s="83" t="s">
        <v>744</v>
      </c>
      <c r="Z299" s="83" t="s">
        <v>1106</v>
      </c>
      <c r="AA299" s="83" t="s">
        <v>161</v>
      </c>
      <c r="AB299" s="83" t="s">
        <v>38</v>
      </c>
      <c r="AC299" s="83" t="s">
        <v>95</v>
      </c>
      <c r="AD299" s="83" t="s">
        <v>619</v>
      </c>
      <c r="AE299" s="83" t="s">
        <v>680</v>
      </c>
      <c r="AF299" s="83" t="s">
        <v>699</v>
      </c>
      <c r="AG299" s="83" t="s">
        <v>1295</v>
      </c>
      <c r="AH299" s="83" t="s">
        <v>1296</v>
      </c>
      <c r="AI299" s="83" t="s">
        <v>61</v>
      </c>
      <c r="AJ299" s="83" t="s">
        <v>195</v>
      </c>
      <c r="AK299" s="83" t="s">
        <v>244</v>
      </c>
      <c r="AL299" s="83" t="s">
        <v>271</v>
      </c>
      <c r="AM299" s="83" t="s">
        <v>99</v>
      </c>
      <c r="AN299" s="83" t="s">
        <v>1297</v>
      </c>
      <c r="AO299" s="83" t="s">
        <v>288</v>
      </c>
      <c r="AP299" s="83" t="s">
        <v>523</v>
      </c>
      <c r="AQ299" s="83" t="s">
        <v>633</v>
      </c>
      <c r="AR299" s="83" t="s">
        <v>754</v>
      </c>
      <c r="AS299" s="83" t="s">
        <v>323</v>
      </c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E299" s="83"/>
      <c r="BF299" s="83"/>
      <c r="BG299" s="83"/>
      <c r="BH299" s="83"/>
      <c r="BI299" s="83"/>
      <c r="BJ299" s="83"/>
      <c r="BK299" s="83"/>
      <c r="BL299" s="83"/>
      <c r="BM299" s="83"/>
      <c r="BN299" s="83"/>
      <c r="BO299" s="83"/>
      <c r="BP299" s="83"/>
      <c r="BQ299" s="83"/>
      <c r="BR299" s="83"/>
    </row>
    <row r="300">
      <c r="A300" s="83" t="str">
        <f t="array" ref="A300:ALK300">transpose(indirect('Train Failure report card'!C300))</f>
        <v>Wiper controller Box</v>
      </c>
      <c r="B300" s="83" t="s">
        <v>470</v>
      </c>
      <c r="C300" s="83" t="s">
        <v>424</v>
      </c>
      <c r="D300" s="83" t="s">
        <v>1215</v>
      </c>
      <c r="E300" s="83" t="s">
        <v>281</v>
      </c>
      <c r="F300" s="83" t="s">
        <v>352</v>
      </c>
      <c r="G300" s="83" t="s">
        <v>114</v>
      </c>
      <c r="H300" s="83" t="s">
        <v>1249</v>
      </c>
      <c r="I300" s="83" t="s">
        <v>1255</v>
      </c>
      <c r="J300" s="83" t="s">
        <v>625</v>
      </c>
      <c r="K300" s="83" t="s">
        <v>958</v>
      </c>
      <c r="L300" s="83" t="s">
        <v>645</v>
      </c>
      <c r="M300" s="83" t="s">
        <v>323</v>
      </c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E300" s="83"/>
      <c r="BF300" s="83"/>
      <c r="BG300" s="83"/>
      <c r="BH300" s="83"/>
      <c r="BI300" s="83"/>
      <c r="BJ300" s="83"/>
      <c r="BK300" s="83"/>
      <c r="BL300" s="83"/>
      <c r="BM300" s="83"/>
      <c r="BN300" s="83"/>
      <c r="BO300" s="83"/>
      <c r="BP300" s="83"/>
      <c r="BQ300" s="83"/>
      <c r="BR300" s="83"/>
    </row>
    <row r="301">
      <c r="A301" s="83" t="str">
        <f t="array" ref="A301:ALK301">transpose(indirect('Train Failure report card'!C301))</f>
        <v>Traction Inverter</v>
      </c>
      <c r="B301" s="83" t="s">
        <v>1172</v>
      </c>
      <c r="C301" s="83" t="s">
        <v>1186</v>
      </c>
      <c r="D301" s="83" t="s">
        <v>1202</v>
      </c>
      <c r="E301" s="83" t="s">
        <v>1219</v>
      </c>
      <c r="F301" s="83" t="s">
        <v>420</v>
      </c>
      <c r="G301" s="83" t="s">
        <v>1237</v>
      </c>
      <c r="H301" s="83" t="s">
        <v>512</v>
      </c>
      <c r="I301" s="83" t="s">
        <v>1252</v>
      </c>
      <c r="J301" s="83" t="s">
        <v>931</v>
      </c>
      <c r="K301" s="83" t="s">
        <v>1260</v>
      </c>
      <c r="L301" s="83" t="s">
        <v>899</v>
      </c>
      <c r="M301" s="83" t="s">
        <v>1269</v>
      </c>
      <c r="N301" s="83" t="s">
        <v>922</v>
      </c>
      <c r="O301" s="83" t="s">
        <v>1275</v>
      </c>
      <c r="P301" s="83" t="s">
        <v>1280</v>
      </c>
      <c r="Q301" s="83" t="s">
        <v>1285</v>
      </c>
      <c r="R301" s="83" t="s">
        <v>1289</v>
      </c>
      <c r="S301" s="83" t="s">
        <v>516</v>
      </c>
      <c r="T301" s="83" t="s">
        <v>893</v>
      </c>
      <c r="U301" s="83" t="s">
        <v>877</v>
      </c>
      <c r="V301" s="83" t="s">
        <v>878</v>
      </c>
      <c r="W301" s="83" t="s">
        <v>883</v>
      </c>
      <c r="X301" s="83" t="s">
        <v>912</v>
      </c>
      <c r="Y301" s="83" t="s">
        <v>323</v>
      </c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E301" s="83"/>
      <c r="BF301" s="83"/>
      <c r="BG301" s="83"/>
      <c r="BH301" s="83"/>
      <c r="BI301" s="83"/>
      <c r="BJ301" s="83"/>
      <c r="BK301" s="83"/>
      <c r="BL301" s="83"/>
      <c r="BM301" s="83"/>
      <c r="BN301" s="83"/>
      <c r="BO301" s="83"/>
      <c r="BP301" s="83"/>
      <c r="BQ301" s="83"/>
      <c r="BR301" s="83"/>
    </row>
    <row r="302">
      <c r="A302" s="83" t="str">
        <f t="array" ref="A302:ALK302">transpose(indirect('Train Failure report card'!C302))</f>
        <v>HMI</v>
      </c>
      <c r="B302" s="83" t="s">
        <v>600</v>
      </c>
      <c r="C302" s="83" t="s">
        <v>1100</v>
      </c>
      <c r="D302" s="83" t="s">
        <v>1214</v>
      </c>
      <c r="E302" s="83" t="s">
        <v>1229</v>
      </c>
      <c r="F302" s="83" t="s">
        <v>1236</v>
      </c>
      <c r="G302" s="83" t="s">
        <v>1242</v>
      </c>
      <c r="H302" s="83" t="s">
        <v>1248</v>
      </c>
      <c r="I302" s="83" t="s">
        <v>323</v>
      </c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E302" s="83"/>
      <c r="BF302" s="83"/>
      <c r="BG302" s="83"/>
      <c r="BH302" s="83"/>
      <c r="BI302" s="83"/>
      <c r="BJ302" s="83"/>
      <c r="BK302" s="83"/>
      <c r="BL302" s="83"/>
      <c r="BM302" s="83"/>
      <c r="BN302" s="83"/>
      <c r="BO302" s="83"/>
      <c r="BP302" s="83"/>
      <c r="BQ302" s="83"/>
      <c r="BR302" s="83"/>
    </row>
    <row r="303">
      <c r="A303" s="83" t="str">
        <f t="array" ref="A303:ALK303">transpose(indirect('Train Failure report card'!C303))</f>
        <v>Saloon LCD</v>
      </c>
      <c r="B303" s="83" t="s">
        <v>164</v>
      </c>
      <c r="C303" s="83" t="s">
        <v>536</v>
      </c>
      <c r="D303" s="83" t="s">
        <v>341</v>
      </c>
      <c r="E303" s="83" t="s">
        <v>569</v>
      </c>
      <c r="F303" s="83" t="s">
        <v>489</v>
      </c>
      <c r="G303" s="83" t="s">
        <v>1241</v>
      </c>
      <c r="H303" s="83" t="s">
        <v>1246</v>
      </c>
      <c r="I303" s="83" t="s">
        <v>133</v>
      </c>
      <c r="J303" s="83" t="s">
        <v>635</v>
      </c>
      <c r="K303" s="83" t="s">
        <v>1263</v>
      </c>
      <c r="L303" s="83" t="s">
        <v>1267</v>
      </c>
      <c r="M303" s="83" t="s">
        <v>857</v>
      </c>
      <c r="N303" s="83" t="s">
        <v>1273</v>
      </c>
      <c r="O303" s="83" t="s">
        <v>990</v>
      </c>
      <c r="P303" s="83" t="s">
        <v>1283</v>
      </c>
      <c r="Q303" s="83" t="s">
        <v>914</v>
      </c>
      <c r="R303" s="83" t="s">
        <v>445</v>
      </c>
      <c r="S303" s="83" t="s">
        <v>238</v>
      </c>
      <c r="T303" s="83" t="s">
        <v>436</v>
      </c>
      <c r="U303" s="83" t="s">
        <v>375</v>
      </c>
      <c r="V303" s="83" t="s">
        <v>373</v>
      </c>
      <c r="W303" s="83" t="s">
        <v>582</v>
      </c>
      <c r="X303" s="83" t="s">
        <v>618</v>
      </c>
      <c r="Y303" s="83" t="s">
        <v>744</v>
      </c>
      <c r="Z303" s="83" t="s">
        <v>1106</v>
      </c>
      <c r="AA303" s="83" t="s">
        <v>161</v>
      </c>
      <c r="AB303" s="83" t="s">
        <v>38</v>
      </c>
      <c r="AC303" s="83" t="s">
        <v>95</v>
      </c>
      <c r="AD303" s="83" t="s">
        <v>619</v>
      </c>
      <c r="AE303" s="83" t="s">
        <v>680</v>
      </c>
      <c r="AF303" s="83" t="s">
        <v>699</v>
      </c>
      <c r="AG303" s="83" t="s">
        <v>1295</v>
      </c>
      <c r="AH303" s="83" t="s">
        <v>1296</v>
      </c>
      <c r="AI303" s="83" t="s">
        <v>61</v>
      </c>
      <c r="AJ303" s="83" t="s">
        <v>195</v>
      </c>
      <c r="AK303" s="83" t="s">
        <v>244</v>
      </c>
      <c r="AL303" s="83" t="s">
        <v>271</v>
      </c>
      <c r="AM303" s="83" t="s">
        <v>99</v>
      </c>
      <c r="AN303" s="83" t="s">
        <v>1297</v>
      </c>
      <c r="AO303" s="83" t="s">
        <v>288</v>
      </c>
      <c r="AP303" s="83" t="s">
        <v>523</v>
      </c>
      <c r="AQ303" s="83" t="s">
        <v>633</v>
      </c>
      <c r="AR303" s="83" t="s">
        <v>754</v>
      </c>
      <c r="AS303" s="83" t="s">
        <v>323</v>
      </c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E303" s="83"/>
      <c r="BF303" s="83"/>
      <c r="BG303" s="83"/>
      <c r="BH303" s="83"/>
      <c r="BI303" s="83"/>
      <c r="BJ303" s="83"/>
      <c r="BK303" s="83"/>
      <c r="BL303" s="83"/>
      <c r="BM303" s="83"/>
      <c r="BN303" s="83"/>
      <c r="BO303" s="83"/>
      <c r="BP303" s="83"/>
      <c r="BQ303" s="83"/>
      <c r="BR303" s="83"/>
    </row>
    <row r="304">
      <c r="A304" s="83" t="str">
        <f t="array" ref="A304:ALK304">transpose(indirect('Train Failure report card'!C304))</f>
        <v>Saloon LCD</v>
      </c>
      <c r="B304" s="83" t="s">
        <v>164</v>
      </c>
      <c r="C304" s="83" t="s">
        <v>536</v>
      </c>
      <c r="D304" s="83" t="s">
        <v>341</v>
      </c>
      <c r="E304" s="83" t="s">
        <v>569</v>
      </c>
      <c r="F304" s="83" t="s">
        <v>489</v>
      </c>
      <c r="G304" s="83" t="s">
        <v>1241</v>
      </c>
      <c r="H304" s="83" t="s">
        <v>1246</v>
      </c>
      <c r="I304" s="83" t="s">
        <v>133</v>
      </c>
      <c r="J304" s="83" t="s">
        <v>635</v>
      </c>
      <c r="K304" s="83" t="s">
        <v>1263</v>
      </c>
      <c r="L304" s="83" t="s">
        <v>1267</v>
      </c>
      <c r="M304" s="83" t="s">
        <v>857</v>
      </c>
      <c r="N304" s="83" t="s">
        <v>1273</v>
      </c>
      <c r="O304" s="83" t="s">
        <v>990</v>
      </c>
      <c r="P304" s="83" t="s">
        <v>1283</v>
      </c>
      <c r="Q304" s="83" t="s">
        <v>914</v>
      </c>
      <c r="R304" s="83" t="s">
        <v>445</v>
      </c>
      <c r="S304" s="83" t="s">
        <v>238</v>
      </c>
      <c r="T304" s="83" t="s">
        <v>436</v>
      </c>
      <c r="U304" s="83" t="s">
        <v>375</v>
      </c>
      <c r="V304" s="83" t="s">
        <v>373</v>
      </c>
      <c r="W304" s="83" t="s">
        <v>582</v>
      </c>
      <c r="X304" s="83" t="s">
        <v>618</v>
      </c>
      <c r="Y304" s="83" t="s">
        <v>744</v>
      </c>
      <c r="Z304" s="83" t="s">
        <v>1106</v>
      </c>
      <c r="AA304" s="83" t="s">
        <v>161</v>
      </c>
      <c r="AB304" s="83" t="s">
        <v>38</v>
      </c>
      <c r="AC304" s="83" t="s">
        <v>95</v>
      </c>
      <c r="AD304" s="83" t="s">
        <v>619</v>
      </c>
      <c r="AE304" s="83" t="s">
        <v>680</v>
      </c>
      <c r="AF304" s="83" t="s">
        <v>699</v>
      </c>
      <c r="AG304" s="83" t="s">
        <v>1295</v>
      </c>
      <c r="AH304" s="83" t="s">
        <v>1296</v>
      </c>
      <c r="AI304" s="83" t="s">
        <v>61</v>
      </c>
      <c r="AJ304" s="83" t="s">
        <v>195</v>
      </c>
      <c r="AK304" s="83" t="s">
        <v>244</v>
      </c>
      <c r="AL304" s="83" t="s">
        <v>271</v>
      </c>
      <c r="AM304" s="83" t="s">
        <v>99</v>
      </c>
      <c r="AN304" s="83" t="s">
        <v>1297</v>
      </c>
      <c r="AO304" s="83" t="s">
        <v>288</v>
      </c>
      <c r="AP304" s="83" t="s">
        <v>523</v>
      </c>
      <c r="AQ304" s="83" t="s">
        <v>633</v>
      </c>
      <c r="AR304" s="83" t="s">
        <v>754</v>
      </c>
      <c r="AS304" s="83" t="s">
        <v>323</v>
      </c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E304" s="83"/>
      <c r="BF304" s="83"/>
      <c r="BG304" s="83"/>
      <c r="BH304" s="83"/>
      <c r="BI304" s="83"/>
      <c r="BJ304" s="83"/>
      <c r="BK304" s="83"/>
      <c r="BL304" s="83"/>
      <c r="BM304" s="83"/>
      <c r="BN304" s="83"/>
      <c r="BO304" s="83"/>
      <c r="BP304" s="83"/>
      <c r="BQ304" s="83"/>
      <c r="BR304" s="83"/>
    </row>
    <row r="305">
      <c r="A305" s="83" t="str">
        <f t="array" ref="A305:ALK305">transpose(indirect('Train Failure report card'!C305))</f>
        <v>LDCU</v>
      </c>
      <c r="B305" s="83" t="s">
        <v>1173</v>
      </c>
      <c r="C305" s="83" t="s">
        <v>1187</v>
      </c>
      <c r="D305" s="83" t="s">
        <v>1203</v>
      </c>
      <c r="E305" s="83" t="s">
        <v>1220</v>
      </c>
      <c r="F305" s="83" t="s">
        <v>1232</v>
      </c>
      <c r="G305" s="83" t="s">
        <v>1238</v>
      </c>
      <c r="H305" s="83" t="s">
        <v>150</v>
      </c>
      <c r="I305" s="83" t="s">
        <v>605</v>
      </c>
      <c r="J305" s="83" t="s">
        <v>141</v>
      </c>
      <c r="K305" s="83" t="s">
        <v>1261</v>
      </c>
      <c r="L305" s="83" t="s">
        <v>56</v>
      </c>
      <c r="M305" s="83" t="s">
        <v>312</v>
      </c>
      <c r="N305" s="83" t="s">
        <v>224</v>
      </c>
      <c r="O305" s="83" t="s">
        <v>1276</v>
      </c>
      <c r="P305" s="83" t="s">
        <v>1281</v>
      </c>
      <c r="Q305" s="83" t="s">
        <v>1286</v>
      </c>
      <c r="R305" s="83" t="s">
        <v>323</v>
      </c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E305" s="83"/>
      <c r="BF305" s="83"/>
      <c r="BG305" s="83"/>
      <c r="BH305" s="83"/>
      <c r="BI305" s="83"/>
      <c r="BJ305" s="83"/>
      <c r="BK305" s="83"/>
      <c r="BL305" s="83"/>
      <c r="BM305" s="83"/>
      <c r="BN305" s="83"/>
      <c r="BO305" s="83"/>
      <c r="BP305" s="83"/>
      <c r="BQ305" s="83"/>
      <c r="BR305" s="83"/>
    </row>
    <row r="306">
      <c r="A306" s="83" t="str">
        <f t="array" ref="A306:ALK306">transpose(indirect('Train Failure report card'!C306))</f>
        <v>LDCU</v>
      </c>
      <c r="B306" s="83" t="s">
        <v>1173</v>
      </c>
      <c r="C306" s="83" t="s">
        <v>1187</v>
      </c>
      <c r="D306" s="83" t="s">
        <v>1203</v>
      </c>
      <c r="E306" s="83" t="s">
        <v>1220</v>
      </c>
      <c r="F306" s="83" t="s">
        <v>1232</v>
      </c>
      <c r="G306" s="83" t="s">
        <v>1238</v>
      </c>
      <c r="H306" s="83" t="s">
        <v>150</v>
      </c>
      <c r="I306" s="83" t="s">
        <v>605</v>
      </c>
      <c r="J306" s="83" t="s">
        <v>141</v>
      </c>
      <c r="K306" s="83" t="s">
        <v>1261</v>
      </c>
      <c r="L306" s="83" t="s">
        <v>56</v>
      </c>
      <c r="M306" s="83" t="s">
        <v>312</v>
      </c>
      <c r="N306" s="83" t="s">
        <v>224</v>
      </c>
      <c r="O306" s="83" t="s">
        <v>1276</v>
      </c>
      <c r="P306" s="83" t="s">
        <v>1281</v>
      </c>
      <c r="Q306" s="83" t="s">
        <v>1286</v>
      </c>
      <c r="R306" s="83" t="s">
        <v>323</v>
      </c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E306" s="83"/>
      <c r="BF306" s="83"/>
      <c r="BG306" s="83"/>
      <c r="BH306" s="83"/>
      <c r="BI306" s="83"/>
      <c r="BJ306" s="83"/>
      <c r="BK306" s="83"/>
      <c r="BL306" s="83"/>
      <c r="BM306" s="83"/>
      <c r="BN306" s="83"/>
      <c r="BO306" s="83"/>
      <c r="BP306" s="83"/>
      <c r="BQ306" s="83"/>
      <c r="BR306" s="83"/>
    </row>
    <row r="307">
      <c r="A307" s="83" t="str">
        <f t="array" ref="A307:ALK307">transpose(indirect('Train Failure report card'!C307))</f>
        <v>Traction Inverter</v>
      </c>
      <c r="B307" s="83" t="s">
        <v>1172</v>
      </c>
      <c r="C307" s="83" t="s">
        <v>1186</v>
      </c>
      <c r="D307" s="83" t="s">
        <v>1202</v>
      </c>
      <c r="E307" s="83" t="s">
        <v>1219</v>
      </c>
      <c r="F307" s="83" t="s">
        <v>420</v>
      </c>
      <c r="G307" s="83" t="s">
        <v>1237</v>
      </c>
      <c r="H307" s="83" t="s">
        <v>512</v>
      </c>
      <c r="I307" s="83" t="s">
        <v>1252</v>
      </c>
      <c r="J307" s="83" t="s">
        <v>931</v>
      </c>
      <c r="K307" s="83" t="s">
        <v>1260</v>
      </c>
      <c r="L307" s="83" t="s">
        <v>899</v>
      </c>
      <c r="M307" s="83" t="s">
        <v>1269</v>
      </c>
      <c r="N307" s="83" t="s">
        <v>922</v>
      </c>
      <c r="O307" s="83" t="s">
        <v>1275</v>
      </c>
      <c r="P307" s="83" t="s">
        <v>1280</v>
      </c>
      <c r="Q307" s="83" t="s">
        <v>1285</v>
      </c>
      <c r="R307" s="83" t="s">
        <v>1289</v>
      </c>
      <c r="S307" s="83" t="s">
        <v>516</v>
      </c>
      <c r="T307" s="83" t="s">
        <v>893</v>
      </c>
      <c r="U307" s="83" t="s">
        <v>877</v>
      </c>
      <c r="V307" s="83" t="s">
        <v>878</v>
      </c>
      <c r="W307" s="83" t="s">
        <v>883</v>
      </c>
      <c r="X307" s="83" t="s">
        <v>912</v>
      </c>
      <c r="Y307" s="83" t="s">
        <v>323</v>
      </c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E307" s="83"/>
      <c r="BF307" s="83"/>
      <c r="BG307" s="83"/>
      <c r="BH307" s="83"/>
      <c r="BI307" s="83"/>
      <c r="BJ307" s="83"/>
      <c r="BK307" s="83"/>
      <c r="BL307" s="83"/>
      <c r="BM307" s="83"/>
      <c r="BN307" s="83"/>
      <c r="BO307" s="83"/>
      <c r="BP307" s="83"/>
      <c r="BQ307" s="83"/>
      <c r="BR307" s="83"/>
    </row>
    <row r="308">
      <c r="A308" s="83" t="str">
        <f t="array" ref="A308:ALK308">transpose(indirect('Train Failure report card'!C308))</f>
        <v>Saloon HVAC compressor</v>
      </c>
      <c r="B308" s="83" t="s">
        <v>338</v>
      </c>
      <c r="C308" s="83" t="s">
        <v>1190</v>
      </c>
      <c r="D308" s="83" t="s">
        <v>1207</v>
      </c>
      <c r="E308" s="83" t="s">
        <v>1223</v>
      </c>
      <c r="F308" s="83" t="s">
        <v>29</v>
      </c>
      <c r="G308" s="83" t="s">
        <v>363</v>
      </c>
      <c r="H308" s="83" t="s">
        <v>452</v>
      </c>
      <c r="I308" s="83" t="s">
        <v>414</v>
      </c>
      <c r="J308" s="83" t="s">
        <v>1115</v>
      </c>
      <c r="K308" s="83" t="s">
        <v>840</v>
      </c>
      <c r="L308" s="83" t="s">
        <v>1265</v>
      </c>
      <c r="M308" s="83" t="s">
        <v>116</v>
      </c>
      <c r="N308" s="83" t="s">
        <v>1271</v>
      </c>
      <c r="O308" s="83" t="s">
        <v>1277</v>
      </c>
      <c r="P308" s="83" t="s">
        <v>1282</v>
      </c>
      <c r="Q308" s="83" t="s">
        <v>1287</v>
      </c>
      <c r="R308" s="83" t="s">
        <v>1290</v>
      </c>
      <c r="S308" s="83" t="s">
        <v>1292</v>
      </c>
      <c r="T308" s="83" t="s">
        <v>1293</v>
      </c>
      <c r="U308" s="83" t="s">
        <v>1294</v>
      </c>
      <c r="V308" s="83" t="s">
        <v>189</v>
      </c>
      <c r="W308" s="83" t="s">
        <v>307</v>
      </c>
      <c r="X308" s="83" t="s">
        <v>346</v>
      </c>
      <c r="Y308" s="83" t="s">
        <v>808</v>
      </c>
      <c r="Z308" s="83" t="s">
        <v>323</v>
      </c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E308" s="83"/>
      <c r="BF308" s="83"/>
      <c r="BG308" s="83"/>
      <c r="BH308" s="83"/>
      <c r="BI308" s="83"/>
      <c r="BJ308" s="83"/>
      <c r="BK308" s="83"/>
      <c r="BL308" s="83"/>
      <c r="BM308" s="83"/>
      <c r="BN308" s="83"/>
      <c r="BO308" s="83"/>
      <c r="BP308" s="83"/>
      <c r="BQ308" s="83"/>
      <c r="BR308" s="83"/>
    </row>
    <row r="309">
      <c r="A309" s="83" t="str">
        <f t="array" ref="A309:ALK309">transpose(indirect('Train Failure report card'!C309))</f>
        <v>Saloon LCD</v>
      </c>
      <c r="B309" s="83" t="s">
        <v>164</v>
      </c>
      <c r="C309" s="83" t="s">
        <v>536</v>
      </c>
      <c r="D309" s="83" t="s">
        <v>341</v>
      </c>
      <c r="E309" s="83" t="s">
        <v>569</v>
      </c>
      <c r="F309" s="83" t="s">
        <v>489</v>
      </c>
      <c r="G309" s="83" t="s">
        <v>1241</v>
      </c>
      <c r="H309" s="83" t="s">
        <v>1246</v>
      </c>
      <c r="I309" s="83" t="s">
        <v>133</v>
      </c>
      <c r="J309" s="83" t="s">
        <v>635</v>
      </c>
      <c r="K309" s="83" t="s">
        <v>1263</v>
      </c>
      <c r="L309" s="83" t="s">
        <v>1267</v>
      </c>
      <c r="M309" s="83" t="s">
        <v>857</v>
      </c>
      <c r="N309" s="83" t="s">
        <v>1273</v>
      </c>
      <c r="O309" s="83" t="s">
        <v>990</v>
      </c>
      <c r="P309" s="83" t="s">
        <v>1283</v>
      </c>
      <c r="Q309" s="83" t="s">
        <v>914</v>
      </c>
      <c r="R309" s="83" t="s">
        <v>445</v>
      </c>
      <c r="S309" s="83" t="s">
        <v>238</v>
      </c>
      <c r="T309" s="83" t="s">
        <v>436</v>
      </c>
      <c r="U309" s="83" t="s">
        <v>375</v>
      </c>
      <c r="V309" s="83" t="s">
        <v>373</v>
      </c>
      <c r="W309" s="83" t="s">
        <v>582</v>
      </c>
      <c r="X309" s="83" t="s">
        <v>618</v>
      </c>
      <c r="Y309" s="83" t="s">
        <v>744</v>
      </c>
      <c r="Z309" s="83" t="s">
        <v>1106</v>
      </c>
      <c r="AA309" s="83" t="s">
        <v>161</v>
      </c>
      <c r="AB309" s="83" t="s">
        <v>38</v>
      </c>
      <c r="AC309" s="83" t="s">
        <v>95</v>
      </c>
      <c r="AD309" s="83" t="s">
        <v>619</v>
      </c>
      <c r="AE309" s="83" t="s">
        <v>680</v>
      </c>
      <c r="AF309" s="83" t="s">
        <v>699</v>
      </c>
      <c r="AG309" s="83" t="s">
        <v>1295</v>
      </c>
      <c r="AH309" s="83" t="s">
        <v>1296</v>
      </c>
      <c r="AI309" s="83" t="s">
        <v>61</v>
      </c>
      <c r="AJ309" s="83" t="s">
        <v>195</v>
      </c>
      <c r="AK309" s="83" t="s">
        <v>244</v>
      </c>
      <c r="AL309" s="83" t="s">
        <v>271</v>
      </c>
      <c r="AM309" s="83" t="s">
        <v>99</v>
      </c>
      <c r="AN309" s="83" t="s">
        <v>1297</v>
      </c>
      <c r="AO309" s="83" t="s">
        <v>288</v>
      </c>
      <c r="AP309" s="83" t="s">
        <v>523</v>
      </c>
      <c r="AQ309" s="83" t="s">
        <v>633</v>
      </c>
      <c r="AR309" s="83" t="s">
        <v>754</v>
      </c>
      <c r="AS309" s="83" t="s">
        <v>323</v>
      </c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E309" s="83"/>
      <c r="BF309" s="83"/>
      <c r="BG309" s="83"/>
      <c r="BH309" s="83"/>
      <c r="BI309" s="83"/>
      <c r="BJ309" s="83"/>
      <c r="BK309" s="83"/>
      <c r="BL309" s="83"/>
      <c r="BM309" s="83"/>
      <c r="BN309" s="83"/>
      <c r="BO309" s="83"/>
      <c r="BP309" s="83"/>
      <c r="BQ309" s="83"/>
      <c r="BR309" s="83"/>
    </row>
    <row r="310">
      <c r="A310" s="83" t="str">
        <f t="array" ref="A310:ALK310">transpose(indirect('Train Failure report card'!C310))</f>
        <v>Saloon LCD</v>
      </c>
      <c r="B310" s="83" t="s">
        <v>164</v>
      </c>
      <c r="C310" s="83" t="s">
        <v>536</v>
      </c>
      <c r="D310" s="83" t="s">
        <v>341</v>
      </c>
      <c r="E310" s="83" t="s">
        <v>569</v>
      </c>
      <c r="F310" s="83" t="s">
        <v>489</v>
      </c>
      <c r="G310" s="83" t="s">
        <v>1241</v>
      </c>
      <c r="H310" s="83" t="s">
        <v>1246</v>
      </c>
      <c r="I310" s="83" t="s">
        <v>133</v>
      </c>
      <c r="J310" s="83" t="s">
        <v>635</v>
      </c>
      <c r="K310" s="83" t="s">
        <v>1263</v>
      </c>
      <c r="L310" s="83" t="s">
        <v>1267</v>
      </c>
      <c r="M310" s="83" t="s">
        <v>857</v>
      </c>
      <c r="N310" s="83" t="s">
        <v>1273</v>
      </c>
      <c r="O310" s="83" t="s">
        <v>990</v>
      </c>
      <c r="P310" s="83" t="s">
        <v>1283</v>
      </c>
      <c r="Q310" s="83" t="s">
        <v>914</v>
      </c>
      <c r="R310" s="83" t="s">
        <v>445</v>
      </c>
      <c r="S310" s="83" t="s">
        <v>238</v>
      </c>
      <c r="T310" s="83" t="s">
        <v>436</v>
      </c>
      <c r="U310" s="83" t="s">
        <v>375</v>
      </c>
      <c r="V310" s="83" t="s">
        <v>373</v>
      </c>
      <c r="W310" s="83" t="s">
        <v>582</v>
      </c>
      <c r="X310" s="83" t="s">
        <v>618</v>
      </c>
      <c r="Y310" s="83" t="s">
        <v>744</v>
      </c>
      <c r="Z310" s="83" t="s">
        <v>1106</v>
      </c>
      <c r="AA310" s="83" t="s">
        <v>161</v>
      </c>
      <c r="AB310" s="83" t="s">
        <v>38</v>
      </c>
      <c r="AC310" s="83" t="s">
        <v>95</v>
      </c>
      <c r="AD310" s="83" t="s">
        <v>619</v>
      </c>
      <c r="AE310" s="83" t="s">
        <v>680</v>
      </c>
      <c r="AF310" s="83" t="s">
        <v>699</v>
      </c>
      <c r="AG310" s="83" t="s">
        <v>1295</v>
      </c>
      <c r="AH310" s="83" t="s">
        <v>1296</v>
      </c>
      <c r="AI310" s="83" t="s">
        <v>61</v>
      </c>
      <c r="AJ310" s="83" t="s">
        <v>195</v>
      </c>
      <c r="AK310" s="83" t="s">
        <v>244</v>
      </c>
      <c r="AL310" s="83" t="s">
        <v>271</v>
      </c>
      <c r="AM310" s="83" t="s">
        <v>99</v>
      </c>
      <c r="AN310" s="83" t="s">
        <v>1297</v>
      </c>
      <c r="AO310" s="83" t="s">
        <v>288</v>
      </c>
      <c r="AP310" s="83" t="s">
        <v>523</v>
      </c>
      <c r="AQ310" s="83" t="s">
        <v>633</v>
      </c>
      <c r="AR310" s="83" t="s">
        <v>754</v>
      </c>
      <c r="AS310" s="83" t="s">
        <v>323</v>
      </c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E310" s="83"/>
      <c r="BF310" s="83"/>
      <c r="BG310" s="83"/>
      <c r="BH310" s="83"/>
      <c r="BI310" s="83"/>
      <c r="BJ310" s="83"/>
      <c r="BK310" s="83"/>
      <c r="BL310" s="83"/>
      <c r="BM310" s="83"/>
      <c r="BN310" s="83"/>
      <c r="BO310" s="83"/>
      <c r="BP310" s="83"/>
      <c r="BQ310" s="83"/>
      <c r="BR310" s="83"/>
    </row>
    <row r="311">
      <c r="A311" s="83" t="str">
        <f t="array" ref="A311:ALK311">transpose(indirect('Train Failure report card'!C311))</f>
        <v>Current collector fuse</v>
      </c>
      <c r="B311" s="83" t="s">
        <v>126</v>
      </c>
      <c r="C311" s="83" t="s">
        <v>1185</v>
      </c>
      <c r="D311" s="83" t="s">
        <v>1201</v>
      </c>
      <c r="E311" s="83" t="s">
        <v>1218</v>
      </c>
      <c r="F311" s="83" t="s">
        <v>812</v>
      </c>
      <c r="G311" s="83" t="s">
        <v>176</v>
      </c>
      <c r="H311" s="83" t="s">
        <v>1244</v>
      </c>
      <c r="I311" s="83" t="s">
        <v>253</v>
      </c>
      <c r="J311" s="83" t="s">
        <v>433</v>
      </c>
      <c r="K311" s="83" t="s">
        <v>323</v>
      </c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E311" s="83"/>
      <c r="BF311" s="83"/>
      <c r="BG311" s="83"/>
      <c r="BH311" s="83"/>
      <c r="BI311" s="83"/>
      <c r="BJ311" s="83"/>
      <c r="BK311" s="83"/>
      <c r="BL311" s="83"/>
      <c r="BM311" s="83"/>
      <c r="BN311" s="83"/>
      <c r="BO311" s="83"/>
      <c r="BP311" s="83"/>
      <c r="BQ311" s="83"/>
      <c r="BR311" s="83"/>
    </row>
    <row r="312">
      <c r="A312" s="83" t="str">
        <f t="array" ref="A312:ALK312">transpose(indirect('Train Failure report card'!C312))</f>
        <v>Current collector fuse</v>
      </c>
      <c r="B312" s="83" t="s">
        <v>126</v>
      </c>
      <c r="C312" s="83" t="s">
        <v>1185</v>
      </c>
      <c r="D312" s="83" t="s">
        <v>1201</v>
      </c>
      <c r="E312" s="83" t="s">
        <v>1218</v>
      </c>
      <c r="F312" s="83" t="s">
        <v>812</v>
      </c>
      <c r="G312" s="83" t="s">
        <v>176</v>
      </c>
      <c r="H312" s="83" t="s">
        <v>1244</v>
      </c>
      <c r="I312" s="83" t="s">
        <v>253</v>
      </c>
      <c r="J312" s="83" t="s">
        <v>433</v>
      </c>
      <c r="K312" s="83" t="s">
        <v>323</v>
      </c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E312" s="83"/>
      <c r="BF312" s="83"/>
      <c r="BG312" s="83"/>
      <c r="BH312" s="83"/>
      <c r="BI312" s="83"/>
      <c r="BJ312" s="83"/>
      <c r="BK312" s="83"/>
      <c r="BL312" s="83"/>
      <c r="BM312" s="83"/>
      <c r="BN312" s="83"/>
      <c r="BO312" s="83"/>
      <c r="BP312" s="83"/>
      <c r="BQ312" s="83"/>
      <c r="BR312" s="83"/>
    </row>
    <row r="313">
      <c r="A313" s="83" t="str">
        <f t="array" ref="A313:ALK313">transpose(indirect('Train Failure report card'!C313))</f>
        <v>Current collector fuse</v>
      </c>
      <c r="B313" s="83" t="s">
        <v>126</v>
      </c>
      <c r="C313" s="83" t="s">
        <v>1185</v>
      </c>
      <c r="D313" s="83" t="s">
        <v>1201</v>
      </c>
      <c r="E313" s="83" t="s">
        <v>1218</v>
      </c>
      <c r="F313" s="83" t="s">
        <v>812</v>
      </c>
      <c r="G313" s="83" t="s">
        <v>176</v>
      </c>
      <c r="H313" s="83" t="s">
        <v>1244</v>
      </c>
      <c r="I313" s="83" t="s">
        <v>253</v>
      </c>
      <c r="J313" s="83" t="s">
        <v>433</v>
      </c>
      <c r="K313" s="83" t="s">
        <v>323</v>
      </c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E313" s="83"/>
      <c r="BF313" s="83"/>
      <c r="BG313" s="83"/>
      <c r="BH313" s="83"/>
      <c r="BI313" s="83"/>
      <c r="BJ313" s="83"/>
      <c r="BK313" s="83"/>
      <c r="BL313" s="83"/>
      <c r="BM313" s="83"/>
      <c r="BN313" s="83"/>
      <c r="BO313" s="83"/>
      <c r="BP313" s="83"/>
      <c r="BQ313" s="83"/>
      <c r="BR313" s="83"/>
    </row>
    <row r="314">
      <c r="A314" s="83" t="str">
        <f t="array" ref="A314:ALK314">transpose(indirect('Train Failure report card'!C314))</f>
        <v>Wiper controller Box</v>
      </c>
      <c r="B314" s="83" t="s">
        <v>470</v>
      </c>
      <c r="C314" s="83" t="s">
        <v>424</v>
      </c>
      <c r="D314" s="83" t="s">
        <v>1215</v>
      </c>
      <c r="E314" s="83" t="s">
        <v>281</v>
      </c>
      <c r="F314" s="83" t="s">
        <v>352</v>
      </c>
      <c r="G314" s="83" t="s">
        <v>114</v>
      </c>
      <c r="H314" s="83" t="s">
        <v>1249</v>
      </c>
      <c r="I314" s="83" t="s">
        <v>1255</v>
      </c>
      <c r="J314" s="83" t="s">
        <v>625</v>
      </c>
      <c r="K314" s="83" t="s">
        <v>958</v>
      </c>
      <c r="L314" s="83" t="s">
        <v>645</v>
      </c>
      <c r="M314" s="83" t="s">
        <v>323</v>
      </c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E314" s="83"/>
      <c r="BF314" s="83"/>
      <c r="BG314" s="83"/>
      <c r="BH314" s="83"/>
      <c r="BI314" s="83"/>
      <c r="BJ314" s="83"/>
      <c r="BK314" s="83"/>
      <c r="BL314" s="83"/>
      <c r="BM314" s="83"/>
      <c r="BN314" s="83"/>
      <c r="BO314" s="83"/>
      <c r="BP314" s="83"/>
      <c r="BQ314" s="83"/>
      <c r="BR314" s="83"/>
    </row>
    <row r="315">
      <c r="A315" s="83" t="str">
        <f t="array" ref="A315:ALK315">transpose(indirect('Train Failure report card'!C315))</f>
        <v>Saloon light gear controller</v>
      </c>
      <c r="B315" s="83" t="s">
        <v>1178</v>
      </c>
      <c r="C315" s="83" t="s">
        <v>1193</v>
      </c>
      <c r="D315" s="83" t="s">
        <v>155</v>
      </c>
      <c r="E315" s="83" t="s">
        <v>782</v>
      </c>
      <c r="F315" s="83" t="s">
        <v>323</v>
      </c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E315" s="83"/>
      <c r="BF315" s="83"/>
      <c r="BG315" s="83"/>
      <c r="BH315" s="83"/>
      <c r="BI315" s="83"/>
      <c r="BJ315" s="83"/>
      <c r="BK315" s="83"/>
      <c r="BL315" s="83"/>
      <c r="BM315" s="83"/>
      <c r="BN315" s="83"/>
      <c r="BO315" s="83"/>
      <c r="BP315" s="83"/>
      <c r="BQ315" s="83"/>
      <c r="BR315" s="83"/>
    </row>
    <row r="316">
      <c r="A316" s="83" t="str">
        <f t="array" ref="A316:ALK316">transpose(indirect('Train Failure report card'!C316))</f>
        <v>Gateway valve</v>
      </c>
      <c r="B316" s="83" t="s">
        <v>34</v>
      </c>
      <c r="C316" s="83" t="s">
        <v>1195</v>
      </c>
      <c r="D316" s="83" t="s">
        <v>1211</v>
      </c>
      <c r="E316" s="83" t="s">
        <v>1226</v>
      </c>
      <c r="F316" s="83" t="s">
        <v>1235</v>
      </c>
      <c r="G316" s="83" t="s">
        <v>533</v>
      </c>
      <c r="H316" s="83" t="s">
        <v>1247</v>
      </c>
      <c r="I316" s="83" t="s">
        <v>200</v>
      </c>
      <c r="J316" s="83" t="s">
        <v>259</v>
      </c>
      <c r="K316" s="83" t="s">
        <v>147</v>
      </c>
      <c r="L316" s="83" t="s">
        <v>562</v>
      </c>
      <c r="M316" s="83" t="s">
        <v>694</v>
      </c>
      <c r="N316" s="83" t="s">
        <v>323</v>
      </c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E316" s="83"/>
      <c r="BF316" s="83"/>
      <c r="BG316" s="83"/>
      <c r="BH316" s="83"/>
      <c r="BI316" s="83"/>
      <c r="BJ316" s="83"/>
      <c r="BK316" s="83"/>
      <c r="BL316" s="83"/>
      <c r="BM316" s="83"/>
      <c r="BN316" s="83"/>
      <c r="BO316" s="83"/>
      <c r="BP316" s="83"/>
      <c r="BQ316" s="83"/>
      <c r="BR316" s="83"/>
    </row>
    <row r="317">
      <c r="A317" s="83" t="str">
        <f t="array" ref="A317:ALK317">transpose(indirect('Train Failure report card'!C317))</f>
        <v>Saloon LCD</v>
      </c>
      <c r="B317" s="83" t="s">
        <v>164</v>
      </c>
      <c r="C317" s="83" t="s">
        <v>536</v>
      </c>
      <c r="D317" s="83" t="s">
        <v>341</v>
      </c>
      <c r="E317" s="83" t="s">
        <v>569</v>
      </c>
      <c r="F317" s="83" t="s">
        <v>489</v>
      </c>
      <c r="G317" s="83" t="s">
        <v>1241</v>
      </c>
      <c r="H317" s="83" t="s">
        <v>1246</v>
      </c>
      <c r="I317" s="83" t="s">
        <v>133</v>
      </c>
      <c r="J317" s="83" t="s">
        <v>635</v>
      </c>
      <c r="K317" s="83" t="s">
        <v>1263</v>
      </c>
      <c r="L317" s="83" t="s">
        <v>1267</v>
      </c>
      <c r="M317" s="83" t="s">
        <v>857</v>
      </c>
      <c r="N317" s="83" t="s">
        <v>1273</v>
      </c>
      <c r="O317" s="83" t="s">
        <v>990</v>
      </c>
      <c r="P317" s="83" t="s">
        <v>1283</v>
      </c>
      <c r="Q317" s="83" t="s">
        <v>914</v>
      </c>
      <c r="R317" s="83" t="s">
        <v>445</v>
      </c>
      <c r="S317" s="83" t="s">
        <v>238</v>
      </c>
      <c r="T317" s="83" t="s">
        <v>436</v>
      </c>
      <c r="U317" s="83" t="s">
        <v>375</v>
      </c>
      <c r="V317" s="83" t="s">
        <v>373</v>
      </c>
      <c r="W317" s="83" t="s">
        <v>582</v>
      </c>
      <c r="X317" s="83" t="s">
        <v>618</v>
      </c>
      <c r="Y317" s="83" t="s">
        <v>744</v>
      </c>
      <c r="Z317" s="83" t="s">
        <v>1106</v>
      </c>
      <c r="AA317" s="83" t="s">
        <v>161</v>
      </c>
      <c r="AB317" s="83" t="s">
        <v>38</v>
      </c>
      <c r="AC317" s="83" t="s">
        <v>95</v>
      </c>
      <c r="AD317" s="83" t="s">
        <v>619</v>
      </c>
      <c r="AE317" s="83" t="s">
        <v>680</v>
      </c>
      <c r="AF317" s="83" t="s">
        <v>699</v>
      </c>
      <c r="AG317" s="83" t="s">
        <v>1295</v>
      </c>
      <c r="AH317" s="83" t="s">
        <v>1296</v>
      </c>
      <c r="AI317" s="83" t="s">
        <v>61</v>
      </c>
      <c r="AJ317" s="83" t="s">
        <v>195</v>
      </c>
      <c r="AK317" s="83" t="s">
        <v>244</v>
      </c>
      <c r="AL317" s="83" t="s">
        <v>271</v>
      </c>
      <c r="AM317" s="83" t="s">
        <v>99</v>
      </c>
      <c r="AN317" s="83" t="s">
        <v>1297</v>
      </c>
      <c r="AO317" s="83" t="s">
        <v>288</v>
      </c>
      <c r="AP317" s="83" t="s">
        <v>523</v>
      </c>
      <c r="AQ317" s="83" t="s">
        <v>633</v>
      </c>
      <c r="AR317" s="83" t="s">
        <v>754</v>
      </c>
      <c r="AS317" s="83" t="s">
        <v>323</v>
      </c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E317" s="83"/>
      <c r="BF317" s="83"/>
      <c r="BG317" s="83"/>
      <c r="BH317" s="83"/>
      <c r="BI317" s="83"/>
      <c r="BJ317" s="83"/>
      <c r="BK317" s="83"/>
      <c r="BL317" s="83"/>
      <c r="BM317" s="83"/>
      <c r="BN317" s="83"/>
      <c r="BO317" s="83"/>
      <c r="BP317" s="83"/>
      <c r="BQ317" s="83"/>
      <c r="BR317" s="83"/>
    </row>
    <row r="318">
      <c r="A318" s="83" t="str">
        <f t="array" ref="A318:ALK318">transpose(indirect('Train Failure report card'!C318))</f>
        <v>Saloon LCD</v>
      </c>
      <c r="B318" s="83" t="s">
        <v>164</v>
      </c>
      <c r="C318" s="83" t="s">
        <v>536</v>
      </c>
      <c r="D318" s="83" t="s">
        <v>341</v>
      </c>
      <c r="E318" s="83" t="s">
        <v>569</v>
      </c>
      <c r="F318" s="83" t="s">
        <v>489</v>
      </c>
      <c r="G318" s="83" t="s">
        <v>1241</v>
      </c>
      <c r="H318" s="83" t="s">
        <v>1246</v>
      </c>
      <c r="I318" s="83" t="s">
        <v>133</v>
      </c>
      <c r="J318" s="83" t="s">
        <v>635</v>
      </c>
      <c r="K318" s="83" t="s">
        <v>1263</v>
      </c>
      <c r="L318" s="83" t="s">
        <v>1267</v>
      </c>
      <c r="M318" s="83" t="s">
        <v>857</v>
      </c>
      <c r="N318" s="83" t="s">
        <v>1273</v>
      </c>
      <c r="O318" s="83" t="s">
        <v>990</v>
      </c>
      <c r="P318" s="83" t="s">
        <v>1283</v>
      </c>
      <c r="Q318" s="83" t="s">
        <v>914</v>
      </c>
      <c r="R318" s="83" t="s">
        <v>445</v>
      </c>
      <c r="S318" s="83" t="s">
        <v>238</v>
      </c>
      <c r="T318" s="83" t="s">
        <v>436</v>
      </c>
      <c r="U318" s="83" t="s">
        <v>375</v>
      </c>
      <c r="V318" s="83" t="s">
        <v>373</v>
      </c>
      <c r="W318" s="83" t="s">
        <v>582</v>
      </c>
      <c r="X318" s="83" t="s">
        <v>618</v>
      </c>
      <c r="Y318" s="83" t="s">
        <v>744</v>
      </c>
      <c r="Z318" s="83" t="s">
        <v>1106</v>
      </c>
      <c r="AA318" s="83" t="s">
        <v>161</v>
      </c>
      <c r="AB318" s="83" t="s">
        <v>38</v>
      </c>
      <c r="AC318" s="83" t="s">
        <v>95</v>
      </c>
      <c r="AD318" s="83" t="s">
        <v>619</v>
      </c>
      <c r="AE318" s="83" t="s">
        <v>680</v>
      </c>
      <c r="AF318" s="83" t="s">
        <v>699</v>
      </c>
      <c r="AG318" s="83" t="s">
        <v>1295</v>
      </c>
      <c r="AH318" s="83" t="s">
        <v>1296</v>
      </c>
      <c r="AI318" s="83" t="s">
        <v>61</v>
      </c>
      <c r="AJ318" s="83" t="s">
        <v>195</v>
      </c>
      <c r="AK318" s="83" t="s">
        <v>244</v>
      </c>
      <c r="AL318" s="83" t="s">
        <v>271</v>
      </c>
      <c r="AM318" s="83" t="s">
        <v>99</v>
      </c>
      <c r="AN318" s="83" t="s">
        <v>1297</v>
      </c>
      <c r="AO318" s="83" t="s">
        <v>288</v>
      </c>
      <c r="AP318" s="83" t="s">
        <v>523</v>
      </c>
      <c r="AQ318" s="83" t="s">
        <v>633</v>
      </c>
      <c r="AR318" s="83" t="s">
        <v>754</v>
      </c>
      <c r="AS318" s="83" t="s">
        <v>323</v>
      </c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E318" s="83"/>
      <c r="BF318" s="83"/>
      <c r="BG318" s="83"/>
      <c r="BH318" s="83"/>
      <c r="BI318" s="83"/>
      <c r="BJ318" s="83"/>
      <c r="BK318" s="83"/>
      <c r="BL318" s="83"/>
      <c r="BM318" s="83"/>
      <c r="BN318" s="83"/>
      <c r="BO318" s="83"/>
      <c r="BP318" s="83"/>
      <c r="BQ318" s="83"/>
      <c r="BR318" s="83"/>
    </row>
    <row r="319">
      <c r="A319" s="83" t="str">
        <f t="array" ref="A319:ALK319">transpose(indirect('Train Failure report card'!C319))</f>
        <v>Saloon LCD</v>
      </c>
      <c r="B319" s="83" t="s">
        <v>164</v>
      </c>
      <c r="C319" s="83" t="s">
        <v>536</v>
      </c>
      <c r="D319" s="83" t="s">
        <v>341</v>
      </c>
      <c r="E319" s="83" t="s">
        <v>569</v>
      </c>
      <c r="F319" s="83" t="s">
        <v>489</v>
      </c>
      <c r="G319" s="83" t="s">
        <v>1241</v>
      </c>
      <c r="H319" s="83" t="s">
        <v>1246</v>
      </c>
      <c r="I319" s="83" t="s">
        <v>133</v>
      </c>
      <c r="J319" s="83" t="s">
        <v>635</v>
      </c>
      <c r="K319" s="83" t="s">
        <v>1263</v>
      </c>
      <c r="L319" s="83" t="s">
        <v>1267</v>
      </c>
      <c r="M319" s="83" t="s">
        <v>857</v>
      </c>
      <c r="N319" s="83" t="s">
        <v>1273</v>
      </c>
      <c r="O319" s="83" t="s">
        <v>990</v>
      </c>
      <c r="P319" s="83" t="s">
        <v>1283</v>
      </c>
      <c r="Q319" s="83" t="s">
        <v>914</v>
      </c>
      <c r="R319" s="83" t="s">
        <v>445</v>
      </c>
      <c r="S319" s="83" t="s">
        <v>238</v>
      </c>
      <c r="T319" s="83" t="s">
        <v>436</v>
      </c>
      <c r="U319" s="83" t="s">
        <v>375</v>
      </c>
      <c r="V319" s="83" t="s">
        <v>373</v>
      </c>
      <c r="W319" s="83" t="s">
        <v>582</v>
      </c>
      <c r="X319" s="83" t="s">
        <v>618</v>
      </c>
      <c r="Y319" s="83" t="s">
        <v>744</v>
      </c>
      <c r="Z319" s="83" t="s">
        <v>1106</v>
      </c>
      <c r="AA319" s="83" t="s">
        <v>161</v>
      </c>
      <c r="AB319" s="83" t="s">
        <v>38</v>
      </c>
      <c r="AC319" s="83" t="s">
        <v>95</v>
      </c>
      <c r="AD319" s="83" t="s">
        <v>619</v>
      </c>
      <c r="AE319" s="83" t="s">
        <v>680</v>
      </c>
      <c r="AF319" s="83" t="s">
        <v>699</v>
      </c>
      <c r="AG319" s="83" t="s">
        <v>1295</v>
      </c>
      <c r="AH319" s="83" t="s">
        <v>1296</v>
      </c>
      <c r="AI319" s="83" t="s">
        <v>61</v>
      </c>
      <c r="AJ319" s="83" t="s">
        <v>195</v>
      </c>
      <c r="AK319" s="83" t="s">
        <v>244</v>
      </c>
      <c r="AL319" s="83" t="s">
        <v>271</v>
      </c>
      <c r="AM319" s="83" t="s">
        <v>99</v>
      </c>
      <c r="AN319" s="83" t="s">
        <v>1297</v>
      </c>
      <c r="AO319" s="83" t="s">
        <v>288</v>
      </c>
      <c r="AP319" s="83" t="s">
        <v>523</v>
      </c>
      <c r="AQ319" s="83" t="s">
        <v>633</v>
      </c>
      <c r="AR319" s="83" t="s">
        <v>754</v>
      </c>
      <c r="AS319" s="83" t="s">
        <v>323</v>
      </c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E319" s="83"/>
      <c r="BF319" s="83"/>
      <c r="BG319" s="83"/>
      <c r="BH319" s="83"/>
      <c r="BI319" s="83"/>
      <c r="BJ319" s="83"/>
      <c r="BK319" s="83"/>
      <c r="BL319" s="83"/>
      <c r="BM319" s="83"/>
      <c r="BN319" s="83"/>
      <c r="BO319" s="83"/>
      <c r="BP319" s="83"/>
      <c r="BQ319" s="83"/>
      <c r="BR319" s="83"/>
    </row>
    <row r="320">
      <c r="A320" s="83" t="str">
        <f t="array" ref="A320:ALK320">transpose(indirect('Train Failure report card'!C320))</f>
        <v>Saloon LCD</v>
      </c>
      <c r="B320" s="83" t="s">
        <v>164</v>
      </c>
      <c r="C320" s="83" t="s">
        <v>536</v>
      </c>
      <c r="D320" s="83" t="s">
        <v>341</v>
      </c>
      <c r="E320" s="83" t="s">
        <v>569</v>
      </c>
      <c r="F320" s="83" t="s">
        <v>489</v>
      </c>
      <c r="G320" s="83" t="s">
        <v>1241</v>
      </c>
      <c r="H320" s="83" t="s">
        <v>1246</v>
      </c>
      <c r="I320" s="83" t="s">
        <v>133</v>
      </c>
      <c r="J320" s="83" t="s">
        <v>635</v>
      </c>
      <c r="K320" s="83" t="s">
        <v>1263</v>
      </c>
      <c r="L320" s="83" t="s">
        <v>1267</v>
      </c>
      <c r="M320" s="83" t="s">
        <v>857</v>
      </c>
      <c r="N320" s="83" t="s">
        <v>1273</v>
      </c>
      <c r="O320" s="83" t="s">
        <v>990</v>
      </c>
      <c r="P320" s="83" t="s">
        <v>1283</v>
      </c>
      <c r="Q320" s="83" t="s">
        <v>914</v>
      </c>
      <c r="R320" s="83" t="s">
        <v>445</v>
      </c>
      <c r="S320" s="83" t="s">
        <v>238</v>
      </c>
      <c r="T320" s="83" t="s">
        <v>436</v>
      </c>
      <c r="U320" s="83" t="s">
        <v>375</v>
      </c>
      <c r="V320" s="83" t="s">
        <v>373</v>
      </c>
      <c r="W320" s="83" t="s">
        <v>582</v>
      </c>
      <c r="X320" s="83" t="s">
        <v>618</v>
      </c>
      <c r="Y320" s="83" t="s">
        <v>744</v>
      </c>
      <c r="Z320" s="83" t="s">
        <v>1106</v>
      </c>
      <c r="AA320" s="83" t="s">
        <v>161</v>
      </c>
      <c r="AB320" s="83" t="s">
        <v>38</v>
      </c>
      <c r="AC320" s="83" t="s">
        <v>95</v>
      </c>
      <c r="AD320" s="83" t="s">
        <v>619</v>
      </c>
      <c r="AE320" s="83" t="s">
        <v>680</v>
      </c>
      <c r="AF320" s="83" t="s">
        <v>699</v>
      </c>
      <c r="AG320" s="83" t="s">
        <v>1295</v>
      </c>
      <c r="AH320" s="83" t="s">
        <v>1296</v>
      </c>
      <c r="AI320" s="83" t="s">
        <v>61</v>
      </c>
      <c r="AJ320" s="83" t="s">
        <v>195</v>
      </c>
      <c r="AK320" s="83" t="s">
        <v>244</v>
      </c>
      <c r="AL320" s="83" t="s">
        <v>271</v>
      </c>
      <c r="AM320" s="83" t="s">
        <v>99</v>
      </c>
      <c r="AN320" s="83" t="s">
        <v>1297</v>
      </c>
      <c r="AO320" s="83" t="s">
        <v>288</v>
      </c>
      <c r="AP320" s="83" t="s">
        <v>523</v>
      </c>
      <c r="AQ320" s="83" t="s">
        <v>633</v>
      </c>
      <c r="AR320" s="83" t="s">
        <v>754</v>
      </c>
      <c r="AS320" s="83" t="s">
        <v>323</v>
      </c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E320" s="83"/>
      <c r="BF320" s="83"/>
      <c r="BG320" s="83"/>
      <c r="BH320" s="83"/>
      <c r="BI320" s="83"/>
      <c r="BJ320" s="83"/>
      <c r="BK320" s="83"/>
      <c r="BL320" s="83"/>
      <c r="BM320" s="83"/>
      <c r="BN320" s="83"/>
      <c r="BO320" s="83"/>
      <c r="BP320" s="83"/>
      <c r="BQ320" s="83"/>
      <c r="BR320" s="83"/>
    </row>
    <row r="321">
      <c r="A321" s="83" t="str">
        <f t="array" ref="A321:ALK321">transpose(indirect('Train Failure report card'!C321))</f>
        <v>Saloon HVAC compressor</v>
      </c>
      <c r="B321" s="83" t="s">
        <v>338</v>
      </c>
      <c r="C321" s="83" t="s">
        <v>1190</v>
      </c>
      <c r="D321" s="83" t="s">
        <v>1207</v>
      </c>
      <c r="E321" s="83" t="s">
        <v>1223</v>
      </c>
      <c r="F321" s="83" t="s">
        <v>29</v>
      </c>
      <c r="G321" s="83" t="s">
        <v>363</v>
      </c>
      <c r="H321" s="83" t="s">
        <v>452</v>
      </c>
      <c r="I321" s="83" t="s">
        <v>414</v>
      </c>
      <c r="J321" s="83" t="s">
        <v>1115</v>
      </c>
      <c r="K321" s="83" t="s">
        <v>840</v>
      </c>
      <c r="L321" s="83" t="s">
        <v>1265</v>
      </c>
      <c r="M321" s="83" t="s">
        <v>116</v>
      </c>
      <c r="N321" s="83" t="s">
        <v>1271</v>
      </c>
      <c r="O321" s="83" t="s">
        <v>1277</v>
      </c>
      <c r="P321" s="83" t="s">
        <v>1282</v>
      </c>
      <c r="Q321" s="83" t="s">
        <v>1287</v>
      </c>
      <c r="R321" s="83" t="s">
        <v>1290</v>
      </c>
      <c r="S321" s="83" t="s">
        <v>1292</v>
      </c>
      <c r="T321" s="83" t="s">
        <v>1293</v>
      </c>
      <c r="U321" s="83" t="s">
        <v>1294</v>
      </c>
      <c r="V321" s="83" t="s">
        <v>189</v>
      </c>
      <c r="W321" s="83" t="s">
        <v>307</v>
      </c>
      <c r="X321" s="83" t="s">
        <v>346</v>
      </c>
      <c r="Y321" s="83" t="s">
        <v>808</v>
      </c>
      <c r="Z321" s="83" t="s">
        <v>323</v>
      </c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E321" s="83"/>
      <c r="BF321" s="83"/>
      <c r="BG321" s="83"/>
      <c r="BH321" s="83"/>
      <c r="BI321" s="83"/>
      <c r="BJ321" s="83"/>
      <c r="BK321" s="83"/>
      <c r="BL321" s="83"/>
      <c r="BM321" s="83"/>
      <c r="BN321" s="83"/>
      <c r="BO321" s="83"/>
      <c r="BP321" s="83"/>
      <c r="BQ321" s="83"/>
      <c r="BR321" s="83"/>
    </row>
    <row r="322">
      <c r="A322" s="83" t="str">
        <f t="array" ref="A322:ALK322">transpose(indirect('Train Failure report card'!C322))</f>
        <v>Traction Inverter</v>
      </c>
      <c r="B322" s="83" t="s">
        <v>1172</v>
      </c>
      <c r="C322" s="83" t="s">
        <v>1186</v>
      </c>
      <c r="D322" s="83" t="s">
        <v>1202</v>
      </c>
      <c r="E322" s="83" t="s">
        <v>1219</v>
      </c>
      <c r="F322" s="83" t="s">
        <v>420</v>
      </c>
      <c r="G322" s="83" t="s">
        <v>1237</v>
      </c>
      <c r="H322" s="83" t="s">
        <v>512</v>
      </c>
      <c r="I322" s="83" t="s">
        <v>1252</v>
      </c>
      <c r="J322" s="83" t="s">
        <v>931</v>
      </c>
      <c r="K322" s="83" t="s">
        <v>1260</v>
      </c>
      <c r="L322" s="83" t="s">
        <v>899</v>
      </c>
      <c r="M322" s="83" t="s">
        <v>1269</v>
      </c>
      <c r="N322" s="83" t="s">
        <v>922</v>
      </c>
      <c r="O322" s="83" t="s">
        <v>1275</v>
      </c>
      <c r="P322" s="83" t="s">
        <v>1280</v>
      </c>
      <c r="Q322" s="83" t="s">
        <v>1285</v>
      </c>
      <c r="R322" s="83" t="s">
        <v>1289</v>
      </c>
      <c r="S322" s="83" t="s">
        <v>516</v>
      </c>
      <c r="T322" s="83" t="s">
        <v>893</v>
      </c>
      <c r="U322" s="83" t="s">
        <v>877</v>
      </c>
      <c r="V322" s="83" t="s">
        <v>878</v>
      </c>
      <c r="W322" s="83" t="s">
        <v>883</v>
      </c>
      <c r="X322" s="83" t="s">
        <v>912</v>
      </c>
      <c r="Y322" s="83" t="s">
        <v>323</v>
      </c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E322" s="83"/>
      <c r="BF322" s="83"/>
      <c r="BG322" s="83"/>
      <c r="BH322" s="83"/>
      <c r="BI322" s="83"/>
      <c r="BJ322" s="83"/>
      <c r="BK322" s="83"/>
      <c r="BL322" s="83"/>
      <c r="BM322" s="83"/>
      <c r="BN322" s="83"/>
      <c r="BO322" s="83"/>
      <c r="BP322" s="83"/>
      <c r="BQ322" s="83"/>
      <c r="BR322" s="83"/>
    </row>
    <row r="323">
      <c r="A323" s="83" t="str">
        <f t="array" ref="A323:ALK323">transpose(indirect('Train Failure report card'!C323))</f>
        <v>Saloon LCD</v>
      </c>
      <c r="B323" s="83" t="s">
        <v>164</v>
      </c>
      <c r="C323" s="83" t="s">
        <v>536</v>
      </c>
      <c r="D323" s="83" t="s">
        <v>341</v>
      </c>
      <c r="E323" s="83" t="s">
        <v>569</v>
      </c>
      <c r="F323" s="83" t="s">
        <v>489</v>
      </c>
      <c r="G323" s="83" t="s">
        <v>1241</v>
      </c>
      <c r="H323" s="83" t="s">
        <v>1246</v>
      </c>
      <c r="I323" s="83" t="s">
        <v>133</v>
      </c>
      <c r="J323" s="83" t="s">
        <v>635</v>
      </c>
      <c r="K323" s="83" t="s">
        <v>1263</v>
      </c>
      <c r="L323" s="83" t="s">
        <v>1267</v>
      </c>
      <c r="M323" s="83" t="s">
        <v>857</v>
      </c>
      <c r="N323" s="83" t="s">
        <v>1273</v>
      </c>
      <c r="O323" s="83" t="s">
        <v>990</v>
      </c>
      <c r="P323" s="83" t="s">
        <v>1283</v>
      </c>
      <c r="Q323" s="83" t="s">
        <v>914</v>
      </c>
      <c r="R323" s="83" t="s">
        <v>445</v>
      </c>
      <c r="S323" s="83" t="s">
        <v>238</v>
      </c>
      <c r="T323" s="83" t="s">
        <v>436</v>
      </c>
      <c r="U323" s="83" t="s">
        <v>375</v>
      </c>
      <c r="V323" s="83" t="s">
        <v>373</v>
      </c>
      <c r="W323" s="83" t="s">
        <v>582</v>
      </c>
      <c r="X323" s="83" t="s">
        <v>618</v>
      </c>
      <c r="Y323" s="83" t="s">
        <v>744</v>
      </c>
      <c r="Z323" s="83" t="s">
        <v>1106</v>
      </c>
      <c r="AA323" s="83" t="s">
        <v>161</v>
      </c>
      <c r="AB323" s="83" t="s">
        <v>38</v>
      </c>
      <c r="AC323" s="83" t="s">
        <v>95</v>
      </c>
      <c r="AD323" s="83" t="s">
        <v>619</v>
      </c>
      <c r="AE323" s="83" t="s">
        <v>680</v>
      </c>
      <c r="AF323" s="83" t="s">
        <v>699</v>
      </c>
      <c r="AG323" s="83" t="s">
        <v>1295</v>
      </c>
      <c r="AH323" s="83" t="s">
        <v>1296</v>
      </c>
      <c r="AI323" s="83" t="s">
        <v>61</v>
      </c>
      <c r="AJ323" s="83" t="s">
        <v>195</v>
      </c>
      <c r="AK323" s="83" t="s">
        <v>244</v>
      </c>
      <c r="AL323" s="83" t="s">
        <v>271</v>
      </c>
      <c r="AM323" s="83" t="s">
        <v>99</v>
      </c>
      <c r="AN323" s="83" t="s">
        <v>1297</v>
      </c>
      <c r="AO323" s="83" t="s">
        <v>288</v>
      </c>
      <c r="AP323" s="83" t="s">
        <v>523</v>
      </c>
      <c r="AQ323" s="83" t="s">
        <v>633</v>
      </c>
      <c r="AR323" s="83" t="s">
        <v>754</v>
      </c>
      <c r="AS323" s="83" t="s">
        <v>323</v>
      </c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E323" s="83"/>
      <c r="BF323" s="83"/>
      <c r="BG323" s="83"/>
      <c r="BH323" s="83"/>
      <c r="BI323" s="83"/>
      <c r="BJ323" s="83"/>
      <c r="BK323" s="83"/>
      <c r="BL323" s="83"/>
      <c r="BM323" s="83"/>
      <c r="BN323" s="83"/>
      <c r="BO323" s="83"/>
      <c r="BP323" s="83"/>
      <c r="BQ323" s="83"/>
      <c r="BR323" s="83"/>
    </row>
    <row r="324">
      <c r="A324" s="83" t="str">
        <f t="array" ref="A324:ALK324">transpose(indirect('Train Failure report card'!C324))</f>
        <v>Saloon LCD</v>
      </c>
      <c r="B324" s="83" t="s">
        <v>164</v>
      </c>
      <c r="C324" s="83" t="s">
        <v>536</v>
      </c>
      <c r="D324" s="83" t="s">
        <v>341</v>
      </c>
      <c r="E324" s="83" t="s">
        <v>569</v>
      </c>
      <c r="F324" s="83" t="s">
        <v>489</v>
      </c>
      <c r="G324" s="83" t="s">
        <v>1241</v>
      </c>
      <c r="H324" s="83" t="s">
        <v>1246</v>
      </c>
      <c r="I324" s="83" t="s">
        <v>133</v>
      </c>
      <c r="J324" s="83" t="s">
        <v>635</v>
      </c>
      <c r="K324" s="83" t="s">
        <v>1263</v>
      </c>
      <c r="L324" s="83" t="s">
        <v>1267</v>
      </c>
      <c r="M324" s="83" t="s">
        <v>857</v>
      </c>
      <c r="N324" s="83" t="s">
        <v>1273</v>
      </c>
      <c r="O324" s="83" t="s">
        <v>990</v>
      </c>
      <c r="P324" s="83" t="s">
        <v>1283</v>
      </c>
      <c r="Q324" s="83" t="s">
        <v>914</v>
      </c>
      <c r="R324" s="83" t="s">
        <v>445</v>
      </c>
      <c r="S324" s="83" t="s">
        <v>238</v>
      </c>
      <c r="T324" s="83" t="s">
        <v>436</v>
      </c>
      <c r="U324" s="83" t="s">
        <v>375</v>
      </c>
      <c r="V324" s="83" t="s">
        <v>373</v>
      </c>
      <c r="W324" s="83" t="s">
        <v>582</v>
      </c>
      <c r="X324" s="83" t="s">
        <v>618</v>
      </c>
      <c r="Y324" s="83" t="s">
        <v>744</v>
      </c>
      <c r="Z324" s="83" t="s">
        <v>1106</v>
      </c>
      <c r="AA324" s="83" t="s">
        <v>161</v>
      </c>
      <c r="AB324" s="83" t="s">
        <v>38</v>
      </c>
      <c r="AC324" s="83" t="s">
        <v>95</v>
      </c>
      <c r="AD324" s="83" t="s">
        <v>619</v>
      </c>
      <c r="AE324" s="83" t="s">
        <v>680</v>
      </c>
      <c r="AF324" s="83" t="s">
        <v>699</v>
      </c>
      <c r="AG324" s="83" t="s">
        <v>1295</v>
      </c>
      <c r="AH324" s="83" t="s">
        <v>1296</v>
      </c>
      <c r="AI324" s="83" t="s">
        <v>61</v>
      </c>
      <c r="AJ324" s="83" t="s">
        <v>195</v>
      </c>
      <c r="AK324" s="83" t="s">
        <v>244</v>
      </c>
      <c r="AL324" s="83" t="s">
        <v>271</v>
      </c>
      <c r="AM324" s="83" t="s">
        <v>99</v>
      </c>
      <c r="AN324" s="83" t="s">
        <v>1297</v>
      </c>
      <c r="AO324" s="83" t="s">
        <v>288</v>
      </c>
      <c r="AP324" s="83" t="s">
        <v>523</v>
      </c>
      <c r="AQ324" s="83" t="s">
        <v>633</v>
      </c>
      <c r="AR324" s="83" t="s">
        <v>754</v>
      </c>
      <c r="AS324" s="83" t="s">
        <v>323</v>
      </c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E324" s="83"/>
      <c r="BF324" s="83"/>
      <c r="BG324" s="83"/>
      <c r="BH324" s="83"/>
      <c r="BI324" s="83"/>
      <c r="BJ324" s="83"/>
      <c r="BK324" s="83"/>
      <c r="BL324" s="83"/>
      <c r="BM324" s="83"/>
      <c r="BN324" s="83"/>
      <c r="BO324" s="83"/>
      <c r="BP324" s="83"/>
      <c r="BQ324" s="83"/>
      <c r="BR324" s="83"/>
    </row>
    <row r="325">
      <c r="A325" s="83" t="str">
        <f t="array" ref="A325:ALK325">transpose(indirect('Train Failure report card'!C325))</f>
        <v>Wiper controller Box</v>
      </c>
      <c r="B325" s="83" t="s">
        <v>470</v>
      </c>
      <c r="C325" s="83" t="s">
        <v>424</v>
      </c>
      <c r="D325" s="83" t="s">
        <v>1215</v>
      </c>
      <c r="E325" s="83" t="s">
        <v>281</v>
      </c>
      <c r="F325" s="83" t="s">
        <v>352</v>
      </c>
      <c r="G325" s="83" t="s">
        <v>114</v>
      </c>
      <c r="H325" s="83" t="s">
        <v>1249</v>
      </c>
      <c r="I325" s="83" t="s">
        <v>1255</v>
      </c>
      <c r="J325" s="83" t="s">
        <v>625</v>
      </c>
      <c r="K325" s="83" t="s">
        <v>958</v>
      </c>
      <c r="L325" s="83" t="s">
        <v>645</v>
      </c>
      <c r="M325" s="83" t="s">
        <v>323</v>
      </c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  <c r="AK325" s="83"/>
      <c r="AL325" s="83"/>
      <c r="AM325" s="83"/>
      <c r="AN325" s="83"/>
      <c r="AO325" s="83"/>
      <c r="AP325" s="83"/>
      <c r="AQ325" s="83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E325" s="83"/>
      <c r="BF325" s="83"/>
      <c r="BG325" s="83"/>
      <c r="BH325" s="83"/>
      <c r="BI325" s="83"/>
      <c r="BJ325" s="83"/>
      <c r="BK325" s="83"/>
      <c r="BL325" s="83"/>
      <c r="BM325" s="83"/>
      <c r="BN325" s="83"/>
      <c r="BO325" s="83"/>
      <c r="BP325" s="83"/>
      <c r="BQ325" s="83"/>
      <c r="BR325" s="83"/>
    </row>
    <row r="326">
      <c r="A326" s="83" t="str">
        <f t="array" ref="A326:ALK326">transpose(indirect('Train Failure report card'!C326))</f>
        <v>Saloon LCD</v>
      </c>
      <c r="B326" s="83" t="s">
        <v>164</v>
      </c>
      <c r="C326" s="83" t="s">
        <v>536</v>
      </c>
      <c r="D326" s="83" t="s">
        <v>341</v>
      </c>
      <c r="E326" s="83" t="s">
        <v>569</v>
      </c>
      <c r="F326" s="83" t="s">
        <v>489</v>
      </c>
      <c r="G326" s="83" t="s">
        <v>1241</v>
      </c>
      <c r="H326" s="83" t="s">
        <v>1246</v>
      </c>
      <c r="I326" s="83" t="s">
        <v>133</v>
      </c>
      <c r="J326" s="83" t="s">
        <v>635</v>
      </c>
      <c r="K326" s="83" t="s">
        <v>1263</v>
      </c>
      <c r="L326" s="83" t="s">
        <v>1267</v>
      </c>
      <c r="M326" s="83" t="s">
        <v>857</v>
      </c>
      <c r="N326" s="83" t="s">
        <v>1273</v>
      </c>
      <c r="O326" s="83" t="s">
        <v>990</v>
      </c>
      <c r="P326" s="83" t="s">
        <v>1283</v>
      </c>
      <c r="Q326" s="83" t="s">
        <v>914</v>
      </c>
      <c r="R326" s="83" t="s">
        <v>445</v>
      </c>
      <c r="S326" s="83" t="s">
        <v>238</v>
      </c>
      <c r="T326" s="83" t="s">
        <v>436</v>
      </c>
      <c r="U326" s="83" t="s">
        <v>375</v>
      </c>
      <c r="V326" s="83" t="s">
        <v>373</v>
      </c>
      <c r="W326" s="83" t="s">
        <v>582</v>
      </c>
      <c r="X326" s="83" t="s">
        <v>618</v>
      </c>
      <c r="Y326" s="83" t="s">
        <v>744</v>
      </c>
      <c r="Z326" s="83" t="s">
        <v>1106</v>
      </c>
      <c r="AA326" s="83" t="s">
        <v>161</v>
      </c>
      <c r="AB326" s="83" t="s">
        <v>38</v>
      </c>
      <c r="AC326" s="83" t="s">
        <v>95</v>
      </c>
      <c r="AD326" s="83" t="s">
        <v>619</v>
      </c>
      <c r="AE326" s="83" t="s">
        <v>680</v>
      </c>
      <c r="AF326" s="83" t="s">
        <v>699</v>
      </c>
      <c r="AG326" s="83" t="s">
        <v>1295</v>
      </c>
      <c r="AH326" s="83" t="s">
        <v>1296</v>
      </c>
      <c r="AI326" s="83" t="s">
        <v>61</v>
      </c>
      <c r="AJ326" s="83" t="s">
        <v>195</v>
      </c>
      <c r="AK326" s="83" t="s">
        <v>244</v>
      </c>
      <c r="AL326" s="83" t="s">
        <v>271</v>
      </c>
      <c r="AM326" s="83" t="s">
        <v>99</v>
      </c>
      <c r="AN326" s="83" t="s">
        <v>1297</v>
      </c>
      <c r="AO326" s="83" t="s">
        <v>288</v>
      </c>
      <c r="AP326" s="83" t="s">
        <v>523</v>
      </c>
      <c r="AQ326" s="83" t="s">
        <v>633</v>
      </c>
      <c r="AR326" s="83" t="s">
        <v>754</v>
      </c>
      <c r="AS326" s="83" t="s">
        <v>323</v>
      </c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E326" s="83"/>
      <c r="BF326" s="83"/>
      <c r="BG326" s="83"/>
      <c r="BH326" s="83"/>
      <c r="BI326" s="83"/>
      <c r="BJ326" s="83"/>
      <c r="BK326" s="83"/>
      <c r="BL326" s="83"/>
      <c r="BM326" s="83"/>
      <c r="BN326" s="83"/>
      <c r="BO326" s="83"/>
      <c r="BP326" s="83"/>
      <c r="BQ326" s="83"/>
      <c r="BR326" s="83"/>
    </row>
    <row r="327">
      <c r="A327" s="83" t="str">
        <f t="array" ref="A327:ALK327">transpose(indirect('Train Failure report card'!C327))</f>
        <v>Current collector fuse</v>
      </c>
      <c r="B327" s="83" t="s">
        <v>126</v>
      </c>
      <c r="C327" s="83" t="s">
        <v>1185</v>
      </c>
      <c r="D327" s="83" t="s">
        <v>1201</v>
      </c>
      <c r="E327" s="83" t="s">
        <v>1218</v>
      </c>
      <c r="F327" s="83" t="s">
        <v>812</v>
      </c>
      <c r="G327" s="83" t="s">
        <v>176</v>
      </c>
      <c r="H327" s="83" t="s">
        <v>1244</v>
      </c>
      <c r="I327" s="83" t="s">
        <v>253</v>
      </c>
      <c r="J327" s="83" t="s">
        <v>433</v>
      </c>
      <c r="K327" s="83" t="s">
        <v>323</v>
      </c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  <c r="AL327" s="83"/>
      <c r="AM327" s="83"/>
      <c r="AN327" s="83"/>
      <c r="AO327" s="83"/>
      <c r="AP327" s="83"/>
      <c r="AQ327" s="83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E327" s="83"/>
      <c r="BF327" s="83"/>
      <c r="BG327" s="83"/>
      <c r="BH327" s="83"/>
      <c r="BI327" s="83"/>
      <c r="BJ327" s="83"/>
      <c r="BK327" s="83"/>
      <c r="BL327" s="83"/>
      <c r="BM327" s="83"/>
      <c r="BN327" s="83"/>
      <c r="BO327" s="83"/>
      <c r="BP327" s="83"/>
      <c r="BQ327" s="83"/>
      <c r="BR327" s="83"/>
    </row>
    <row r="328">
      <c r="A328" s="83" t="str">
        <f t="array" ref="A328:ALK328">transpose(indirect('Train Failure report card'!C328))</f>
        <v>Low beam lamp</v>
      </c>
      <c r="B328" s="83" t="s">
        <v>19</v>
      </c>
      <c r="C328" s="83" t="s">
        <v>1192</v>
      </c>
      <c r="D328" s="83" t="s">
        <v>1209</v>
      </c>
      <c r="E328" s="83" t="s">
        <v>249</v>
      </c>
      <c r="F328" s="83" t="s">
        <v>357</v>
      </c>
      <c r="G328" s="83" t="s">
        <v>323</v>
      </c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  <c r="AK328" s="83"/>
      <c r="AL328" s="83"/>
      <c r="AM328" s="83"/>
      <c r="AN328" s="83"/>
      <c r="AO328" s="83"/>
      <c r="AP328" s="83"/>
      <c r="AQ328" s="83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E328" s="83"/>
      <c r="BF328" s="83"/>
      <c r="BG328" s="83"/>
      <c r="BH328" s="83"/>
      <c r="BI328" s="83"/>
      <c r="BJ328" s="83"/>
      <c r="BK328" s="83"/>
      <c r="BL328" s="83"/>
      <c r="BM328" s="83"/>
      <c r="BN328" s="83"/>
      <c r="BO328" s="83"/>
      <c r="BP328" s="83"/>
      <c r="BQ328" s="83"/>
      <c r="BR328" s="83"/>
    </row>
    <row r="329">
      <c r="A329" s="83" t="str">
        <f t="array" ref="A329:ALK329">transpose(indirect('Train Failure report card'!C329))</f>
        <v>Current collector fuse</v>
      </c>
      <c r="B329" s="83" t="s">
        <v>126</v>
      </c>
      <c r="C329" s="83" t="s">
        <v>1185</v>
      </c>
      <c r="D329" s="83" t="s">
        <v>1201</v>
      </c>
      <c r="E329" s="83" t="s">
        <v>1218</v>
      </c>
      <c r="F329" s="83" t="s">
        <v>812</v>
      </c>
      <c r="G329" s="83" t="s">
        <v>176</v>
      </c>
      <c r="H329" s="83" t="s">
        <v>1244</v>
      </c>
      <c r="I329" s="83" t="s">
        <v>253</v>
      </c>
      <c r="J329" s="83" t="s">
        <v>433</v>
      </c>
      <c r="K329" s="83" t="s">
        <v>323</v>
      </c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  <c r="AK329" s="83"/>
      <c r="AL329" s="83"/>
      <c r="AM329" s="83"/>
      <c r="AN329" s="83"/>
      <c r="AO329" s="83"/>
      <c r="AP329" s="83"/>
      <c r="AQ329" s="83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E329" s="83"/>
      <c r="BF329" s="83"/>
      <c r="BG329" s="83"/>
      <c r="BH329" s="83"/>
      <c r="BI329" s="83"/>
      <c r="BJ329" s="83"/>
      <c r="BK329" s="83"/>
      <c r="BL329" s="83"/>
      <c r="BM329" s="83"/>
      <c r="BN329" s="83"/>
      <c r="BO329" s="83"/>
      <c r="BP329" s="83"/>
      <c r="BQ329" s="83"/>
      <c r="BR329" s="83"/>
    </row>
    <row r="330">
      <c r="A330" s="83" t="str">
        <f t="array" ref="A330:ALK330">transpose(indirect('Train Failure report card'!C330))</f>
        <v>Traction Inverter</v>
      </c>
      <c r="B330" s="83" t="s">
        <v>1172</v>
      </c>
      <c r="C330" s="83" t="s">
        <v>1186</v>
      </c>
      <c r="D330" s="83" t="s">
        <v>1202</v>
      </c>
      <c r="E330" s="83" t="s">
        <v>1219</v>
      </c>
      <c r="F330" s="83" t="s">
        <v>420</v>
      </c>
      <c r="G330" s="83" t="s">
        <v>1237</v>
      </c>
      <c r="H330" s="83" t="s">
        <v>512</v>
      </c>
      <c r="I330" s="83" t="s">
        <v>1252</v>
      </c>
      <c r="J330" s="83" t="s">
        <v>931</v>
      </c>
      <c r="K330" s="83" t="s">
        <v>1260</v>
      </c>
      <c r="L330" s="83" t="s">
        <v>899</v>
      </c>
      <c r="M330" s="83" t="s">
        <v>1269</v>
      </c>
      <c r="N330" s="83" t="s">
        <v>922</v>
      </c>
      <c r="O330" s="83" t="s">
        <v>1275</v>
      </c>
      <c r="P330" s="83" t="s">
        <v>1280</v>
      </c>
      <c r="Q330" s="83" t="s">
        <v>1285</v>
      </c>
      <c r="R330" s="83" t="s">
        <v>1289</v>
      </c>
      <c r="S330" s="83" t="s">
        <v>516</v>
      </c>
      <c r="T330" s="83" t="s">
        <v>893</v>
      </c>
      <c r="U330" s="83" t="s">
        <v>877</v>
      </c>
      <c r="V330" s="83" t="s">
        <v>878</v>
      </c>
      <c r="W330" s="83" t="s">
        <v>883</v>
      </c>
      <c r="X330" s="83" t="s">
        <v>912</v>
      </c>
      <c r="Y330" s="83" t="s">
        <v>323</v>
      </c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  <c r="AJ330" s="83"/>
      <c r="AK330" s="83"/>
      <c r="AL330" s="83"/>
      <c r="AM330" s="83"/>
      <c r="AN330" s="83"/>
      <c r="AO330" s="83"/>
      <c r="AP330" s="83"/>
      <c r="AQ330" s="83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E330" s="83"/>
      <c r="BF330" s="83"/>
      <c r="BG330" s="83"/>
      <c r="BH330" s="83"/>
      <c r="BI330" s="83"/>
      <c r="BJ330" s="83"/>
      <c r="BK330" s="83"/>
      <c r="BL330" s="83"/>
      <c r="BM330" s="83"/>
      <c r="BN330" s="83"/>
      <c r="BO330" s="83"/>
      <c r="BP330" s="83"/>
      <c r="BQ330" s="83"/>
      <c r="BR330" s="83"/>
    </row>
    <row r="331">
      <c r="A331" s="83" t="str">
        <f t="array" ref="A331:ALK331">transpose(indirect('Train Failure report card'!C331))</f>
        <v>Saloon LCD</v>
      </c>
      <c r="B331" s="83" t="s">
        <v>164</v>
      </c>
      <c r="C331" s="83" t="s">
        <v>536</v>
      </c>
      <c r="D331" s="83" t="s">
        <v>341</v>
      </c>
      <c r="E331" s="83" t="s">
        <v>569</v>
      </c>
      <c r="F331" s="83" t="s">
        <v>489</v>
      </c>
      <c r="G331" s="83" t="s">
        <v>1241</v>
      </c>
      <c r="H331" s="83" t="s">
        <v>1246</v>
      </c>
      <c r="I331" s="83" t="s">
        <v>133</v>
      </c>
      <c r="J331" s="83" t="s">
        <v>635</v>
      </c>
      <c r="K331" s="83" t="s">
        <v>1263</v>
      </c>
      <c r="L331" s="83" t="s">
        <v>1267</v>
      </c>
      <c r="M331" s="83" t="s">
        <v>857</v>
      </c>
      <c r="N331" s="83" t="s">
        <v>1273</v>
      </c>
      <c r="O331" s="83" t="s">
        <v>990</v>
      </c>
      <c r="P331" s="83" t="s">
        <v>1283</v>
      </c>
      <c r="Q331" s="83" t="s">
        <v>914</v>
      </c>
      <c r="R331" s="83" t="s">
        <v>445</v>
      </c>
      <c r="S331" s="83" t="s">
        <v>238</v>
      </c>
      <c r="T331" s="83" t="s">
        <v>436</v>
      </c>
      <c r="U331" s="83" t="s">
        <v>375</v>
      </c>
      <c r="V331" s="83" t="s">
        <v>373</v>
      </c>
      <c r="W331" s="83" t="s">
        <v>582</v>
      </c>
      <c r="X331" s="83" t="s">
        <v>618</v>
      </c>
      <c r="Y331" s="83" t="s">
        <v>744</v>
      </c>
      <c r="Z331" s="83" t="s">
        <v>1106</v>
      </c>
      <c r="AA331" s="83" t="s">
        <v>161</v>
      </c>
      <c r="AB331" s="83" t="s">
        <v>38</v>
      </c>
      <c r="AC331" s="83" t="s">
        <v>95</v>
      </c>
      <c r="AD331" s="83" t="s">
        <v>619</v>
      </c>
      <c r="AE331" s="83" t="s">
        <v>680</v>
      </c>
      <c r="AF331" s="83" t="s">
        <v>699</v>
      </c>
      <c r="AG331" s="83" t="s">
        <v>1295</v>
      </c>
      <c r="AH331" s="83" t="s">
        <v>1296</v>
      </c>
      <c r="AI331" s="83" t="s">
        <v>61</v>
      </c>
      <c r="AJ331" s="83" t="s">
        <v>195</v>
      </c>
      <c r="AK331" s="83" t="s">
        <v>244</v>
      </c>
      <c r="AL331" s="83" t="s">
        <v>271</v>
      </c>
      <c r="AM331" s="83" t="s">
        <v>99</v>
      </c>
      <c r="AN331" s="83" t="s">
        <v>1297</v>
      </c>
      <c r="AO331" s="83" t="s">
        <v>288</v>
      </c>
      <c r="AP331" s="83" t="s">
        <v>523</v>
      </c>
      <c r="AQ331" s="83" t="s">
        <v>633</v>
      </c>
      <c r="AR331" s="83" t="s">
        <v>754</v>
      </c>
      <c r="AS331" s="83" t="s">
        <v>323</v>
      </c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E331" s="83"/>
      <c r="BF331" s="83"/>
      <c r="BG331" s="83"/>
      <c r="BH331" s="83"/>
      <c r="BI331" s="83"/>
      <c r="BJ331" s="83"/>
      <c r="BK331" s="83"/>
      <c r="BL331" s="83"/>
      <c r="BM331" s="83"/>
      <c r="BN331" s="83"/>
      <c r="BO331" s="83"/>
      <c r="BP331" s="83"/>
      <c r="BQ331" s="83"/>
      <c r="BR331" s="83"/>
    </row>
    <row r="332">
      <c r="A332" s="83" t="str">
        <f t="array" ref="A332:ALK332">transpose(indirect('Train Failure report card'!C332))</f>
        <v>Cab HVAC compressor</v>
      </c>
      <c r="B332" s="83" t="s">
        <v>1177</v>
      </c>
      <c r="C332" s="83" t="s">
        <v>1189</v>
      </c>
      <c r="D332" s="83" t="s">
        <v>1206</v>
      </c>
      <c r="E332" s="83" t="s">
        <v>1222</v>
      </c>
      <c r="F332" s="83" t="s">
        <v>793</v>
      </c>
      <c r="G332" s="83" t="s">
        <v>1239</v>
      </c>
      <c r="H332" s="83" t="s">
        <v>1245</v>
      </c>
      <c r="I332" s="83" t="s">
        <v>1253</v>
      </c>
      <c r="J332" s="83" t="s">
        <v>654</v>
      </c>
      <c r="K332" s="83" t="s">
        <v>363</v>
      </c>
      <c r="L332" s="83" t="s">
        <v>452</v>
      </c>
      <c r="M332" s="83" t="s">
        <v>414</v>
      </c>
      <c r="N332" s="83" t="s">
        <v>1115</v>
      </c>
      <c r="O332" s="83" t="s">
        <v>840</v>
      </c>
      <c r="P332" s="83" t="s">
        <v>1265</v>
      </c>
      <c r="Q332" s="83" t="s">
        <v>323</v>
      </c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  <c r="AK332" s="83"/>
      <c r="AL332" s="83"/>
      <c r="AM332" s="83"/>
      <c r="AN332" s="83"/>
      <c r="AO332" s="83"/>
      <c r="AP332" s="83"/>
      <c r="AQ332" s="83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E332" s="83"/>
      <c r="BF332" s="83"/>
      <c r="BG332" s="83"/>
      <c r="BH332" s="83"/>
      <c r="BI332" s="83"/>
      <c r="BJ332" s="83"/>
      <c r="BK332" s="83"/>
      <c r="BL332" s="83"/>
      <c r="BM332" s="83"/>
      <c r="BN332" s="83"/>
      <c r="BO332" s="83"/>
      <c r="BP332" s="83"/>
      <c r="BQ332" s="83"/>
      <c r="BR332" s="83"/>
    </row>
    <row r="333">
      <c r="A333" s="83" t="str">
        <f t="array" ref="A333:ALK333">transpose(indirect('Train Failure report card'!C333))</f>
        <v>Cab HVAC compressor</v>
      </c>
      <c r="B333" s="83" t="s">
        <v>1177</v>
      </c>
      <c r="C333" s="83" t="s">
        <v>1189</v>
      </c>
      <c r="D333" s="83" t="s">
        <v>1206</v>
      </c>
      <c r="E333" s="83" t="s">
        <v>1222</v>
      </c>
      <c r="F333" s="83" t="s">
        <v>793</v>
      </c>
      <c r="G333" s="83" t="s">
        <v>1239</v>
      </c>
      <c r="H333" s="83" t="s">
        <v>1245</v>
      </c>
      <c r="I333" s="83" t="s">
        <v>1253</v>
      </c>
      <c r="J333" s="83" t="s">
        <v>654</v>
      </c>
      <c r="K333" s="83" t="s">
        <v>363</v>
      </c>
      <c r="L333" s="83" t="s">
        <v>452</v>
      </c>
      <c r="M333" s="83" t="s">
        <v>414</v>
      </c>
      <c r="N333" s="83" t="s">
        <v>1115</v>
      </c>
      <c r="O333" s="83" t="s">
        <v>840</v>
      </c>
      <c r="P333" s="83" t="s">
        <v>1265</v>
      </c>
      <c r="Q333" s="83" t="s">
        <v>323</v>
      </c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  <c r="AK333" s="83"/>
      <c r="AL333" s="83"/>
      <c r="AM333" s="83"/>
      <c r="AN333" s="83"/>
      <c r="AO333" s="83"/>
      <c r="AP333" s="83"/>
      <c r="AQ333" s="83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E333" s="83"/>
      <c r="BF333" s="83"/>
      <c r="BG333" s="83"/>
      <c r="BH333" s="83"/>
      <c r="BI333" s="83"/>
      <c r="BJ333" s="83"/>
      <c r="BK333" s="83"/>
      <c r="BL333" s="83"/>
      <c r="BM333" s="83"/>
      <c r="BN333" s="83"/>
      <c r="BO333" s="83"/>
      <c r="BP333" s="83"/>
      <c r="BQ333" s="83"/>
      <c r="BR333" s="83"/>
    </row>
    <row r="334">
      <c r="A334" s="83" t="str">
        <f t="array" ref="A334:ALK334">transpose(indirect('Train Failure report card'!C334))</f>
        <v>Low beam lamp</v>
      </c>
      <c r="B334" s="83" t="s">
        <v>19</v>
      </c>
      <c r="C334" s="83" t="s">
        <v>1192</v>
      </c>
      <c r="D334" s="83" t="s">
        <v>1209</v>
      </c>
      <c r="E334" s="83" t="s">
        <v>249</v>
      </c>
      <c r="F334" s="83" t="s">
        <v>357</v>
      </c>
      <c r="G334" s="83" t="s">
        <v>323</v>
      </c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  <c r="AJ334" s="83"/>
      <c r="AK334" s="83"/>
      <c r="AL334" s="83"/>
      <c r="AM334" s="83"/>
      <c r="AN334" s="83"/>
      <c r="AO334" s="83"/>
      <c r="AP334" s="83"/>
      <c r="AQ334" s="83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E334" s="83"/>
      <c r="BF334" s="83"/>
      <c r="BG334" s="83"/>
      <c r="BH334" s="83"/>
      <c r="BI334" s="83"/>
      <c r="BJ334" s="83"/>
      <c r="BK334" s="83"/>
      <c r="BL334" s="83"/>
      <c r="BM334" s="83"/>
      <c r="BN334" s="83"/>
      <c r="BO334" s="83"/>
      <c r="BP334" s="83"/>
      <c r="BQ334" s="83"/>
      <c r="BR334" s="83"/>
    </row>
    <row r="335">
      <c r="A335" s="83" t="str">
        <f t="array" ref="A335:ALK335">transpose(indirect('Train Failure report card'!C335))</f>
        <v>Low beam lamp</v>
      </c>
      <c r="B335" s="83" t="s">
        <v>19</v>
      </c>
      <c r="C335" s="83" t="s">
        <v>1192</v>
      </c>
      <c r="D335" s="83" t="s">
        <v>1209</v>
      </c>
      <c r="E335" s="83" t="s">
        <v>249</v>
      </c>
      <c r="F335" s="83" t="s">
        <v>357</v>
      </c>
      <c r="G335" s="83" t="s">
        <v>323</v>
      </c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  <c r="AJ335" s="83"/>
      <c r="AK335" s="83"/>
      <c r="AL335" s="83"/>
      <c r="AM335" s="83"/>
      <c r="AN335" s="83"/>
      <c r="AO335" s="83"/>
      <c r="AP335" s="83"/>
      <c r="AQ335" s="83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E335" s="83"/>
      <c r="BF335" s="83"/>
      <c r="BG335" s="83"/>
      <c r="BH335" s="83"/>
      <c r="BI335" s="83"/>
      <c r="BJ335" s="83"/>
      <c r="BK335" s="83"/>
      <c r="BL335" s="83"/>
      <c r="BM335" s="83"/>
      <c r="BN335" s="83"/>
      <c r="BO335" s="83"/>
      <c r="BP335" s="83"/>
      <c r="BQ335" s="83"/>
      <c r="BR335" s="83"/>
    </row>
    <row r="336">
      <c r="A336" s="83" t="str">
        <f t="array" ref="A336:ALK336">transpose(indirect('Train Failure report card'!C336))</f>
        <v>Outer Coil Spring</v>
      </c>
      <c r="B336" s="83" t="s">
        <v>1170</v>
      </c>
      <c r="C336" s="83" t="s">
        <v>1183</v>
      </c>
      <c r="D336" s="83" t="s">
        <v>1199</v>
      </c>
      <c r="E336" s="83" t="s">
        <v>1217</v>
      </c>
      <c r="F336" s="83" t="s">
        <v>1231</v>
      </c>
      <c r="G336" s="83" t="s">
        <v>25</v>
      </c>
      <c r="H336" s="83" t="s">
        <v>399</v>
      </c>
      <c r="I336" s="83" t="s">
        <v>1251</v>
      </c>
      <c r="J336" s="83" t="s">
        <v>1256</v>
      </c>
      <c r="K336" s="83" t="s">
        <v>1259</v>
      </c>
      <c r="L336" s="83" t="s">
        <v>1264</v>
      </c>
      <c r="M336" s="83" t="s">
        <v>1268</v>
      </c>
      <c r="N336" s="83" t="s">
        <v>262</v>
      </c>
      <c r="O336" s="83" t="s">
        <v>1274</v>
      </c>
      <c r="P336" s="83" t="s">
        <v>1279</v>
      </c>
      <c r="Q336" s="83" t="s">
        <v>1284</v>
      </c>
      <c r="R336" s="83" t="s">
        <v>1288</v>
      </c>
      <c r="S336" s="83" t="s">
        <v>1291</v>
      </c>
      <c r="T336" s="83" t="s">
        <v>110</v>
      </c>
      <c r="U336" s="83" t="s">
        <v>332</v>
      </c>
      <c r="V336" s="83" t="s">
        <v>323</v>
      </c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3"/>
      <c r="AP336" s="83"/>
      <c r="AQ336" s="83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E336" s="83"/>
      <c r="BF336" s="83"/>
      <c r="BG336" s="83"/>
      <c r="BH336" s="83"/>
      <c r="BI336" s="83"/>
      <c r="BJ336" s="83"/>
      <c r="BK336" s="83"/>
      <c r="BL336" s="83"/>
      <c r="BM336" s="83"/>
      <c r="BN336" s="83"/>
      <c r="BO336" s="83"/>
      <c r="BP336" s="83"/>
      <c r="BQ336" s="83"/>
      <c r="BR336" s="83"/>
    </row>
    <row r="337">
      <c r="A337" s="83" t="str">
        <f t="array" ref="A337:ALK337">transpose(indirect('Train Failure report card'!C337))</f>
        <v>Low beam lamp</v>
      </c>
      <c r="B337" s="83" t="s">
        <v>19</v>
      </c>
      <c r="C337" s="83" t="s">
        <v>1192</v>
      </c>
      <c r="D337" s="83" t="s">
        <v>1209</v>
      </c>
      <c r="E337" s="83" t="s">
        <v>249</v>
      </c>
      <c r="F337" s="83" t="s">
        <v>357</v>
      </c>
      <c r="G337" s="83" t="s">
        <v>323</v>
      </c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  <c r="AJ337" s="83"/>
      <c r="AK337" s="83"/>
      <c r="AL337" s="83"/>
      <c r="AM337" s="83"/>
      <c r="AN337" s="83"/>
      <c r="AO337" s="83"/>
      <c r="AP337" s="83"/>
      <c r="AQ337" s="83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E337" s="83"/>
      <c r="BF337" s="83"/>
      <c r="BG337" s="83"/>
      <c r="BH337" s="83"/>
      <c r="BI337" s="83"/>
      <c r="BJ337" s="83"/>
      <c r="BK337" s="83"/>
      <c r="BL337" s="83"/>
      <c r="BM337" s="83"/>
      <c r="BN337" s="83"/>
      <c r="BO337" s="83"/>
      <c r="BP337" s="83"/>
      <c r="BQ337" s="83"/>
      <c r="BR337" s="83"/>
    </row>
    <row r="338">
      <c r="A338" s="83" t="str">
        <f t="array" ref="A338:ALK338">transpose(indirect('Train Failure report card'!C338))</f>
        <v>Low beam lamp</v>
      </c>
      <c r="B338" s="83" t="s">
        <v>19</v>
      </c>
      <c r="C338" s="83" t="s">
        <v>1192</v>
      </c>
      <c r="D338" s="83" t="s">
        <v>1209</v>
      </c>
      <c r="E338" s="83" t="s">
        <v>249</v>
      </c>
      <c r="F338" s="83" t="s">
        <v>357</v>
      </c>
      <c r="G338" s="83" t="s">
        <v>323</v>
      </c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3"/>
      <c r="AK338" s="83"/>
      <c r="AL338" s="83"/>
      <c r="AM338" s="83"/>
      <c r="AN338" s="83"/>
      <c r="AO338" s="83"/>
      <c r="AP338" s="83"/>
      <c r="AQ338" s="83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E338" s="83"/>
      <c r="BF338" s="83"/>
      <c r="BG338" s="83"/>
      <c r="BH338" s="83"/>
      <c r="BI338" s="83"/>
      <c r="BJ338" s="83"/>
      <c r="BK338" s="83"/>
      <c r="BL338" s="83"/>
      <c r="BM338" s="83"/>
      <c r="BN338" s="83"/>
      <c r="BO338" s="83"/>
      <c r="BP338" s="83"/>
      <c r="BQ338" s="83"/>
      <c r="BR338" s="83"/>
    </row>
    <row r="339">
      <c r="A339" s="83" t="str">
        <f t="array" ref="A339:ALK339">transpose(indirect('Train Failure report card'!C339))</f>
        <v>Low beam lamp</v>
      </c>
      <c r="B339" s="83" t="s">
        <v>19</v>
      </c>
      <c r="C339" s="83" t="s">
        <v>1192</v>
      </c>
      <c r="D339" s="83" t="s">
        <v>1209</v>
      </c>
      <c r="E339" s="83" t="s">
        <v>249</v>
      </c>
      <c r="F339" s="83" t="s">
        <v>357</v>
      </c>
      <c r="G339" s="83" t="s">
        <v>323</v>
      </c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  <c r="AJ339" s="83"/>
      <c r="AK339" s="83"/>
      <c r="AL339" s="83"/>
      <c r="AM339" s="83"/>
      <c r="AN339" s="83"/>
      <c r="AO339" s="83"/>
      <c r="AP339" s="83"/>
      <c r="AQ339" s="83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E339" s="83"/>
      <c r="BF339" s="83"/>
      <c r="BG339" s="83"/>
      <c r="BH339" s="83"/>
      <c r="BI339" s="83"/>
      <c r="BJ339" s="83"/>
      <c r="BK339" s="83"/>
      <c r="BL339" s="83"/>
      <c r="BM339" s="83"/>
      <c r="BN339" s="83"/>
      <c r="BO339" s="83"/>
      <c r="BP339" s="83"/>
      <c r="BQ339" s="83"/>
      <c r="BR339" s="83"/>
    </row>
    <row r="340">
      <c r="A340" s="83" t="str">
        <f t="array" ref="A340:ALK340">transpose(indirect('Train Failure report card'!C340))</f>
        <v>Low beam lamp</v>
      </c>
      <c r="B340" s="83" t="s">
        <v>19</v>
      </c>
      <c r="C340" s="83" t="s">
        <v>1192</v>
      </c>
      <c r="D340" s="83" t="s">
        <v>1209</v>
      </c>
      <c r="E340" s="83" t="s">
        <v>249</v>
      </c>
      <c r="F340" s="83" t="s">
        <v>357</v>
      </c>
      <c r="G340" s="83" t="s">
        <v>323</v>
      </c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  <c r="AJ340" s="83"/>
      <c r="AK340" s="83"/>
      <c r="AL340" s="83"/>
      <c r="AM340" s="83"/>
      <c r="AN340" s="83"/>
      <c r="AO340" s="83"/>
      <c r="AP340" s="83"/>
      <c r="AQ340" s="83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E340" s="83"/>
      <c r="BF340" s="83"/>
      <c r="BG340" s="83"/>
      <c r="BH340" s="83"/>
      <c r="BI340" s="83"/>
      <c r="BJ340" s="83"/>
      <c r="BK340" s="83"/>
      <c r="BL340" s="83"/>
      <c r="BM340" s="83"/>
      <c r="BN340" s="83"/>
      <c r="BO340" s="83"/>
      <c r="BP340" s="83"/>
      <c r="BQ340" s="83"/>
      <c r="BR340" s="83"/>
    </row>
    <row r="341">
      <c r="A341" s="83" t="str">
        <f t="array" ref="A341:ALK341">transpose(indirect('Train Failure report card'!C341))</f>
        <v>Current collector fuse</v>
      </c>
      <c r="B341" s="83" t="s">
        <v>126</v>
      </c>
      <c r="C341" s="83" t="s">
        <v>1185</v>
      </c>
      <c r="D341" s="83" t="s">
        <v>1201</v>
      </c>
      <c r="E341" s="83" t="s">
        <v>1218</v>
      </c>
      <c r="F341" s="83" t="s">
        <v>812</v>
      </c>
      <c r="G341" s="83" t="s">
        <v>176</v>
      </c>
      <c r="H341" s="83" t="s">
        <v>1244</v>
      </c>
      <c r="I341" s="83" t="s">
        <v>253</v>
      </c>
      <c r="J341" s="83" t="s">
        <v>433</v>
      </c>
      <c r="K341" s="83" t="s">
        <v>323</v>
      </c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  <c r="AJ341" s="83"/>
      <c r="AK341" s="83"/>
      <c r="AL341" s="83"/>
      <c r="AM341" s="83"/>
      <c r="AN341" s="83"/>
      <c r="AO341" s="83"/>
      <c r="AP341" s="83"/>
      <c r="AQ341" s="83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E341" s="83"/>
      <c r="BF341" s="83"/>
      <c r="BG341" s="83"/>
      <c r="BH341" s="83"/>
      <c r="BI341" s="83"/>
      <c r="BJ341" s="83"/>
      <c r="BK341" s="83"/>
      <c r="BL341" s="83"/>
      <c r="BM341" s="83"/>
      <c r="BN341" s="83"/>
      <c r="BO341" s="83"/>
      <c r="BP341" s="83"/>
      <c r="BQ341" s="83"/>
      <c r="BR341" s="83"/>
    </row>
    <row r="342">
      <c r="A342" s="83" t="str">
        <f t="array" ref="A342:ALK342">transpose(indirect('Train Failure report card'!C342))</f>
        <v>Cab HVAC compressor</v>
      </c>
      <c r="B342" s="83" t="s">
        <v>1177</v>
      </c>
      <c r="C342" s="83" t="s">
        <v>1189</v>
      </c>
      <c r="D342" s="83" t="s">
        <v>1206</v>
      </c>
      <c r="E342" s="83" t="s">
        <v>1222</v>
      </c>
      <c r="F342" s="83" t="s">
        <v>793</v>
      </c>
      <c r="G342" s="83" t="s">
        <v>1239</v>
      </c>
      <c r="H342" s="83" t="s">
        <v>1245</v>
      </c>
      <c r="I342" s="83" t="s">
        <v>1253</v>
      </c>
      <c r="J342" s="83" t="s">
        <v>654</v>
      </c>
      <c r="K342" s="83" t="s">
        <v>363</v>
      </c>
      <c r="L342" s="83" t="s">
        <v>452</v>
      </c>
      <c r="M342" s="83" t="s">
        <v>414</v>
      </c>
      <c r="N342" s="83" t="s">
        <v>1115</v>
      </c>
      <c r="O342" s="83" t="s">
        <v>840</v>
      </c>
      <c r="P342" s="83" t="s">
        <v>1265</v>
      </c>
      <c r="Q342" s="83" t="s">
        <v>323</v>
      </c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  <c r="AJ342" s="83"/>
      <c r="AK342" s="83"/>
      <c r="AL342" s="83"/>
      <c r="AM342" s="83"/>
      <c r="AN342" s="83"/>
      <c r="AO342" s="83"/>
      <c r="AP342" s="83"/>
      <c r="AQ342" s="83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E342" s="83"/>
      <c r="BF342" s="83"/>
      <c r="BG342" s="83"/>
      <c r="BH342" s="83"/>
      <c r="BI342" s="83"/>
      <c r="BJ342" s="83"/>
      <c r="BK342" s="83"/>
      <c r="BL342" s="83"/>
      <c r="BM342" s="83"/>
      <c r="BN342" s="83"/>
      <c r="BO342" s="83"/>
      <c r="BP342" s="83"/>
      <c r="BQ342" s="83"/>
      <c r="BR342" s="83"/>
    </row>
    <row r="343">
      <c r="A343" s="83" t="str">
        <f t="array" ref="A343:ALK343">transpose(indirect('Train Failure report card'!C343))</f>
        <v>Low beam lamp</v>
      </c>
      <c r="B343" s="83" t="s">
        <v>19</v>
      </c>
      <c r="C343" s="83" t="s">
        <v>1192</v>
      </c>
      <c r="D343" s="83" t="s">
        <v>1209</v>
      </c>
      <c r="E343" s="83" t="s">
        <v>249</v>
      </c>
      <c r="F343" s="83" t="s">
        <v>357</v>
      </c>
      <c r="G343" s="83" t="s">
        <v>323</v>
      </c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  <c r="AJ343" s="83"/>
      <c r="AK343" s="83"/>
      <c r="AL343" s="83"/>
      <c r="AM343" s="83"/>
      <c r="AN343" s="83"/>
      <c r="AO343" s="83"/>
      <c r="AP343" s="83"/>
      <c r="AQ343" s="83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E343" s="83"/>
      <c r="BF343" s="83"/>
      <c r="BG343" s="83"/>
      <c r="BH343" s="83"/>
      <c r="BI343" s="83"/>
      <c r="BJ343" s="83"/>
      <c r="BK343" s="83"/>
      <c r="BL343" s="83"/>
      <c r="BM343" s="83"/>
      <c r="BN343" s="83"/>
      <c r="BO343" s="83"/>
      <c r="BP343" s="83"/>
      <c r="BQ343" s="83"/>
      <c r="BR343" s="83"/>
    </row>
    <row r="344">
      <c r="A344" s="83" t="str">
        <f t="array" ref="A344:ALK344">transpose(indirect('Train Failure report card'!C344))</f>
        <v>Current collector fuse</v>
      </c>
      <c r="B344" s="83" t="s">
        <v>126</v>
      </c>
      <c r="C344" s="83" t="s">
        <v>1185</v>
      </c>
      <c r="D344" s="83" t="s">
        <v>1201</v>
      </c>
      <c r="E344" s="83" t="s">
        <v>1218</v>
      </c>
      <c r="F344" s="83" t="s">
        <v>812</v>
      </c>
      <c r="G344" s="83" t="s">
        <v>176</v>
      </c>
      <c r="H344" s="83" t="s">
        <v>1244</v>
      </c>
      <c r="I344" s="83" t="s">
        <v>253</v>
      </c>
      <c r="J344" s="83" t="s">
        <v>433</v>
      </c>
      <c r="K344" s="83" t="s">
        <v>323</v>
      </c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  <c r="AK344" s="83"/>
      <c r="AL344" s="83"/>
      <c r="AM344" s="83"/>
      <c r="AN344" s="83"/>
      <c r="AO344" s="83"/>
      <c r="AP344" s="83"/>
      <c r="AQ344" s="83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E344" s="83"/>
      <c r="BF344" s="83"/>
      <c r="BG344" s="83"/>
      <c r="BH344" s="83"/>
      <c r="BI344" s="83"/>
      <c r="BJ344" s="83"/>
      <c r="BK344" s="83"/>
      <c r="BL344" s="83"/>
      <c r="BM344" s="83"/>
      <c r="BN344" s="83"/>
      <c r="BO344" s="83"/>
      <c r="BP344" s="83"/>
      <c r="BQ344" s="83"/>
      <c r="BR344" s="83"/>
    </row>
    <row r="345">
      <c r="A345" s="83" t="str">
        <f t="array" ref="A345:ALK345">transpose(indirect('Train Failure report card'!C345))</f>
        <v>Traction Inverter</v>
      </c>
      <c r="B345" s="83" t="s">
        <v>1172</v>
      </c>
      <c r="C345" s="83" t="s">
        <v>1186</v>
      </c>
      <c r="D345" s="83" t="s">
        <v>1202</v>
      </c>
      <c r="E345" s="83" t="s">
        <v>1219</v>
      </c>
      <c r="F345" s="83" t="s">
        <v>420</v>
      </c>
      <c r="G345" s="83" t="s">
        <v>1237</v>
      </c>
      <c r="H345" s="83" t="s">
        <v>512</v>
      </c>
      <c r="I345" s="83" t="s">
        <v>1252</v>
      </c>
      <c r="J345" s="83" t="s">
        <v>931</v>
      </c>
      <c r="K345" s="83" t="s">
        <v>1260</v>
      </c>
      <c r="L345" s="83" t="s">
        <v>899</v>
      </c>
      <c r="M345" s="83" t="s">
        <v>1269</v>
      </c>
      <c r="N345" s="83" t="s">
        <v>922</v>
      </c>
      <c r="O345" s="83" t="s">
        <v>1275</v>
      </c>
      <c r="P345" s="83" t="s">
        <v>1280</v>
      </c>
      <c r="Q345" s="83" t="s">
        <v>1285</v>
      </c>
      <c r="R345" s="83" t="s">
        <v>1289</v>
      </c>
      <c r="S345" s="83" t="s">
        <v>516</v>
      </c>
      <c r="T345" s="83" t="s">
        <v>893</v>
      </c>
      <c r="U345" s="83" t="s">
        <v>877</v>
      </c>
      <c r="V345" s="83" t="s">
        <v>878</v>
      </c>
      <c r="W345" s="83" t="s">
        <v>883</v>
      </c>
      <c r="X345" s="83" t="s">
        <v>912</v>
      </c>
      <c r="Y345" s="83" t="s">
        <v>323</v>
      </c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  <c r="AJ345" s="83"/>
      <c r="AK345" s="83"/>
      <c r="AL345" s="83"/>
      <c r="AM345" s="83"/>
      <c r="AN345" s="83"/>
      <c r="AO345" s="83"/>
      <c r="AP345" s="83"/>
      <c r="AQ345" s="83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E345" s="83"/>
      <c r="BF345" s="83"/>
      <c r="BG345" s="83"/>
      <c r="BH345" s="83"/>
      <c r="BI345" s="83"/>
      <c r="BJ345" s="83"/>
      <c r="BK345" s="83"/>
      <c r="BL345" s="83"/>
      <c r="BM345" s="83"/>
      <c r="BN345" s="83"/>
      <c r="BO345" s="83"/>
      <c r="BP345" s="83"/>
      <c r="BQ345" s="83"/>
      <c r="BR345" s="83"/>
    </row>
    <row r="346">
      <c r="A346" s="83" t="str">
        <f t="array" ref="A346:ALK346">transpose(indirect('Train Failure report card'!C346))</f>
        <v>Low beam lamp</v>
      </c>
      <c r="B346" s="83" t="s">
        <v>19</v>
      </c>
      <c r="C346" s="83" t="s">
        <v>1192</v>
      </c>
      <c r="D346" s="83" t="s">
        <v>1209</v>
      </c>
      <c r="E346" s="83" t="s">
        <v>249</v>
      </c>
      <c r="F346" s="83" t="s">
        <v>357</v>
      </c>
      <c r="G346" s="83" t="s">
        <v>323</v>
      </c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  <c r="AK346" s="83"/>
      <c r="AL346" s="83"/>
      <c r="AM346" s="83"/>
      <c r="AN346" s="83"/>
      <c r="AO346" s="83"/>
      <c r="AP346" s="83"/>
      <c r="AQ346" s="83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E346" s="83"/>
      <c r="BF346" s="83"/>
      <c r="BG346" s="83"/>
      <c r="BH346" s="83"/>
      <c r="BI346" s="83"/>
      <c r="BJ346" s="83"/>
      <c r="BK346" s="83"/>
      <c r="BL346" s="83"/>
      <c r="BM346" s="83"/>
      <c r="BN346" s="83"/>
      <c r="BO346" s="83"/>
      <c r="BP346" s="83"/>
      <c r="BQ346" s="83"/>
      <c r="BR346" s="83"/>
    </row>
    <row r="347">
      <c r="A347" s="83" t="str">
        <f t="array" ref="A347:ALK347">transpose(indirect('Train Failure report card'!C347))</f>
        <v>Low beam lamp</v>
      </c>
      <c r="B347" s="83" t="s">
        <v>19</v>
      </c>
      <c r="C347" s="83" t="s">
        <v>1192</v>
      </c>
      <c r="D347" s="83" t="s">
        <v>1209</v>
      </c>
      <c r="E347" s="83" t="s">
        <v>249</v>
      </c>
      <c r="F347" s="83" t="s">
        <v>357</v>
      </c>
      <c r="G347" s="83" t="s">
        <v>323</v>
      </c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  <c r="AL347" s="83"/>
      <c r="AM347" s="83"/>
      <c r="AN347" s="83"/>
      <c r="AO347" s="83"/>
      <c r="AP347" s="83"/>
      <c r="AQ347" s="83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E347" s="83"/>
      <c r="BF347" s="83"/>
      <c r="BG347" s="83"/>
      <c r="BH347" s="83"/>
      <c r="BI347" s="83"/>
      <c r="BJ347" s="83"/>
      <c r="BK347" s="83"/>
      <c r="BL347" s="83"/>
      <c r="BM347" s="83"/>
      <c r="BN347" s="83"/>
      <c r="BO347" s="83"/>
      <c r="BP347" s="83"/>
      <c r="BQ347" s="83"/>
      <c r="BR347" s="83"/>
    </row>
    <row r="348">
      <c r="A348" s="83" t="str">
        <f t="array" ref="A348:ALK348">transpose(indirect('Train Failure report card'!C348))</f>
        <v>HMI</v>
      </c>
      <c r="B348" s="83" t="s">
        <v>600</v>
      </c>
      <c r="C348" s="83" t="s">
        <v>1100</v>
      </c>
      <c r="D348" s="83" t="s">
        <v>1214</v>
      </c>
      <c r="E348" s="83" t="s">
        <v>1229</v>
      </c>
      <c r="F348" s="83" t="s">
        <v>1236</v>
      </c>
      <c r="G348" s="83" t="s">
        <v>1242</v>
      </c>
      <c r="H348" s="83" t="s">
        <v>1248</v>
      </c>
      <c r="I348" s="83" t="s">
        <v>323</v>
      </c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  <c r="AK348" s="83"/>
      <c r="AL348" s="83"/>
      <c r="AM348" s="83"/>
      <c r="AN348" s="83"/>
      <c r="AO348" s="83"/>
      <c r="AP348" s="83"/>
      <c r="AQ348" s="83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E348" s="83"/>
      <c r="BF348" s="83"/>
      <c r="BG348" s="83"/>
      <c r="BH348" s="83"/>
      <c r="BI348" s="83"/>
      <c r="BJ348" s="83"/>
      <c r="BK348" s="83"/>
      <c r="BL348" s="83"/>
      <c r="BM348" s="83"/>
      <c r="BN348" s="83"/>
      <c r="BO348" s="83"/>
      <c r="BP348" s="83"/>
      <c r="BQ348" s="83"/>
      <c r="BR348" s="83"/>
    </row>
    <row r="349">
      <c r="A349" s="83" t="str">
        <f t="array" ref="A349:ALK349">transpose(indirect('Train Failure report card'!C349))</f>
        <v>Saloon light gear controller</v>
      </c>
      <c r="B349" s="83" t="s">
        <v>1178</v>
      </c>
      <c r="C349" s="83" t="s">
        <v>1193</v>
      </c>
      <c r="D349" s="83" t="s">
        <v>155</v>
      </c>
      <c r="E349" s="83" t="s">
        <v>782</v>
      </c>
      <c r="F349" s="83" t="s">
        <v>323</v>
      </c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E349" s="83"/>
      <c r="BF349" s="83"/>
      <c r="BG349" s="83"/>
      <c r="BH349" s="83"/>
      <c r="BI349" s="83"/>
      <c r="BJ349" s="83"/>
      <c r="BK349" s="83"/>
      <c r="BL349" s="83"/>
      <c r="BM349" s="83"/>
      <c r="BN349" s="83"/>
      <c r="BO349" s="83"/>
      <c r="BP349" s="83"/>
      <c r="BQ349" s="83"/>
      <c r="BR349" s="83"/>
    </row>
    <row r="350">
      <c r="A350" s="83" t="str">
        <f t="array" ref="A350:ALK350">transpose(indirect('Train Failure report card'!C350))</f>
        <v>Saloon LCD</v>
      </c>
      <c r="B350" s="83" t="s">
        <v>164</v>
      </c>
      <c r="C350" s="83" t="s">
        <v>536</v>
      </c>
      <c r="D350" s="83" t="s">
        <v>341</v>
      </c>
      <c r="E350" s="83" t="s">
        <v>569</v>
      </c>
      <c r="F350" s="83" t="s">
        <v>489</v>
      </c>
      <c r="G350" s="83" t="s">
        <v>1241</v>
      </c>
      <c r="H350" s="83" t="s">
        <v>1246</v>
      </c>
      <c r="I350" s="83" t="s">
        <v>133</v>
      </c>
      <c r="J350" s="83" t="s">
        <v>635</v>
      </c>
      <c r="K350" s="83" t="s">
        <v>1263</v>
      </c>
      <c r="L350" s="83" t="s">
        <v>1267</v>
      </c>
      <c r="M350" s="83" t="s">
        <v>857</v>
      </c>
      <c r="N350" s="83" t="s">
        <v>1273</v>
      </c>
      <c r="O350" s="83" t="s">
        <v>990</v>
      </c>
      <c r="P350" s="83" t="s">
        <v>1283</v>
      </c>
      <c r="Q350" s="83" t="s">
        <v>914</v>
      </c>
      <c r="R350" s="83" t="s">
        <v>445</v>
      </c>
      <c r="S350" s="83" t="s">
        <v>238</v>
      </c>
      <c r="T350" s="83" t="s">
        <v>436</v>
      </c>
      <c r="U350" s="83" t="s">
        <v>375</v>
      </c>
      <c r="V350" s="83" t="s">
        <v>373</v>
      </c>
      <c r="W350" s="83" t="s">
        <v>582</v>
      </c>
      <c r="X350" s="83" t="s">
        <v>618</v>
      </c>
      <c r="Y350" s="83" t="s">
        <v>744</v>
      </c>
      <c r="Z350" s="83" t="s">
        <v>1106</v>
      </c>
      <c r="AA350" s="83" t="s">
        <v>161</v>
      </c>
      <c r="AB350" s="83" t="s">
        <v>38</v>
      </c>
      <c r="AC350" s="83" t="s">
        <v>95</v>
      </c>
      <c r="AD350" s="83" t="s">
        <v>619</v>
      </c>
      <c r="AE350" s="83" t="s">
        <v>680</v>
      </c>
      <c r="AF350" s="83" t="s">
        <v>699</v>
      </c>
      <c r="AG350" s="83" t="s">
        <v>1295</v>
      </c>
      <c r="AH350" s="83" t="s">
        <v>1296</v>
      </c>
      <c r="AI350" s="83" t="s">
        <v>61</v>
      </c>
      <c r="AJ350" s="83" t="s">
        <v>195</v>
      </c>
      <c r="AK350" s="83" t="s">
        <v>244</v>
      </c>
      <c r="AL350" s="83" t="s">
        <v>271</v>
      </c>
      <c r="AM350" s="83" t="s">
        <v>99</v>
      </c>
      <c r="AN350" s="83" t="s">
        <v>1297</v>
      </c>
      <c r="AO350" s="83" t="s">
        <v>288</v>
      </c>
      <c r="AP350" s="83" t="s">
        <v>523</v>
      </c>
      <c r="AQ350" s="83" t="s">
        <v>633</v>
      </c>
      <c r="AR350" s="83" t="s">
        <v>754</v>
      </c>
      <c r="AS350" s="83" t="s">
        <v>323</v>
      </c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E350" s="83"/>
      <c r="BF350" s="83"/>
      <c r="BG350" s="83"/>
      <c r="BH350" s="83"/>
      <c r="BI350" s="83"/>
      <c r="BJ350" s="83"/>
      <c r="BK350" s="83"/>
      <c r="BL350" s="83"/>
      <c r="BM350" s="83"/>
      <c r="BN350" s="83"/>
      <c r="BO350" s="83"/>
      <c r="BP350" s="83"/>
      <c r="BQ350" s="83"/>
      <c r="BR350" s="83"/>
    </row>
    <row r="351">
      <c r="A351" s="83" t="str">
        <f t="array" ref="A351:ALK351">transpose(indirect('Train Failure report card'!C351))</f>
        <v>Cab HVAC compressor</v>
      </c>
      <c r="B351" s="83" t="s">
        <v>1177</v>
      </c>
      <c r="C351" s="83" t="s">
        <v>1189</v>
      </c>
      <c r="D351" s="83" t="s">
        <v>1206</v>
      </c>
      <c r="E351" s="83" t="s">
        <v>1222</v>
      </c>
      <c r="F351" s="83" t="s">
        <v>793</v>
      </c>
      <c r="G351" s="83" t="s">
        <v>1239</v>
      </c>
      <c r="H351" s="83" t="s">
        <v>1245</v>
      </c>
      <c r="I351" s="83" t="s">
        <v>1253</v>
      </c>
      <c r="J351" s="83" t="s">
        <v>654</v>
      </c>
      <c r="K351" s="83" t="s">
        <v>363</v>
      </c>
      <c r="L351" s="83" t="s">
        <v>452</v>
      </c>
      <c r="M351" s="83" t="s">
        <v>414</v>
      </c>
      <c r="N351" s="83" t="s">
        <v>1115</v>
      </c>
      <c r="O351" s="83" t="s">
        <v>840</v>
      </c>
      <c r="P351" s="83" t="s">
        <v>1265</v>
      </c>
      <c r="Q351" s="83" t="s">
        <v>323</v>
      </c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  <c r="AG351" s="83"/>
      <c r="AH351" s="83"/>
      <c r="AI351" s="83"/>
      <c r="AJ351" s="83"/>
      <c r="AK351" s="83"/>
      <c r="AL351" s="83"/>
      <c r="AM351" s="83"/>
      <c r="AN351" s="83"/>
      <c r="AO351" s="83"/>
      <c r="AP351" s="83"/>
      <c r="AQ351" s="83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E351" s="83"/>
      <c r="BF351" s="83"/>
      <c r="BG351" s="83"/>
      <c r="BH351" s="83"/>
      <c r="BI351" s="83"/>
      <c r="BJ351" s="83"/>
      <c r="BK351" s="83"/>
      <c r="BL351" s="83"/>
      <c r="BM351" s="83"/>
      <c r="BN351" s="83"/>
      <c r="BO351" s="83"/>
      <c r="BP351" s="83"/>
      <c r="BQ351" s="83"/>
      <c r="BR351" s="83"/>
    </row>
    <row r="352">
      <c r="A352" s="83" t="str">
        <f t="array" ref="A352:ALK352">transpose(indirect('Train Failure report card'!C352))</f>
        <v>Saloon LCD</v>
      </c>
      <c r="B352" s="83" t="s">
        <v>164</v>
      </c>
      <c r="C352" s="83" t="s">
        <v>536</v>
      </c>
      <c r="D352" s="83" t="s">
        <v>341</v>
      </c>
      <c r="E352" s="83" t="s">
        <v>569</v>
      </c>
      <c r="F352" s="83" t="s">
        <v>489</v>
      </c>
      <c r="G352" s="83" t="s">
        <v>1241</v>
      </c>
      <c r="H352" s="83" t="s">
        <v>1246</v>
      </c>
      <c r="I352" s="83" t="s">
        <v>133</v>
      </c>
      <c r="J352" s="83" t="s">
        <v>635</v>
      </c>
      <c r="K352" s="83" t="s">
        <v>1263</v>
      </c>
      <c r="L352" s="83" t="s">
        <v>1267</v>
      </c>
      <c r="M352" s="83" t="s">
        <v>857</v>
      </c>
      <c r="N352" s="83" t="s">
        <v>1273</v>
      </c>
      <c r="O352" s="83" t="s">
        <v>990</v>
      </c>
      <c r="P352" s="83" t="s">
        <v>1283</v>
      </c>
      <c r="Q352" s="83" t="s">
        <v>914</v>
      </c>
      <c r="R352" s="83" t="s">
        <v>445</v>
      </c>
      <c r="S352" s="83" t="s">
        <v>238</v>
      </c>
      <c r="T352" s="83" t="s">
        <v>436</v>
      </c>
      <c r="U352" s="83" t="s">
        <v>375</v>
      </c>
      <c r="V352" s="83" t="s">
        <v>373</v>
      </c>
      <c r="W352" s="83" t="s">
        <v>582</v>
      </c>
      <c r="X352" s="83" t="s">
        <v>618</v>
      </c>
      <c r="Y352" s="83" t="s">
        <v>744</v>
      </c>
      <c r="Z352" s="83" t="s">
        <v>1106</v>
      </c>
      <c r="AA352" s="83" t="s">
        <v>161</v>
      </c>
      <c r="AB352" s="83" t="s">
        <v>38</v>
      </c>
      <c r="AC352" s="83" t="s">
        <v>95</v>
      </c>
      <c r="AD352" s="83" t="s">
        <v>619</v>
      </c>
      <c r="AE352" s="83" t="s">
        <v>680</v>
      </c>
      <c r="AF352" s="83" t="s">
        <v>699</v>
      </c>
      <c r="AG352" s="83" t="s">
        <v>1295</v>
      </c>
      <c r="AH352" s="83" t="s">
        <v>1296</v>
      </c>
      <c r="AI352" s="83" t="s">
        <v>61</v>
      </c>
      <c r="AJ352" s="83" t="s">
        <v>195</v>
      </c>
      <c r="AK352" s="83" t="s">
        <v>244</v>
      </c>
      <c r="AL352" s="83" t="s">
        <v>271</v>
      </c>
      <c r="AM352" s="83" t="s">
        <v>99</v>
      </c>
      <c r="AN352" s="83" t="s">
        <v>1297</v>
      </c>
      <c r="AO352" s="83" t="s">
        <v>288</v>
      </c>
      <c r="AP352" s="83" t="s">
        <v>523</v>
      </c>
      <c r="AQ352" s="83" t="s">
        <v>633</v>
      </c>
      <c r="AR352" s="83" t="s">
        <v>754</v>
      </c>
      <c r="AS352" s="83" t="s">
        <v>323</v>
      </c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E352" s="83"/>
      <c r="BF352" s="83"/>
      <c r="BG352" s="83"/>
      <c r="BH352" s="83"/>
      <c r="BI352" s="83"/>
      <c r="BJ352" s="83"/>
      <c r="BK352" s="83"/>
      <c r="BL352" s="83"/>
      <c r="BM352" s="83"/>
      <c r="BN352" s="83"/>
      <c r="BO352" s="83"/>
      <c r="BP352" s="83"/>
      <c r="BQ352" s="83"/>
      <c r="BR352" s="83"/>
    </row>
    <row r="353">
      <c r="A353" s="83" t="str">
        <f t="array" ref="A353:ALK353">transpose(indirect('Train Failure report card'!C353))</f>
        <v>Low beam lamp</v>
      </c>
      <c r="B353" s="83" t="s">
        <v>19</v>
      </c>
      <c r="C353" s="83" t="s">
        <v>1192</v>
      </c>
      <c r="D353" s="83" t="s">
        <v>1209</v>
      </c>
      <c r="E353" s="83" t="s">
        <v>249</v>
      </c>
      <c r="F353" s="83" t="s">
        <v>357</v>
      </c>
      <c r="G353" s="83" t="s">
        <v>323</v>
      </c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3"/>
      <c r="AP353" s="83"/>
      <c r="AQ353" s="83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E353" s="83"/>
      <c r="BF353" s="83"/>
      <c r="BG353" s="83"/>
      <c r="BH353" s="83"/>
      <c r="BI353" s="83"/>
      <c r="BJ353" s="83"/>
      <c r="BK353" s="83"/>
      <c r="BL353" s="83"/>
      <c r="BM353" s="83"/>
      <c r="BN353" s="83"/>
      <c r="BO353" s="83"/>
      <c r="BP353" s="83"/>
      <c r="BQ353" s="83"/>
      <c r="BR353" s="83"/>
    </row>
    <row r="354">
      <c r="A354" s="83" t="str">
        <f t="array" ref="A354:ALK354">transpose(indirect('Train Failure report card'!C354))</f>
        <v>Low beam lamp</v>
      </c>
      <c r="B354" s="83" t="s">
        <v>19</v>
      </c>
      <c r="C354" s="83" t="s">
        <v>1192</v>
      </c>
      <c r="D354" s="83" t="s">
        <v>1209</v>
      </c>
      <c r="E354" s="83" t="s">
        <v>249</v>
      </c>
      <c r="F354" s="83" t="s">
        <v>357</v>
      </c>
      <c r="G354" s="83" t="s">
        <v>323</v>
      </c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3"/>
      <c r="AK354" s="83"/>
      <c r="AL354" s="83"/>
      <c r="AM354" s="83"/>
      <c r="AN354" s="83"/>
      <c r="AO354" s="83"/>
      <c r="AP354" s="83"/>
      <c r="AQ354" s="83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E354" s="83"/>
      <c r="BF354" s="83"/>
      <c r="BG354" s="83"/>
      <c r="BH354" s="83"/>
      <c r="BI354" s="83"/>
      <c r="BJ354" s="83"/>
      <c r="BK354" s="83"/>
      <c r="BL354" s="83"/>
      <c r="BM354" s="83"/>
      <c r="BN354" s="83"/>
      <c r="BO354" s="83"/>
      <c r="BP354" s="83"/>
      <c r="BQ354" s="83"/>
      <c r="BR354" s="83"/>
    </row>
    <row r="355">
      <c r="A355" s="83" t="str">
        <f t="array" ref="A355:ALK355">transpose(indirect('Train Failure report card'!C355))</f>
        <v>Traction Inverter</v>
      </c>
      <c r="B355" s="83" t="s">
        <v>1172</v>
      </c>
      <c r="C355" s="83" t="s">
        <v>1186</v>
      </c>
      <c r="D355" s="83" t="s">
        <v>1202</v>
      </c>
      <c r="E355" s="83" t="s">
        <v>1219</v>
      </c>
      <c r="F355" s="83" t="s">
        <v>420</v>
      </c>
      <c r="G355" s="83" t="s">
        <v>1237</v>
      </c>
      <c r="H355" s="83" t="s">
        <v>512</v>
      </c>
      <c r="I355" s="83" t="s">
        <v>1252</v>
      </c>
      <c r="J355" s="83" t="s">
        <v>931</v>
      </c>
      <c r="K355" s="83" t="s">
        <v>1260</v>
      </c>
      <c r="L355" s="83" t="s">
        <v>899</v>
      </c>
      <c r="M355" s="83" t="s">
        <v>1269</v>
      </c>
      <c r="N355" s="83" t="s">
        <v>922</v>
      </c>
      <c r="O355" s="83" t="s">
        <v>1275</v>
      </c>
      <c r="P355" s="83" t="s">
        <v>1280</v>
      </c>
      <c r="Q355" s="83" t="s">
        <v>1285</v>
      </c>
      <c r="R355" s="83" t="s">
        <v>1289</v>
      </c>
      <c r="S355" s="83" t="s">
        <v>516</v>
      </c>
      <c r="T355" s="83" t="s">
        <v>893</v>
      </c>
      <c r="U355" s="83" t="s">
        <v>877</v>
      </c>
      <c r="V355" s="83" t="s">
        <v>878</v>
      </c>
      <c r="W355" s="83" t="s">
        <v>883</v>
      </c>
      <c r="X355" s="83" t="s">
        <v>912</v>
      </c>
      <c r="Y355" s="83" t="s">
        <v>323</v>
      </c>
      <c r="Z355" s="83"/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  <c r="AK355" s="83"/>
      <c r="AL355" s="83"/>
      <c r="AM355" s="83"/>
      <c r="AN355" s="83"/>
      <c r="AO355" s="83"/>
      <c r="AP355" s="83"/>
      <c r="AQ355" s="83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E355" s="83"/>
      <c r="BF355" s="83"/>
      <c r="BG355" s="83"/>
      <c r="BH355" s="83"/>
      <c r="BI355" s="83"/>
      <c r="BJ355" s="83"/>
      <c r="BK355" s="83"/>
      <c r="BL355" s="83"/>
      <c r="BM355" s="83"/>
      <c r="BN355" s="83"/>
      <c r="BO355" s="83"/>
      <c r="BP355" s="83"/>
      <c r="BQ355" s="83"/>
      <c r="BR355" s="83"/>
    </row>
    <row r="356">
      <c r="A356" s="83" t="str">
        <f t="array" ref="A356:ALK356">transpose(indirect('Train Failure report card'!C356))</f>
        <v>HMI</v>
      </c>
      <c r="B356" s="83" t="s">
        <v>600</v>
      </c>
      <c r="C356" s="83" t="s">
        <v>1100</v>
      </c>
      <c r="D356" s="83" t="s">
        <v>1214</v>
      </c>
      <c r="E356" s="83" t="s">
        <v>1229</v>
      </c>
      <c r="F356" s="83" t="s">
        <v>1236</v>
      </c>
      <c r="G356" s="83" t="s">
        <v>1242</v>
      </c>
      <c r="H356" s="83" t="s">
        <v>1248</v>
      </c>
      <c r="I356" s="83" t="s">
        <v>323</v>
      </c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  <c r="AG356" s="83"/>
      <c r="AH356" s="83"/>
      <c r="AI356" s="83"/>
      <c r="AJ356" s="83"/>
      <c r="AK356" s="83"/>
      <c r="AL356" s="83"/>
      <c r="AM356" s="83"/>
      <c r="AN356" s="83"/>
      <c r="AO356" s="83"/>
      <c r="AP356" s="83"/>
      <c r="AQ356" s="83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E356" s="83"/>
      <c r="BF356" s="83"/>
      <c r="BG356" s="83"/>
      <c r="BH356" s="83"/>
      <c r="BI356" s="83"/>
      <c r="BJ356" s="83"/>
      <c r="BK356" s="83"/>
      <c r="BL356" s="83"/>
      <c r="BM356" s="83"/>
      <c r="BN356" s="83"/>
      <c r="BO356" s="83"/>
      <c r="BP356" s="83"/>
      <c r="BQ356" s="83"/>
      <c r="BR356" s="83"/>
    </row>
    <row r="357">
      <c r="A357" s="83" t="str">
        <f t="array" ref="A357:ALK357">transpose(indirect('Train Failure report card'!C357))</f>
        <v>Low beam lamp</v>
      </c>
      <c r="B357" s="83" t="s">
        <v>19</v>
      </c>
      <c r="C357" s="83" t="s">
        <v>1192</v>
      </c>
      <c r="D357" s="83" t="s">
        <v>1209</v>
      </c>
      <c r="E357" s="83" t="s">
        <v>249</v>
      </c>
      <c r="F357" s="83" t="s">
        <v>357</v>
      </c>
      <c r="G357" s="83" t="s">
        <v>323</v>
      </c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  <c r="AJ357" s="83"/>
      <c r="AK357" s="83"/>
      <c r="AL357" s="83"/>
      <c r="AM357" s="83"/>
      <c r="AN357" s="83"/>
      <c r="AO357" s="83"/>
      <c r="AP357" s="83"/>
      <c r="AQ357" s="83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E357" s="83"/>
      <c r="BF357" s="83"/>
      <c r="BG357" s="83"/>
      <c r="BH357" s="83"/>
      <c r="BI357" s="83"/>
      <c r="BJ357" s="83"/>
      <c r="BK357" s="83"/>
      <c r="BL357" s="83"/>
      <c r="BM357" s="83"/>
      <c r="BN357" s="83"/>
      <c r="BO357" s="83"/>
      <c r="BP357" s="83"/>
      <c r="BQ357" s="83"/>
      <c r="BR357" s="83"/>
    </row>
    <row r="358">
      <c r="A358" s="83" t="str">
        <f t="array" ref="A358:ALK358">transpose(indirect('Train Failure report card'!C358))</f>
        <v>Low beam lamp</v>
      </c>
      <c r="B358" s="83" t="s">
        <v>19</v>
      </c>
      <c r="C358" s="83" t="s">
        <v>1192</v>
      </c>
      <c r="D358" s="83" t="s">
        <v>1209</v>
      </c>
      <c r="E358" s="83" t="s">
        <v>249</v>
      </c>
      <c r="F358" s="83" t="s">
        <v>357</v>
      </c>
      <c r="G358" s="83" t="s">
        <v>323</v>
      </c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  <c r="AJ358" s="83"/>
      <c r="AK358" s="83"/>
      <c r="AL358" s="83"/>
      <c r="AM358" s="83"/>
      <c r="AN358" s="83"/>
      <c r="AO358" s="83"/>
      <c r="AP358" s="83"/>
      <c r="AQ358" s="83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E358" s="83"/>
      <c r="BF358" s="83"/>
      <c r="BG358" s="83"/>
      <c r="BH358" s="83"/>
      <c r="BI358" s="83"/>
      <c r="BJ358" s="83"/>
      <c r="BK358" s="83"/>
      <c r="BL358" s="83"/>
      <c r="BM358" s="83"/>
      <c r="BN358" s="83"/>
      <c r="BO358" s="83"/>
      <c r="BP358" s="83"/>
      <c r="BQ358" s="83"/>
      <c r="BR358" s="83"/>
    </row>
    <row r="359">
      <c r="A359" s="83" t="str">
        <f t="array" ref="A359:ALK359">transpose(indirect('Train Failure report card'!C359))</f>
        <v>Traction Inverter</v>
      </c>
      <c r="B359" s="83" t="s">
        <v>1172</v>
      </c>
      <c r="C359" s="83" t="s">
        <v>1186</v>
      </c>
      <c r="D359" s="83" t="s">
        <v>1202</v>
      </c>
      <c r="E359" s="83" t="s">
        <v>1219</v>
      </c>
      <c r="F359" s="83" t="s">
        <v>420</v>
      </c>
      <c r="G359" s="83" t="s">
        <v>1237</v>
      </c>
      <c r="H359" s="83" t="s">
        <v>512</v>
      </c>
      <c r="I359" s="83" t="s">
        <v>1252</v>
      </c>
      <c r="J359" s="83" t="s">
        <v>931</v>
      </c>
      <c r="K359" s="83" t="s">
        <v>1260</v>
      </c>
      <c r="L359" s="83" t="s">
        <v>899</v>
      </c>
      <c r="M359" s="83" t="s">
        <v>1269</v>
      </c>
      <c r="N359" s="83" t="s">
        <v>922</v>
      </c>
      <c r="O359" s="83" t="s">
        <v>1275</v>
      </c>
      <c r="P359" s="83" t="s">
        <v>1280</v>
      </c>
      <c r="Q359" s="83" t="s">
        <v>1285</v>
      </c>
      <c r="R359" s="83" t="s">
        <v>1289</v>
      </c>
      <c r="S359" s="83" t="s">
        <v>516</v>
      </c>
      <c r="T359" s="83" t="s">
        <v>893</v>
      </c>
      <c r="U359" s="83" t="s">
        <v>877</v>
      </c>
      <c r="V359" s="83" t="s">
        <v>878</v>
      </c>
      <c r="W359" s="83" t="s">
        <v>883</v>
      </c>
      <c r="X359" s="83" t="s">
        <v>912</v>
      </c>
      <c r="Y359" s="83" t="s">
        <v>323</v>
      </c>
      <c r="Z359" s="83"/>
      <c r="AA359" s="83"/>
      <c r="AB359" s="83"/>
      <c r="AC359" s="83"/>
      <c r="AD359" s="83"/>
      <c r="AE359" s="83"/>
      <c r="AF359" s="83"/>
      <c r="AG359" s="83"/>
      <c r="AH359" s="83"/>
      <c r="AI359" s="83"/>
      <c r="AJ359" s="83"/>
      <c r="AK359" s="83"/>
      <c r="AL359" s="83"/>
      <c r="AM359" s="83"/>
      <c r="AN359" s="83"/>
      <c r="AO359" s="83"/>
      <c r="AP359" s="83"/>
      <c r="AQ359" s="83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E359" s="83"/>
      <c r="BF359" s="83"/>
      <c r="BG359" s="83"/>
      <c r="BH359" s="83"/>
      <c r="BI359" s="83"/>
      <c r="BJ359" s="83"/>
      <c r="BK359" s="83"/>
      <c r="BL359" s="83"/>
      <c r="BM359" s="83"/>
      <c r="BN359" s="83"/>
      <c r="BO359" s="83"/>
      <c r="BP359" s="83"/>
      <c r="BQ359" s="83"/>
      <c r="BR359" s="83"/>
    </row>
    <row r="360">
      <c r="A360" s="83" t="str">
        <f t="array" ref="A360:ALK360">transpose(indirect('Train Failure report card'!C360))</f>
        <v>Current collector fuse</v>
      </c>
      <c r="B360" s="83" t="s">
        <v>126</v>
      </c>
      <c r="C360" s="83" t="s">
        <v>1185</v>
      </c>
      <c r="D360" s="83" t="s">
        <v>1201</v>
      </c>
      <c r="E360" s="83" t="s">
        <v>1218</v>
      </c>
      <c r="F360" s="83" t="s">
        <v>812</v>
      </c>
      <c r="G360" s="83" t="s">
        <v>176</v>
      </c>
      <c r="H360" s="83" t="s">
        <v>1244</v>
      </c>
      <c r="I360" s="83" t="s">
        <v>253</v>
      </c>
      <c r="J360" s="83" t="s">
        <v>433</v>
      </c>
      <c r="K360" s="83" t="s">
        <v>323</v>
      </c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  <c r="AG360" s="83"/>
      <c r="AH360" s="83"/>
      <c r="AI360" s="83"/>
      <c r="AJ360" s="83"/>
      <c r="AK360" s="83"/>
      <c r="AL360" s="83"/>
      <c r="AM360" s="83"/>
      <c r="AN360" s="83"/>
      <c r="AO360" s="83"/>
      <c r="AP360" s="83"/>
      <c r="AQ360" s="83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E360" s="83"/>
      <c r="BF360" s="83"/>
      <c r="BG360" s="83"/>
      <c r="BH360" s="83"/>
      <c r="BI360" s="83"/>
      <c r="BJ360" s="83"/>
      <c r="BK360" s="83"/>
      <c r="BL360" s="83"/>
      <c r="BM360" s="83"/>
      <c r="BN360" s="83"/>
      <c r="BO360" s="83"/>
      <c r="BP360" s="83"/>
      <c r="BQ360" s="83"/>
      <c r="BR360" s="83"/>
    </row>
    <row r="361">
      <c r="A361" s="83" t="str">
        <f t="array" ref="A361:ALK361">transpose(indirect('Train Failure report card'!C361))</f>
        <v>Low beam lamp</v>
      </c>
      <c r="B361" s="83" t="s">
        <v>19</v>
      </c>
      <c r="C361" s="83" t="s">
        <v>1192</v>
      </c>
      <c r="D361" s="83" t="s">
        <v>1209</v>
      </c>
      <c r="E361" s="83" t="s">
        <v>249</v>
      </c>
      <c r="F361" s="83" t="s">
        <v>357</v>
      </c>
      <c r="G361" s="83" t="s">
        <v>323</v>
      </c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G361" s="83"/>
      <c r="AH361" s="83"/>
      <c r="AI361" s="83"/>
      <c r="AJ361" s="83"/>
      <c r="AK361" s="83"/>
      <c r="AL361" s="83"/>
      <c r="AM361" s="83"/>
      <c r="AN361" s="83"/>
      <c r="AO361" s="83"/>
      <c r="AP361" s="83"/>
      <c r="AQ361" s="83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E361" s="83"/>
      <c r="BF361" s="83"/>
      <c r="BG361" s="83"/>
      <c r="BH361" s="83"/>
      <c r="BI361" s="83"/>
      <c r="BJ361" s="83"/>
      <c r="BK361" s="83"/>
      <c r="BL361" s="83"/>
      <c r="BM361" s="83"/>
      <c r="BN361" s="83"/>
      <c r="BO361" s="83"/>
      <c r="BP361" s="83"/>
      <c r="BQ361" s="83"/>
      <c r="BR361" s="83"/>
    </row>
    <row r="362">
      <c r="A362" s="83" t="str">
        <f t="array" ref="A362:ALK362">transpose(indirect('Train Failure report card'!C362))</f>
        <v>Low beam lamp</v>
      </c>
      <c r="B362" s="83" t="s">
        <v>19</v>
      </c>
      <c r="C362" s="83" t="s">
        <v>1192</v>
      </c>
      <c r="D362" s="83" t="s">
        <v>1209</v>
      </c>
      <c r="E362" s="83" t="s">
        <v>249</v>
      </c>
      <c r="F362" s="83" t="s">
        <v>357</v>
      </c>
      <c r="G362" s="83" t="s">
        <v>323</v>
      </c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  <c r="AJ362" s="83"/>
      <c r="AK362" s="83"/>
      <c r="AL362" s="83"/>
      <c r="AM362" s="83"/>
      <c r="AN362" s="83"/>
      <c r="AO362" s="83"/>
      <c r="AP362" s="83"/>
      <c r="AQ362" s="83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E362" s="83"/>
      <c r="BF362" s="83"/>
      <c r="BG362" s="83"/>
      <c r="BH362" s="83"/>
      <c r="BI362" s="83"/>
      <c r="BJ362" s="83"/>
      <c r="BK362" s="83"/>
      <c r="BL362" s="83"/>
      <c r="BM362" s="83"/>
      <c r="BN362" s="83"/>
      <c r="BO362" s="83"/>
      <c r="BP362" s="83"/>
      <c r="BQ362" s="83"/>
      <c r="BR362" s="83"/>
    </row>
    <row r="363">
      <c r="A363" s="83" t="str">
        <f t="array" ref="A363:ALK363">transpose(indirect('Train Failure report card'!C363))</f>
        <v>Current collector fuse</v>
      </c>
      <c r="B363" s="83" t="s">
        <v>126</v>
      </c>
      <c r="C363" s="83" t="s">
        <v>1185</v>
      </c>
      <c r="D363" s="83" t="s">
        <v>1201</v>
      </c>
      <c r="E363" s="83" t="s">
        <v>1218</v>
      </c>
      <c r="F363" s="83" t="s">
        <v>812</v>
      </c>
      <c r="G363" s="83" t="s">
        <v>176</v>
      </c>
      <c r="H363" s="83" t="s">
        <v>1244</v>
      </c>
      <c r="I363" s="83" t="s">
        <v>253</v>
      </c>
      <c r="J363" s="83" t="s">
        <v>433</v>
      </c>
      <c r="K363" s="83" t="s">
        <v>323</v>
      </c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  <c r="AJ363" s="83"/>
      <c r="AK363" s="83"/>
      <c r="AL363" s="83"/>
      <c r="AM363" s="83"/>
      <c r="AN363" s="83"/>
      <c r="AO363" s="83"/>
      <c r="AP363" s="83"/>
      <c r="AQ363" s="83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E363" s="83"/>
      <c r="BF363" s="83"/>
      <c r="BG363" s="83"/>
      <c r="BH363" s="83"/>
      <c r="BI363" s="83"/>
      <c r="BJ363" s="83"/>
      <c r="BK363" s="83"/>
      <c r="BL363" s="83"/>
      <c r="BM363" s="83"/>
      <c r="BN363" s="83"/>
      <c r="BO363" s="83"/>
      <c r="BP363" s="83"/>
      <c r="BQ363" s="83"/>
      <c r="BR363" s="83"/>
    </row>
    <row r="364">
      <c r="A364" s="83" t="str">
        <f t="array" ref="A364:ALK364">transpose(indirect('Train Failure report card'!C364))</f>
        <v>Low beam lamp</v>
      </c>
      <c r="B364" s="83" t="s">
        <v>19</v>
      </c>
      <c r="C364" s="83" t="s">
        <v>1192</v>
      </c>
      <c r="D364" s="83" t="s">
        <v>1209</v>
      </c>
      <c r="E364" s="83" t="s">
        <v>249</v>
      </c>
      <c r="F364" s="83" t="s">
        <v>357</v>
      </c>
      <c r="G364" s="83" t="s">
        <v>323</v>
      </c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  <c r="AK364" s="83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E364" s="83"/>
      <c r="BF364" s="83"/>
      <c r="BG364" s="83"/>
      <c r="BH364" s="83"/>
      <c r="BI364" s="83"/>
      <c r="BJ364" s="83"/>
      <c r="BK364" s="83"/>
      <c r="BL364" s="83"/>
      <c r="BM364" s="83"/>
      <c r="BN364" s="83"/>
      <c r="BO364" s="83"/>
      <c r="BP364" s="83"/>
      <c r="BQ364" s="83"/>
      <c r="BR364" s="83"/>
    </row>
    <row r="365">
      <c r="A365" s="83" t="str">
        <f t="array" ref="A365:ALK365">transpose(indirect('Train Failure report card'!C365))</f>
        <v>Current collector fuse</v>
      </c>
      <c r="B365" s="83" t="s">
        <v>126</v>
      </c>
      <c r="C365" s="83" t="s">
        <v>1185</v>
      </c>
      <c r="D365" s="83" t="s">
        <v>1201</v>
      </c>
      <c r="E365" s="83" t="s">
        <v>1218</v>
      </c>
      <c r="F365" s="83" t="s">
        <v>812</v>
      </c>
      <c r="G365" s="83" t="s">
        <v>176</v>
      </c>
      <c r="H365" s="83" t="s">
        <v>1244</v>
      </c>
      <c r="I365" s="83" t="s">
        <v>253</v>
      </c>
      <c r="J365" s="83" t="s">
        <v>433</v>
      </c>
      <c r="K365" s="83" t="s">
        <v>323</v>
      </c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  <c r="AK365" s="83"/>
      <c r="AL365" s="83"/>
      <c r="AM365" s="83"/>
      <c r="AN365" s="83"/>
      <c r="AO365" s="83"/>
      <c r="AP365" s="83"/>
      <c r="AQ365" s="83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E365" s="83"/>
      <c r="BF365" s="83"/>
      <c r="BG365" s="83"/>
      <c r="BH365" s="83"/>
      <c r="BI365" s="83"/>
      <c r="BJ365" s="83"/>
      <c r="BK365" s="83"/>
      <c r="BL365" s="83"/>
      <c r="BM365" s="83"/>
      <c r="BN365" s="83"/>
      <c r="BO365" s="83"/>
      <c r="BP365" s="83"/>
      <c r="BQ365" s="83"/>
      <c r="BR365" s="83"/>
    </row>
    <row r="366">
      <c r="A366" s="83" t="str">
        <f t="array" ref="A366:ALK366">transpose(indirect('Train Failure report card'!C366))</f>
        <v>Gateway valve</v>
      </c>
      <c r="B366" s="83" t="s">
        <v>34</v>
      </c>
      <c r="C366" s="83" t="s">
        <v>1195</v>
      </c>
      <c r="D366" s="83" t="s">
        <v>1211</v>
      </c>
      <c r="E366" s="83" t="s">
        <v>1226</v>
      </c>
      <c r="F366" s="83" t="s">
        <v>1235</v>
      </c>
      <c r="G366" s="83" t="s">
        <v>533</v>
      </c>
      <c r="H366" s="83" t="s">
        <v>1247</v>
      </c>
      <c r="I366" s="83" t="s">
        <v>200</v>
      </c>
      <c r="J366" s="83" t="s">
        <v>259</v>
      </c>
      <c r="K366" s="83" t="s">
        <v>147</v>
      </c>
      <c r="L366" s="83" t="s">
        <v>562</v>
      </c>
      <c r="M366" s="83" t="s">
        <v>694</v>
      </c>
      <c r="N366" s="83" t="s">
        <v>323</v>
      </c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  <c r="AJ366" s="83"/>
      <c r="AK366" s="83"/>
      <c r="AL366" s="83"/>
      <c r="AM366" s="83"/>
      <c r="AN366" s="83"/>
      <c r="AO366" s="83"/>
      <c r="AP366" s="83"/>
      <c r="AQ366" s="83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E366" s="83"/>
      <c r="BF366" s="83"/>
      <c r="BG366" s="83"/>
      <c r="BH366" s="83"/>
      <c r="BI366" s="83"/>
      <c r="BJ366" s="83"/>
      <c r="BK366" s="83"/>
      <c r="BL366" s="83"/>
      <c r="BM366" s="83"/>
      <c r="BN366" s="83"/>
      <c r="BO366" s="83"/>
      <c r="BP366" s="83"/>
      <c r="BQ366" s="83"/>
      <c r="BR366" s="83"/>
    </row>
    <row r="367">
      <c r="A367" s="83" t="str">
        <f t="array" ref="A367:ALK367">transpose(indirect('Train Failure report card'!C367))</f>
        <v>Gateway valve</v>
      </c>
      <c r="B367" s="83" t="s">
        <v>34</v>
      </c>
      <c r="C367" s="83" t="s">
        <v>1195</v>
      </c>
      <c r="D367" s="83" t="s">
        <v>1211</v>
      </c>
      <c r="E367" s="83" t="s">
        <v>1226</v>
      </c>
      <c r="F367" s="83" t="s">
        <v>1235</v>
      </c>
      <c r="G367" s="83" t="s">
        <v>533</v>
      </c>
      <c r="H367" s="83" t="s">
        <v>1247</v>
      </c>
      <c r="I367" s="83" t="s">
        <v>200</v>
      </c>
      <c r="J367" s="83" t="s">
        <v>259</v>
      </c>
      <c r="K367" s="83" t="s">
        <v>147</v>
      </c>
      <c r="L367" s="83" t="s">
        <v>562</v>
      </c>
      <c r="M367" s="83" t="s">
        <v>694</v>
      </c>
      <c r="N367" s="83" t="s">
        <v>323</v>
      </c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  <c r="AL367" s="83"/>
      <c r="AM367" s="83"/>
      <c r="AN367" s="83"/>
      <c r="AO367" s="83"/>
      <c r="AP367" s="83"/>
      <c r="AQ367" s="83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E367" s="83"/>
      <c r="BF367" s="83"/>
      <c r="BG367" s="83"/>
      <c r="BH367" s="83"/>
      <c r="BI367" s="83"/>
      <c r="BJ367" s="83"/>
      <c r="BK367" s="83"/>
      <c r="BL367" s="83"/>
      <c r="BM367" s="83"/>
      <c r="BN367" s="83"/>
      <c r="BO367" s="83"/>
      <c r="BP367" s="83"/>
      <c r="BQ367" s="83"/>
      <c r="BR367" s="83"/>
    </row>
    <row r="368">
      <c r="A368" s="83" t="str">
        <f t="array" ref="A368:ALK368">transpose(indirect('Train Failure report card'!C368))</f>
        <v>Saloon LCD</v>
      </c>
      <c r="B368" s="83" t="s">
        <v>164</v>
      </c>
      <c r="C368" s="83" t="s">
        <v>536</v>
      </c>
      <c r="D368" s="83" t="s">
        <v>341</v>
      </c>
      <c r="E368" s="83" t="s">
        <v>569</v>
      </c>
      <c r="F368" s="83" t="s">
        <v>489</v>
      </c>
      <c r="G368" s="83" t="s">
        <v>1241</v>
      </c>
      <c r="H368" s="83" t="s">
        <v>1246</v>
      </c>
      <c r="I368" s="83" t="s">
        <v>133</v>
      </c>
      <c r="J368" s="83" t="s">
        <v>635</v>
      </c>
      <c r="K368" s="83" t="s">
        <v>1263</v>
      </c>
      <c r="L368" s="83" t="s">
        <v>1267</v>
      </c>
      <c r="M368" s="83" t="s">
        <v>857</v>
      </c>
      <c r="N368" s="83" t="s">
        <v>1273</v>
      </c>
      <c r="O368" s="83" t="s">
        <v>990</v>
      </c>
      <c r="P368" s="83" t="s">
        <v>1283</v>
      </c>
      <c r="Q368" s="83" t="s">
        <v>914</v>
      </c>
      <c r="R368" s="83" t="s">
        <v>445</v>
      </c>
      <c r="S368" s="83" t="s">
        <v>238</v>
      </c>
      <c r="T368" s="83" t="s">
        <v>436</v>
      </c>
      <c r="U368" s="83" t="s">
        <v>375</v>
      </c>
      <c r="V368" s="83" t="s">
        <v>373</v>
      </c>
      <c r="W368" s="83" t="s">
        <v>582</v>
      </c>
      <c r="X368" s="83" t="s">
        <v>618</v>
      </c>
      <c r="Y368" s="83" t="s">
        <v>744</v>
      </c>
      <c r="Z368" s="83" t="s">
        <v>1106</v>
      </c>
      <c r="AA368" s="83" t="s">
        <v>161</v>
      </c>
      <c r="AB368" s="83" t="s">
        <v>38</v>
      </c>
      <c r="AC368" s="83" t="s">
        <v>95</v>
      </c>
      <c r="AD368" s="83" t="s">
        <v>619</v>
      </c>
      <c r="AE368" s="83" t="s">
        <v>680</v>
      </c>
      <c r="AF368" s="83" t="s">
        <v>699</v>
      </c>
      <c r="AG368" s="83" t="s">
        <v>1295</v>
      </c>
      <c r="AH368" s="83" t="s">
        <v>1296</v>
      </c>
      <c r="AI368" s="83" t="s">
        <v>61</v>
      </c>
      <c r="AJ368" s="83" t="s">
        <v>195</v>
      </c>
      <c r="AK368" s="83" t="s">
        <v>244</v>
      </c>
      <c r="AL368" s="83" t="s">
        <v>271</v>
      </c>
      <c r="AM368" s="83" t="s">
        <v>99</v>
      </c>
      <c r="AN368" s="83" t="s">
        <v>1297</v>
      </c>
      <c r="AO368" s="83" t="s">
        <v>288</v>
      </c>
      <c r="AP368" s="83" t="s">
        <v>523</v>
      </c>
      <c r="AQ368" s="83" t="s">
        <v>633</v>
      </c>
      <c r="AR368" s="83" t="s">
        <v>754</v>
      </c>
      <c r="AS368" s="83" t="s">
        <v>323</v>
      </c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E368" s="83"/>
      <c r="BF368" s="83"/>
      <c r="BG368" s="83"/>
      <c r="BH368" s="83"/>
      <c r="BI368" s="83"/>
      <c r="BJ368" s="83"/>
      <c r="BK368" s="83"/>
      <c r="BL368" s="83"/>
      <c r="BM368" s="83"/>
      <c r="BN368" s="83"/>
      <c r="BO368" s="83"/>
      <c r="BP368" s="83"/>
      <c r="BQ368" s="83"/>
      <c r="BR368" s="83"/>
    </row>
    <row r="369">
      <c r="A369" s="83" t="str">
        <f t="array" ref="A369:ALK369">transpose(indirect('Train Failure report card'!C369))</f>
        <v>Fire Extinguisher</v>
      </c>
      <c r="B369" s="83" t="s">
        <v>703</v>
      </c>
      <c r="C369" s="83" t="s">
        <v>1191</v>
      </c>
      <c r="D369" s="83" t="s">
        <v>1208</v>
      </c>
      <c r="E369" s="83" t="s">
        <v>1224</v>
      </c>
      <c r="F369" s="83" t="s">
        <v>1233</v>
      </c>
      <c r="G369" s="83" t="s">
        <v>323</v>
      </c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  <c r="AG369" s="83"/>
      <c r="AH369" s="83"/>
      <c r="AI369" s="83"/>
      <c r="AJ369" s="83"/>
      <c r="AK369" s="83"/>
      <c r="AL369" s="83"/>
      <c r="AM369" s="83"/>
      <c r="AN369" s="83"/>
      <c r="AO369" s="83"/>
      <c r="AP369" s="83"/>
      <c r="AQ369" s="83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E369" s="83"/>
      <c r="BF369" s="83"/>
      <c r="BG369" s="83"/>
      <c r="BH369" s="83"/>
      <c r="BI369" s="83"/>
      <c r="BJ369" s="83"/>
      <c r="BK369" s="83"/>
      <c r="BL369" s="83"/>
      <c r="BM369" s="83"/>
      <c r="BN369" s="83"/>
      <c r="BO369" s="83"/>
      <c r="BP369" s="83"/>
      <c r="BQ369" s="83"/>
      <c r="BR369" s="83"/>
    </row>
    <row r="370">
      <c r="A370" s="83" t="str">
        <f t="array" ref="A370:ALK370">transpose(indirect('Train Failure report card'!C370))</f>
        <v>Low beam lamp</v>
      </c>
      <c r="B370" s="83" t="s">
        <v>19</v>
      </c>
      <c r="C370" s="83" t="s">
        <v>1192</v>
      </c>
      <c r="D370" s="83" t="s">
        <v>1209</v>
      </c>
      <c r="E370" s="83" t="s">
        <v>249</v>
      </c>
      <c r="F370" s="83" t="s">
        <v>357</v>
      </c>
      <c r="G370" s="83" t="s">
        <v>323</v>
      </c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  <c r="AG370" s="83"/>
      <c r="AH370" s="83"/>
      <c r="AI370" s="83"/>
      <c r="AJ370" s="83"/>
      <c r="AK370" s="83"/>
      <c r="AL370" s="83"/>
      <c r="AM370" s="83"/>
      <c r="AN370" s="83"/>
      <c r="AO370" s="83"/>
      <c r="AP370" s="83"/>
      <c r="AQ370" s="83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E370" s="83"/>
      <c r="BF370" s="83"/>
      <c r="BG370" s="83"/>
      <c r="BH370" s="83"/>
      <c r="BI370" s="83"/>
      <c r="BJ370" s="83"/>
      <c r="BK370" s="83"/>
      <c r="BL370" s="83"/>
      <c r="BM370" s="83"/>
      <c r="BN370" s="83"/>
      <c r="BO370" s="83"/>
      <c r="BP370" s="83"/>
      <c r="BQ370" s="83"/>
      <c r="BR370" s="83"/>
    </row>
    <row r="371">
      <c r="A371" s="83" t="str">
        <f t="array" ref="A371:ALK371">transpose(indirect('Train Failure report card'!C371))</f>
        <v>Saloon LCD</v>
      </c>
      <c r="B371" s="83" t="s">
        <v>164</v>
      </c>
      <c r="C371" s="83" t="s">
        <v>536</v>
      </c>
      <c r="D371" s="83" t="s">
        <v>341</v>
      </c>
      <c r="E371" s="83" t="s">
        <v>569</v>
      </c>
      <c r="F371" s="83" t="s">
        <v>489</v>
      </c>
      <c r="G371" s="83" t="s">
        <v>1241</v>
      </c>
      <c r="H371" s="83" t="s">
        <v>1246</v>
      </c>
      <c r="I371" s="83" t="s">
        <v>133</v>
      </c>
      <c r="J371" s="83" t="s">
        <v>635</v>
      </c>
      <c r="K371" s="83" t="s">
        <v>1263</v>
      </c>
      <c r="L371" s="83" t="s">
        <v>1267</v>
      </c>
      <c r="M371" s="83" t="s">
        <v>857</v>
      </c>
      <c r="N371" s="83" t="s">
        <v>1273</v>
      </c>
      <c r="O371" s="83" t="s">
        <v>990</v>
      </c>
      <c r="P371" s="83" t="s">
        <v>1283</v>
      </c>
      <c r="Q371" s="83" t="s">
        <v>914</v>
      </c>
      <c r="R371" s="83" t="s">
        <v>445</v>
      </c>
      <c r="S371" s="83" t="s">
        <v>238</v>
      </c>
      <c r="T371" s="83" t="s">
        <v>436</v>
      </c>
      <c r="U371" s="83" t="s">
        <v>375</v>
      </c>
      <c r="V371" s="83" t="s">
        <v>373</v>
      </c>
      <c r="W371" s="83" t="s">
        <v>582</v>
      </c>
      <c r="X371" s="83" t="s">
        <v>618</v>
      </c>
      <c r="Y371" s="83" t="s">
        <v>744</v>
      </c>
      <c r="Z371" s="83" t="s">
        <v>1106</v>
      </c>
      <c r="AA371" s="83" t="s">
        <v>161</v>
      </c>
      <c r="AB371" s="83" t="s">
        <v>38</v>
      </c>
      <c r="AC371" s="83" t="s">
        <v>95</v>
      </c>
      <c r="AD371" s="83" t="s">
        <v>619</v>
      </c>
      <c r="AE371" s="83" t="s">
        <v>680</v>
      </c>
      <c r="AF371" s="83" t="s">
        <v>699</v>
      </c>
      <c r="AG371" s="83" t="s">
        <v>1295</v>
      </c>
      <c r="AH371" s="83" t="s">
        <v>1296</v>
      </c>
      <c r="AI371" s="83" t="s">
        <v>61</v>
      </c>
      <c r="AJ371" s="83" t="s">
        <v>195</v>
      </c>
      <c r="AK371" s="83" t="s">
        <v>244</v>
      </c>
      <c r="AL371" s="83" t="s">
        <v>271</v>
      </c>
      <c r="AM371" s="83" t="s">
        <v>99</v>
      </c>
      <c r="AN371" s="83" t="s">
        <v>1297</v>
      </c>
      <c r="AO371" s="83" t="s">
        <v>288</v>
      </c>
      <c r="AP371" s="83" t="s">
        <v>523</v>
      </c>
      <c r="AQ371" s="83" t="s">
        <v>633</v>
      </c>
      <c r="AR371" s="83" t="s">
        <v>754</v>
      </c>
      <c r="AS371" s="83" t="s">
        <v>323</v>
      </c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E371" s="83"/>
      <c r="BF371" s="83"/>
      <c r="BG371" s="83"/>
      <c r="BH371" s="83"/>
      <c r="BI371" s="83"/>
      <c r="BJ371" s="83"/>
      <c r="BK371" s="83"/>
      <c r="BL371" s="83"/>
      <c r="BM371" s="83"/>
      <c r="BN371" s="83"/>
      <c r="BO371" s="83"/>
      <c r="BP371" s="83"/>
      <c r="BQ371" s="83"/>
      <c r="BR371" s="83"/>
    </row>
    <row r="372">
      <c r="A372" s="83" t="str">
        <f t="array" ref="A372:ALK372">transpose(indirect('Train Failure report card'!C372))</f>
        <v>Outer Coil Spring</v>
      </c>
      <c r="B372" s="83" t="s">
        <v>1170</v>
      </c>
      <c r="C372" s="83" t="s">
        <v>1183</v>
      </c>
      <c r="D372" s="83" t="s">
        <v>1199</v>
      </c>
      <c r="E372" s="83" t="s">
        <v>1217</v>
      </c>
      <c r="F372" s="83" t="s">
        <v>1231</v>
      </c>
      <c r="G372" s="83" t="s">
        <v>25</v>
      </c>
      <c r="H372" s="83" t="s">
        <v>399</v>
      </c>
      <c r="I372" s="83" t="s">
        <v>1251</v>
      </c>
      <c r="J372" s="83" t="s">
        <v>1256</v>
      </c>
      <c r="K372" s="83" t="s">
        <v>1259</v>
      </c>
      <c r="L372" s="83" t="s">
        <v>1264</v>
      </c>
      <c r="M372" s="83" t="s">
        <v>1268</v>
      </c>
      <c r="N372" s="83" t="s">
        <v>262</v>
      </c>
      <c r="O372" s="83" t="s">
        <v>1274</v>
      </c>
      <c r="P372" s="83" t="s">
        <v>1279</v>
      </c>
      <c r="Q372" s="83" t="s">
        <v>1284</v>
      </c>
      <c r="R372" s="83" t="s">
        <v>1288</v>
      </c>
      <c r="S372" s="83" t="s">
        <v>1291</v>
      </c>
      <c r="T372" s="83" t="s">
        <v>110</v>
      </c>
      <c r="U372" s="83" t="s">
        <v>332</v>
      </c>
      <c r="V372" s="83" t="s">
        <v>323</v>
      </c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  <c r="AK372" s="83"/>
      <c r="AL372" s="83"/>
      <c r="AM372" s="83"/>
      <c r="AN372" s="83"/>
      <c r="AO372" s="83"/>
      <c r="AP372" s="83"/>
      <c r="AQ372" s="83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E372" s="83"/>
      <c r="BF372" s="83"/>
      <c r="BG372" s="83"/>
      <c r="BH372" s="83"/>
      <c r="BI372" s="83"/>
      <c r="BJ372" s="83"/>
      <c r="BK372" s="83"/>
      <c r="BL372" s="83"/>
      <c r="BM372" s="83"/>
      <c r="BN372" s="83"/>
      <c r="BO372" s="83"/>
      <c r="BP372" s="83"/>
      <c r="BQ372" s="83"/>
      <c r="BR372" s="83"/>
    </row>
    <row r="373">
      <c r="A373" s="83" t="str">
        <f t="array" ref="A373:ALK373">transpose(indirect('Train Failure report card'!C373))</f>
        <v>Current collector fuse</v>
      </c>
      <c r="B373" s="83" t="s">
        <v>126</v>
      </c>
      <c r="C373" s="83" t="s">
        <v>1185</v>
      </c>
      <c r="D373" s="83" t="s">
        <v>1201</v>
      </c>
      <c r="E373" s="83" t="s">
        <v>1218</v>
      </c>
      <c r="F373" s="83" t="s">
        <v>812</v>
      </c>
      <c r="G373" s="83" t="s">
        <v>176</v>
      </c>
      <c r="H373" s="83" t="s">
        <v>1244</v>
      </c>
      <c r="I373" s="83" t="s">
        <v>253</v>
      </c>
      <c r="J373" s="83" t="s">
        <v>433</v>
      </c>
      <c r="K373" s="83" t="s">
        <v>323</v>
      </c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  <c r="AG373" s="83"/>
      <c r="AH373" s="83"/>
      <c r="AI373" s="83"/>
      <c r="AJ373" s="83"/>
      <c r="AK373" s="83"/>
      <c r="AL373" s="83"/>
      <c r="AM373" s="83"/>
      <c r="AN373" s="83"/>
      <c r="AO373" s="83"/>
      <c r="AP373" s="83"/>
      <c r="AQ373" s="83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E373" s="83"/>
      <c r="BF373" s="83"/>
      <c r="BG373" s="83"/>
      <c r="BH373" s="83"/>
      <c r="BI373" s="83"/>
      <c r="BJ373" s="83"/>
      <c r="BK373" s="83"/>
      <c r="BL373" s="83"/>
      <c r="BM373" s="83"/>
      <c r="BN373" s="83"/>
      <c r="BO373" s="83"/>
      <c r="BP373" s="83"/>
      <c r="BQ373" s="83"/>
      <c r="BR373" s="83"/>
    </row>
    <row r="374">
      <c r="A374" s="83" t="str">
        <f t="array" ref="A374:ALK374">transpose(indirect('Train Failure report card'!C374))</f>
        <v>Low beam lamp</v>
      </c>
      <c r="B374" s="83" t="s">
        <v>19</v>
      </c>
      <c r="C374" s="83" t="s">
        <v>1192</v>
      </c>
      <c r="D374" s="83" t="s">
        <v>1209</v>
      </c>
      <c r="E374" s="83" t="s">
        <v>249</v>
      </c>
      <c r="F374" s="83" t="s">
        <v>357</v>
      </c>
      <c r="G374" s="83" t="s">
        <v>323</v>
      </c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  <c r="AJ374" s="83"/>
      <c r="AK374" s="83"/>
      <c r="AL374" s="83"/>
      <c r="AM374" s="83"/>
      <c r="AN374" s="83"/>
      <c r="AO374" s="83"/>
      <c r="AP374" s="83"/>
      <c r="AQ374" s="83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E374" s="83"/>
      <c r="BF374" s="83"/>
      <c r="BG374" s="83"/>
      <c r="BH374" s="83"/>
      <c r="BI374" s="83"/>
      <c r="BJ374" s="83"/>
      <c r="BK374" s="83"/>
      <c r="BL374" s="83"/>
      <c r="BM374" s="83"/>
      <c r="BN374" s="83"/>
      <c r="BO374" s="83"/>
      <c r="BP374" s="83"/>
      <c r="BQ374" s="83"/>
      <c r="BR374" s="83"/>
    </row>
    <row r="375">
      <c r="A375" s="83" t="str">
        <f t="array" ref="A375:ALK375">transpose(indirect('Train Failure report card'!C375))</f>
        <v>Outer Coil Spring</v>
      </c>
      <c r="B375" s="83" t="s">
        <v>1170</v>
      </c>
      <c r="C375" s="83" t="s">
        <v>1183</v>
      </c>
      <c r="D375" s="83" t="s">
        <v>1199</v>
      </c>
      <c r="E375" s="83" t="s">
        <v>1217</v>
      </c>
      <c r="F375" s="83" t="s">
        <v>1231</v>
      </c>
      <c r="G375" s="83" t="s">
        <v>25</v>
      </c>
      <c r="H375" s="83" t="s">
        <v>399</v>
      </c>
      <c r="I375" s="83" t="s">
        <v>1251</v>
      </c>
      <c r="J375" s="83" t="s">
        <v>1256</v>
      </c>
      <c r="K375" s="83" t="s">
        <v>1259</v>
      </c>
      <c r="L375" s="83" t="s">
        <v>1264</v>
      </c>
      <c r="M375" s="83" t="s">
        <v>1268</v>
      </c>
      <c r="N375" s="83" t="s">
        <v>262</v>
      </c>
      <c r="O375" s="83" t="s">
        <v>1274</v>
      </c>
      <c r="P375" s="83" t="s">
        <v>1279</v>
      </c>
      <c r="Q375" s="83" t="s">
        <v>1284</v>
      </c>
      <c r="R375" s="83" t="s">
        <v>1288</v>
      </c>
      <c r="S375" s="83" t="s">
        <v>1291</v>
      </c>
      <c r="T375" s="83" t="s">
        <v>110</v>
      </c>
      <c r="U375" s="83" t="s">
        <v>332</v>
      </c>
      <c r="V375" s="83" t="s">
        <v>323</v>
      </c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  <c r="AG375" s="83"/>
      <c r="AH375" s="83"/>
      <c r="AI375" s="83"/>
      <c r="AJ375" s="83"/>
      <c r="AK375" s="83"/>
      <c r="AL375" s="83"/>
      <c r="AM375" s="83"/>
      <c r="AN375" s="83"/>
      <c r="AO375" s="83"/>
      <c r="AP375" s="83"/>
      <c r="AQ375" s="83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E375" s="83"/>
      <c r="BF375" s="83"/>
      <c r="BG375" s="83"/>
      <c r="BH375" s="83"/>
      <c r="BI375" s="83"/>
      <c r="BJ375" s="83"/>
      <c r="BK375" s="83"/>
      <c r="BL375" s="83"/>
      <c r="BM375" s="83"/>
      <c r="BN375" s="83"/>
      <c r="BO375" s="83"/>
      <c r="BP375" s="83"/>
      <c r="BQ375" s="83"/>
      <c r="BR375" s="83"/>
    </row>
    <row r="376">
      <c r="A376" s="83" t="str">
        <f t="array" ref="A376:ALK376">transpose(indirect('Train Failure report card'!C376))</f>
        <v>Current collector fuse</v>
      </c>
      <c r="B376" s="83" t="s">
        <v>126</v>
      </c>
      <c r="C376" s="83" t="s">
        <v>1185</v>
      </c>
      <c r="D376" s="83" t="s">
        <v>1201</v>
      </c>
      <c r="E376" s="83" t="s">
        <v>1218</v>
      </c>
      <c r="F376" s="83" t="s">
        <v>812</v>
      </c>
      <c r="G376" s="83" t="s">
        <v>176</v>
      </c>
      <c r="H376" s="83" t="s">
        <v>1244</v>
      </c>
      <c r="I376" s="83" t="s">
        <v>253</v>
      </c>
      <c r="J376" s="83" t="s">
        <v>433</v>
      </c>
      <c r="K376" s="83" t="s">
        <v>323</v>
      </c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3"/>
      <c r="AP376" s="83"/>
      <c r="AQ376" s="83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E376" s="83"/>
      <c r="BF376" s="83"/>
      <c r="BG376" s="83"/>
      <c r="BH376" s="83"/>
      <c r="BI376" s="83"/>
      <c r="BJ376" s="83"/>
      <c r="BK376" s="83"/>
      <c r="BL376" s="83"/>
      <c r="BM376" s="83"/>
      <c r="BN376" s="83"/>
      <c r="BO376" s="83"/>
      <c r="BP376" s="83"/>
      <c r="BQ376" s="83"/>
      <c r="BR376" s="83"/>
    </row>
    <row r="377">
      <c r="A377" s="83" t="str">
        <f t="array" ref="A377:ALK377">transpose(indirect('Train Failure report card'!C377))</f>
        <v>Low beam lamp</v>
      </c>
      <c r="B377" s="83" t="s">
        <v>19</v>
      </c>
      <c r="C377" s="83" t="s">
        <v>1192</v>
      </c>
      <c r="D377" s="83" t="s">
        <v>1209</v>
      </c>
      <c r="E377" s="83" t="s">
        <v>249</v>
      </c>
      <c r="F377" s="83" t="s">
        <v>357</v>
      </c>
      <c r="G377" s="83" t="s">
        <v>323</v>
      </c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  <c r="AJ377" s="83"/>
      <c r="AK377" s="83"/>
      <c r="AL377" s="83"/>
      <c r="AM377" s="83"/>
      <c r="AN377" s="83"/>
      <c r="AO377" s="83"/>
      <c r="AP377" s="83"/>
      <c r="AQ377" s="83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E377" s="83"/>
      <c r="BF377" s="83"/>
      <c r="BG377" s="83"/>
      <c r="BH377" s="83"/>
      <c r="BI377" s="83"/>
      <c r="BJ377" s="83"/>
      <c r="BK377" s="83"/>
      <c r="BL377" s="83"/>
      <c r="BM377" s="83"/>
      <c r="BN377" s="83"/>
      <c r="BO377" s="83"/>
      <c r="BP377" s="83"/>
      <c r="BQ377" s="83"/>
      <c r="BR377" s="83"/>
    </row>
    <row r="378">
      <c r="A378" s="83" t="str">
        <f t="array" ref="A378:ALK378">transpose(indirect('Train Failure report card'!C378))</f>
        <v>Saloon LCD</v>
      </c>
      <c r="B378" s="83" t="s">
        <v>164</v>
      </c>
      <c r="C378" s="83" t="s">
        <v>536</v>
      </c>
      <c r="D378" s="83" t="s">
        <v>341</v>
      </c>
      <c r="E378" s="83" t="s">
        <v>569</v>
      </c>
      <c r="F378" s="83" t="s">
        <v>489</v>
      </c>
      <c r="G378" s="83" t="s">
        <v>1241</v>
      </c>
      <c r="H378" s="83" t="s">
        <v>1246</v>
      </c>
      <c r="I378" s="83" t="s">
        <v>133</v>
      </c>
      <c r="J378" s="83" t="s">
        <v>635</v>
      </c>
      <c r="K378" s="83" t="s">
        <v>1263</v>
      </c>
      <c r="L378" s="83" t="s">
        <v>1267</v>
      </c>
      <c r="M378" s="83" t="s">
        <v>857</v>
      </c>
      <c r="N378" s="83" t="s">
        <v>1273</v>
      </c>
      <c r="O378" s="83" t="s">
        <v>990</v>
      </c>
      <c r="P378" s="83" t="s">
        <v>1283</v>
      </c>
      <c r="Q378" s="83" t="s">
        <v>914</v>
      </c>
      <c r="R378" s="83" t="s">
        <v>445</v>
      </c>
      <c r="S378" s="83" t="s">
        <v>238</v>
      </c>
      <c r="T378" s="83" t="s">
        <v>436</v>
      </c>
      <c r="U378" s="83" t="s">
        <v>375</v>
      </c>
      <c r="V378" s="83" t="s">
        <v>373</v>
      </c>
      <c r="W378" s="83" t="s">
        <v>582</v>
      </c>
      <c r="X378" s="83" t="s">
        <v>618</v>
      </c>
      <c r="Y378" s="83" t="s">
        <v>744</v>
      </c>
      <c r="Z378" s="83" t="s">
        <v>1106</v>
      </c>
      <c r="AA378" s="83" t="s">
        <v>161</v>
      </c>
      <c r="AB378" s="83" t="s">
        <v>38</v>
      </c>
      <c r="AC378" s="83" t="s">
        <v>95</v>
      </c>
      <c r="AD378" s="83" t="s">
        <v>619</v>
      </c>
      <c r="AE378" s="83" t="s">
        <v>680</v>
      </c>
      <c r="AF378" s="83" t="s">
        <v>699</v>
      </c>
      <c r="AG378" s="83" t="s">
        <v>1295</v>
      </c>
      <c r="AH378" s="83" t="s">
        <v>1296</v>
      </c>
      <c r="AI378" s="83" t="s">
        <v>61</v>
      </c>
      <c r="AJ378" s="83" t="s">
        <v>195</v>
      </c>
      <c r="AK378" s="83" t="s">
        <v>244</v>
      </c>
      <c r="AL378" s="83" t="s">
        <v>271</v>
      </c>
      <c r="AM378" s="83" t="s">
        <v>99</v>
      </c>
      <c r="AN378" s="83" t="s">
        <v>1297</v>
      </c>
      <c r="AO378" s="83" t="s">
        <v>288</v>
      </c>
      <c r="AP378" s="83" t="s">
        <v>523</v>
      </c>
      <c r="AQ378" s="83" t="s">
        <v>633</v>
      </c>
      <c r="AR378" s="83" t="s">
        <v>754</v>
      </c>
      <c r="AS378" s="83" t="s">
        <v>323</v>
      </c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E378" s="83"/>
      <c r="BF378" s="83"/>
      <c r="BG378" s="83"/>
      <c r="BH378" s="83"/>
      <c r="BI378" s="83"/>
      <c r="BJ378" s="83"/>
      <c r="BK378" s="83"/>
      <c r="BL378" s="83"/>
      <c r="BM378" s="83"/>
      <c r="BN378" s="83"/>
      <c r="BO378" s="83"/>
      <c r="BP378" s="83"/>
      <c r="BQ378" s="83"/>
      <c r="BR378" s="83"/>
    </row>
    <row r="379">
      <c r="A379" s="83" t="str">
        <f t="array" ref="A379:ALK379">transpose(indirect('Train Failure report card'!C379))</f>
        <v>Saloon LCD</v>
      </c>
      <c r="B379" s="83" t="s">
        <v>164</v>
      </c>
      <c r="C379" s="83" t="s">
        <v>536</v>
      </c>
      <c r="D379" s="83" t="s">
        <v>341</v>
      </c>
      <c r="E379" s="83" t="s">
        <v>569</v>
      </c>
      <c r="F379" s="83" t="s">
        <v>489</v>
      </c>
      <c r="G379" s="83" t="s">
        <v>1241</v>
      </c>
      <c r="H379" s="83" t="s">
        <v>1246</v>
      </c>
      <c r="I379" s="83" t="s">
        <v>133</v>
      </c>
      <c r="J379" s="83" t="s">
        <v>635</v>
      </c>
      <c r="K379" s="83" t="s">
        <v>1263</v>
      </c>
      <c r="L379" s="83" t="s">
        <v>1267</v>
      </c>
      <c r="M379" s="83" t="s">
        <v>857</v>
      </c>
      <c r="N379" s="83" t="s">
        <v>1273</v>
      </c>
      <c r="O379" s="83" t="s">
        <v>990</v>
      </c>
      <c r="P379" s="83" t="s">
        <v>1283</v>
      </c>
      <c r="Q379" s="83" t="s">
        <v>914</v>
      </c>
      <c r="R379" s="83" t="s">
        <v>445</v>
      </c>
      <c r="S379" s="83" t="s">
        <v>238</v>
      </c>
      <c r="T379" s="83" t="s">
        <v>436</v>
      </c>
      <c r="U379" s="83" t="s">
        <v>375</v>
      </c>
      <c r="V379" s="83" t="s">
        <v>373</v>
      </c>
      <c r="W379" s="83" t="s">
        <v>582</v>
      </c>
      <c r="X379" s="83" t="s">
        <v>618</v>
      </c>
      <c r="Y379" s="83" t="s">
        <v>744</v>
      </c>
      <c r="Z379" s="83" t="s">
        <v>1106</v>
      </c>
      <c r="AA379" s="83" t="s">
        <v>161</v>
      </c>
      <c r="AB379" s="83" t="s">
        <v>38</v>
      </c>
      <c r="AC379" s="83" t="s">
        <v>95</v>
      </c>
      <c r="AD379" s="83" t="s">
        <v>619</v>
      </c>
      <c r="AE379" s="83" t="s">
        <v>680</v>
      </c>
      <c r="AF379" s="83" t="s">
        <v>699</v>
      </c>
      <c r="AG379" s="83" t="s">
        <v>1295</v>
      </c>
      <c r="AH379" s="83" t="s">
        <v>1296</v>
      </c>
      <c r="AI379" s="83" t="s">
        <v>61</v>
      </c>
      <c r="AJ379" s="83" t="s">
        <v>195</v>
      </c>
      <c r="AK379" s="83" t="s">
        <v>244</v>
      </c>
      <c r="AL379" s="83" t="s">
        <v>271</v>
      </c>
      <c r="AM379" s="83" t="s">
        <v>99</v>
      </c>
      <c r="AN379" s="83" t="s">
        <v>1297</v>
      </c>
      <c r="AO379" s="83" t="s">
        <v>288</v>
      </c>
      <c r="AP379" s="83" t="s">
        <v>523</v>
      </c>
      <c r="AQ379" s="83" t="s">
        <v>633</v>
      </c>
      <c r="AR379" s="83" t="s">
        <v>754</v>
      </c>
      <c r="AS379" s="83" t="s">
        <v>323</v>
      </c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E379" s="83"/>
      <c r="BF379" s="83"/>
      <c r="BG379" s="83"/>
      <c r="BH379" s="83"/>
      <c r="BI379" s="83"/>
      <c r="BJ379" s="83"/>
      <c r="BK379" s="83"/>
      <c r="BL379" s="83"/>
      <c r="BM379" s="83"/>
      <c r="BN379" s="83"/>
      <c r="BO379" s="83"/>
      <c r="BP379" s="83"/>
      <c r="BQ379" s="83"/>
      <c r="BR379" s="83"/>
    </row>
    <row r="380">
      <c r="A380" s="83" t="str">
        <f t="array" ref="A380:ALK380">transpose(indirect('Train Failure report card'!C380))</f>
        <v>Low beam lamp</v>
      </c>
      <c r="B380" s="83" t="s">
        <v>19</v>
      </c>
      <c r="C380" s="83" t="s">
        <v>1192</v>
      </c>
      <c r="D380" s="83" t="s">
        <v>1209</v>
      </c>
      <c r="E380" s="83" t="s">
        <v>249</v>
      </c>
      <c r="F380" s="83" t="s">
        <v>357</v>
      </c>
      <c r="G380" s="83" t="s">
        <v>323</v>
      </c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  <c r="AG380" s="83"/>
      <c r="AH380" s="83"/>
      <c r="AI380" s="83"/>
      <c r="AJ380" s="83"/>
      <c r="AK380" s="83"/>
      <c r="AL380" s="83"/>
      <c r="AM380" s="83"/>
      <c r="AN380" s="83"/>
      <c r="AO380" s="83"/>
      <c r="AP380" s="83"/>
      <c r="AQ380" s="83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E380" s="83"/>
      <c r="BF380" s="83"/>
      <c r="BG380" s="83"/>
      <c r="BH380" s="83"/>
      <c r="BI380" s="83"/>
      <c r="BJ380" s="83"/>
      <c r="BK380" s="83"/>
      <c r="BL380" s="83"/>
      <c r="BM380" s="83"/>
      <c r="BN380" s="83"/>
      <c r="BO380" s="83"/>
      <c r="BP380" s="83"/>
      <c r="BQ380" s="83"/>
      <c r="BR380" s="83"/>
    </row>
    <row r="381">
      <c r="A381" s="83" t="str">
        <f t="array" ref="A381:ALK381">transpose(indirect('Train Failure report card'!C381))</f>
        <v>Traction Inverter</v>
      </c>
      <c r="B381" s="83" t="s">
        <v>1172</v>
      </c>
      <c r="C381" s="83" t="s">
        <v>1186</v>
      </c>
      <c r="D381" s="83" t="s">
        <v>1202</v>
      </c>
      <c r="E381" s="83" t="s">
        <v>1219</v>
      </c>
      <c r="F381" s="83" t="s">
        <v>420</v>
      </c>
      <c r="G381" s="83" t="s">
        <v>1237</v>
      </c>
      <c r="H381" s="83" t="s">
        <v>512</v>
      </c>
      <c r="I381" s="83" t="s">
        <v>1252</v>
      </c>
      <c r="J381" s="83" t="s">
        <v>931</v>
      </c>
      <c r="K381" s="83" t="s">
        <v>1260</v>
      </c>
      <c r="L381" s="83" t="s">
        <v>899</v>
      </c>
      <c r="M381" s="83" t="s">
        <v>1269</v>
      </c>
      <c r="N381" s="83" t="s">
        <v>922</v>
      </c>
      <c r="O381" s="83" t="s">
        <v>1275</v>
      </c>
      <c r="P381" s="83" t="s">
        <v>1280</v>
      </c>
      <c r="Q381" s="83" t="s">
        <v>1285</v>
      </c>
      <c r="R381" s="83" t="s">
        <v>1289</v>
      </c>
      <c r="S381" s="83" t="s">
        <v>516</v>
      </c>
      <c r="T381" s="83" t="s">
        <v>893</v>
      </c>
      <c r="U381" s="83" t="s">
        <v>877</v>
      </c>
      <c r="V381" s="83" t="s">
        <v>878</v>
      </c>
      <c r="W381" s="83" t="s">
        <v>883</v>
      </c>
      <c r="X381" s="83" t="s">
        <v>912</v>
      </c>
      <c r="Y381" s="83" t="s">
        <v>323</v>
      </c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  <c r="AJ381" s="83"/>
      <c r="AK381" s="83"/>
      <c r="AL381" s="83"/>
      <c r="AM381" s="83"/>
      <c r="AN381" s="83"/>
      <c r="AO381" s="83"/>
      <c r="AP381" s="83"/>
      <c r="AQ381" s="83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E381" s="83"/>
      <c r="BF381" s="83"/>
      <c r="BG381" s="83"/>
      <c r="BH381" s="83"/>
      <c r="BI381" s="83"/>
      <c r="BJ381" s="83"/>
      <c r="BK381" s="83"/>
      <c r="BL381" s="83"/>
      <c r="BM381" s="83"/>
      <c r="BN381" s="83"/>
      <c r="BO381" s="83"/>
      <c r="BP381" s="83"/>
      <c r="BQ381" s="83"/>
      <c r="BR381" s="83"/>
    </row>
    <row r="382">
      <c r="A382" s="83" t="str">
        <f t="array" ref="A382:ALK382">transpose(indirect('Train Failure report card'!C382))</f>
        <v>Low beam lamp</v>
      </c>
      <c r="B382" s="83" t="s">
        <v>19</v>
      </c>
      <c r="C382" s="83" t="s">
        <v>1192</v>
      </c>
      <c r="D382" s="83" t="s">
        <v>1209</v>
      </c>
      <c r="E382" s="83" t="s">
        <v>249</v>
      </c>
      <c r="F382" s="83" t="s">
        <v>357</v>
      </c>
      <c r="G382" s="83" t="s">
        <v>323</v>
      </c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  <c r="AG382" s="83"/>
      <c r="AH382" s="83"/>
      <c r="AI382" s="83"/>
      <c r="AJ382" s="83"/>
      <c r="AK382" s="83"/>
      <c r="AL382" s="83"/>
      <c r="AM382" s="83"/>
      <c r="AN382" s="83"/>
      <c r="AO382" s="83"/>
      <c r="AP382" s="83"/>
      <c r="AQ382" s="83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E382" s="83"/>
      <c r="BF382" s="83"/>
      <c r="BG382" s="83"/>
      <c r="BH382" s="83"/>
      <c r="BI382" s="83"/>
      <c r="BJ382" s="83"/>
      <c r="BK382" s="83"/>
      <c r="BL382" s="83"/>
      <c r="BM382" s="83"/>
      <c r="BN382" s="83"/>
      <c r="BO382" s="83"/>
      <c r="BP382" s="83"/>
      <c r="BQ382" s="83"/>
      <c r="BR382" s="83"/>
    </row>
    <row r="383">
      <c r="A383" s="83" t="str">
        <f t="array" ref="A383:ALK383">transpose(indirect('Train Failure report card'!C383))</f>
        <v>Current collector fuse</v>
      </c>
      <c r="B383" s="83" t="s">
        <v>126</v>
      </c>
      <c r="C383" s="83" t="s">
        <v>1185</v>
      </c>
      <c r="D383" s="83" t="s">
        <v>1201</v>
      </c>
      <c r="E383" s="83" t="s">
        <v>1218</v>
      </c>
      <c r="F383" s="83" t="s">
        <v>812</v>
      </c>
      <c r="G383" s="83" t="s">
        <v>176</v>
      </c>
      <c r="H383" s="83" t="s">
        <v>1244</v>
      </c>
      <c r="I383" s="83" t="s">
        <v>253</v>
      </c>
      <c r="J383" s="83" t="s">
        <v>433</v>
      </c>
      <c r="K383" s="83" t="s">
        <v>323</v>
      </c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  <c r="AG383" s="83"/>
      <c r="AH383" s="83"/>
      <c r="AI383" s="83"/>
      <c r="AJ383" s="83"/>
      <c r="AK383" s="83"/>
      <c r="AL383" s="83"/>
      <c r="AM383" s="83"/>
      <c r="AN383" s="83"/>
      <c r="AO383" s="83"/>
      <c r="AP383" s="83"/>
      <c r="AQ383" s="83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E383" s="83"/>
      <c r="BF383" s="83"/>
      <c r="BG383" s="83"/>
      <c r="BH383" s="83"/>
      <c r="BI383" s="83"/>
      <c r="BJ383" s="83"/>
      <c r="BK383" s="83"/>
      <c r="BL383" s="83"/>
      <c r="BM383" s="83"/>
      <c r="BN383" s="83"/>
      <c r="BO383" s="83"/>
      <c r="BP383" s="83"/>
      <c r="BQ383" s="83"/>
      <c r="BR383" s="83"/>
    </row>
    <row r="384">
      <c r="A384" s="83" t="str">
        <f t="array" ref="A384:ALK384">transpose(indirect('Train Failure report card'!C384))</f>
        <v>Traction Inverter</v>
      </c>
      <c r="B384" s="83" t="s">
        <v>1172</v>
      </c>
      <c r="C384" s="83" t="s">
        <v>1186</v>
      </c>
      <c r="D384" s="83" t="s">
        <v>1202</v>
      </c>
      <c r="E384" s="83" t="s">
        <v>1219</v>
      </c>
      <c r="F384" s="83" t="s">
        <v>420</v>
      </c>
      <c r="G384" s="83" t="s">
        <v>1237</v>
      </c>
      <c r="H384" s="83" t="s">
        <v>512</v>
      </c>
      <c r="I384" s="83" t="s">
        <v>1252</v>
      </c>
      <c r="J384" s="83" t="s">
        <v>931</v>
      </c>
      <c r="K384" s="83" t="s">
        <v>1260</v>
      </c>
      <c r="L384" s="83" t="s">
        <v>899</v>
      </c>
      <c r="M384" s="83" t="s">
        <v>1269</v>
      </c>
      <c r="N384" s="83" t="s">
        <v>922</v>
      </c>
      <c r="O384" s="83" t="s">
        <v>1275</v>
      </c>
      <c r="P384" s="83" t="s">
        <v>1280</v>
      </c>
      <c r="Q384" s="83" t="s">
        <v>1285</v>
      </c>
      <c r="R384" s="83" t="s">
        <v>1289</v>
      </c>
      <c r="S384" s="83" t="s">
        <v>516</v>
      </c>
      <c r="T384" s="83" t="s">
        <v>893</v>
      </c>
      <c r="U384" s="83" t="s">
        <v>877</v>
      </c>
      <c r="V384" s="83" t="s">
        <v>878</v>
      </c>
      <c r="W384" s="83" t="s">
        <v>883</v>
      </c>
      <c r="X384" s="83" t="s">
        <v>912</v>
      </c>
      <c r="Y384" s="83" t="s">
        <v>323</v>
      </c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  <c r="AJ384" s="83"/>
      <c r="AK384" s="83"/>
      <c r="AL384" s="83"/>
      <c r="AM384" s="83"/>
      <c r="AN384" s="83"/>
      <c r="AO384" s="83"/>
      <c r="AP384" s="83"/>
      <c r="AQ384" s="83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E384" s="83"/>
      <c r="BF384" s="83"/>
      <c r="BG384" s="83"/>
      <c r="BH384" s="83"/>
      <c r="BI384" s="83"/>
      <c r="BJ384" s="83"/>
      <c r="BK384" s="83"/>
      <c r="BL384" s="83"/>
      <c r="BM384" s="83"/>
      <c r="BN384" s="83"/>
      <c r="BO384" s="83"/>
      <c r="BP384" s="83"/>
      <c r="BQ384" s="83"/>
      <c r="BR384" s="83"/>
    </row>
    <row r="385">
      <c r="A385" s="83" t="str">
        <f t="array" ref="A385:ALK385">transpose(indirect('Train Failure report card'!C385))</f>
        <v>Saloon LCD</v>
      </c>
      <c r="B385" s="83" t="s">
        <v>164</v>
      </c>
      <c r="C385" s="83" t="s">
        <v>536</v>
      </c>
      <c r="D385" s="83" t="s">
        <v>341</v>
      </c>
      <c r="E385" s="83" t="s">
        <v>569</v>
      </c>
      <c r="F385" s="83" t="s">
        <v>489</v>
      </c>
      <c r="G385" s="83" t="s">
        <v>1241</v>
      </c>
      <c r="H385" s="83" t="s">
        <v>1246</v>
      </c>
      <c r="I385" s="83" t="s">
        <v>133</v>
      </c>
      <c r="J385" s="83" t="s">
        <v>635</v>
      </c>
      <c r="K385" s="83" t="s">
        <v>1263</v>
      </c>
      <c r="L385" s="83" t="s">
        <v>1267</v>
      </c>
      <c r="M385" s="83" t="s">
        <v>857</v>
      </c>
      <c r="N385" s="83" t="s">
        <v>1273</v>
      </c>
      <c r="O385" s="83" t="s">
        <v>990</v>
      </c>
      <c r="P385" s="83" t="s">
        <v>1283</v>
      </c>
      <c r="Q385" s="83" t="s">
        <v>914</v>
      </c>
      <c r="R385" s="83" t="s">
        <v>445</v>
      </c>
      <c r="S385" s="83" t="s">
        <v>238</v>
      </c>
      <c r="T385" s="83" t="s">
        <v>436</v>
      </c>
      <c r="U385" s="83" t="s">
        <v>375</v>
      </c>
      <c r="V385" s="83" t="s">
        <v>373</v>
      </c>
      <c r="W385" s="83" t="s">
        <v>582</v>
      </c>
      <c r="X385" s="83" t="s">
        <v>618</v>
      </c>
      <c r="Y385" s="83" t="s">
        <v>744</v>
      </c>
      <c r="Z385" s="83" t="s">
        <v>1106</v>
      </c>
      <c r="AA385" s="83" t="s">
        <v>161</v>
      </c>
      <c r="AB385" s="83" t="s">
        <v>38</v>
      </c>
      <c r="AC385" s="83" t="s">
        <v>95</v>
      </c>
      <c r="AD385" s="83" t="s">
        <v>619</v>
      </c>
      <c r="AE385" s="83" t="s">
        <v>680</v>
      </c>
      <c r="AF385" s="83" t="s">
        <v>699</v>
      </c>
      <c r="AG385" s="83" t="s">
        <v>1295</v>
      </c>
      <c r="AH385" s="83" t="s">
        <v>1296</v>
      </c>
      <c r="AI385" s="83" t="s">
        <v>61</v>
      </c>
      <c r="AJ385" s="83" t="s">
        <v>195</v>
      </c>
      <c r="AK385" s="83" t="s">
        <v>244</v>
      </c>
      <c r="AL385" s="83" t="s">
        <v>271</v>
      </c>
      <c r="AM385" s="83" t="s">
        <v>99</v>
      </c>
      <c r="AN385" s="83" t="s">
        <v>1297</v>
      </c>
      <c r="AO385" s="83" t="s">
        <v>288</v>
      </c>
      <c r="AP385" s="83" t="s">
        <v>523</v>
      </c>
      <c r="AQ385" s="83" t="s">
        <v>633</v>
      </c>
      <c r="AR385" s="83" t="s">
        <v>754</v>
      </c>
      <c r="AS385" s="83" t="s">
        <v>323</v>
      </c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E385" s="83"/>
      <c r="BF385" s="83"/>
      <c r="BG385" s="83"/>
      <c r="BH385" s="83"/>
      <c r="BI385" s="83"/>
      <c r="BJ385" s="83"/>
      <c r="BK385" s="83"/>
      <c r="BL385" s="83"/>
      <c r="BM385" s="83"/>
      <c r="BN385" s="83"/>
      <c r="BO385" s="83"/>
      <c r="BP385" s="83"/>
      <c r="BQ385" s="83"/>
      <c r="BR385" s="83"/>
    </row>
    <row r="386">
      <c r="A386" s="83" t="str">
        <f t="array" ref="A386:ALK386">transpose(indirect('Train Failure report card'!C386))</f>
        <v>LDCU</v>
      </c>
      <c r="B386" s="83" t="s">
        <v>1173</v>
      </c>
      <c r="C386" s="83" t="s">
        <v>1187</v>
      </c>
      <c r="D386" s="83" t="s">
        <v>1203</v>
      </c>
      <c r="E386" s="83" t="s">
        <v>1220</v>
      </c>
      <c r="F386" s="83" t="s">
        <v>1232</v>
      </c>
      <c r="G386" s="83" t="s">
        <v>1238</v>
      </c>
      <c r="H386" s="83" t="s">
        <v>150</v>
      </c>
      <c r="I386" s="83" t="s">
        <v>605</v>
      </c>
      <c r="J386" s="83" t="s">
        <v>141</v>
      </c>
      <c r="K386" s="83" t="s">
        <v>1261</v>
      </c>
      <c r="L386" s="83" t="s">
        <v>56</v>
      </c>
      <c r="M386" s="83" t="s">
        <v>312</v>
      </c>
      <c r="N386" s="83" t="s">
        <v>224</v>
      </c>
      <c r="O386" s="83" t="s">
        <v>1276</v>
      </c>
      <c r="P386" s="83" t="s">
        <v>1281</v>
      </c>
      <c r="Q386" s="83" t="s">
        <v>1286</v>
      </c>
      <c r="R386" s="83" t="s">
        <v>323</v>
      </c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  <c r="AJ386" s="83"/>
      <c r="AK386" s="83"/>
      <c r="AL386" s="83"/>
      <c r="AM386" s="83"/>
      <c r="AN386" s="83"/>
      <c r="AO386" s="83"/>
      <c r="AP386" s="83"/>
      <c r="AQ386" s="83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E386" s="83"/>
      <c r="BF386" s="83"/>
      <c r="BG386" s="83"/>
      <c r="BH386" s="83"/>
      <c r="BI386" s="83"/>
      <c r="BJ386" s="83"/>
      <c r="BK386" s="83"/>
      <c r="BL386" s="83"/>
      <c r="BM386" s="83"/>
      <c r="BN386" s="83"/>
      <c r="BO386" s="83"/>
      <c r="BP386" s="83"/>
      <c r="BQ386" s="83"/>
      <c r="BR386" s="83"/>
    </row>
    <row r="387">
      <c r="A387" s="83" t="str">
        <f t="array" ref="A387:ALK387">transpose(indirect('Train Failure report card'!C387))</f>
        <v>LDCU</v>
      </c>
      <c r="B387" s="83" t="s">
        <v>1173</v>
      </c>
      <c r="C387" s="83" t="s">
        <v>1187</v>
      </c>
      <c r="D387" s="83" t="s">
        <v>1203</v>
      </c>
      <c r="E387" s="83" t="s">
        <v>1220</v>
      </c>
      <c r="F387" s="83" t="s">
        <v>1232</v>
      </c>
      <c r="G387" s="83" t="s">
        <v>1238</v>
      </c>
      <c r="H387" s="83" t="s">
        <v>150</v>
      </c>
      <c r="I387" s="83" t="s">
        <v>605</v>
      </c>
      <c r="J387" s="83" t="s">
        <v>141</v>
      </c>
      <c r="K387" s="83" t="s">
        <v>1261</v>
      </c>
      <c r="L387" s="83" t="s">
        <v>56</v>
      </c>
      <c r="M387" s="83" t="s">
        <v>312</v>
      </c>
      <c r="N387" s="83" t="s">
        <v>224</v>
      </c>
      <c r="O387" s="83" t="s">
        <v>1276</v>
      </c>
      <c r="P387" s="83" t="s">
        <v>1281</v>
      </c>
      <c r="Q387" s="83" t="s">
        <v>1286</v>
      </c>
      <c r="R387" s="83" t="s">
        <v>323</v>
      </c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  <c r="AG387" s="83"/>
      <c r="AH387" s="83"/>
      <c r="AI387" s="83"/>
      <c r="AJ387" s="83"/>
      <c r="AK387" s="83"/>
      <c r="AL387" s="83"/>
      <c r="AM387" s="83"/>
      <c r="AN387" s="83"/>
      <c r="AO387" s="83"/>
      <c r="AP387" s="83"/>
      <c r="AQ387" s="83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E387" s="83"/>
      <c r="BF387" s="83"/>
      <c r="BG387" s="83"/>
      <c r="BH387" s="83"/>
      <c r="BI387" s="83"/>
      <c r="BJ387" s="83"/>
      <c r="BK387" s="83"/>
      <c r="BL387" s="83"/>
      <c r="BM387" s="83"/>
      <c r="BN387" s="83"/>
      <c r="BO387" s="83"/>
      <c r="BP387" s="83"/>
      <c r="BQ387" s="83"/>
      <c r="BR387" s="83"/>
    </row>
    <row r="388">
      <c r="A388" s="83" t="str">
        <f t="array" ref="A388:ALK388">transpose(indirect('Train Failure report card'!C388))</f>
        <v>Current collector fuse</v>
      </c>
      <c r="B388" s="83" t="s">
        <v>126</v>
      </c>
      <c r="C388" s="83" t="s">
        <v>1185</v>
      </c>
      <c r="D388" s="83" t="s">
        <v>1201</v>
      </c>
      <c r="E388" s="83" t="s">
        <v>1218</v>
      </c>
      <c r="F388" s="83" t="s">
        <v>812</v>
      </c>
      <c r="G388" s="83" t="s">
        <v>176</v>
      </c>
      <c r="H388" s="83" t="s">
        <v>1244</v>
      </c>
      <c r="I388" s="83" t="s">
        <v>253</v>
      </c>
      <c r="J388" s="83" t="s">
        <v>433</v>
      </c>
      <c r="K388" s="83" t="s">
        <v>323</v>
      </c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  <c r="AJ388" s="83"/>
      <c r="AK388" s="83"/>
      <c r="AL388" s="83"/>
      <c r="AM388" s="83"/>
      <c r="AN388" s="83"/>
      <c r="AO388" s="83"/>
      <c r="AP388" s="83"/>
      <c r="AQ388" s="83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E388" s="83"/>
      <c r="BF388" s="83"/>
      <c r="BG388" s="83"/>
      <c r="BH388" s="83"/>
      <c r="BI388" s="83"/>
      <c r="BJ388" s="83"/>
      <c r="BK388" s="83"/>
      <c r="BL388" s="83"/>
      <c r="BM388" s="83"/>
      <c r="BN388" s="83"/>
      <c r="BO388" s="83"/>
      <c r="BP388" s="83"/>
      <c r="BQ388" s="83"/>
      <c r="BR388" s="83"/>
    </row>
    <row r="389">
      <c r="A389" s="83" t="str">
        <f t="array" ref="A389:ALK389">transpose(indirect('Train Failure report card'!C389))</f>
        <v>Low beam lamp</v>
      </c>
      <c r="B389" s="83" t="s">
        <v>19</v>
      </c>
      <c r="C389" s="83" t="s">
        <v>1192</v>
      </c>
      <c r="D389" s="83" t="s">
        <v>1209</v>
      </c>
      <c r="E389" s="83" t="s">
        <v>249</v>
      </c>
      <c r="F389" s="83" t="s">
        <v>357</v>
      </c>
      <c r="G389" s="83" t="s">
        <v>323</v>
      </c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  <c r="AJ389" s="83"/>
      <c r="AK389" s="83"/>
      <c r="AL389" s="83"/>
      <c r="AM389" s="83"/>
      <c r="AN389" s="83"/>
      <c r="AO389" s="83"/>
      <c r="AP389" s="83"/>
      <c r="AQ389" s="83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E389" s="83"/>
      <c r="BF389" s="83"/>
      <c r="BG389" s="83"/>
      <c r="BH389" s="83"/>
      <c r="BI389" s="83"/>
      <c r="BJ389" s="83"/>
      <c r="BK389" s="83"/>
      <c r="BL389" s="83"/>
      <c r="BM389" s="83"/>
      <c r="BN389" s="83"/>
      <c r="BO389" s="83"/>
      <c r="BP389" s="83"/>
      <c r="BQ389" s="83"/>
      <c r="BR389" s="83"/>
    </row>
    <row r="390">
      <c r="A390" s="83" t="str">
        <f t="array" ref="A390:ALK390">transpose(indirect('Train Failure report card'!C390))</f>
        <v>LDCU</v>
      </c>
      <c r="B390" s="83" t="s">
        <v>1173</v>
      </c>
      <c r="C390" s="83" t="s">
        <v>1187</v>
      </c>
      <c r="D390" s="83" t="s">
        <v>1203</v>
      </c>
      <c r="E390" s="83" t="s">
        <v>1220</v>
      </c>
      <c r="F390" s="83" t="s">
        <v>1232</v>
      </c>
      <c r="G390" s="83" t="s">
        <v>1238</v>
      </c>
      <c r="H390" s="83" t="s">
        <v>150</v>
      </c>
      <c r="I390" s="83" t="s">
        <v>605</v>
      </c>
      <c r="J390" s="83" t="s">
        <v>141</v>
      </c>
      <c r="K390" s="83" t="s">
        <v>1261</v>
      </c>
      <c r="L390" s="83" t="s">
        <v>56</v>
      </c>
      <c r="M390" s="83" t="s">
        <v>312</v>
      </c>
      <c r="N390" s="83" t="s">
        <v>224</v>
      </c>
      <c r="O390" s="83" t="s">
        <v>1276</v>
      </c>
      <c r="P390" s="83" t="s">
        <v>1281</v>
      </c>
      <c r="Q390" s="83" t="s">
        <v>1286</v>
      </c>
      <c r="R390" s="83" t="s">
        <v>323</v>
      </c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  <c r="AJ390" s="83"/>
      <c r="AK390" s="83"/>
      <c r="AL390" s="83"/>
      <c r="AM390" s="83"/>
      <c r="AN390" s="83"/>
      <c r="AO390" s="83"/>
      <c r="AP390" s="83"/>
      <c r="AQ390" s="83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E390" s="83"/>
      <c r="BF390" s="83"/>
      <c r="BG390" s="83"/>
      <c r="BH390" s="83"/>
      <c r="BI390" s="83"/>
      <c r="BJ390" s="83"/>
      <c r="BK390" s="83"/>
      <c r="BL390" s="83"/>
      <c r="BM390" s="83"/>
      <c r="BN390" s="83"/>
      <c r="BO390" s="83"/>
      <c r="BP390" s="83"/>
      <c r="BQ390" s="83"/>
      <c r="BR390" s="83"/>
    </row>
    <row r="391">
      <c r="A391" s="83" t="str">
        <f t="array" ref="A391:ALK391">transpose(indirect('Train Failure report card'!C391))</f>
        <v>SIV inverter module</v>
      </c>
      <c r="B391" s="83" t="s">
        <v>1180</v>
      </c>
      <c r="C391" s="83" t="s">
        <v>1196</v>
      </c>
      <c r="D391" s="83" t="s">
        <v>1212</v>
      </c>
      <c r="E391" s="83" t="s">
        <v>1227</v>
      </c>
      <c r="F391" s="83" t="s">
        <v>731</v>
      </c>
      <c r="G391" s="83" t="s">
        <v>323</v>
      </c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/>
      <c r="AK391" s="83"/>
      <c r="AL391" s="83"/>
      <c r="AM391" s="83"/>
      <c r="AN391" s="83"/>
      <c r="AO391" s="83"/>
      <c r="AP391" s="83"/>
      <c r="AQ391" s="83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E391" s="83"/>
      <c r="BF391" s="83"/>
      <c r="BG391" s="83"/>
      <c r="BH391" s="83"/>
      <c r="BI391" s="83"/>
      <c r="BJ391" s="83"/>
      <c r="BK391" s="83"/>
      <c r="BL391" s="83"/>
      <c r="BM391" s="83"/>
      <c r="BN391" s="83"/>
      <c r="BO391" s="83"/>
      <c r="BP391" s="83"/>
      <c r="BQ391" s="83"/>
      <c r="BR391" s="83"/>
    </row>
    <row r="392">
      <c r="A392" s="83" t="str">
        <f t="array" ref="A392:ALK392">transpose(indirect('Train Failure report card'!C392))</f>
        <v>Speedometer</v>
      </c>
      <c r="B392" s="83" t="s">
        <v>1174</v>
      </c>
      <c r="C392" s="83" t="s">
        <v>45</v>
      </c>
      <c r="D392" s="83" t="s">
        <v>1204</v>
      </c>
      <c r="E392" s="83" t="s">
        <v>1221</v>
      </c>
      <c r="F392" s="83" t="s">
        <v>114</v>
      </c>
      <c r="G392" s="83" t="s">
        <v>171</v>
      </c>
      <c r="H392" s="83" t="s">
        <v>183</v>
      </c>
      <c r="I392" s="83" t="s">
        <v>735</v>
      </c>
      <c r="J392" s="83" t="s">
        <v>323</v>
      </c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  <c r="AJ392" s="83"/>
      <c r="AK392" s="83"/>
      <c r="AL392" s="83"/>
      <c r="AM392" s="83"/>
      <c r="AN392" s="83"/>
      <c r="AO392" s="83"/>
      <c r="AP392" s="83"/>
      <c r="AQ392" s="83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E392" s="83"/>
      <c r="BF392" s="83"/>
      <c r="BG392" s="83"/>
      <c r="BH392" s="83"/>
      <c r="BI392" s="83"/>
      <c r="BJ392" s="83"/>
      <c r="BK392" s="83"/>
      <c r="BL392" s="83"/>
      <c r="BM392" s="83"/>
      <c r="BN392" s="83"/>
      <c r="BO392" s="83"/>
      <c r="BP392" s="83"/>
      <c r="BQ392" s="83"/>
      <c r="BR392" s="83"/>
    </row>
    <row r="393">
      <c r="A393" s="83" t="str">
        <f t="array" ref="A393:ALK393">transpose(indirect('Train Failure report card'!C393))</f>
        <v>Saloon HVAC compressor</v>
      </c>
      <c r="B393" s="83" t="s">
        <v>338</v>
      </c>
      <c r="C393" s="83" t="s">
        <v>1190</v>
      </c>
      <c r="D393" s="83" t="s">
        <v>1207</v>
      </c>
      <c r="E393" s="83" t="s">
        <v>1223</v>
      </c>
      <c r="F393" s="83" t="s">
        <v>29</v>
      </c>
      <c r="G393" s="83" t="s">
        <v>363</v>
      </c>
      <c r="H393" s="83" t="s">
        <v>452</v>
      </c>
      <c r="I393" s="83" t="s">
        <v>414</v>
      </c>
      <c r="J393" s="83" t="s">
        <v>1115</v>
      </c>
      <c r="K393" s="83" t="s">
        <v>840</v>
      </c>
      <c r="L393" s="83" t="s">
        <v>1265</v>
      </c>
      <c r="M393" s="83" t="s">
        <v>116</v>
      </c>
      <c r="N393" s="83" t="s">
        <v>1271</v>
      </c>
      <c r="O393" s="83" t="s">
        <v>1277</v>
      </c>
      <c r="P393" s="83" t="s">
        <v>1282</v>
      </c>
      <c r="Q393" s="83" t="s">
        <v>1287</v>
      </c>
      <c r="R393" s="83" t="s">
        <v>1290</v>
      </c>
      <c r="S393" s="83" t="s">
        <v>1292</v>
      </c>
      <c r="T393" s="83" t="s">
        <v>1293</v>
      </c>
      <c r="U393" s="83" t="s">
        <v>1294</v>
      </c>
      <c r="V393" s="83" t="s">
        <v>189</v>
      </c>
      <c r="W393" s="83" t="s">
        <v>307</v>
      </c>
      <c r="X393" s="83" t="s">
        <v>346</v>
      </c>
      <c r="Y393" s="83" t="s">
        <v>808</v>
      </c>
      <c r="Z393" s="83" t="s">
        <v>323</v>
      </c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3"/>
      <c r="AP393" s="83"/>
      <c r="AQ393" s="83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E393" s="83"/>
      <c r="BF393" s="83"/>
      <c r="BG393" s="83"/>
      <c r="BH393" s="83"/>
      <c r="BI393" s="83"/>
      <c r="BJ393" s="83"/>
      <c r="BK393" s="83"/>
      <c r="BL393" s="83"/>
      <c r="BM393" s="83"/>
      <c r="BN393" s="83"/>
      <c r="BO393" s="83"/>
      <c r="BP393" s="83"/>
      <c r="BQ393" s="83"/>
      <c r="BR393" s="83"/>
    </row>
    <row r="394">
      <c r="A394" s="83" t="str">
        <f t="array" ref="A394:ALK394">transpose(indirect('Train Failure report card'!C394))</f>
        <v>Low beam lamp</v>
      </c>
      <c r="B394" s="83" t="s">
        <v>19</v>
      </c>
      <c r="C394" s="83" t="s">
        <v>1192</v>
      </c>
      <c r="D394" s="83" t="s">
        <v>1209</v>
      </c>
      <c r="E394" s="83" t="s">
        <v>249</v>
      </c>
      <c r="F394" s="83" t="s">
        <v>357</v>
      </c>
      <c r="G394" s="83" t="s">
        <v>323</v>
      </c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  <c r="AG394" s="83"/>
      <c r="AH394" s="83"/>
      <c r="AI394" s="83"/>
      <c r="AJ394" s="83"/>
      <c r="AK394" s="83"/>
      <c r="AL394" s="83"/>
      <c r="AM394" s="83"/>
      <c r="AN394" s="83"/>
      <c r="AO394" s="83"/>
      <c r="AP394" s="83"/>
      <c r="AQ394" s="83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E394" s="83"/>
      <c r="BF394" s="83"/>
      <c r="BG394" s="83"/>
      <c r="BH394" s="83"/>
      <c r="BI394" s="83"/>
      <c r="BJ394" s="83"/>
      <c r="BK394" s="83"/>
      <c r="BL394" s="83"/>
      <c r="BM394" s="83"/>
      <c r="BN394" s="83"/>
      <c r="BO394" s="83"/>
      <c r="BP394" s="83"/>
      <c r="BQ394" s="83"/>
      <c r="BR394" s="83"/>
    </row>
    <row r="395">
      <c r="A395" s="83" t="str">
        <f t="array" ref="A395:ALK395">transpose(indirect('Train Failure report card'!C395))</f>
        <v>Current collector fuse</v>
      </c>
      <c r="B395" s="83" t="s">
        <v>126</v>
      </c>
      <c r="C395" s="83" t="s">
        <v>1185</v>
      </c>
      <c r="D395" s="83" t="s">
        <v>1201</v>
      </c>
      <c r="E395" s="83" t="s">
        <v>1218</v>
      </c>
      <c r="F395" s="83" t="s">
        <v>812</v>
      </c>
      <c r="G395" s="83" t="s">
        <v>176</v>
      </c>
      <c r="H395" s="83" t="s">
        <v>1244</v>
      </c>
      <c r="I395" s="83" t="s">
        <v>253</v>
      </c>
      <c r="J395" s="83" t="s">
        <v>433</v>
      </c>
      <c r="K395" s="83" t="s">
        <v>323</v>
      </c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  <c r="AG395" s="83"/>
      <c r="AH395" s="83"/>
      <c r="AI395" s="83"/>
      <c r="AJ395" s="83"/>
      <c r="AK395" s="83"/>
      <c r="AL395" s="83"/>
      <c r="AM395" s="83"/>
      <c r="AN395" s="83"/>
      <c r="AO395" s="83"/>
      <c r="AP395" s="83"/>
      <c r="AQ395" s="83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E395" s="83"/>
      <c r="BF395" s="83"/>
      <c r="BG395" s="83"/>
      <c r="BH395" s="83"/>
      <c r="BI395" s="83"/>
      <c r="BJ395" s="83"/>
      <c r="BK395" s="83"/>
      <c r="BL395" s="83"/>
      <c r="BM395" s="83"/>
      <c r="BN395" s="83"/>
      <c r="BO395" s="83"/>
      <c r="BP395" s="83"/>
      <c r="BQ395" s="83"/>
      <c r="BR395" s="83"/>
    </row>
    <row r="396">
      <c r="A396" s="83" t="str">
        <f t="array" ref="A396:ALK396">transpose(indirect('Train Failure report card'!C396))</f>
        <v>Fire Extinguisher</v>
      </c>
      <c r="B396" s="83" t="s">
        <v>703</v>
      </c>
      <c r="C396" s="83" t="s">
        <v>1191</v>
      </c>
      <c r="D396" s="83" t="s">
        <v>1208</v>
      </c>
      <c r="E396" s="83" t="s">
        <v>1224</v>
      </c>
      <c r="F396" s="83" t="s">
        <v>1233</v>
      </c>
      <c r="G396" s="83" t="s">
        <v>323</v>
      </c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  <c r="AG396" s="83"/>
      <c r="AH396" s="83"/>
      <c r="AI396" s="83"/>
      <c r="AJ396" s="83"/>
      <c r="AK396" s="83"/>
      <c r="AL396" s="83"/>
      <c r="AM396" s="83"/>
      <c r="AN396" s="83"/>
      <c r="AO396" s="83"/>
      <c r="AP396" s="83"/>
      <c r="AQ396" s="83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E396" s="83"/>
      <c r="BF396" s="83"/>
      <c r="BG396" s="83"/>
      <c r="BH396" s="83"/>
      <c r="BI396" s="83"/>
      <c r="BJ396" s="83"/>
      <c r="BK396" s="83"/>
      <c r="BL396" s="83"/>
      <c r="BM396" s="83"/>
      <c r="BN396" s="83"/>
      <c r="BO396" s="83"/>
      <c r="BP396" s="83"/>
      <c r="BQ396" s="83"/>
      <c r="BR396" s="83"/>
    </row>
    <row r="397">
      <c r="A397" s="83" t="str">
        <f t="array" ref="A397:ALK397">transpose(indirect('Train Failure report card'!C397))</f>
        <v>Fire Extinguisher</v>
      </c>
      <c r="B397" s="83" t="s">
        <v>703</v>
      </c>
      <c r="C397" s="83" t="s">
        <v>1191</v>
      </c>
      <c r="D397" s="83" t="s">
        <v>1208</v>
      </c>
      <c r="E397" s="83" t="s">
        <v>1224</v>
      </c>
      <c r="F397" s="83" t="s">
        <v>1233</v>
      </c>
      <c r="G397" s="83" t="s">
        <v>323</v>
      </c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/>
      <c r="AI397" s="83"/>
      <c r="AJ397" s="83"/>
      <c r="AK397" s="83"/>
      <c r="AL397" s="83"/>
      <c r="AM397" s="83"/>
      <c r="AN397" s="83"/>
      <c r="AO397" s="83"/>
      <c r="AP397" s="83"/>
      <c r="AQ397" s="83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E397" s="83"/>
      <c r="BF397" s="83"/>
      <c r="BG397" s="83"/>
      <c r="BH397" s="83"/>
      <c r="BI397" s="83"/>
      <c r="BJ397" s="83"/>
      <c r="BK397" s="83"/>
      <c r="BL397" s="83"/>
      <c r="BM397" s="83"/>
      <c r="BN397" s="83"/>
      <c r="BO397" s="83"/>
      <c r="BP397" s="83"/>
      <c r="BQ397" s="83"/>
      <c r="BR397" s="83"/>
    </row>
    <row r="398">
      <c r="A398" s="83" t="str">
        <f t="array" ref="A398:ALK398">transpose(indirect('Train Failure report card'!C398))</f>
        <v>Saloon LCD</v>
      </c>
      <c r="B398" s="83" t="s">
        <v>164</v>
      </c>
      <c r="C398" s="83" t="s">
        <v>536</v>
      </c>
      <c r="D398" s="83" t="s">
        <v>341</v>
      </c>
      <c r="E398" s="83" t="s">
        <v>569</v>
      </c>
      <c r="F398" s="83" t="s">
        <v>489</v>
      </c>
      <c r="G398" s="83" t="s">
        <v>1241</v>
      </c>
      <c r="H398" s="83" t="s">
        <v>1246</v>
      </c>
      <c r="I398" s="83" t="s">
        <v>133</v>
      </c>
      <c r="J398" s="83" t="s">
        <v>635</v>
      </c>
      <c r="K398" s="83" t="s">
        <v>1263</v>
      </c>
      <c r="L398" s="83" t="s">
        <v>1267</v>
      </c>
      <c r="M398" s="83" t="s">
        <v>857</v>
      </c>
      <c r="N398" s="83" t="s">
        <v>1273</v>
      </c>
      <c r="O398" s="83" t="s">
        <v>990</v>
      </c>
      <c r="P398" s="83" t="s">
        <v>1283</v>
      </c>
      <c r="Q398" s="83" t="s">
        <v>914</v>
      </c>
      <c r="R398" s="83" t="s">
        <v>445</v>
      </c>
      <c r="S398" s="83" t="s">
        <v>238</v>
      </c>
      <c r="T398" s="83" t="s">
        <v>436</v>
      </c>
      <c r="U398" s="83" t="s">
        <v>375</v>
      </c>
      <c r="V398" s="83" t="s">
        <v>373</v>
      </c>
      <c r="W398" s="83" t="s">
        <v>582</v>
      </c>
      <c r="X398" s="83" t="s">
        <v>618</v>
      </c>
      <c r="Y398" s="83" t="s">
        <v>744</v>
      </c>
      <c r="Z398" s="83" t="s">
        <v>1106</v>
      </c>
      <c r="AA398" s="83" t="s">
        <v>161</v>
      </c>
      <c r="AB398" s="83" t="s">
        <v>38</v>
      </c>
      <c r="AC398" s="83" t="s">
        <v>95</v>
      </c>
      <c r="AD398" s="83" t="s">
        <v>619</v>
      </c>
      <c r="AE398" s="83" t="s">
        <v>680</v>
      </c>
      <c r="AF398" s="83" t="s">
        <v>699</v>
      </c>
      <c r="AG398" s="83" t="s">
        <v>1295</v>
      </c>
      <c r="AH398" s="83" t="s">
        <v>1296</v>
      </c>
      <c r="AI398" s="83" t="s">
        <v>61</v>
      </c>
      <c r="AJ398" s="83" t="s">
        <v>195</v>
      </c>
      <c r="AK398" s="83" t="s">
        <v>244</v>
      </c>
      <c r="AL398" s="83" t="s">
        <v>271</v>
      </c>
      <c r="AM398" s="83" t="s">
        <v>99</v>
      </c>
      <c r="AN398" s="83" t="s">
        <v>1297</v>
      </c>
      <c r="AO398" s="83" t="s">
        <v>288</v>
      </c>
      <c r="AP398" s="83" t="s">
        <v>523</v>
      </c>
      <c r="AQ398" s="83" t="s">
        <v>633</v>
      </c>
      <c r="AR398" s="83" t="s">
        <v>754</v>
      </c>
      <c r="AS398" s="83" t="s">
        <v>323</v>
      </c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E398" s="83"/>
      <c r="BF398" s="83"/>
      <c r="BG398" s="83"/>
      <c r="BH398" s="83"/>
      <c r="BI398" s="83"/>
      <c r="BJ398" s="83"/>
      <c r="BK398" s="83"/>
      <c r="BL398" s="83"/>
      <c r="BM398" s="83"/>
      <c r="BN398" s="83"/>
      <c r="BO398" s="83"/>
      <c r="BP398" s="83"/>
      <c r="BQ398" s="83"/>
      <c r="BR398" s="83"/>
    </row>
    <row r="399">
      <c r="A399" s="83" t="str">
        <f t="array" ref="A399:ALK399">transpose(indirect('Train Failure report card'!C399))</f>
        <v>Traction Inverter</v>
      </c>
      <c r="B399" s="83" t="s">
        <v>1172</v>
      </c>
      <c r="C399" s="83" t="s">
        <v>1186</v>
      </c>
      <c r="D399" s="83" t="s">
        <v>1202</v>
      </c>
      <c r="E399" s="83" t="s">
        <v>1219</v>
      </c>
      <c r="F399" s="83" t="s">
        <v>420</v>
      </c>
      <c r="G399" s="83" t="s">
        <v>1237</v>
      </c>
      <c r="H399" s="83" t="s">
        <v>512</v>
      </c>
      <c r="I399" s="83" t="s">
        <v>1252</v>
      </c>
      <c r="J399" s="83" t="s">
        <v>931</v>
      </c>
      <c r="K399" s="83" t="s">
        <v>1260</v>
      </c>
      <c r="L399" s="83" t="s">
        <v>899</v>
      </c>
      <c r="M399" s="83" t="s">
        <v>1269</v>
      </c>
      <c r="N399" s="83" t="s">
        <v>922</v>
      </c>
      <c r="O399" s="83" t="s">
        <v>1275</v>
      </c>
      <c r="P399" s="83" t="s">
        <v>1280</v>
      </c>
      <c r="Q399" s="83" t="s">
        <v>1285</v>
      </c>
      <c r="R399" s="83" t="s">
        <v>1289</v>
      </c>
      <c r="S399" s="83" t="s">
        <v>516</v>
      </c>
      <c r="T399" s="83" t="s">
        <v>893</v>
      </c>
      <c r="U399" s="83" t="s">
        <v>877</v>
      </c>
      <c r="V399" s="83" t="s">
        <v>878</v>
      </c>
      <c r="W399" s="83" t="s">
        <v>883</v>
      </c>
      <c r="X399" s="83" t="s">
        <v>912</v>
      </c>
      <c r="Y399" s="83" t="s">
        <v>323</v>
      </c>
      <c r="Z399" s="83"/>
      <c r="AA399" s="83"/>
      <c r="AB399" s="83"/>
      <c r="AC399" s="83"/>
      <c r="AD399" s="83"/>
      <c r="AE399" s="83"/>
      <c r="AF399" s="83"/>
      <c r="AG399" s="83"/>
      <c r="AH399" s="83"/>
      <c r="AI399" s="83"/>
      <c r="AJ399" s="83"/>
      <c r="AK399" s="83"/>
      <c r="AL399" s="83"/>
      <c r="AM399" s="83"/>
      <c r="AN399" s="83"/>
      <c r="AO399" s="83"/>
      <c r="AP399" s="83"/>
      <c r="AQ399" s="83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E399" s="83"/>
      <c r="BF399" s="83"/>
      <c r="BG399" s="83"/>
      <c r="BH399" s="83"/>
      <c r="BI399" s="83"/>
      <c r="BJ399" s="83"/>
      <c r="BK399" s="83"/>
      <c r="BL399" s="83"/>
      <c r="BM399" s="83"/>
      <c r="BN399" s="83"/>
      <c r="BO399" s="83"/>
      <c r="BP399" s="83"/>
      <c r="BQ399" s="83"/>
      <c r="BR399" s="83"/>
    </row>
    <row r="400">
      <c r="A400" s="83" t="str">
        <f t="array" ref="A400:ALK400">transpose(indirect('Train Failure report card'!C400))</f>
        <v>Low beam lamp</v>
      </c>
      <c r="B400" s="83" t="s">
        <v>19</v>
      </c>
      <c r="C400" s="83" t="s">
        <v>1192</v>
      </c>
      <c r="D400" s="83" t="s">
        <v>1209</v>
      </c>
      <c r="E400" s="83" t="s">
        <v>249</v>
      </c>
      <c r="F400" s="83" t="s">
        <v>357</v>
      </c>
      <c r="G400" s="83" t="s">
        <v>323</v>
      </c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  <c r="AG400" s="83"/>
      <c r="AH400" s="83"/>
      <c r="AI400" s="83"/>
      <c r="AJ400" s="83"/>
      <c r="AK400" s="83"/>
      <c r="AL400" s="83"/>
      <c r="AM400" s="83"/>
      <c r="AN400" s="83"/>
      <c r="AO400" s="83"/>
      <c r="AP400" s="83"/>
      <c r="AQ400" s="83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E400" s="83"/>
      <c r="BF400" s="83"/>
      <c r="BG400" s="83"/>
      <c r="BH400" s="83"/>
      <c r="BI400" s="83"/>
      <c r="BJ400" s="83"/>
      <c r="BK400" s="83"/>
      <c r="BL400" s="83"/>
      <c r="BM400" s="83"/>
      <c r="BN400" s="83"/>
      <c r="BO400" s="83"/>
      <c r="BP400" s="83"/>
      <c r="BQ400" s="83"/>
      <c r="BR400" s="83"/>
    </row>
    <row r="401">
      <c r="A401" s="83" t="str">
        <f t="array" ref="A401:ALK401">transpose(indirect('Train Failure report card'!C401))</f>
        <v>Current collector fuse</v>
      </c>
      <c r="B401" s="83" t="s">
        <v>126</v>
      </c>
      <c r="C401" s="83" t="s">
        <v>1185</v>
      </c>
      <c r="D401" s="83" t="s">
        <v>1201</v>
      </c>
      <c r="E401" s="83" t="s">
        <v>1218</v>
      </c>
      <c r="F401" s="83" t="s">
        <v>812</v>
      </c>
      <c r="G401" s="83" t="s">
        <v>176</v>
      </c>
      <c r="H401" s="83" t="s">
        <v>1244</v>
      </c>
      <c r="I401" s="83" t="s">
        <v>253</v>
      </c>
      <c r="J401" s="83" t="s">
        <v>433</v>
      </c>
      <c r="K401" s="83" t="s">
        <v>323</v>
      </c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  <c r="AG401" s="83"/>
      <c r="AH401" s="83"/>
      <c r="AI401" s="83"/>
      <c r="AJ401" s="83"/>
      <c r="AK401" s="83"/>
      <c r="AL401" s="83"/>
      <c r="AM401" s="83"/>
      <c r="AN401" s="83"/>
      <c r="AO401" s="83"/>
      <c r="AP401" s="83"/>
      <c r="AQ401" s="83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E401" s="83"/>
      <c r="BF401" s="83"/>
      <c r="BG401" s="83"/>
      <c r="BH401" s="83"/>
      <c r="BI401" s="83"/>
      <c r="BJ401" s="83"/>
      <c r="BK401" s="83"/>
      <c r="BL401" s="83"/>
      <c r="BM401" s="83"/>
      <c r="BN401" s="83"/>
      <c r="BO401" s="83"/>
      <c r="BP401" s="83"/>
      <c r="BQ401" s="83"/>
      <c r="BR401" s="83"/>
    </row>
    <row r="402">
      <c r="A402" s="83" t="str">
        <f t="array" ref="A402:ALK402">transpose(indirect('Train Failure report card'!C402))</f>
        <v>Saloon LCD</v>
      </c>
      <c r="B402" s="83" t="s">
        <v>164</v>
      </c>
      <c r="C402" s="83" t="s">
        <v>536</v>
      </c>
      <c r="D402" s="83" t="s">
        <v>341</v>
      </c>
      <c r="E402" s="83" t="s">
        <v>569</v>
      </c>
      <c r="F402" s="83" t="s">
        <v>489</v>
      </c>
      <c r="G402" s="83" t="s">
        <v>1241</v>
      </c>
      <c r="H402" s="83" t="s">
        <v>1246</v>
      </c>
      <c r="I402" s="83" t="s">
        <v>133</v>
      </c>
      <c r="J402" s="83" t="s">
        <v>635</v>
      </c>
      <c r="K402" s="83" t="s">
        <v>1263</v>
      </c>
      <c r="L402" s="83" t="s">
        <v>1267</v>
      </c>
      <c r="M402" s="83" t="s">
        <v>857</v>
      </c>
      <c r="N402" s="83" t="s">
        <v>1273</v>
      </c>
      <c r="O402" s="83" t="s">
        <v>990</v>
      </c>
      <c r="P402" s="83" t="s">
        <v>1283</v>
      </c>
      <c r="Q402" s="83" t="s">
        <v>914</v>
      </c>
      <c r="R402" s="83" t="s">
        <v>445</v>
      </c>
      <c r="S402" s="83" t="s">
        <v>238</v>
      </c>
      <c r="T402" s="83" t="s">
        <v>436</v>
      </c>
      <c r="U402" s="83" t="s">
        <v>375</v>
      </c>
      <c r="V402" s="83" t="s">
        <v>373</v>
      </c>
      <c r="W402" s="83" t="s">
        <v>582</v>
      </c>
      <c r="X402" s="83" t="s">
        <v>618</v>
      </c>
      <c r="Y402" s="83" t="s">
        <v>744</v>
      </c>
      <c r="Z402" s="83" t="s">
        <v>1106</v>
      </c>
      <c r="AA402" s="83" t="s">
        <v>161</v>
      </c>
      <c r="AB402" s="83" t="s">
        <v>38</v>
      </c>
      <c r="AC402" s="83" t="s">
        <v>95</v>
      </c>
      <c r="AD402" s="83" t="s">
        <v>619</v>
      </c>
      <c r="AE402" s="83" t="s">
        <v>680</v>
      </c>
      <c r="AF402" s="83" t="s">
        <v>699</v>
      </c>
      <c r="AG402" s="83" t="s">
        <v>1295</v>
      </c>
      <c r="AH402" s="83" t="s">
        <v>1296</v>
      </c>
      <c r="AI402" s="83" t="s">
        <v>61</v>
      </c>
      <c r="AJ402" s="83" t="s">
        <v>195</v>
      </c>
      <c r="AK402" s="83" t="s">
        <v>244</v>
      </c>
      <c r="AL402" s="83" t="s">
        <v>271</v>
      </c>
      <c r="AM402" s="83" t="s">
        <v>99</v>
      </c>
      <c r="AN402" s="83" t="s">
        <v>1297</v>
      </c>
      <c r="AO402" s="83" t="s">
        <v>288</v>
      </c>
      <c r="AP402" s="83" t="s">
        <v>523</v>
      </c>
      <c r="AQ402" s="83" t="s">
        <v>633</v>
      </c>
      <c r="AR402" s="83" t="s">
        <v>754</v>
      </c>
      <c r="AS402" s="83" t="s">
        <v>323</v>
      </c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E402" s="83"/>
      <c r="BF402" s="83"/>
      <c r="BG402" s="83"/>
      <c r="BH402" s="83"/>
      <c r="BI402" s="83"/>
      <c r="BJ402" s="83"/>
      <c r="BK402" s="83"/>
      <c r="BL402" s="83"/>
      <c r="BM402" s="83"/>
      <c r="BN402" s="83"/>
      <c r="BO402" s="83"/>
      <c r="BP402" s="83"/>
      <c r="BQ402" s="83"/>
      <c r="BR402" s="83"/>
    </row>
    <row r="403">
      <c r="A403" s="83" t="str">
        <f t="array" ref="A403:ALK403">transpose(indirect('Train Failure report card'!C403))</f>
        <v>Low beam lamp</v>
      </c>
      <c r="B403" s="83" t="s">
        <v>19</v>
      </c>
      <c r="C403" s="83" t="s">
        <v>1192</v>
      </c>
      <c r="D403" s="83" t="s">
        <v>1209</v>
      </c>
      <c r="E403" s="83" t="s">
        <v>249</v>
      </c>
      <c r="F403" s="83" t="s">
        <v>357</v>
      </c>
      <c r="G403" s="83" t="s">
        <v>323</v>
      </c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  <c r="AG403" s="83"/>
      <c r="AH403" s="83"/>
      <c r="AI403" s="83"/>
      <c r="AJ403" s="83"/>
      <c r="AK403" s="83"/>
      <c r="AL403" s="83"/>
      <c r="AM403" s="83"/>
      <c r="AN403" s="83"/>
      <c r="AO403" s="83"/>
      <c r="AP403" s="83"/>
      <c r="AQ403" s="83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E403" s="83"/>
      <c r="BF403" s="83"/>
      <c r="BG403" s="83"/>
      <c r="BH403" s="83"/>
      <c r="BI403" s="83"/>
      <c r="BJ403" s="83"/>
      <c r="BK403" s="83"/>
      <c r="BL403" s="83"/>
      <c r="BM403" s="83"/>
      <c r="BN403" s="83"/>
      <c r="BO403" s="83"/>
      <c r="BP403" s="83"/>
      <c r="BQ403" s="83"/>
      <c r="BR403" s="83"/>
    </row>
    <row r="404">
      <c r="A404" s="83" t="str">
        <f t="array" ref="A404:ALK404">transpose(indirect('Train Failure report card'!C404))</f>
        <v>Low beam lamp</v>
      </c>
      <c r="B404" s="83" t="s">
        <v>19</v>
      </c>
      <c r="C404" s="83" t="s">
        <v>1192</v>
      </c>
      <c r="D404" s="83" t="s">
        <v>1209</v>
      </c>
      <c r="E404" s="83" t="s">
        <v>249</v>
      </c>
      <c r="F404" s="83" t="s">
        <v>357</v>
      </c>
      <c r="G404" s="83" t="s">
        <v>323</v>
      </c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  <c r="AJ404" s="83"/>
      <c r="AK404" s="83"/>
      <c r="AL404" s="83"/>
      <c r="AM404" s="83"/>
      <c r="AN404" s="83"/>
      <c r="AO404" s="83"/>
      <c r="AP404" s="83"/>
      <c r="AQ404" s="83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E404" s="83"/>
      <c r="BF404" s="83"/>
      <c r="BG404" s="83"/>
      <c r="BH404" s="83"/>
      <c r="BI404" s="83"/>
      <c r="BJ404" s="83"/>
      <c r="BK404" s="83"/>
      <c r="BL404" s="83"/>
      <c r="BM404" s="83"/>
      <c r="BN404" s="83"/>
      <c r="BO404" s="83"/>
      <c r="BP404" s="83"/>
      <c r="BQ404" s="83"/>
      <c r="BR404" s="83"/>
    </row>
    <row r="405">
      <c r="A405" s="83" t="str">
        <f t="array" ref="A405:ALK405">transpose(indirect('Train Failure report card'!C405))</f>
        <v>Saloon LCD</v>
      </c>
      <c r="B405" s="83" t="s">
        <v>164</v>
      </c>
      <c r="C405" s="83" t="s">
        <v>536</v>
      </c>
      <c r="D405" s="83" t="s">
        <v>341</v>
      </c>
      <c r="E405" s="83" t="s">
        <v>569</v>
      </c>
      <c r="F405" s="83" t="s">
        <v>489</v>
      </c>
      <c r="G405" s="83" t="s">
        <v>1241</v>
      </c>
      <c r="H405" s="83" t="s">
        <v>1246</v>
      </c>
      <c r="I405" s="83" t="s">
        <v>133</v>
      </c>
      <c r="J405" s="83" t="s">
        <v>635</v>
      </c>
      <c r="K405" s="83" t="s">
        <v>1263</v>
      </c>
      <c r="L405" s="83" t="s">
        <v>1267</v>
      </c>
      <c r="M405" s="83" t="s">
        <v>857</v>
      </c>
      <c r="N405" s="83" t="s">
        <v>1273</v>
      </c>
      <c r="O405" s="83" t="s">
        <v>990</v>
      </c>
      <c r="P405" s="83" t="s">
        <v>1283</v>
      </c>
      <c r="Q405" s="83" t="s">
        <v>914</v>
      </c>
      <c r="R405" s="83" t="s">
        <v>445</v>
      </c>
      <c r="S405" s="83" t="s">
        <v>238</v>
      </c>
      <c r="T405" s="83" t="s">
        <v>436</v>
      </c>
      <c r="U405" s="83" t="s">
        <v>375</v>
      </c>
      <c r="V405" s="83" t="s">
        <v>373</v>
      </c>
      <c r="W405" s="83" t="s">
        <v>582</v>
      </c>
      <c r="X405" s="83" t="s">
        <v>618</v>
      </c>
      <c r="Y405" s="83" t="s">
        <v>744</v>
      </c>
      <c r="Z405" s="83" t="s">
        <v>1106</v>
      </c>
      <c r="AA405" s="83" t="s">
        <v>161</v>
      </c>
      <c r="AB405" s="83" t="s">
        <v>38</v>
      </c>
      <c r="AC405" s="83" t="s">
        <v>95</v>
      </c>
      <c r="AD405" s="83" t="s">
        <v>619</v>
      </c>
      <c r="AE405" s="83" t="s">
        <v>680</v>
      </c>
      <c r="AF405" s="83" t="s">
        <v>699</v>
      </c>
      <c r="AG405" s="83" t="s">
        <v>1295</v>
      </c>
      <c r="AH405" s="83" t="s">
        <v>1296</v>
      </c>
      <c r="AI405" s="83" t="s">
        <v>61</v>
      </c>
      <c r="AJ405" s="83" t="s">
        <v>195</v>
      </c>
      <c r="AK405" s="83" t="s">
        <v>244</v>
      </c>
      <c r="AL405" s="83" t="s">
        <v>271</v>
      </c>
      <c r="AM405" s="83" t="s">
        <v>99</v>
      </c>
      <c r="AN405" s="83" t="s">
        <v>1297</v>
      </c>
      <c r="AO405" s="83" t="s">
        <v>288</v>
      </c>
      <c r="AP405" s="83" t="s">
        <v>523</v>
      </c>
      <c r="AQ405" s="83" t="s">
        <v>633</v>
      </c>
      <c r="AR405" s="83" t="s">
        <v>754</v>
      </c>
      <c r="AS405" s="83" t="s">
        <v>323</v>
      </c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E405" s="83"/>
      <c r="BF405" s="83"/>
      <c r="BG405" s="83"/>
      <c r="BH405" s="83"/>
      <c r="BI405" s="83"/>
      <c r="BJ405" s="83"/>
      <c r="BK405" s="83"/>
      <c r="BL405" s="83"/>
      <c r="BM405" s="83"/>
      <c r="BN405" s="83"/>
      <c r="BO405" s="83"/>
      <c r="BP405" s="83"/>
      <c r="BQ405" s="83"/>
      <c r="BR405" s="83"/>
    </row>
    <row r="406">
      <c r="A406" s="83" t="str">
        <f t="array" ref="A406:ALK406">transpose(indirect('Train Failure report card'!C406))</f>
        <v>Low beam lamp</v>
      </c>
      <c r="B406" s="83" t="s">
        <v>19</v>
      </c>
      <c r="C406" s="83" t="s">
        <v>1192</v>
      </c>
      <c r="D406" s="83" t="s">
        <v>1209</v>
      </c>
      <c r="E406" s="83" t="s">
        <v>249</v>
      </c>
      <c r="F406" s="83" t="s">
        <v>357</v>
      </c>
      <c r="G406" s="83" t="s">
        <v>323</v>
      </c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  <c r="AJ406" s="83"/>
      <c r="AK406" s="83"/>
      <c r="AL406" s="83"/>
      <c r="AM406" s="83"/>
      <c r="AN406" s="83"/>
      <c r="AO406" s="83"/>
      <c r="AP406" s="83"/>
      <c r="AQ406" s="83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E406" s="83"/>
      <c r="BF406" s="83"/>
      <c r="BG406" s="83"/>
      <c r="BH406" s="83"/>
      <c r="BI406" s="83"/>
      <c r="BJ406" s="83"/>
      <c r="BK406" s="83"/>
      <c r="BL406" s="83"/>
      <c r="BM406" s="83"/>
      <c r="BN406" s="83"/>
      <c r="BO406" s="83"/>
      <c r="BP406" s="83"/>
      <c r="BQ406" s="83"/>
      <c r="BR406" s="83"/>
    </row>
    <row r="407">
      <c r="A407" s="83" t="str">
        <f t="array" ref="A407:ALK407">transpose(indirect('Train Failure report card'!C407))</f>
        <v>Traction Inverter</v>
      </c>
      <c r="B407" s="83" t="s">
        <v>1172</v>
      </c>
      <c r="C407" s="83" t="s">
        <v>1186</v>
      </c>
      <c r="D407" s="83" t="s">
        <v>1202</v>
      </c>
      <c r="E407" s="83" t="s">
        <v>1219</v>
      </c>
      <c r="F407" s="83" t="s">
        <v>420</v>
      </c>
      <c r="G407" s="83" t="s">
        <v>1237</v>
      </c>
      <c r="H407" s="83" t="s">
        <v>512</v>
      </c>
      <c r="I407" s="83" t="s">
        <v>1252</v>
      </c>
      <c r="J407" s="83" t="s">
        <v>931</v>
      </c>
      <c r="K407" s="83" t="s">
        <v>1260</v>
      </c>
      <c r="L407" s="83" t="s">
        <v>899</v>
      </c>
      <c r="M407" s="83" t="s">
        <v>1269</v>
      </c>
      <c r="N407" s="83" t="s">
        <v>922</v>
      </c>
      <c r="O407" s="83" t="s">
        <v>1275</v>
      </c>
      <c r="P407" s="83" t="s">
        <v>1280</v>
      </c>
      <c r="Q407" s="83" t="s">
        <v>1285</v>
      </c>
      <c r="R407" s="83" t="s">
        <v>1289</v>
      </c>
      <c r="S407" s="83" t="s">
        <v>516</v>
      </c>
      <c r="T407" s="83" t="s">
        <v>893</v>
      </c>
      <c r="U407" s="83" t="s">
        <v>877</v>
      </c>
      <c r="V407" s="83" t="s">
        <v>878</v>
      </c>
      <c r="W407" s="83" t="s">
        <v>883</v>
      </c>
      <c r="X407" s="83" t="s">
        <v>912</v>
      </c>
      <c r="Y407" s="83" t="s">
        <v>323</v>
      </c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  <c r="AJ407" s="83"/>
      <c r="AK407" s="83"/>
      <c r="AL407" s="83"/>
      <c r="AM407" s="83"/>
      <c r="AN407" s="83"/>
      <c r="AO407" s="83"/>
      <c r="AP407" s="83"/>
      <c r="AQ407" s="83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E407" s="83"/>
      <c r="BF407" s="83"/>
      <c r="BG407" s="83"/>
      <c r="BH407" s="83"/>
      <c r="BI407" s="83"/>
      <c r="BJ407" s="83"/>
      <c r="BK407" s="83"/>
      <c r="BL407" s="83"/>
      <c r="BM407" s="83"/>
      <c r="BN407" s="83"/>
      <c r="BO407" s="83"/>
      <c r="BP407" s="83"/>
      <c r="BQ407" s="83"/>
      <c r="BR407" s="83"/>
    </row>
    <row r="408">
      <c r="A408" s="83" t="str">
        <f t="array" ref="A408:ALK408">transpose(indirect('Train Failure report card'!C408))</f>
        <v>Saloon LCD</v>
      </c>
      <c r="B408" s="83" t="s">
        <v>164</v>
      </c>
      <c r="C408" s="83" t="s">
        <v>536</v>
      </c>
      <c r="D408" s="83" t="s">
        <v>341</v>
      </c>
      <c r="E408" s="83" t="s">
        <v>569</v>
      </c>
      <c r="F408" s="83" t="s">
        <v>489</v>
      </c>
      <c r="G408" s="83" t="s">
        <v>1241</v>
      </c>
      <c r="H408" s="83" t="s">
        <v>1246</v>
      </c>
      <c r="I408" s="83" t="s">
        <v>133</v>
      </c>
      <c r="J408" s="83" t="s">
        <v>635</v>
      </c>
      <c r="K408" s="83" t="s">
        <v>1263</v>
      </c>
      <c r="L408" s="83" t="s">
        <v>1267</v>
      </c>
      <c r="M408" s="83" t="s">
        <v>857</v>
      </c>
      <c r="N408" s="83" t="s">
        <v>1273</v>
      </c>
      <c r="O408" s="83" t="s">
        <v>990</v>
      </c>
      <c r="P408" s="83" t="s">
        <v>1283</v>
      </c>
      <c r="Q408" s="83" t="s">
        <v>914</v>
      </c>
      <c r="R408" s="83" t="s">
        <v>445</v>
      </c>
      <c r="S408" s="83" t="s">
        <v>238</v>
      </c>
      <c r="T408" s="83" t="s">
        <v>436</v>
      </c>
      <c r="U408" s="83" t="s">
        <v>375</v>
      </c>
      <c r="V408" s="83" t="s">
        <v>373</v>
      </c>
      <c r="W408" s="83" t="s">
        <v>582</v>
      </c>
      <c r="X408" s="83" t="s">
        <v>618</v>
      </c>
      <c r="Y408" s="83" t="s">
        <v>744</v>
      </c>
      <c r="Z408" s="83" t="s">
        <v>1106</v>
      </c>
      <c r="AA408" s="83" t="s">
        <v>161</v>
      </c>
      <c r="AB408" s="83" t="s">
        <v>38</v>
      </c>
      <c r="AC408" s="83" t="s">
        <v>95</v>
      </c>
      <c r="AD408" s="83" t="s">
        <v>619</v>
      </c>
      <c r="AE408" s="83" t="s">
        <v>680</v>
      </c>
      <c r="AF408" s="83" t="s">
        <v>699</v>
      </c>
      <c r="AG408" s="83" t="s">
        <v>1295</v>
      </c>
      <c r="AH408" s="83" t="s">
        <v>1296</v>
      </c>
      <c r="AI408" s="83" t="s">
        <v>61</v>
      </c>
      <c r="AJ408" s="83" t="s">
        <v>195</v>
      </c>
      <c r="AK408" s="83" t="s">
        <v>244</v>
      </c>
      <c r="AL408" s="83" t="s">
        <v>271</v>
      </c>
      <c r="AM408" s="83" t="s">
        <v>99</v>
      </c>
      <c r="AN408" s="83" t="s">
        <v>1297</v>
      </c>
      <c r="AO408" s="83" t="s">
        <v>288</v>
      </c>
      <c r="AP408" s="83" t="s">
        <v>523</v>
      </c>
      <c r="AQ408" s="83" t="s">
        <v>633</v>
      </c>
      <c r="AR408" s="83" t="s">
        <v>754</v>
      </c>
      <c r="AS408" s="83" t="s">
        <v>323</v>
      </c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E408" s="83"/>
      <c r="BF408" s="83"/>
      <c r="BG408" s="83"/>
      <c r="BH408" s="83"/>
      <c r="BI408" s="83"/>
      <c r="BJ408" s="83"/>
      <c r="BK408" s="83"/>
      <c r="BL408" s="83"/>
      <c r="BM408" s="83"/>
      <c r="BN408" s="83"/>
      <c r="BO408" s="83"/>
      <c r="BP408" s="83"/>
      <c r="BQ408" s="83"/>
      <c r="BR408" s="83"/>
    </row>
    <row r="409">
      <c r="A409" s="83" t="str">
        <f t="array" ref="A409:ALK409">transpose(indirect('Train Failure report card'!C409))</f>
        <v>Low beam lamp</v>
      </c>
      <c r="B409" s="83" t="s">
        <v>19</v>
      </c>
      <c r="C409" s="83" t="s">
        <v>1192</v>
      </c>
      <c r="D409" s="83" t="s">
        <v>1209</v>
      </c>
      <c r="E409" s="83" t="s">
        <v>249</v>
      </c>
      <c r="F409" s="83" t="s">
        <v>357</v>
      </c>
      <c r="G409" s="83" t="s">
        <v>323</v>
      </c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  <c r="AJ409" s="83"/>
      <c r="AK409" s="83"/>
      <c r="AL409" s="83"/>
      <c r="AM409" s="83"/>
      <c r="AN409" s="83"/>
      <c r="AO409" s="83"/>
      <c r="AP409" s="83"/>
      <c r="AQ409" s="83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E409" s="83"/>
      <c r="BF409" s="83"/>
      <c r="BG409" s="83"/>
      <c r="BH409" s="83"/>
      <c r="BI409" s="83"/>
      <c r="BJ409" s="83"/>
      <c r="BK409" s="83"/>
      <c r="BL409" s="83"/>
      <c r="BM409" s="83"/>
      <c r="BN409" s="83"/>
      <c r="BO409" s="83"/>
      <c r="BP409" s="83"/>
      <c r="BQ409" s="83"/>
      <c r="BR409" s="83"/>
    </row>
    <row r="410">
      <c r="A410" s="83" t="str">
        <f t="array" ref="A410:ALK410">transpose(indirect('Train Failure report card'!C410))</f>
        <v>Current collector fuse</v>
      </c>
      <c r="B410" s="83" t="s">
        <v>126</v>
      </c>
      <c r="C410" s="83" t="s">
        <v>1185</v>
      </c>
      <c r="D410" s="83" t="s">
        <v>1201</v>
      </c>
      <c r="E410" s="83" t="s">
        <v>1218</v>
      </c>
      <c r="F410" s="83" t="s">
        <v>812</v>
      </c>
      <c r="G410" s="83" t="s">
        <v>176</v>
      </c>
      <c r="H410" s="83" t="s">
        <v>1244</v>
      </c>
      <c r="I410" s="83" t="s">
        <v>253</v>
      </c>
      <c r="J410" s="83" t="s">
        <v>433</v>
      </c>
      <c r="K410" s="83" t="s">
        <v>323</v>
      </c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  <c r="AJ410" s="83"/>
      <c r="AK410" s="83"/>
      <c r="AL410" s="83"/>
      <c r="AM410" s="83"/>
      <c r="AN410" s="83"/>
      <c r="AO410" s="83"/>
      <c r="AP410" s="83"/>
      <c r="AQ410" s="83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E410" s="83"/>
      <c r="BF410" s="83"/>
      <c r="BG410" s="83"/>
      <c r="BH410" s="83"/>
      <c r="BI410" s="83"/>
      <c r="BJ410" s="83"/>
      <c r="BK410" s="83"/>
      <c r="BL410" s="83"/>
      <c r="BM410" s="83"/>
      <c r="BN410" s="83"/>
      <c r="BO410" s="83"/>
      <c r="BP410" s="83"/>
      <c r="BQ410" s="83"/>
      <c r="BR410" s="83"/>
    </row>
    <row r="411">
      <c r="A411" s="83" t="str">
        <f t="array" ref="A411:ALK411">transpose(indirect('Train Failure report card'!C411))</f>
        <v>Saloon LCD</v>
      </c>
      <c r="B411" s="83" t="s">
        <v>164</v>
      </c>
      <c r="C411" s="83" t="s">
        <v>536</v>
      </c>
      <c r="D411" s="83" t="s">
        <v>341</v>
      </c>
      <c r="E411" s="83" t="s">
        <v>569</v>
      </c>
      <c r="F411" s="83" t="s">
        <v>489</v>
      </c>
      <c r="G411" s="83" t="s">
        <v>1241</v>
      </c>
      <c r="H411" s="83" t="s">
        <v>1246</v>
      </c>
      <c r="I411" s="83" t="s">
        <v>133</v>
      </c>
      <c r="J411" s="83" t="s">
        <v>635</v>
      </c>
      <c r="K411" s="83" t="s">
        <v>1263</v>
      </c>
      <c r="L411" s="83" t="s">
        <v>1267</v>
      </c>
      <c r="M411" s="83" t="s">
        <v>857</v>
      </c>
      <c r="N411" s="83" t="s">
        <v>1273</v>
      </c>
      <c r="O411" s="83" t="s">
        <v>990</v>
      </c>
      <c r="P411" s="83" t="s">
        <v>1283</v>
      </c>
      <c r="Q411" s="83" t="s">
        <v>914</v>
      </c>
      <c r="R411" s="83" t="s">
        <v>445</v>
      </c>
      <c r="S411" s="83" t="s">
        <v>238</v>
      </c>
      <c r="T411" s="83" t="s">
        <v>436</v>
      </c>
      <c r="U411" s="83" t="s">
        <v>375</v>
      </c>
      <c r="V411" s="83" t="s">
        <v>373</v>
      </c>
      <c r="W411" s="83" t="s">
        <v>582</v>
      </c>
      <c r="X411" s="83" t="s">
        <v>618</v>
      </c>
      <c r="Y411" s="83" t="s">
        <v>744</v>
      </c>
      <c r="Z411" s="83" t="s">
        <v>1106</v>
      </c>
      <c r="AA411" s="83" t="s">
        <v>161</v>
      </c>
      <c r="AB411" s="83" t="s">
        <v>38</v>
      </c>
      <c r="AC411" s="83" t="s">
        <v>95</v>
      </c>
      <c r="AD411" s="83" t="s">
        <v>619</v>
      </c>
      <c r="AE411" s="83" t="s">
        <v>680</v>
      </c>
      <c r="AF411" s="83" t="s">
        <v>699</v>
      </c>
      <c r="AG411" s="83" t="s">
        <v>1295</v>
      </c>
      <c r="AH411" s="83" t="s">
        <v>1296</v>
      </c>
      <c r="AI411" s="83" t="s">
        <v>61</v>
      </c>
      <c r="AJ411" s="83" t="s">
        <v>195</v>
      </c>
      <c r="AK411" s="83" t="s">
        <v>244</v>
      </c>
      <c r="AL411" s="83" t="s">
        <v>271</v>
      </c>
      <c r="AM411" s="83" t="s">
        <v>99</v>
      </c>
      <c r="AN411" s="83" t="s">
        <v>1297</v>
      </c>
      <c r="AO411" s="83" t="s">
        <v>288</v>
      </c>
      <c r="AP411" s="83" t="s">
        <v>523</v>
      </c>
      <c r="AQ411" s="83" t="s">
        <v>633</v>
      </c>
      <c r="AR411" s="83" t="s">
        <v>754</v>
      </c>
      <c r="AS411" s="83" t="s">
        <v>323</v>
      </c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E411" s="83"/>
      <c r="BF411" s="83"/>
      <c r="BG411" s="83"/>
      <c r="BH411" s="83"/>
      <c r="BI411" s="83"/>
      <c r="BJ411" s="83"/>
      <c r="BK411" s="83"/>
      <c r="BL411" s="83"/>
      <c r="BM411" s="83"/>
      <c r="BN411" s="83"/>
      <c r="BO411" s="83"/>
      <c r="BP411" s="83"/>
      <c r="BQ411" s="83"/>
      <c r="BR411" s="83"/>
    </row>
    <row r="412">
      <c r="A412" s="83" t="str">
        <f t="array" ref="A412:ALK412">transpose(indirect('Train Failure report card'!C412))</f>
        <v>Low beam lamp</v>
      </c>
      <c r="B412" s="83" t="s">
        <v>19</v>
      </c>
      <c r="C412" s="83" t="s">
        <v>1192</v>
      </c>
      <c r="D412" s="83" t="s">
        <v>1209</v>
      </c>
      <c r="E412" s="83" t="s">
        <v>249</v>
      </c>
      <c r="F412" s="83" t="s">
        <v>357</v>
      </c>
      <c r="G412" s="83" t="s">
        <v>323</v>
      </c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  <c r="AJ412" s="83"/>
      <c r="AK412" s="83"/>
      <c r="AL412" s="83"/>
      <c r="AM412" s="83"/>
      <c r="AN412" s="83"/>
      <c r="AO412" s="83"/>
      <c r="AP412" s="83"/>
      <c r="AQ412" s="83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E412" s="83"/>
      <c r="BF412" s="83"/>
      <c r="BG412" s="83"/>
      <c r="BH412" s="83"/>
      <c r="BI412" s="83"/>
      <c r="BJ412" s="83"/>
      <c r="BK412" s="83"/>
      <c r="BL412" s="83"/>
      <c r="BM412" s="83"/>
      <c r="BN412" s="83"/>
      <c r="BO412" s="83"/>
      <c r="BP412" s="83"/>
      <c r="BQ412" s="83"/>
      <c r="BR412" s="83"/>
    </row>
    <row r="413">
      <c r="A413" s="83" t="str">
        <f t="array" ref="A413:ALK413">transpose(indirect('Train Failure report card'!C413))</f>
        <v>Saloon LCD</v>
      </c>
      <c r="B413" s="83" t="s">
        <v>164</v>
      </c>
      <c r="C413" s="83" t="s">
        <v>536</v>
      </c>
      <c r="D413" s="83" t="s">
        <v>341</v>
      </c>
      <c r="E413" s="83" t="s">
        <v>569</v>
      </c>
      <c r="F413" s="83" t="s">
        <v>489</v>
      </c>
      <c r="G413" s="83" t="s">
        <v>1241</v>
      </c>
      <c r="H413" s="83" t="s">
        <v>1246</v>
      </c>
      <c r="I413" s="83" t="s">
        <v>133</v>
      </c>
      <c r="J413" s="83" t="s">
        <v>635</v>
      </c>
      <c r="K413" s="83" t="s">
        <v>1263</v>
      </c>
      <c r="L413" s="83" t="s">
        <v>1267</v>
      </c>
      <c r="M413" s="83" t="s">
        <v>857</v>
      </c>
      <c r="N413" s="83" t="s">
        <v>1273</v>
      </c>
      <c r="O413" s="83" t="s">
        <v>990</v>
      </c>
      <c r="P413" s="83" t="s">
        <v>1283</v>
      </c>
      <c r="Q413" s="83" t="s">
        <v>914</v>
      </c>
      <c r="R413" s="83" t="s">
        <v>445</v>
      </c>
      <c r="S413" s="83" t="s">
        <v>238</v>
      </c>
      <c r="T413" s="83" t="s">
        <v>436</v>
      </c>
      <c r="U413" s="83" t="s">
        <v>375</v>
      </c>
      <c r="V413" s="83" t="s">
        <v>373</v>
      </c>
      <c r="W413" s="83" t="s">
        <v>582</v>
      </c>
      <c r="X413" s="83" t="s">
        <v>618</v>
      </c>
      <c r="Y413" s="83" t="s">
        <v>744</v>
      </c>
      <c r="Z413" s="83" t="s">
        <v>1106</v>
      </c>
      <c r="AA413" s="83" t="s">
        <v>161</v>
      </c>
      <c r="AB413" s="83" t="s">
        <v>38</v>
      </c>
      <c r="AC413" s="83" t="s">
        <v>95</v>
      </c>
      <c r="AD413" s="83" t="s">
        <v>619</v>
      </c>
      <c r="AE413" s="83" t="s">
        <v>680</v>
      </c>
      <c r="AF413" s="83" t="s">
        <v>699</v>
      </c>
      <c r="AG413" s="83" t="s">
        <v>1295</v>
      </c>
      <c r="AH413" s="83" t="s">
        <v>1296</v>
      </c>
      <c r="AI413" s="83" t="s">
        <v>61</v>
      </c>
      <c r="AJ413" s="83" t="s">
        <v>195</v>
      </c>
      <c r="AK413" s="83" t="s">
        <v>244</v>
      </c>
      <c r="AL413" s="83" t="s">
        <v>271</v>
      </c>
      <c r="AM413" s="83" t="s">
        <v>99</v>
      </c>
      <c r="AN413" s="83" t="s">
        <v>1297</v>
      </c>
      <c r="AO413" s="83" t="s">
        <v>288</v>
      </c>
      <c r="AP413" s="83" t="s">
        <v>523</v>
      </c>
      <c r="AQ413" s="83" t="s">
        <v>633</v>
      </c>
      <c r="AR413" s="83" t="s">
        <v>754</v>
      </c>
      <c r="AS413" s="83" t="s">
        <v>323</v>
      </c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E413" s="83"/>
      <c r="BF413" s="83"/>
      <c r="BG413" s="83"/>
      <c r="BH413" s="83"/>
      <c r="BI413" s="83"/>
      <c r="BJ413" s="83"/>
      <c r="BK413" s="83"/>
      <c r="BL413" s="83"/>
      <c r="BM413" s="83"/>
      <c r="BN413" s="83"/>
      <c r="BO413" s="83"/>
      <c r="BP413" s="83"/>
      <c r="BQ413" s="83"/>
      <c r="BR413" s="83"/>
    </row>
    <row r="414">
      <c r="A414" s="83" t="str">
        <f t="array" ref="A414:ALK414">transpose(indirect('Train Failure report card'!C414))</f>
        <v>Low beam lamp</v>
      </c>
      <c r="B414" s="83" t="s">
        <v>19</v>
      </c>
      <c r="C414" s="83" t="s">
        <v>1192</v>
      </c>
      <c r="D414" s="83" t="s">
        <v>1209</v>
      </c>
      <c r="E414" s="83" t="s">
        <v>249</v>
      </c>
      <c r="F414" s="83" t="s">
        <v>357</v>
      </c>
      <c r="G414" s="83" t="s">
        <v>323</v>
      </c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  <c r="AG414" s="83"/>
      <c r="AH414" s="83"/>
      <c r="AI414" s="83"/>
      <c r="AJ414" s="83"/>
      <c r="AK414" s="83"/>
      <c r="AL414" s="83"/>
      <c r="AM414" s="83"/>
      <c r="AN414" s="83"/>
      <c r="AO414" s="83"/>
      <c r="AP414" s="83"/>
      <c r="AQ414" s="83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E414" s="83"/>
      <c r="BF414" s="83"/>
      <c r="BG414" s="83"/>
      <c r="BH414" s="83"/>
      <c r="BI414" s="83"/>
      <c r="BJ414" s="83"/>
      <c r="BK414" s="83"/>
      <c r="BL414" s="83"/>
      <c r="BM414" s="83"/>
      <c r="BN414" s="83"/>
      <c r="BO414" s="83"/>
      <c r="BP414" s="83"/>
      <c r="BQ414" s="83"/>
      <c r="BR414" s="83"/>
    </row>
    <row r="415">
      <c r="A415" s="83" t="str">
        <f t="array" ref="A415:ALK415">transpose(indirect('Train Failure report card'!C415))</f>
        <v>Traction Inverter</v>
      </c>
      <c r="B415" s="83" t="s">
        <v>1172</v>
      </c>
      <c r="C415" s="83" t="s">
        <v>1186</v>
      </c>
      <c r="D415" s="83" t="s">
        <v>1202</v>
      </c>
      <c r="E415" s="83" t="s">
        <v>1219</v>
      </c>
      <c r="F415" s="83" t="s">
        <v>420</v>
      </c>
      <c r="G415" s="83" t="s">
        <v>1237</v>
      </c>
      <c r="H415" s="83" t="s">
        <v>512</v>
      </c>
      <c r="I415" s="83" t="s">
        <v>1252</v>
      </c>
      <c r="J415" s="83" t="s">
        <v>931</v>
      </c>
      <c r="K415" s="83" t="s">
        <v>1260</v>
      </c>
      <c r="L415" s="83" t="s">
        <v>899</v>
      </c>
      <c r="M415" s="83" t="s">
        <v>1269</v>
      </c>
      <c r="N415" s="83" t="s">
        <v>922</v>
      </c>
      <c r="O415" s="83" t="s">
        <v>1275</v>
      </c>
      <c r="P415" s="83" t="s">
        <v>1280</v>
      </c>
      <c r="Q415" s="83" t="s">
        <v>1285</v>
      </c>
      <c r="R415" s="83" t="s">
        <v>1289</v>
      </c>
      <c r="S415" s="83" t="s">
        <v>516</v>
      </c>
      <c r="T415" s="83" t="s">
        <v>893</v>
      </c>
      <c r="U415" s="83" t="s">
        <v>877</v>
      </c>
      <c r="V415" s="83" t="s">
        <v>878</v>
      </c>
      <c r="W415" s="83" t="s">
        <v>883</v>
      </c>
      <c r="X415" s="83" t="s">
        <v>912</v>
      </c>
      <c r="Y415" s="83" t="s">
        <v>323</v>
      </c>
      <c r="Z415" s="83"/>
      <c r="AA415" s="83"/>
      <c r="AB415" s="83"/>
      <c r="AC415" s="83"/>
      <c r="AD415" s="83"/>
      <c r="AE415" s="83"/>
      <c r="AF415" s="83"/>
      <c r="AG415" s="83"/>
      <c r="AH415" s="83"/>
      <c r="AI415" s="83"/>
      <c r="AJ415" s="83"/>
      <c r="AK415" s="83"/>
      <c r="AL415" s="83"/>
      <c r="AM415" s="83"/>
      <c r="AN415" s="83"/>
      <c r="AO415" s="83"/>
      <c r="AP415" s="83"/>
      <c r="AQ415" s="83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E415" s="83"/>
      <c r="BF415" s="83"/>
      <c r="BG415" s="83"/>
      <c r="BH415" s="83"/>
      <c r="BI415" s="83"/>
      <c r="BJ415" s="83"/>
      <c r="BK415" s="83"/>
      <c r="BL415" s="83"/>
      <c r="BM415" s="83"/>
      <c r="BN415" s="83"/>
      <c r="BO415" s="83"/>
      <c r="BP415" s="83"/>
      <c r="BQ415" s="83"/>
      <c r="BR415" s="83"/>
    </row>
    <row r="416">
      <c r="A416" s="83" t="str">
        <f t="array" ref="A416:ALK416">transpose(indirect('Train Failure report card'!C416))</f>
        <v>Saloon LCD</v>
      </c>
      <c r="B416" s="83" t="s">
        <v>164</v>
      </c>
      <c r="C416" s="83" t="s">
        <v>536</v>
      </c>
      <c r="D416" s="83" t="s">
        <v>341</v>
      </c>
      <c r="E416" s="83" t="s">
        <v>569</v>
      </c>
      <c r="F416" s="83" t="s">
        <v>489</v>
      </c>
      <c r="G416" s="83" t="s">
        <v>1241</v>
      </c>
      <c r="H416" s="83" t="s">
        <v>1246</v>
      </c>
      <c r="I416" s="83" t="s">
        <v>133</v>
      </c>
      <c r="J416" s="83" t="s">
        <v>635</v>
      </c>
      <c r="K416" s="83" t="s">
        <v>1263</v>
      </c>
      <c r="L416" s="83" t="s">
        <v>1267</v>
      </c>
      <c r="M416" s="83" t="s">
        <v>857</v>
      </c>
      <c r="N416" s="83" t="s">
        <v>1273</v>
      </c>
      <c r="O416" s="83" t="s">
        <v>990</v>
      </c>
      <c r="P416" s="83" t="s">
        <v>1283</v>
      </c>
      <c r="Q416" s="83" t="s">
        <v>914</v>
      </c>
      <c r="R416" s="83" t="s">
        <v>445</v>
      </c>
      <c r="S416" s="83" t="s">
        <v>238</v>
      </c>
      <c r="T416" s="83" t="s">
        <v>436</v>
      </c>
      <c r="U416" s="83" t="s">
        <v>375</v>
      </c>
      <c r="V416" s="83" t="s">
        <v>373</v>
      </c>
      <c r="W416" s="83" t="s">
        <v>582</v>
      </c>
      <c r="X416" s="83" t="s">
        <v>618</v>
      </c>
      <c r="Y416" s="83" t="s">
        <v>744</v>
      </c>
      <c r="Z416" s="83" t="s">
        <v>1106</v>
      </c>
      <c r="AA416" s="83" t="s">
        <v>161</v>
      </c>
      <c r="AB416" s="83" t="s">
        <v>38</v>
      </c>
      <c r="AC416" s="83" t="s">
        <v>95</v>
      </c>
      <c r="AD416" s="83" t="s">
        <v>619</v>
      </c>
      <c r="AE416" s="83" t="s">
        <v>680</v>
      </c>
      <c r="AF416" s="83" t="s">
        <v>699</v>
      </c>
      <c r="AG416" s="83" t="s">
        <v>1295</v>
      </c>
      <c r="AH416" s="83" t="s">
        <v>1296</v>
      </c>
      <c r="AI416" s="83" t="s">
        <v>61</v>
      </c>
      <c r="AJ416" s="83" t="s">
        <v>195</v>
      </c>
      <c r="AK416" s="83" t="s">
        <v>244</v>
      </c>
      <c r="AL416" s="83" t="s">
        <v>271</v>
      </c>
      <c r="AM416" s="83" t="s">
        <v>99</v>
      </c>
      <c r="AN416" s="83" t="s">
        <v>1297</v>
      </c>
      <c r="AO416" s="83" t="s">
        <v>288</v>
      </c>
      <c r="AP416" s="83" t="s">
        <v>523</v>
      </c>
      <c r="AQ416" s="83" t="s">
        <v>633</v>
      </c>
      <c r="AR416" s="83" t="s">
        <v>754</v>
      </c>
      <c r="AS416" s="83" t="s">
        <v>323</v>
      </c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E416" s="83"/>
      <c r="BF416" s="83"/>
      <c r="BG416" s="83"/>
      <c r="BH416" s="83"/>
      <c r="BI416" s="83"/>
      <c r="BJ416" s="83"/>
      <c r="BK416" s="83"/>
      <c r="BL416" s="83"/>
      <c r="BM416" s="83"/>
      <c r="BN416" s="83"/>
      <c r="BO416" s="83"/>
      <c r="BP416" s="83"/>
      <c r="BQ416" s="83"/>
      <c r="BR416" s="83"/>
    </row>
    <row r="417">
      <c r="A417" s="83" t="str">
        <f t="array" ref="A417:ALK417">transpose(indirect('Train Failure report card'!C417))</f>
        <v>Gateway valve</v>
      </c>
      <c r="B417" s="83" t="s">
        <v>34</v>
      </c>
      <c r="C417" s="83" t="s">
        <v>1195</v>
      </c>
      <c r="D417" s="83" t="s">
        <v>1211</v>
      </c>
      <c r="E417" s="83" t="s">
        <v>1226</v>
      </c>
      <c r="F417" s="83" t="s">
        <v>1235</v>
      </c>
      <c r="G417" s="83" t="s">
        <v>533</v>
      </c>
      <c r="H417" s="83" t="s">
        <v>1247</v>
      </c>
      <c r="I417" s="83" t="s">
        <v>200</v>
      </c>
      <c r="J417" s="83" t="s">
        <v>259</v>
      </c>
      <c r="K417" s="83" t="s">
        <v>147</v>
      </c>
      <c r="L417" s="83" t="s">
        <v>562</v>
      </c>
      <c r="M417" s="83" t="s">
        <v>694</v>
      </c>
      <c r="N417" s="83" t="s">
        <v>323</v>
      </c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  <c r="AJ417" s="83"/>
      <c r="AK417" s="83"/>
      <c r="AL417" s="83"/>
      <c r="AM417" s="83"/>
      <c r="AN417" s="83"/>
      <c r="AO417" s="83"/>
      <c r="AP417" s="83"/>
      <c r="AQ417" s="83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E417" s="83"/>
      <c r="BF417" s="83"/>
      <c r="BG417" s="83"/>
      <c r="BH417" s="83"/>
      <c r="BI417" s="83"/>
      <c r="BJ417" s="83"/>
      <c r="BK417" s="83"/>
      <c r="BL417" s="83"/>
      <c r="BM417" s="83"/>
      <c r="BN417" s="83"/>
      <c r="BO417" s="83"/>
      <c r="BP417" s="83"/>
      <c r="BQ417" s="83"/>
      <c r="BR417" s="83"/>
    </row>
    <row r="418">
      <c r="A418" s="83" t="str">
        <f t="array" ref="A418:ALK418">transpose(indirect('Train Failure report card'!C418))</f>
        <v>Current collector fuse</v>
      </c>
      <c r="B418" s="83" t="s">
        <v>126</v>
      </c>
      <c r="C418" s="83" t="s">
        <v>1185</v>
      </c>
      <c r="D418" s="83" t="s">
        <v>1201</v>
      </c>
      <c r="E418" s="83" t="s">
        <v>1218</v>
      </c>
      <c r="F418" s="83" t="s">
        <v>812</v>
      </c>
      <c r="G418" s="83" t="s">
        <v>176</v>
      </c>
      <c r="H418" s="83" t="s">
        <v>1244</v>
      </c>
      <c r="I418" s="83" t="s">
        <v>253</v>
      </c>
      <c r="J418" s="83" t="s">
        <v>433</v>
      </c>
      <c r="K418" s="83" t="s">
        <v>323</v>
      </c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  <c r="AH418" s="83"/>
      <c r="AI418" s="83"/>
      <c r="AJ418" s="83"/>
      <c r="AK418" s="83"/>
      <c r="AL418" s="83"/>
      <c r="AM418" s="83"/>
      <c r="AN418" s="83"/>
      <c r="AO418" s="83"/>
      <c r="AP418" s="83"/>
      <c r="AQ418" s="83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E418" s="83"/>
      <c r="BF418" s="83"/>
      <c r="BG418" s="83"/>
      <c r="BH418" s="83"/>
      <c r="BI418" s="83"/>
      <c r="BJ418" s="83"/>
      <c r="BK418" s="83"/>
      <c r="BL418" s="83"/>
      <c r="BM418" s="83"/>
      <c r="BN418" s="83"/>
      <c r="BO418" s="83"/>
      <c r="BP418" s="83"/>
      <c r="BQ418" s="83"/>
      <c r="BR418" s="83"/>
    </row>
    <row r="419">
      <c r="A419" s="83" t="str">
        <f t="array" ref="A419:ALK419">transpose(indirect('Train Failure report card'!C419))</f>
        <v>Saloon light gear controller</v>
      </c>
      <c r="B419" s="83" t="s">
        <v>1178</v>
      </c>
      <c r="C419" s="83" t="s">
        <v>1193</v>
      </c>
      <c r="D419" s="83" t="s">
        <v>155</v>
      </c>
      <c r="E419" s="83" t="s">
        <v>782</v>
      </c>
      <c r="F419" s="83" t="s">
        <v>323</v>
      </c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  <c r="AG419" s="83"/>
      <c r="AH419" s="83"/>
      <c r="AI419" s="83"/>
      <c r="AJ419" s="83"/>
      <c r="AK419" s="83"/>
      <c r="AL419" s="83"/>
      <c r="AM419" s="83"/>
      <c r="AN419" s="83"/>
      <c r="AO419" s="83"/>
      <c r="AP419" s="83"/>
      <c r="AQ419" s="83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E419" s="83"/>
      <c r="BF419" s="83"/>
      <c r="BG419" s="83"/>
      <c r="BH419" s="83"/>
      <c r="BI419" s="83"/>
      <c r="BJ419" s="83"/>
      <c r="BK419" s="83"/>
      <c r="BL419" s="83"/>
      <c r="BM419" s="83"/>
      <c r="BN419" s="83"/>
      <c r="BO419" s="83"/>
      <c r="BP419" s="83"/>
      <c r="BQ419" s="83"/>
      <c r="BR419" s="83"/>
    </row>
    <row r="420">
      <c r="A420" s="83" t="str">
        <f t="array" ref="A420:ALK420">transpose(indirect('Train Failure report card'!C420))</f>
        <v>LDCU</v>
      </c>
      <c r="B420" s="83" t="s">
        <v>1173</v>
      </c>
      <c r="C420" s="83" t="s">
        <v>1187</v>
      </c>
      <c r="D420" s="83" t="s">
        <v>1203</v>
      </c>
      <c r="E420" s="83" t="s">
        <v>1220</v>
      </c>
      <c r="F420" s="83" t="s">
        <v>1232</v>
      </c>
      <c r="G420" s="83" t="s">
        <v>1238</v>
      </c>
      <c r="H420" s="83" t="s">
        <v>150</v>
      </c>
      <c r="I420" s="83" t="s">
        <v>605</v>
      </c>
      <c r="J420" s="83" t="s">
        <v>141</v>
      </c>
      <c r="K420" s="83" t="s">
        <v>1261</v>
      </c>
      <c r="L420" s="83" t="s">
        <v>56</v>
      </c>
      <c r="M420" s="83" t="s">
        <v>312</v>
      </c>
      <c r="N420" s="83" t="s">
        <v>224</v>
      </c>
      <c r="O420" s="83" t="s">
        <v>1276</v>
      </c>
      <c r="P420" s="83" t="s">
        <v>1281</v>
      </c>
      <c r="Q420" s="83" t="s">
        <v>1286</v>
      </c>
      <c r="R420" s="83" t="s">
        <v>323</v>
      </c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  <c r="AG420" s="83"/>
      <c r="AH420" s="83"/>
      <c r="AI420" s="83"/>
      <c r="AJ420" s="83"/>
      <c r="AK420" s="83"/>
      <c r="AL420" s="83"/>
      <c r="AM420" s="83"/>
      <c r="AN420" s="83"/>
      <c r="AO420" s="83"/>
      <c r="AP420" s="83"/>
      <c r="AQ420" s="83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E420" s="83"/>
      <c r="BF420" s="83"/>
      <c r="BG420" s="83"/>
      <c r="BH420" s="83"/>
      <c r="BI420" s="83"/>
      <c r="BJ420" s="83"/>
      <c r="BK420" s="83"/>
      <c r="BL420" s="83"/>
      <c r="BM420" s="83"/>
      <c r="BN420" s="83"/>
      <c r="BO420" s="83"/>
      <c r="BP420" s="83"/>
      <c r="BQ420" s="83"/>
      <c r="BR420" s="83"/>
    </row>
    <row r="421">
      <c r="A421" s="83" t="str">
        <f t="array" ref="A421:ALK421">transpose(indirect('Train Failure report card'!C421))</f>
        <v>LDCU</v>
      </c>
      <c r="B421" s="83" t="s">
        <v>1173</v>
      </c>
      <c r="C421" s="83" t="s">
        <v>1187</v>
      </c>
      <c r="D421" s="83" t="s">
        <v>1203</v>
      </c>
      <c r="E421" s="83" t="s">
        <v>1220</v>
      </c>
      <c r="F421" s="83" t="s">
        <v>1232</v>
      </c>
      <c r="G421" s="83" t="s">
        <v>1238</v>
      </c>
      <c r="H421" s="83" t="s">
        <v>150</v>
      </c>
      <c r="I421" s="83" t="s">
        <v>605</v>
      </c>
      <c r="J421" s="83" t="s">
        <v>141</v>
      </c>
      <c r="K421" s="83" t="s">
        <v>1261</v>
      </c>
      <c r="L421" s="83" t="s">
        <v>56</v>
      </c>
      <c r="M421" s="83" t="s">
        <v>312</v>
      </c>
      <c r="N421" s="83" t="s">
        <v>224</v>
      </c>
      <c r="O421" s="83" t="s">
        <v>1276</v>
      </c>
      <c r="P421" s="83" t="s">
        <v>1281</v>
      </c>
      <c r="Q421" s="83" t="s">
        <v>1286</v>
      </c>
      <c r="R421" s="83" t="s">
        <v>323</v>
      </c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  <c r="AG421" s="83"/>
      <c r="AH421" s="83"/>
      <c r="AI421" s="83"/>
      <c r="AJ421" s="83"/>
      <c r="AK421" s="83"/>
      <c r="AL421" s="83"/>
      <c r="AM421" s="83"/>
      <c r="AN421" s="83"/>
      <c r="AO421" s="83"/>
      <c r="AP421" s="83"/>
      <c r="AQ421" s="83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E421" s="83"/>
      <c r="BF421" s="83"/>
      <c r="BG421" s="83"/>
      <c r="BH421" s="83"/>
      <c r="BI421" s="83"/>
      <c r="BJ421" s="83"/>
      <c r="BK421" s="83"/>
      <c r="BL421" s="83"/>
      <c r="BM421" s="83"/>
      <c r="BN421" s="83"/>
      <c r="BO421" s="83"/>
      <c r="BP421" s="83"/>
      <c r="BQ421" s="83"/>
      <c r="BR421" s="83"/>
    </row>
    <row r="422">
      <c r="A422" s="83" t="str">
        <f t="array" ref="A422:ALK422">transpose(indirect('Train Failure report card'!C422))</f>
        <v>Saloon light gear controller</v>
      </c>
      <c r="B422" s="83" t="s">
        <v>1178</v>
      </c>
      <c r="C422" s="83" t="s">
        <v>1193</v>
      </c>
      <c r="D422" s="83" t="s">
        <v>155</v>
      </c>
      <c r="E422" s="83" t="s">
        <v>782</v>
      </c>
      <c r="F422" s="83" t="s">
        <v>323</v>
      </c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  <c r="AG422" s="83"/>
      <c r="AH422" s="83"/>
      <c r="AI422" s="83"/>
      <c r="AJ422" s="83"/>
      <c r="AK422" s="83"/>
      <c r="AL422" s="83"/>
      <c r="AM422" s="83"/>
      <c r="AN422" s="83"/>
      <c r="AO422" s="83"/>
      <c r="AP422" s="83"/>
      <c r="AQ422" s="83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E422" s="83"/>
      <c r="BF422" s="83"/>
      <c r="BG422" s="83"/>
      <c r="BH422" s="83"/>
      <c r="BI422" s="83"/>
      <c r="BJ422" s="83"/>
      <c r="BK422" s="83"/>
      <c r="BL422" s="83"/>
      <c r="BM422" s="83"/>
      <c r="BN422" s="83"/>
      <c r="BO422" s="83"/>
      <c r="BP422" s="83"/>
      <c r="BQ422" s="83"/>
      <c r="BR422" s="83"/>
    </row>
    <row r="423">
      <c r="A423" s="83" t="str">
        <f t="array" ref="A423:ALK423">transpose(indirect('Train Failure report card'!C423))</f>
        <v>Saloon LCD</v>
      </c>
      <c r="B423" s="83" t="s">
        <v>164</v>
      </c>
      <c r="C423" s="83" t="s">
        <v>536</v>
      </c>
      <c r="D423" s="83" t="s">
        <v>341</v>
      </c>
      <c r="E423" s="83" t="s">
        <v>569</v>
      </c>
      <c r="F423" s="83" t="s">
        <v>489</v>
      </c>
      <c r="G423" s="83" t="s">
        <v>1241</v>
      </c>
      <c r="H423" s="83" t="s">
        <v>1246</v>
      </c>
      <c r="I423" s="83" t="s">
        <v>133</v>
      </c>
      <c r="J423" s="83" t="s">
        <v>635</v>
      </c>
      <c r="K423" s="83" t="s">
        <v>1263</v>
      </c>
      <c r="L423" s="83" t="s">
        <v>1267</v>
      </c>
      <c r="M423" s="83" t="s">
        <v>857</v>
      </c>
      <c r="N423" s="83" t="s">
        <v>1273</v>
      </c>
      <c r="O423" s="83" t="s">
        <v>990</v>
      </c>
      <c r="P423" s="83" t="s">
        <v>1283</v>
      </c>
      <c r="Q423" s="83" t="s">
        <v>914</v>
      </c>
      <c r="R423" s="83" t="s">
        <v>445</v>
      </c>
      <c r="S423" s="83" t="s">
        <v>238</v>
      </c>
      <c r="T423" s="83" t="s">
        <v>436</v>
      </c>
      <c r="U423" s="83" t="s">
        <v>375</v>
      </c>
      <c r="V423" s="83" t="s">
        <v>373</v>
      </c>
      <c r="W423" s="83" t="s">
        <v>582</v>
      </c>
      <c r="X423" s="83" t="s">
        <v>618</v>
      </c>
      <c r="Y423" s="83" t="s">
        <v>744</v>
      </c>
      <c r="Z423" s="83" t="s">
        <v>1106</v>
      </c>
      <c r="AA423" s="83" t="s">
        <v>161</v>
      </c>
      <c r="AB423" s="83" t="s">
        <v>38</v>
      </c>
      <c r="AC423" s="83" t="s">
        <v>95</v>
      </c>
      <c r="AD423" s="83" t="s">
        <v>619</v>
      </c>
      <c r="AE423" s="83" t="s">
        <v>680</v>
      </c>
      <c r="AF423" s="83" t="s">
        <v>699</v>
      </c>
      <c r="AG423" s="83" t="s">
        <v>1295</v>
      </c>
      <c r="AH423" s="83" t="s">
        <v>1296</v>
      </c>
      <c r="AI423" s="83" t="s">
        <v>61</v>
      </c>
      <c r="AJ423" s="83" t="s">
        <v>195</v>
      </c>
      <c r="AK423" s="83" t="s">
        <v>244</v>
      </c>
      <c r="AL423" s="83" t="s">
        <v>271</v>
      </c>
      <c r="AM423" s="83" t="s">
        <v>99</v>
      </c>
      <c r="AN423" s="83" t="s">
        <v>1297</v>
      </c>
      <c r="AO423" s="83" t="s">
        <v>288</v>
      </c>
      <c r="AP423" s="83" t="s">
        <v>523</v>
      </c>
      <c r="AQ423" s="83" t="s">
        <v>633</v>
      </c>
      <c r="AR423" s="83" t="s">
        <v>754</v>
      </c>
      <c r="AS423" s="83" t="s">
        <v>323</v>
      </c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E423" s="83"/>
      <c r="BF423" s="83"/>
      <c r="BG423" s="83"/>
      <c r="BH423" s="83"/>
      <c r="BI423" s="83"/>
      <c r="BJ423" s="83"/>
      <c r="BK423" s="83"/>
      <c r="BL423" s="83"/>
      <c r="BM423" s="83"/>
      <c r="BN423" s="83"/>
      <c r="BO423" s="83"/>
      <c r="BP423" s="83"/>
      <c r="BQ423" s="83"/>
      <c r="BR423" s="83"/>
    </row>
    <row r="424">
      <c r="A424" s="83" t="str">
        <f t="array" ref="A424:ALK424">transpose(indirect('Train Failure report card'!C424))</f>
        <v>Saloon LCD</v>
      </c>
      <c r="B424" s="83" t="s">
        <v>164</v>
      </c>
      <c r="C424" s="83" t="s">
        <v>536</v>
      </c>
      <c r="D424" s="83" t="s">
        <v>341</v>
      </c>
      <c r="E424" s="83" t="s">
        <v>569</v>
      </c>
      <c r="F424" s="83" t="s">
        <v>489</v>
      </c>
      <c r="G424" s="83" t="s">
        <v>1241</v>
      </c>
      <c r="H424" s="83" t="s">
        <v>1246</v>
      </c>
      <c r="I424" s="83" t="s">
        <v>133</v>
      </c>
      <c r="J424" s="83" t="s">
        <v>635</v>
      </c>
      <c r="K424" s="83" t="s">
        <v>1263</v>
      </c>
      <c r="L424" s="83" t="s">
        <v>1267</v>
      </c>
      <c r="M424" s="83" t="s">
        <v>857</v>
      </c>
      <c r="N424" s="83" t="s">
        <v>1273</v>
      </c>
      <c r="O424" s="83" t="s">
        <v>990</v>
      </c>
      <c r="P424" s="83" t="s">
        <v>1283</v>
      </c>
      <c r="Q424" s="83" t="s">
        <v>914</v>
      </c>
      <c r="R424" s="83" t="s">
        <v>445</v>
      </c>
      <c r="S424" s="83" t="s">
        <v>238</v>
      </c>
      <c r="T424" s="83" t="s">
        <v>436</v>
      </c>
      <c r="U424" s="83" t="s">
        <v>375</v>
      </c>
      <c r="V424" s="83" t="s">
        <v>373</v>
      </c>
      <c r="W424" s="83" t="s">
        <v>582</v>
      </c>
      <c r="X424" s="83" t="s">
        <v>618</v>
      </c>
      <c r="Y424" s="83" t="s">
        <v>744</v>
      </c>
      <c r="Z424" s="83" t="s">
        <v>1106</v>
      </c>
      <c r="AA424" s="83" t="s">
        <v>161</v>
      </c>
      <c r="AB424" s="83" t="s">
        <v>38</v>
      </c>
      <c r="AC424" s="83" t="s">
        <v>95</v>
      </c>
      <c r="AD424" s="83" t="s">
        <v>619</v>
      </c>
      <c r="AE424" s="83" t="s">
        <v>680</v>
      </c>
      <c r="AF424" s="83" t="s">
        <v>699</v>
      </c>
      <c r="AG424" s="83" t="s">
        <v>1295</v>
      </c>
      <c r="AH424" s="83" t="s">
        <v>1296</v>
      </c>
      <c r="AI424" s="83" t="s">
        <v>61</v>
      </c>
      <c r="AJ424" s="83" t="s">
        <v>195</v>
      </c>
      <c r="AK424" s="83" t="s">
        <v>244</v>
      </c>
      <c r="AL424" s="83" t="s">
        <v>271</v>
      </c>
      <c r="AM424" s="83" t="s">
        <v>99</v>
      </c>
      <c r="AN424" s="83" t="s">
        <v>1297</v>
      </c>
      <c r="AO424" s="83" t="s">
        <v>288</v>
      </c>
      <c r="AP424" s="83" t="s">
        <v>523</v>
      </c>
      <c r="AQ424" s="83" t="s">
        <v>633</v>
      </c>
      <c r="AR424" s="83" t="s">
        <v>754</v>
      </c>
      <c r="AS424" s="83" t="s">
        <v>323</v>
      </c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E424" s="83"/>
      <c r="BF424" s="83"/>
      <c r="BG424" s="83"/>
      <c r="BH424" s="83"/>
      <c r="BI424" s="83"/>
      <c r="BJ424" s="83"/>
      <c r="BK424" s="83"/>
      <c r="BL424" s="83"/>
      <c r="BM424" s="83"/>
      <c r="BN424" s="83"/>
      <c r="BO424" s="83"/>
      <c r="BP424" s="83"/>
      <c r="BQ424" s="83"/>
      <c r="BR424" s="83"/>
    </row>
    <row r="425">
      <c r="A425" s="83" t="str">
        <f t="array" ref="A425:ALK425">transpose(indirect('Train Failure report card'!C425))</f>
        <v>Current collector fuse</v>
      </c>
      <c r="B425" s="83" t="s">
        <v>126</v>
      </c>
      <c r="C425" s="83" t="s">
        <v>1185</v>
      </c>
      <c r="D425" s="83" t="s">
        <v>1201</v>
      </c>
      <c r="E425" s="83" t="s">
        <v>1218</v>
      </c>
      <c r="F425" s="83" t="s">
        <v>812</v>
      </c>
      <c r="G425" s="83" t="s">
        <v>176</v>
      </c>
      <c r="H425" s="83" t="s">
        <v>1244</v>
      </c>
      <c r="I425" s="83" t="s">
        <v>253</v>
      </c>
      <c r="J425" s="83" t="s">
        <v>433</v>
      </c>
      <c r="K425" s="83" t="s">
        <v>323</v>
      </c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  <c r="AG425" s="83"/>
      <c r="AH425" s="83"/>
      <c r="AI425" s="83"/>
      <c r="AJ425" s="83"/>
      <c r="AK425" s="83"/>
      <c r="AL425" s="83"/>
      <c r="AM425" s="83"/>
      <c r="AN425" s="83"/>
      <c r="AO425" s="83"/>
      <c r="AP425" s="83"/>
      <c r="AQ425" s="83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E425" s="83"/>
      <c r="BF425" s="83"/>
      <c r="BG425" s="83"/>
      <c r="BH425" s="83"/>
      <c r="BI425" s="83"/>
      <c r="BJ425" s="83"/>
      <c r="BK425" s="83"/>
      <c r="BL425" s="83"/>
      <c r="BM425" s="83"/>
      <c r="BN425" s="83"/>
      <c r="BO425" s="83"/>
      <c r="BP425" s="83"/>
      <c r="BQ425" s="83"/>
      <c r="BR425" s="83"/>
    </row>
    <row r="426">
      <c r="A426" s="83" t="str">
        <f t="array" ref="A426:ALK426">transpose(indirect('Train Failure report card'!C426))</f>
        <v>Wiper controller Box</v>
      </c>
      <c r="B426" s="83" t="s">
        <v>470</v>
      </c>
      <c r="C426" s="83" t="s">
        <v>424</v>
      </c>
      <c r="D426" s="83" t="s">
        <v>1215</v>
      </c>
      <c r="E426" s="83" t="s">
        <v>281</v>
      </c>
      <c r="F426" s="83" t="s">
        <v>352</v>
      </c>
      <c r="G426" s="83" t="s">
        <v>114</v>
      </c>
      <c r="H426" s="83" t="s">
        <v>1249</v>
      </c>
      <c r="I426" s="83" t="s">
        <v>1255</v>
      </c>
      <c r="J426" s="83" t="s">
        <v>625</v>
      </c>
      <c r="K426" s="83" t="s">
        <v>958</v>
      </c>
      <c r="L426" s="83" t="s">
        <v>645</v>
      </c>
      <c r="M426" s="83" t="s">
        <v>323</v>
      </c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  <c r="AG426" s="83"/>
      <c r="AH426" s="83"/>
      <c r="AI426" s="83"/>
      <c r="AJ426" s="83"/>
      <c r="AK426" s="83"/>
      <c r="AL426" s="83"/>
      <c r="AM426" s="83"/>
      <c r="AN426" s="83"/>
      <c r="AO426" s="83"/>
      <c r="AP426" s="83"/>
      <c r="AQ426" s="83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E426" s="83"/>
      <c r="BF426" s="83"/>
      <c r="BG426" s="83"/>
      <c r="BH426" s="83"/>
      <c r="BI426" s="83"/>
      <c r="BJ426" s="83"/>
      <c r="BK426" s="83"/>
      <c r="BL426" s="83"/>
      <c r="BM426" s="83"/>
      <c r="BN426" s="83"/>
      <c r="BO426" s="83"/>
      <c r="BP426" s="83"/>
      <c r="BQ426" s="83"/>
      <c r="BR426" s="83"/>
    </row>
    <row r="427">
      <c r="A427" s="83" t="str">
        <f t="array" ref="A427:ALK427">transpose(indirect('Train Failure report card'!C427))</f>
        <v>Current collector fuse</v>
      </c>
      <c r="B427" s="83" t="s">
        <v>126</v>
      </c>
      <c r="C427" s="83" t="s">
        <v>1185</v>
      </c>
      <c r="D427" s="83" t="s">
        <v>1201</v>
      </c>
      <c r="E427" s="83" t="s">
        <v>1218</v>
      </c>
      <c r="F427" s="83" t="s">
        <v>812</v>
      </c>
      <c r="G427" s="83" t="s">
        <v>176</v>
      </c>
      <c r="H427" s="83" t="s">
        <v>1244</v>
      </c>
      <c r="I427" s="83" t="s">
        <v>253</v>
      </c>
      <c r="J427" s="83" t="s">
        <v>433</v>
      </c>
      <c r="K427" s="83" t="s">
        <v>323</v>
      </c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  <c r="AG427" s="83"/>
      <c r="AH427" s="83"/>
      <c r="AI427" s="83"/>
      <c r="AJ427" s="83"/>
      <c r="AK427" s="83"/>
      <c r="AL427" s="83"/>
      <c r="AM427" s="83"/>
      <c r="AN427" s="83"/>
      <c r="AO427" s="83"/>
      <c r="AP427" s="83"/>
      <c r="AQ427" s="83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E427" s="83"/>
      <c r="BF427" s="83"/>
      <c r="BG427" s="83"/>
      <c r="BH427" s="83"/>
      <c r="BI427" s="83"/>
      <c r="BJ427" s="83"/>
      <c r="BK427" s="83"/>
      <c r="BL427" s="83"/>
      <c r="BM427" s="83"/>
      <c r="BN427" s="83"/>
      <c r="BO427" s="83"/>
      <c r="BP427" s="83"/>
      <c r="BQ427" s="83"/>
      <c r="BR427" s="83"/>
    </row>
    <row r="428">
      <c r="A428" s="83" t="str">
        <f t="array" ref="A428:ALK428">transpose(indirect('Train Failure report card'!C428))</f>
        <v>Low beam lamp</v>
      </c>
      <c r="B428" s="83" t="s">
        <v>19</v>
      </c>
      <c r="C428" s="83" t="s">
        <v>1192</v>
      </c>
      <c r="D428" s="83" t="s">
        <v>1209</v>
      </c>
      <c r="E428" s="83" t="s">
        <v>249</v>
      </c>
      <c r="F428" s="83" t="s">
        <v>357</v>
      </c>
      <c r="G428" s="83" t="s">
        <v>323</v>
      </c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  <c r="AG428" s="83"/>
      <c r="AH428" s="83"/>
      <c r="AI428" s="83"/>
      <c r="AJ428" s="83"/>
      <c r="AK428" s="83"/>
      <c r="AL428" s="83"/>
      <c r="AM428" s="83"/>
      <c r="AN428" s="83"/>
      <c r="AO428" s="83"/>
      <c r="AP428" s="83"/>
      <c r="AQ428" s="83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E428" s="83"/>
      <c r="BF428" s="83"/>
      <c r="BG428" s="83"/>
      <c r="BH428" s="83"/>
      <c r="BI428" s="83"/>
      <c r="BJ428" s="83"/>
      <c r="BK428" s="83"/>
      <c r="BL428" s="83"/>
      <c r="BM428" s="83"/>
      <c r="BN428" s="83"/>
      <c r="BO428" s="83"/>
      <c r="BP428" s="83"/>
      <c r="BQ428" s="83"/>
      <c r="BR428" s="83"/>
    </row>
    <row r="429">
      <c r="A429" s="83" t="str">
        <f t="array" ref="A429:ALK429">transpose(indirect('Train Failure report card'!C429))</f>
        <v>Low beam lamp</v>
      </c>
      <c r="B429" s="83" t="s">
        <v>19</v>
      </c>
      <c r="C429" s="83" t="s">
        <v>1192</v>
      </c>
      <c r="D429" s="83" t="s">
        <v>1209</v>
      </c>
      <c r="E429" s="83" t="s">
        <v>249</v>
      </c>
      <c r="F429" s="83" t="s">
        <v>357</v>
      </c>
      <c r="G429" s="83" t="s">
        <v>323</v>
      </c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  <c r="AG429" s="83"/>
      <c r="AH429" s="83"/>
      <c r="AI429" s="83"/>
      <c r="AJ429" s="83"/>
      <c r="AK429" s="83"/>
      <c r="AL429" s="83"/>
      <c r="AM429" s="83"/>
      <c r="AN429" s="83"/>
      <c r="AO429" s="83"/>
      <c r="AP429" s="83"/>
      <c r="AQ429" s="83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E429" s="83"/>
      <c r="BF429" s="83"/>
      <c r="BG429" s="83"/>
      <c r="BH429" s="83"/>
      <c r="BI429" s="83"/>
      <c r="BJ429" s="83"/>
      <c r="BK429" s="83"/>
      <c r="BL429" s="83"/>
      <c r="BM429" s="83"/>
      <c r="BN429" s="83"/>
      <c r="BO429" s="83"/>
      <c r="BP429" s="83"/>
      <c r="BQ429" s="83"/>
      <c r="BR429" s="83"/>
    </row>
    <row r="430">
      <c r="A430" s="83" t="str">
        <f t="array" ref="A430:ALK430">transpose(indirect('Train Failure report card'!C430))</f>
        <v>Wiper controller Box</v>
      </c>
      <c r="B430" s="83" t="s">
        <v>470</v>
      </c>
      <c r="C430" s="83" t="s">
        <v>424</v>
      </c>
      <c r="D430" s="83" t="s">
        <v>1215</v>
      </c>
      <c r="E430" s="83" t="s">
        <v>281</v>
      </c>
      <c r="F430" s="83" t="s">
        <v>352</v>
      </c>
      <c r="G430" s="83" t="s">
        <v>114</v>
      </c>
      <c r="H430" s="83" t="s">
        <v>1249</v>
      </c>
      <c r="I430" s="83" t="s">
        <v>1255</v>
      </c>
      <c r="J430" s="83" t="s">
        <v>625</v>
      </c>
      <c r="K430" s="83" t="s">
        <v>958</v>
      </c>
      <c r="L430" s="83" t="s">
        <v>645</v>
      </c>
      <c r="M430" s="83" t="s">
        <v>323</v>
      </c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  <c r="AG430" s="83"/>
      <c r="AH430" s="83"/>
      <c r="AI430" s="83"/>
      <c r="AJ430" s="83"/>
      <c r="AK430" s="83"/>
      <c r="AL430" s="83"/>
      <c r="AM430" s="83"/>
      <c r="AN430" s="83"/>
      <c r="AO430" s="83"/>
      <c r="AP430" s="83"/>
      <c r="AQ430" s="83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E430" s="83"/>
      <c r="BF430" s="83"/>
      <c r="BG430" s="83"/>
      <c r="BH430" s="83"/>
      <c r="BI430" s="83"/>
      <c r="BJ430" s="83"/>
      <c r="BK430" s="83"/>
      <c r="BL430" s="83"/>
      <c r="BM430" s="83"/>
      <c r="BN430" s="83"/>
      <c r="BO430" s="83"/>
      <c r="BP430" s="83"/>
      <c r="BQ430" s="83"/>
      <c r="BR430" s="83"/>
    </row>
    <row r="431">
      <c r="A431" s="83" t="str">
        <f t="array" ref="A431:ALK431">transpose(indirect('Train Failure report card'!C431))</f>
        <v>Cab HVAC compressor</v>
      </c>
      <c r="B431" s="83" t="s">
        <v>1177</v>
      </c>
      <c r="C431" s="83" t="s">
        <v>1189</v>
      </c>
      <c r="D431" s="83" t="s">
        <v>1206</v>
      </c>
      <c r="E431" s="83" t="s">
        <v>1222</v>
      </c>
      <c r="F431" s="83" t="s">
        <v>793</v>
      </c>
      <c r="G431" s="83" t="s">
        <v>1239</v>
      </c>
      <c r="H431" s="83" t="s">
        <v>1245</v>
      </c>
      <c r="I431" s="83" t="s">
        <v>1253</v>
      </c>
      <c r="J431" s="83" t="s">
        <v>654</v>
      </c>
      <c r="K431" s="83" t="s">
        <v>363</v>
      </c>
      <c r="L431" s="83" t="s">
        <v>452</v>
      </c>
      <c r="M431" s="83" t="s">
        <v>414</v>
      </c>
      <c r="N431" s="83" t="s">
        <v>1115</v>
      </c>
      <c r="O431" s="83" t="s">
        <v>840</v>
      </c>
      <c r="P431" s="83" t="s">
        <v>1265</v>
      </c>
      <c r="Q431" s="83" t="s">
        <v>323</v>
      </c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  <c r="AG431" s="83"/>
      <c r="AH431" s="83"/>
      <c r="AI431" s="83"/>
      <c r="AJ431" s="83"/>
      <c r="AK431" s="83"/>
      <c r="AL431" s="83"/>
      <c r="AM431" s="83"/>
      <c r="AN431" s="83"/>
      <c r="AO431" s="83"/>
      <c r="AP431" s="83"/>
      <c r="AQ431" s="83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E431" s="83"/>
      <c r="BF431" s="83"/>
      <c r="BG431" s="83"/>
      <c r="BH431" s="83"/>
      <c r="BI431" s="83"/>
      <c r="BJ431" s="83"/>
      <c r="BK431" s="83"/>
      <c r="BL431" s="83"/>
      <c r="BM431" s="83"/>
      <c r="BN431" s="83"/>
      <c r="BO431" s="83"/>
      <c r="BP431" s="83"/>
      <c r="BQ431" s="83"/>
      <c r="BR431" s="83"/>
    </row>
    <row r="432">
      <c r="A432" s="83" t="str">
        <f t="array" ref="A432:ALK432">transpose(indirect('Train Failure report card'!C432))</f>
        <v>Wiper controller Box</v>
      </c>
      <c r="B432" s="83" t="s">
        <v>470</v>
      </c>
      <c r="C432" s="83" t="s">
        <v>424</v>
      </c>
      <c r="D432" s="83" t="s">
        <v>1215</v>
      </c>
      <c r="E432" s="83" t="s">
        <v>281</v>
      </c>
      <c r="F432" s="83" t="s">
        <v>352</v>
      </c>
      <c r="G432" s="83" t="s">
        <v>114</v>
      </c>
      <c r="H432" s="83" t="s">
        <v>1249</v>
      </c>
      <c r="I432" s="83" t="s">
        <v>1255</v>
      </c>
      <c r="J432" s="83" t="s">
        <v>625</v>
      </c>
      <c r="K432" s="83" t="s">
        <v>958</v>
      </c>
      <c r="L432" s="83" t="s">
        <v>645</v>
      </c>
      <c r="M432" s="83" t="s">
        <v>323</v>
      </c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  <c r="AG432" s="83"/>
      <c r="AH432" s="83"/>
      <c r="AI432" s="83"/>
      <c r="AJ432" s="83"/>
      <c r="AK432" s="83"/>
      <c r="AL432" s="83"/>
      <c r="AM432" s="83"/>
      <c r="AN432" s="83"/>
      <c r="AO432" s="83"/>
      <c r="AP432" s="83"/>
      <c r="AQ432" s="83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E432" s="83"/>
      <c r="BF432" s="83"/>
      <c r="BG432" s="83"/>
      <c r="BH432" s="83"/>
      <c r="BI432" s="83"/>
      <c r="BJ432" s="83"/>
      <c r="BK432" s="83"/>
      <c r="BL432" s="83"/>
      <c r="BM432" s="83"/>
      <c r="BN432" s="83"/>
      <c r="BO432" s="83"/>
      <c r="BP432" s="83"/>
      <c r="BQ432" s="83"/>
      <c r="BR432" s="83"/>
    </row>
    <row r="433">
      <c r="A433" s="83" t="str">
        <f t="array" ref="A433:ALK433">transpose(indirect('Train Failure report card'!C433))</f>
        <v>Current collector fuse</v>
      </c>
      <c r="B433" s="83" t="s">
        <v>126</v>
      </c>
      <c r="C433" s="83" t="s">
        <v>1185</v>
      </c>
      <c r="D433" s="83" t="s">
        <v>1201</v>
      </c>
      <c r="E433" s="83" t="s">
        <v>1218</v>
      </c>
      <c r="F433" s="83" t="s">
        <v>812</v>
      </c>
      <c r="G433" s="83" t="s">
        <v>176</v>
      </c>
      <c r="H433" s="83" t="s">
        <v>1244</v>
      </c>
      <c r="I433" s="83" t="s">
        <v>253</v>
      </c>
      <c r="J433" s="83" t="s">
        <v>433</v>
      </c>
      <c r="K433" s="83" t="s">
        <v>323</v>
      </c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  <c r="AJ433" s="83"/>
      <c r="AK433" s="83"/>
      <c r="AL433" s="83"/>
      <c r="AM433" s="83"/>
      <c r="AN433" s="83"/>
      <c r="AO433" s="83"/>
      <c r="AP433" s="83"/>
      <c r="AQ433" s="83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E433" s="83"/>
      <c r="BF433" s="83"/>
      <c r="BG433" s="83"/>
      <c r="BH433" s="83"/>
      <c r="BI433" s="83"/>
      <c r="BJ433" s="83"/>
      <c r="BK433" s="83"/>
      <c r="BL433" s="83"/>
      <c r="BM433" s="83"/>
      <c r="BN433" s="83"/>
      <c r="BO433" s="83"/>
      <c r="BP433" s="83"/>
      <c r="BQ433" s="83"/>
      <c r="BR433" s="83"/>
    </row>
    <row r="434">
      <c r="A434" s="83" t="str">
        <f t="array" ref="A434:ALK434">transpose(indirect('Train Failure report card'!C434))</f>
        <v>Wiper controller Box</v>
      </c>
      <c r="B434" s="83" t="s">
        <v>470</v>
      </c>
      <c r="C434" s="83" t="s">
        <v>424</v>
      </c>
      <c r="D434" s="83" t="s">
        <v>1215</v>
      </c>
      <c r="E434" s="83" t="s">
        <v>281</v>
      </c>
      <c r="F434" s="83" t="s">
        <v>352</v>
      </c>
      <c r="G434" s="83" t="s">
        <v>114</v>
      </c>
      <c r="H434" s="83" t="s">
        <v>1249</v>
      </c>
      <c r="I434" s="83" t="s">
        <v>1255</v>
      </c>
      <c r="J434" s="83" t="s">
        <v>625</v>
      </c>
      <c r="K434" s="83" t="s">
        <v>958</v>
      </c>
      <c r="L434" s="83" t="s">
        <v>645</v>
      </c>
      <c r="M434" s="83" t="s">
        <v>323</v>
      </c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/>
      <c r="AI434" s="83"/>
      <c r="AJ434" s="83"/>
      <c r="AK434" s="83"/>
      <c r="AL434" s="83"/>
      <c r="AM434" s="83"/>
      <c r="AN434" s="83"/>
      <c r="AO434" s="83"/>
      <c r="AP434" s="83"/>
      <c r="AQ434" s="83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E434" s="83"/>
      <c r="BF434" s="83"/>
      <c r="BG434" s="83"/>
      <c r="BH434" s="83"/>
      <c r="BI434" s="83"/>
      <c r="BJ434" s="83"/>
      <c r="BK434" s="83"/>
      <c r="BL434" s="83"/>
      <c r="BM434" s="83"/>
      <c r="BN434" s="83"/>
      <c r="BO434" s="83"/>
      <c r="BP434" s="83"/>
      <c r="BQ434" s="83"/>
      <c r="BR434" s="83"/>
    </row>
    <row r="435">
      <c r="A435" s="83" t="str">
        <f t="array" ref="A435:ALK435">transpose(indirect('Train Failure report card'!C435))</f>
        <v>Wiper controller Box</v>
      </c>
      <c r="B435" s="83" t="s">
        <v>470</v>
      </c>
      <c r="C435" s="83" t="s">
        <v>424</v>
      </c>
      <c r="D435" s="83" t="s">
        <v>1215</v>
      </c>
      <c r="E435" s="83" t="s">
        <v>281</v>
      </c>
      <c r="F435" s="83" t="s">
        <v>352</v>
      </c>
      <c r="G435" s="83" t="s">
        <v>114</v>
      </c>
      <c r="H435" s="83" t="s">
        <v>1249</v>
      </c>
      <c r="I435" s="83" t="s">
        <v>1255</v>
      </c>
      <c r="J435" s="83" t="s">
        <v>625</v>
      </c>
      <c r="K435" s="83" t="s">
        <v>958</v>
      </c>
      <c r="L435" s="83" t="s">
        <v>645</v>
      </c>
      <c r="M435" s="83" t="s">
        <v>323</v>
      </c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  <c r="AI435" s="83"/>
      <c r="AJ435" s="83"/>
      <c r="AK435" s="83"/>
      <c r="AL435" s="83"/>
      <c r="AM435" s="83"/>
      <c r="AN435" s="83"/>
      <c r="AO435" s="83"/>
      <c r="AP435" s="83"/>
      <c r="AQ435" s="83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E435" s="83"/>
      <c r="BF435" s="83"/>
      <c r="BG435" s="83"/>
      <c r="BH435" s="83"/>
      <c r="BI435" s="83"/>
      <c r="BJ435" s="83"/>
      <c r="BK435" s="83"/>
      <c r="BL435" s="83"/>
      <c r="BM435" s="83"/>
      <c r="BN435" s="83"/>
      <c r="BO435" s="83"/>
      <c r="BP435" s="83"/>
      <c r="BQ435" s="83"/>
      <c r="BR435" s="83"/>
    </row>
    <row r="436">
      <c r="A436" s="83" t="str">
        <f t="array" ref="A436:ALK436">transpose(indirect('Train Failure report card'!C436))</f>
        <v>Wiper controller Box</v>
      </c>
      <c r="B436" s="83" t="s">
        <v>470</v>
      </c>
      <c r="C436" s="83" t="s">
        <v>424</v>
      </c>
      <c r="D436" s="83" t="s">
        <v>1215</v>
      </c>
      <c r="E436" s="83" t="s">
        <v>281</v>
      </c>
      <c r="F436" s="83" t="s">
        <v>352</v>
      </c>
      <c r="G436" s="83" t="s">
        <v>114</v>
      </c>
      <c r="H436" s="83" t="s">
        <v>1249</v>
      </c>
      <c r="I436" s="83" t="s">
        <v>1255</v>
      </c>
      <c r="J436" s="83" t="s">
        <v>625</v>
      </c>
      <c r="K436" s="83" t="s">
        <v>958</v>
      </c>
      <c r="L436" s="83" t="s">
        <v>645</v>
      </c>
      <c r="M436" s="83" t="s">
        <v>323</v>
      </c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  <c r="AJ436" s="83"/>
      <c r="AK436" s="83"/>
      <c r="AL436" s="83"/>
      <c r="AM436" s="83"/>
      <c r="AN436" s="83"/>
      <c r="AO436" s="83"/>
      <c r="AP436" s="83"/>
      <c r="AQ436" s="83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E436" s="83"/>
      <c r="BF436" s="83"/>
      <c r="BG436" s="83"/>
      <c r="BH436" s="83"/>
      <c r="BI436" s="83"/>
      <c r="BJ436" s="83"/>
      <c r="BK436" s="83"/>
      <c r="BL436" s="83"/>
      <c r="BM436" s="83"/>
      <c r="BN436" s="83"/>
      <c r="BO436" s="83"/>
      <c r="BP436" s="83"/>
      <c r="BQ436" s="83"/>
      <c r="BR436" s="83"/>
    </row>
    <row r="437">
      <c r="A437" s="83" t="str">
        <f t="array" ref="A437:ALK437">transpose(indirect('Train Failure report card'!C437))</f>
        <v>Fire Extinguisher</v>
      </c>
      <c r="B437" s="83" t="s">
        <v>703</v>
      </c>
      <c r="C437" s="83" t="s">
        <v>1191</v>
      </c>
      <c r="D437" s="83" t="s">
        <v>1208</v>
      </c>
      <c r="E437" s="83" t="s">
        <v>1224</v>
      </c>
      <c r="F437" s="83" t="s">
        <v>1233</v>
      </c>
      <c r="G437" s="83" t="s">
        <v>323</v>
      </c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  <c r="AG437" s="83"/>
      <c r="AH437" s="83"/>
      <c r="AI437" s="83"/>
      <c r="AJ437" s="83"/>
      <c r="AK437" s="83"/>
      <c r="AL437" s="83"/>
      <c r="AM437" s="83"/>
      <c r="AN437" s="83"/>
      <c r="AO437" s="83"/>
      <c r="AP437" s="83"/>
      <c r="AQ437" s="83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E437" s="83"/>
      <c r="BF437" s="83"/>
      <c r="BG437" s="83"/>
      <c r="BH437" s="83"/>
      <c r="BI437" s="83"/>
      <c r="BJ437" s="83"/>
      <c r="BK437" s="83"/>
      <c r="BL437" s="83"/>
      <c r="BM437" s="83"/>
      <c r="BN437" s="83"/>
      <c r="BO437" s="83"/>
      <c r="BP437" s="83"/>
      <c r="BQ437" s="83"/>
      <c r="BR437" s="83"/>
    </row>
    <row r="438">
      <c r="A438" s="83" t="str">
        <f t="array" ref="A438:ALK438">transpose(indirect('Train Failure report card'!C438))</f>
        <v>Saloon LCD</v>
      </c>
      <c r="B438" s="83" t="s">
        <v>164</v>
      </c>
      <c r="C438" s="83" t="s">
        <v>536</v>
      </c>
      <c r="D438" s="83" t="s">
        <v>341</v>
      </c>
      <c r="E438" s="83" t="s">
        <v>569</v>
      </c>
      <c r="F438" s="83" t="s">
        <v>489</v>
      </c>
      <c r="G438" s="83" t="s">
        <v>1241</v>
      </c>
      <c r="H438" s="83" t="s">
        <v>1246</v>
      </c>
      <c r="I438" s="83" t="s">
        <v>133</v>
      </c>
      <c r="J438" s="83" t="s">
        <v>635</v>
      </c>
      <c r="K438" s="83" t="s">
        <v>1263</v>
      </c>
      <c r="L438" s="83" t="s">
        <v>1267</v>
      </c>
      <c r="M438" s="83" t="s">
        <v>857</v>
      </c>
      <c r="N438" s="83" t="s">
        <v>1273</v>
      </c>
      <c r="O438" s="83" t="s">
        <v>990</v>
      </c>
      <c r="P438" s="83" t="s">
        <v>1283</v>
      </c>
      <c r="Q438" s="83" t="s">
        <v>914</v>
      </c>
      <c r="R438" s="83" t="s">
        <v>445</v>
      </c>
      <c r="S438" s="83" t="s">
        <v>238</v>
      </c>
      <c r="T438" s="83" t="s">
        <v>436</v>
      </c>
      <c r="U438" s="83" t="s">
        <v>375</v>
      </c>
      <c r="V438" s="83" t="s">
        <v>373</v>
      </c>
      <c r="W438" s="83" t="s">
        <v>582</v>
      </c>
      <c r="X438" s="83" t="s">
        <v>618</v>
      </c>
      <c r="Y438" s="83" t="s">
        <v>744</v>
      </c>
      <c r="Z438" s="83" t="s">
        <v>1106</v>
      </c>
      <c r="AA438" s="83" t="s">
        <v>161</v>
      </c>
      <c r="AB438" s="83" t="s">
        <v>38</v>
      </c>
      <c r="AC438" s="83" t="s">
        <v>95</v>
      </c>
      <c r="AD438" s="83" t="s">
        <v>619</v>
      </c>
      <c r="AE438" s="83" t="s">
        <v>680</v>
      </c>
      <c r="AF438" s="83" t="s">
        <v>699</v>
      </c>
      <c r="AG438" s="83" t="s">
        <v>1295</v>
      </c>
      <c r="AH438" s="83" t="s">
        <v>1296</v>
      </c>
      <c r="AI438" s="83" t="s">
        <v>61</v>
      </c>
      <c r="AJ438" s="83" t="s">
        <v>195</v>
      </c>
      <c r="AK438" s="83" t="s">
        <v>244</v>
      </c>
      <c r="AL438" s="83" t="s">
        <v>271</v>
      </c>
      <c r="AM438" s="83" t="s">
        <v>99</v>
      </c>
      <c r="AN438" s="83" t="s">
        <v>1297</v>
      </c>
      <c r="AO438" s="83" t="s">
        <v>288</v>
      </c>
      <c r="AP438" s="83" t="s">
        <v>523</v>
      </c>
      <c r="AQ438" s="83" t="s">
        <v>633</v>
      </c>
      <c r="AR438" s="83" t="s">
        <v>754</v>
      </c>
      <c r="AS438" s="83" t="s">
        <v>323</v>
      </c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E438" s="83"/>
      <c r="BF438" s="83"/>
      <c r="BG438" s="83"/>
      <c r="BH438" s="83"/>
      <c r="BI438" s="83"/>
      <c r="BJ438" s="83"/>
      <c r="BK438" s="83"/>
      <c r="BL438" s="83"/>
      <c r="BM438" s="83"/>
      <c r="BN438" s="83"/>
      <c r="BO438" s="83"/>
      <c r="BP438" s="83"/>
      <c r="BQ438" s="83"/>
      <c r="BR438" s="83"/>
    </row>
    <row r="439">
      <c r="A439" s="83" t="str">
        <f t="array" ref="A439:ALK439">transpose(indirect('Train Failure report card'!C439))</f>
        <v>Low beam lamp</v>
      </c>
      <c r="B439" s="83" t="s">
        <v>19</v>
      </c>
      <c r="C439" s="83" t="s">
        <v>1192</v>
      </c>
      <c r="D439" s="83" t="s">
        <v>1209</v>
      </c>
      <c r="E439" s="83" t="s">
        <v>249</v>
      </c>
      <c r="F439" s="83" t="s">
        <v>357</v>
      </c>
      <c r="G439" s="83" t="s">
        <v>323</v>
      </c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3"/>
      <c r="AH439" s="83"/>
      <c r="AI439" s="83"/>
      <c r="AJ439" s="83"/>
      <c r="AK439" s="83"/>
      <c r="AL439" s="83"/>
      <c r="AM439" s="83"/>
      <c r="AN439" s="83"/>
      <c r="AO439" s="83"/>
      <c r="AP439" s="83"/>
      <c r="AQ439" s="83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E439" s="83"/>
      <c r="BF439" s="83"/>
      <c r="BG439" s="83"/>
      <c r="BH439" s="83"/>
      <c r="BI439" s="83"/>
      <c r="BJ439" s="83"/>
      <c r="BK439" s="83"/>
      <c r="BL439" s="83"/>
      <c r="BM439" s="83"/>
      <c r="BN439" s="83"/>
      <c r="BO439" s="83"/>
      <c r="BP439" s="83"/>
      <c r="BQ439" s="83"/>
      <c r="BR439" s="83"/>
    </row>
    <row r="440">
      <c r="A440" s="83" t="str">
        <f t="array" ref="A440:ALK440">transpose(indirect('Train Failure report card'!C440))</f>
        <v>Wiper controller Box</v>
      </c>
      <c r="B440" s="83" t="s">
        <v>470</v>
      </c>
      <c r="C440" s="83" t="s">
        <v>424</v>
      </c>
      <c r="D440" s="83" t="s">
        <v>1215</v>
      </c>
      <c r="E440" s="83" t="s">
        <v>281</v>
      </c>
      <c r="F440" s="83" t="s">
        <v>352</v>
      </c>
      <c r="G440" s="83" t="s">
        <v>114</v>
      </c>
      <c r="H440" s="83" t="s">
        <v>1249</v>
      </c>
      <c r="I440" s="83" t="s">
        <v>1255</v>
      </c>
      <c r="J440" s="83" t="s">
        <v>625</v>
      </c>
      <c r="K440" s="83" t="s">
        <v>958</v>
      </c>
      <c r="L440" s="83" t="s">
        <v>645</v>
      </c>
      <c r="M440" s="83" t="s">
        <v>323</v>
      </c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  <c r="AG440" s="83"/>
      <c r="AH440" s="83"/>
      <c r="AI440" s="83"/>
      <c r="AJ440" s="83"/>
      <c r="AK440" s="83"/>
      <c r="AL440" s="83"/>
      <c r="AM440" s="83"/>
      <c r="AN440" s="83"/>
      <c r="AO440" s="83"/>
      <c r="AP440" s="83"/>
      <c r="AQ440" s="83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E440" s="83"/>
      <c r="BF440" s="83"/>
      <c r="BG440" s="83"/>
      <c r="BH440" s="83"/>
      <c r="BI440" s="83"/>
      <c r="BJ440" s="83"/>
      <c r="BK440" s="83"/>
      <c r="BL440" s="83"/>
      <c r="BM440" s="83"/>
      <c r="BN440" s="83"/>
      <c r="BO440" s="83"/>
      <c r="BP440" s="83"/>
      <c r="BQ440" s="83"/>
      <c r="BR440" s="83"/>
    </row>
    <row r="441">
      <c r="A441" s="83" t="str">
        <f t="array" ref="A441:ALK441">transpose(indirect('Train Failure report card'!C441))</f>
        <v>Current collector fuse</v>
      </c>
      <c r="B441" s="83" t="s">
        <v>126</v>
      </c>
      <c r="C441" s="83" t="s">
        <v>1185</v>
      </c>
      <c r="D441" s="83" t="s">
        <v>1201</v>
      </c>
      <c r="E441" s="83" t="s">
        <v>1218</v>
      </c>
      <c r="F441" s="83" t="s">
        <v>812</v>
      </c>
      <c r="G441" s="83" t="s">
        <v>176</v>
      </c>
      <c r="H441" s="83" t="s">
        <v>1244</v>
      </c>
      <c r="I441" s="83" t="s">
        <v>253</v>
      </c>
      <c r="J441" s="83" t="s">
        <v>433</v>
      </c>
      <c r="K441" s="83" t="s">
        <v>323</v>
      </c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  <c r="AJ441" s="83"/>
      <c r="AK441" s="83"/>
      <c r="AL441" s="83"/>
      <c r="AM441" s="83"/>
      <c r="AN441" s="83"/>
      <c r="AO441" s="83"/>
      <c r="AP441" s="83"/>
      <c r="AQ441" s="83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E441" s="83"/>
      <c r="BF441" s="83"/>
      <c r="BG441" s="83"/>
      <c r="BH441" s="83"/>
      <c r="BI441" s="83"/>
      <c r="BJ441" s="83"/>
      <c r="BK441" s="83"/>
      <c r="BL441" s="83"/>
      <c r="BM441" s="83"/>
      <c r="BN441" s="83"/>
      <c r="BO441" s="83"/>
      <c r="BP441" s="83"/>
      <c r="BQ441" s="83"/>
      <c r="BR441" s="83"/>
    </row>
    <row r="442">
      <c r="A442" s="83" t="str">
        <f t="array" ref="A442:ALK442">transpose(indirect('Train Failure report card'!C442))</f>
        <v>Saloon HVAC compressor</v>
      </c>
      <c r="B442" s="83" t="s">
        <v>338</v>
      </c>
      <c r="C442" s="83" t="s">
        <v>1190</v>
      </c>
      <c r="D442" s="83" t="s">
        <v>1207</v>
      </c>
      <c r="E442" s="83" t="s">
        <v>1223</v>
      </c>
      <c r="F442" s="83" t="s">
        <v>29</v>
      </c>
      <c r="G442" s="83" t="s">
        <v>363</v>
      </c>
      <c r="H442" s="83" t="s">
        <v>452</v>
      </c>
      <c r="I442" s="83" t="s">
        <v>414</v>
      </c>
      <c r="J442" s="83" t="s">
        <v>1115</v>
      </c>
      <c r="K442" s="83" t="s">
        <v>840</v>
      </c>
      <c r="L442" s="83" t="s">
        <v>1265</v>
      </c>
      <c r="M442" s="83" t="s">
        <v>116</v>
      </c>
      <c r="N442" s="83" t="s">
        <v>1271</v>
      </c>
      <c r="O442" s="83" t="s">
        <v>1277</v>
      </c>
      <c r="P442" s="83" t="s">
        <v>1282</v>
      </c>
      <c r="Q442" s="83" t="s">
        <v>1287</v>
      </c>
      <c r="R442" s="83" t="s">
        <v>1290</v>
      </c>
      <c r="S442" s="83" t="s">
        <v>1292</v>
      </c>
      <c r="T442" s="83" t="s">
        <v>1293</v>
      </c>
      <c r="U442" s="83" t="s">
        <v>1294</v>
      </c>
      <c r="V442" s="83" t="s">
        <v>189</v>
      </c>
      <c r="W442" s="83" t="s">
        <v>307</v>
      </c>
      <c r="X442" s="83" t="s">
        <v>346</v>
      </c>
      <c r="Y442" s="83" t="s">
        <v>808</v>
      </c>
      <c r="Z442" s="83" t="s">
        <v>323</v>
      </c>
      <c r="AA442" s="83"/>
      <c r="AB442" s="83"/>
      <c r="AC442" s="83"/>
      <c r="AD442" s="83"/>
      <c r="AE442" s="83"/>
      <c r="AF442" s="83"/>
      <c r="AG442" s="83"/>
      <c r="AH442" s="83"/>
      <c r="AI442" s="83"/>
      <c r="AJ442" s="83"/>
      <c r="AK442" s="83"/>
      <c r="AL442" s="83"/>
      <c r="AM442" s="83"/>
      <c r="AN442" s="83"/>
      <c r="AO442" s="83"/>
      <c r="AP442" s="83"/>
      <c r="AQ442" s="83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E442" s="83"/>
      <c r="BF442" s="83"/>
      <c r="BG442" s="83"/>
      <c r="BH442" s="83"/>
      <c r="BI442" s="83"/>
      <c r="BJ442" s="83"/>
      <c r="BK442" s="83"/>
      <c r="BL442" s="83"/>
      <c r="BM442" s="83"/>
      <c r="BN442" s="83"/>
      <c r="BO442" s="83"/>
      <c r="BP442" s="83"/>
      <c r="BQ442" s="83"/>
      <c r="BR442" s="83"/>
    </row>
    <row r="443">
      <c r="A443" s="83" t="str">
        <f t="array" ref="A443:ALK443">transpose(indirect('Train Failure report card'!C443))</f>
        <v>Wiper controller Box</v>
      </c>
      <c r="B443" s="83" t="s">
        <v>470</v>
      </c>
      <c r="C443" s="83" t="s">
        <v>424</v>
      </c>
      <c r="D443" s="83" t="s">
        <v>1215</v>
      </c>
      <c r="E443" s="83" t="s">
        <v>281</v>
      </c>
      <c r="F443" s="83" t="s">
        <v>352</v>
      </c>
      <c r="G443" s="83" t="s">
        <v>114</v>
      </c>
      <c r="H443" s="83" t="s">
        <v>1249</v>
      </c>
      <c r="I443" s="83" t="s">
        <v>1255</v>
      </c>
      <c r="J443" s="83" t="s">
        <v>625</v>
      </c>
      <c r="K443" s="83" t="s">
        <v>958</v>
      </c>
      <c r="L443" s="83" t="s">
        <v>645</v>
      </c>
      <c r="M443" s="83" t="s">
        <v>323</v>
      </c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  <c r="AG443" s="83"/>
      <c r="AH443" s="83"/>
      <c r="AI443" s="83"/>
      <c r="AJ443" s="83"/>
      <c r="AK443" s="83"/>
      <c r="AL443" s="83"/>
      <c r="AM443" s="83"/>
      <c r="AN443" s="83"/>
      <c r="AO443" s="83"/>
      <c r="AP443" s="83"/>
      <c r="AQ443" s="83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E443" s="83"/>
      <c r="BF443" s="83"/>
      <c r="BG443" s="83"/>
      <c r="BH443" s="83"/>
      <c r="BI443" s="83"/>
      <c r="BJ443" s="83"/>
      <c r="BK443" s="83"/>
      <c r="BL443" s="83"/>
      <c r="BM443" s="83"/>
      <c r="BN443" s="83"/>
      <c r="BO443" s="83"/>
      <c r="BP443" s="83"/>
      <c r="BQ443" s="83"/>
      <c r="BR443" s="83"/>
    </row>
    <row r="444">
      <c r="A444" s="83" t="str">
        <f t="array" ref="A444:ALK444">transpose(indirect('Train Failure report card'!C444))</f>
        <v>Current collector fuse</v>
      </c>
      <c r="B444" s="83" t="s">
        <v>126</v>
      </c>
      <c r="C444" s="83" t="s">
        <v>1185</v>
      </c>
      <c r="D444" s="83" t="s">
        <v>1201</v>
      </c>
      <c r="E444" s="83" t="s">
        <v>1218</v>
      </c>
      <c r="F444" s="83" t="s">
        <v>812</v>
      </c>
      <c r="G444" s="83" t="s">
        <v>176</v>
      </c>
      <c r="H444" s="83" t="s">
        <v>1244</v>
      </c>
      <c r="I444" s="83" t="s">
        <v>253</v>
      </c>
      <c r="J444" s="83" t="s">
        <v>433</v>
      </c>
      <c r="K444" s="83" t="s">
        <v>323</v>
      </c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3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E444" s="83"/>
      <c r="BF444" s="83"/>
      <c r="BG444" s="83"/>
      <c r="BH444" s="83"/>
      <c r="BI444" s="83"/>
      <c r="BJ444" s="83"/>
      <c r="BK444" s="83"/>
      <c r="BL444" s="83"/>
      <c r="BM444" s="83"/>
      <c r="BN444" s="83"/>
      <c r="BO444" s="83"/>
      <c r="BP444" s="83"/>
      <c r="BQ444" s="83"/>
      <c r="BR444" s="83"/>
    </row>
    <row r="445">
      <c r="A445" s="83" t="str">
        <f t="array" ref="A445:ALK445">transpose(indirect('Train Failure report card'!C445))</f>
        <v>LDCU</v>
      </c>
      <c r="B445" s="83" t="s">
        <v>1173</v>
      </c>
      <c r="C445" s="83" t="s">
        <v>1187</v>
      </c>
      <c r="D445" s="83" t="s">
        <v>1203</v>
      </c>
      <c r="E445" s="83" t="s">
        <v>1220</v>
      </c>
      <c r="F445" s="83" t="s">
        <v>1232</v>
      </c>
      <c r="G445" s="83" t="s">
        <v>1238</v>
      </c>
      <c r="H445" s="83" t="s">
        <v>150</v>
      </c>
      <c r="I445" s="83" t="s">
        <v>605</v>
      </c>
      <c r="J445" s="83" t="s">
        <v>141</v>
      </c>
      <c r="K445" s="83" t="s">
        <v>1261</v>
      </c>
      <c r="L445" s="83" t="s">
        <v>56</v>
      </c>
      <c r="M445" s="83" t="s">
        <v>312</v>
      </c>
      <c r="N445" s="83" t="s">
        <v>224</v>
      </c>
      <c r="O445" s="83" t="s">
        <v>1276</v>
      </c>
      <c r="P445" s="83" t="s">
        <v>1281</v>
      </c>
      <c r="Q445" s="83" t="s">
        <v>1286</v>
      </c>
      <c r="R445" s="83" t="s">
        <v>323</v>
      </c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  <c r="AK445" s="83"/>
      <c r="AL445" s="83"/>
      <c r="AM445" s="83"/>
      <c r="AN445" s="83"/>
      <c r="AO445" s="83"/>
      <c r="AP445" s="83"/>
      <c r="AQ445" s="83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E445" s="83"/>
      <c r="BF445" s="83"/>
      <c r="BG445" s="83"/>
      <c r="BH445" s="83"/>
      <c r="BI445" s="83"/>
      <c r="BJ445" s="83"/>
      <c r="BK445" s="83"/>
      <c r="BL445" s="83"/>
      <c r="BM445" s="83"/>
      <c r="BN445" s="83"/>
      <c r="BO445" s="83"/>
      <c r="BP445" s="83"/>
      <c r="BQ445" s="83"/>
      <c r="BR445" s="83"/>
    </row>
    <row r="446">
      <c r="A446" s="83" t="str">
        <f t="array" ref="A446:ALK446">transpose(indirect('Train Failure report card'!C446))</f>
        <v>Low beam lamp</v>
      </c>
      <c r="B446" s="83" t="s">
        <v>19</v>
      </c>
      <c r="C446" s="83" t="s">
        <v>1192</v>
      </c>
      <c r="D446" s="83" t="s">
        <v>1209</v>
      </c>
      <c r="E446" s="83" t="s">
        <v>249</v>
      </c>
      <c r="F446" s="83" t="s">
        <v>357</v>
      </c>
      <c r="G446" s="83" t="s">
        <v>323</v>
      </c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  <c r="AJ446" s="83"/>
      <c r="AK446" s="83"/>
      <c r="AL446" s="83"/>
      <c r="AM446" s="83"/>
      <c r="AN446" s="83"/>
      <c r="AO446" s="83"/>
      <c r="AP446" s="83"/>
      <c r="AQ446" s="83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E446" s="83"/>
      <c r="BF446" s="83"/>
      <c r="BG446" s="83"/>
      <c r="BH446" s="83"/>
      <c r="BI446" s="83"/>
      <c r="BJ446" s="83"/>
      <c r="BK446" s="83"/>
      <c r="BL446" s="83"/>
      <c r="BM446" s="83"/>
      <c r="BN446" s="83"/>
      <c r="BO446" s="83"/>
      <c r="BP446" s="83"/>
      <c r="BQ446" s="83"/>
      <c r="BR446" s="83"/>
    </row>
    <row r="447">
      <c r="A447" s="83" t="str">
        <f t="array" ref="A447:ALK447">transpose(indirect('Train Failure report card'!C447))</f>
        <v>Wiper controller Box</v>
      </c>
      <c r="B447" s="83" t="s">
        <v>470</v>
      </c>
      <c r="C447" s="83" t="s">
        <v>424</v>
      </c>
      <c r="D447" s="83" t="s">
        <v>1215</v>
      </c>
      <c r="E447" s="83" t="s">
        <v>281</v>
      </c>
      <c r="F447" s="83" t="s">
        <v>352</v>
      </c>
      <c r="G447" s="83" t="s">
        <v>114</v>
      </c>
      <c r="H447" s="83" t="s">
        <v>1249</v>
      </c>
      <c r="I447" s="83" t="s">
        <v>1255</v>
      </c>
      <c r="J447" s="83" t="s">
        <v>625</v>
      </c>
      <c r="K447" s="83" t="s">
        <v>958</v>
      </c>
      <c r="L447" s="83" t="s">
        <v>645</v>
      </c>
      <c r="M447" s="83" t="s">
        <v>323</v>
      </c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  <c r="AG447" s="83"/>
      <c r="AH447" s="83"/>
      <c r="AI447" s="83"/>
      <c r="AJ447" s="83"/>
      <c r="AK447" s="83"/>
      <c r="AL447" s="83"/>
      <c r="AM447" s="83"/>
      <c r="AN447" s="83"/>
      <c r="AO447" s="83"/>
      <c r="AP447" s="83"/>
      <c r="AQ447" s="83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E447" s="83"/>
      <c r="BF447" s="83"/>
      <c r="BG447" s="83"/>
      <c r="BH447" s="83"/>
      <c r="BI447" s="83"/>
      <c r="BJ447" s="83"/>
      <c r="BK447" s="83"/>
      <c r="BL447" s="83"/>
      <c r="BM447" s="83"/>
      <c r="BN447" s="83"/>
      <c r="BO447" s="83"/>
      <c r="BP447" s="83"/>
      <c r="BQ447" s="83"/>
      <c r="BR447" s="83"/>
    </row>
    <row r="448">
      <c r="A448" s="83" t="str">
        <f t="array" ref="A448:ALK448">transpose(indirect('Train Failure report card'!C448))</f>
        <v>Wiper controller Box</v>
      </c>
      <c r="B448" s="83" t="s">
        <v>470</v>
      </c>
      <c r="C448" s="83" t="s">
        <v>424</v>
      </c>
      <c r="D448" s="83" t="s">
        <v>1215</v>
      </c>
      <c r="E448" s="83" t="s">
        <v>281</v>
      </c>
      <c r="F448" s="83" t="s">
        <v>352</v>
      </c>
      <c r="G448" s="83" t="s">
        <v>114</v>
      </c>
      <c r="H448" s="83" t="s">
        <v>1249</v>
      </c>
      <c r="I448" s="83" t="s">
        <v>1255</v>
      </c>
      <c r="J448" s="83" t="s">
        <v>625</v>
      </c>
      <c r="K448" s="83" t="s">
        <v>958</v>
      </c>
      <c r="L448" s="83" t="s">
        <v>645</v>
      </c>
      <c r="M448" s="83" t="s">
        <v>323</v>
      </c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  <c r="AG448" s="83"/>
      <c r="AH448" s="83"/>
      <c r="AI448" s="83"/>
      <c r="AJ448" s="83"/>
      <c r="AK448" s="83"/>
      <c r="AL448" s="83"/>
      <c r="AM448" s="83"/>
      <c r="AN448" s="83"/>
      <c r="AO448" s="83"/>
      <c r="AP448" s="83"/>
      <c r="AQ448" s="83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E448" s="83"/>
      <c r="BF448" s="83"/>
      <c r="BG448" s="83"/>
      <c r="BH448" s="83"/>
      <c r="BI448" s="83"/>
      <c r="BJ448" s="83"/>
      <c r="BK448" s="83"/>
      <c r="BL448" s="83"/>
      <c r="BM448" s="83"/>
      <c r="BN448" s="83"/>
      <c r="BO448" s="83"/>
      <c r="BP448" s="83"/>
      <c r="BQ448" s="83"/>
      <c r="BR448" s="83"/>
    </row>
    <row r="449">
      <c r="A449" s="83" t="str">
        <f t="array" ref="A449:ALK449">transpose(indirect('Train Failure report card'!C449))</f>
        <v>Current collector fuse</v>
      </c>
      <c r="B449" s="83" t="s">
        <v>126</v>
      </c>
      <c r="C449" s="83" t="s">
        <v>1185</v>
      </c>
      <c r="D449" s="83" t="s">
        <v>1201</v>
      </c>
      <c r="E449" s="83" t="s">
        <v>1218</v>
      </c>
      <c r="F449" s="83" t="s">
        <v>812</v>
      </c>
      <c r="G449" s="83" t="s">
        <v>176</v>
      </c>
      <c r="H449" s="83" t="s">
        <v>1244</v>
      </c>
      <c r="I449" s="83" t="s">
        <v>253</v>
      </c>
      <c r="J449" s="83" t="s">
        <v>433</v>
      </c>
      <c r="K449" s="83" t="s">
        <v>323</v>
      </c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  <c r="AJ449" s="83"/>
      <c r="AK449" s="83"/>
      <c r="AL449" s="83"/>
      <c r="AM449" s="83"/>
      <c r="AN449" s="83"/>
      <c r="AO449" s="83"/>
      <c r="AP449" s="83"/>
      <c r="AQ449" s="83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E449" s="83"/>
      <c r="BF449" s="83"/>
      <c r="BG449" s="83"/>
      <c r="BH449" s="83"/>
      <c r="BI449" s="83"/>
      <c r="BJ449" s="83"/>
      <c r="BK449" s="83"/>
      <c r="BL449" s="83"/>
      <c r="BM449" s="83"/>
      <c r="BN449" s="83"/>
      <c r="BO449" s="83"/>
      <c r="BP449" s="83"/>
      <c r="BQ449" s="83"/>
      <c r="BR449" s="83"/>
    </row>
    <row r="450">
      <c r="A450" s="83" t="str">
        <f t="array" ref="A450:ALK450">transpose(indirect('Train Failure report card'!C450))</f>
        <v>Saloon LCD</v>
      </c>
      <c r="B450" s="83" t="s">
        <v>164</v>
      </c>
      <c r="C450" s="83" t="s">
        <v>536</v>
      </c>
      <c r="D450" s="83" t="s">
        <v>341</v>
      </c>
      <c r="E450" s="83" t="s">
        <v>569</v>
      </c>
      <c r="F450" s="83" t="s">
        <v>489</v>
      </c>
      <c r="G450" s="83" t="s">
        <v>1241</v>
      </c>
      <c r="H450" s="83" t="s">
        <v>1246</v>
      </c>
      <c r="I450" s="83" t="s">
        <v>133</v>
      </c>
      <c r="J450" s="83" t="s">
        <v>635</v>
      </c>
      <c r="K450" s="83" t="s">
        <v>1263</v>
      </c>
      <c r="L450" s="83" t="s">
        <v>1267</v>
      </c>
      <c r="M450" s="83" t="s">
        <v>857</v>
      </c>
      <c r="N450" s="83" t="s">
        <v>1273</v>
      </c>
      <c r="O450" s="83" t="s">
        <v>990</v>
      </c>
      <c r="P450" s="83" t="s">
        <v>1283</v>
      </c>
      <c r="Q450" s="83" t="s">
        <v>914</v>
      </c>
      <c r="R450" s="83" t="s">
        <v>445</v>
      </c>
      <c r="S450" s="83" t="s">
        <v>238</v>
      </c>
      <c r="T450" s="83" t="s">
        <v>436</v>
      </c>
      <c r="U450" s="83" t="s">
        <v>375</v>
      </c>
      <c r="V450" s="83" t="s">
        <v>373</v>
      </c>
      <c r="W450" s="83" t="s">
        <v>582</v>
      </c>
      <c r="X450" s="83" t="s">
        <v>618</v>
      </c>
      <c r="Y450" s="83" t="s">
        <v>744</v>
      </c>
      <c r="Z450" s="83" t="s">
        <v>1106</v>
      </c>
      <c r="AA450" s="83" t="s">
        <v>161</v>
      </c>
      <c r="AB450" s="83" t="s">
        <v>38</v>
      </c>
      <c r="AC450" s="83" t="s">
        <v>95</v>
      </c>
      <c r="AD450" s="83" t="s">
        <v>619</v>
      </c>
      <c r="AE450" s="83" t="s">
        <v>680</v>
      </c>
      <c r="AF450" s="83" t="s">
        <v>699</v>
      </c>
      <c r="AG450" s="83" t="s">
        <v>1295</v>
      </c>
      <c r="AH450" s="83" t="s">
        <v>1296</v>
      </c>
      <c r="AI450" s="83" t="s">
        <v>61</v>
      </c>
      <c r="AJ450" s="83" t="s">
        <v>195</v>
      </c>
      <c r="AK450" s="83" t="s">
        <v>244</v>
      </c>
      <c r="AL450" s="83" t="s">
        <v>271</v>
      </c>
      <c r="AM450" s="83" t="s">
        <v>99</v>
      </c>
      <c r="AN450" s="83" t="s">
        <v>1297</v>
      </c>
      <c r="AO450" s="83" t="s">
        <v>288</v>
      </c>
      <c r="AP450" s="83" t="s">
        <v>523</v>
      </c>
      <c r="AQ450" s="83" t="s">
        <v>633</v>
      </c>
      <c r="AR450" s="83" t="s">
        <v>754</v>
      </c>
      <c r="AS450" s="83" t="s">
        <v>323</v>
      </c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E450" s="83"/>
      <c r="BF450" s="83"/>
      <c r="BG450" s="83"/>
      <c r="BH450" s="83"/>
      <c r="BI450" s="83"/>
      <c r="BJ450" s="83"/>
      <c r="BK450" s="83"/>
      <c r="BL450" s="83"/>
      <c r="BM450" s="83"/>
      <c r="BN450" s="83"/>
      <c r="BO450" s="83"/>
      <c r="BP450" s="83"/>
      <c r="BQ450" s="83"/>
      <c r="BR450" s="83"/>
    </row>
    <row r="451">
      <c r="A451" s="83" t="str">
        <f t="array" ref="A451:ALK451">transpose(indirect('Train Failure report card'!C451))</f>
        <v>Saloon LCD</v>
      </c>
      <c r="B451" s="83" t="s">
        <v>164</v>
      </c>
      <c r="C451" s="83" t="s">
        <v>536</v>
      </c>
      <c r="D451" s="83" t="s">
        <v>341</v>
      </c>
      <c r="E451" s="83" t="s">
        <v>569</v>
      </c>
      <c r="F451" s="83" t="s">
        <v>489</v>
      </c>
      <c r="G451" s="83" t="s">
        <v>1241</v>
      </c>
      <c r="H451" s="83" t="s">
        <v>1246</v>
      </c>
      <c r="I451" s="83" t="s">
        <v>133</v>
      </c>
      <c r="J451" s="83" t="s">
        <v>635</v>
      </c>
      <c r="K451" s="83" t="s">
        <v>1263</v>
      </c>
      <c r="L451" s="83" t="s">
        <v>1267</v>
      </c>
      <c r="M451" s="83" t="s">
        <v>857</v>
      </c>
      <c r="N451" s="83" t="s">
        <v>1273</v>
      </c>
      <c r="O451" s="83" t="s">
        <v>990</v>
      </c>
      <c r="P451" s="83" t="s">
        <v>1283</v>
      </c>
      <c r="Q451" s="83" t="s">
        <v>914</v>
      </c>
      <c r="R451" s="83" t="s">
        <v>445</v>
      </c>
      <c r="S451" s="83" t="s">
        <v>238</v>
      </c>
      <c r="T451" s="83" t="s">
        <v>436</v>
      </c>
      <c r="U451" s="83" t="s">
        <v>375</v>
      </c>
      <c r="V451" s="83" t="s">
        <v>373</v>
      </c>
      <c r="W451" s="83" t="s">
        <v>582</v>
      </c>
      <c r="X451" s="83" t="s">
        <v>618</v>
      </c>
      <c r="Y451" s="83" t="s">
        <v>744</v>
      </c>
      <c r="Z451" s="83" t="s">
        <v>1106</v>
      </c>
      <c r="AA451" s="83" t="s">
        <v>161</v>
      </c>
      <c r="AB451" s="83" t="s">
        <v>38</v>
      </c>
      <c r="AC451" s="83" t="s">
        <v>95</v>
      </c>
      <c r="AD451" s="83" t="s">
        <v>619</v>
      </c>
      <c r="AE451" s="83" t="s">
        <v>680</v>
      </c>
      <c r="AF451" s="83" t="s">
        <v>699</v>
      </c>
      <c r="AG451" s="83" t="s">
        <v>1295</v>
      </c>
      <c r="AH451" s="83" t="s">
        <v>1296</v>
      </c>
      <c r="AI451" s="83" t="s">
        <v>61</v>
      </c>
      <c r="AJ451" s="83" t="s">
        <v>195</v>
      </c>
      <c r="AK451" s="83" t="s">
        <v>244</v>
      </c>
      <c r="AL451" s="83" t="s">
        <v>271</v>
      </c>
      <c r="AM451" s="83" t="s">
        <v>99</v>
      </c>
      <c r="AN451" s="83" t="s">
        <v>1297</v>
      </c>
      <c r="AO451" s="83" t="s">
        <v>288</v>
      </c>
      <c r="AP451" s="83" t="s">
        <v>523</v>
      </c>
      <c r="AQ451" s="83" t="s">
        <v>633</v>
      </c>
      <c r="AR451" s="83" t="s">
        <v>754</v>
      </c>
      <c r="AS451" s="83" t="s">
        <v>323</v>
      </c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E451" s="83"/>
      <c r="BF451" s="83"/>
      <c r="BG451" s="83"/>
      <c r="BH451" s="83"/>
      <c r="BI451" s="83"/>
      <c r="BJ451" s="83"/>
      <c r="BK451" s="83"/>
      <c r="BL451" s="83"/>
      <c r="BM451" s="83"/>
      <c r="BN451" s="83"/>
      <c r="BO451" s="83"/>
      <c r="BP451" s="83"/>
      <c r="BQ451" s="83"/>
      <c r="BR451" s="83"/>
    </row>
    <row r="452">
      <c r="A452" s="83" t="str">
        <f t="array" ref="A452:ALK452">transpose(indirect('Train Failure report card'!C452))</f>
        <v>Saloon LCD</v>
      </c>
      <c r="B452" s="83" t="s">
        <v>164</v>
      </c>
      <c r="C452" s="83" t="s">
        <v>536</v>
      </c>
      <c r="D452" s="83" t="s">
        <v>341</v>
      </c>
      <c r="E452" s="83" t="s">
        <v>569</v>
      </c>
      <c r="F452" s="83" t="s">
        <v>489</v>
      </c>
      <c r="G452" s="83" t="s">
        <v>1241</v>
      </c>
      <c r="H452" s="83" t="s">
        <v>1246</v>
      </c>
      <c r="I452" s="83" t="s">
        <v>133</v>
      </c>
      <c r="J452" s="83" t="s">
        <v>635</v>
      </c>
      <c r="K452" s="83" t="s">
        <v>1263</v>
      </c>
      <c r="L452" s="83" t="s">
        <v>1267</v>
      </c>
      <c r="M452" s="83" t="s">
        <v>857</v>
      </c>
      <c r="N452" s="83" t="s">
        <v>1273</v>
      </c>
      <c r="O452" s="83" t="s">
        <v>990</v>
      </c>
      <c r="P452" s="83" t="s">
        <v>1283</v>
      </c>
      <c r="Q452" s="83" t="s">
        <v>914</v>
      </c>
      <c r="R452" s="83" t="s">
        <v>445</v>
      </c>
      <c r="S452" s="83" t="s">
        <v>238</v>
      </c>
      <c r="T452" s="83" t="s">
        <v>436</v>
      </c>
      <c r="U452" s="83" t="s">
        <v>375</v>
      </c>
      <c r="V452" s="83" t="s">
        <v>373</v>
      </c>
      <c r="W452" s="83" t="s">
        <v>582</v>
      </c>
      <c r="X452" s="83" t="s">
        <v>618</v>
      </c>
      <c r="Y452" s="83" t="s">
        <v>744</v>
      </c>
      <c r="Z452" s="83" t="s">
        <v>1106</v>
      </c>
      <c r="AA452" s="83" t="s">
        <v>161</v>
      </c>
      <c r="AB452" s="83" t="s">
        <v>38</v>
      </c>
      <c r="AC452" s="83" t="s">
        <v>95</v>
      </c>
      <c r="AD452" s="83" t="s">
        <v>619</v>
      </c>
      <c r="AE452" s="83" t="s">
        <v>680</v>
      </c>
      <c r="AF452" s="83" t="s">
        <v>699</v>
      </c>
      <c r="AG452" s="83" t="s">
        <v>1295</v>
      </c>
      <c r="AH452" s="83" t="s">
        <v>1296</v>
      </c>
      <c r="AI452" s="83" t="s">
        <v>61</v>
      </c>
      <c r="AJ452" s="83" t="s">
        <v>195</v>
      </c>
      <c r="AK452" s="83" t="s">
        <v>244</v>
      </c>
      <c r="AL452" s="83" t="s">
        <v>271</v>
      </c>
      <c r="AM452" s="83" t="s">
        <v>99</v>
      </c>
      <c r="AN452" s="83" t="s">
        <v>1297</v>
      </c>
      <c r="AO452" s="83" t="s">
        <v>288</v>
      </c>
      <c r="AP452" s="83" t="s">
        <v>523</v>
      </c>
      <c r="AQ452" s="83" t="s">
        <v>633</v>
      </c>
      <c r="AR452" s="83" t="s">
        <v>754</v>
      </c>
      <c r="AS452" s="83" t="s">
        <v>323</v>
      </c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E452" s="83"/>
      <c r="BF452" s="83"/>
      <c r="BG452" s="83"/>
      <c r="BH452" s="83"/>
      <c r="BI452" s="83"/>
      <c r="BJ452" s="83"/>
      <c r="BK452" s="83"/>
      <c r="BL452" s="83"/>
      <c r="BM452" s="83"/>
      <c r="BN452" s="83"/>
      <c r="BO452" s="83"/>
      <c r="BP452" s="83"/>
      <c r="BQ452" s="83"/>
      <c r="BR452" s="83"/>
    </row>
    <row r="453">
      <c r="A453" s="83" t="str">
        <f t="array" ref="A453:ALK453">transpose(indirect('Train Failure report card'!C453))</f>
        <v>Wiper controller Box</v>
      </c>
      <c r="B453" s="83" t="s">
        <v>470</v>
      </c>
      <c r="C453" s="83" t="s">
        <v>424</v>
      </c>
      <c r="D453" s="83" t="s">
        <v>1215</v>
      </c>
      <c r="E453" s="83" t="s">
        <v>281</v>
      </c>
      <c r="F453" s="83" t="s">
        <v>352</v>
      </c>
      <c r="G453" s="83" t="s">
        <v>114</v>
      </c>
      <c r="H453" s="83" t="s">
        <v>1249</v>
      </c>
      <c r="I453" s="83" t="s">
        <v>1255</v>
      </c>
      <c r="J453" s="83" t="s">
        <v>625</v>
      </c>
      <c r="K453" s="83" t="s">
        <v>958</v>
      </c>
      <c r="L453" s="83" t="s">
        <v>645</v>
      </c>
      <c r="M453" s="83" t="s">
        <v>323</v>
      </c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  <c r="AK453" s="83"/>
      <c r="AL453" s="83"/>
      <c r="AM453" s="83"/>
      <c r="AN453" s="83"/>
      <c r="AO453" s="83"/>
      <c r="AP453" s="83"/>
      <c r="AQ453" s="83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E453" s="83"/>
      <c r="BF453" s="83"/>
      <c r="BG453" s="83"/>
      <c r="BH453" s="83"/>
      <c r="BI453" s="83"/>
      <c r="BJ453" s="83"/>
      <c r="BK453" s="83"/>
      <c r="BL453" s="83"/>
      <c r="BM453" s="83"/>
      <c r="BN453" s="83"/>
      <c r="BO453" s="83"/>
      <c r="BP453" s="83"/>
      <c r="BQ453" s="83"/>
      <c r="BR453" s="83"/>
    </row>
    <row r="454">
      <c r="A454" s="83" t="str">
        <f t="array" ref="A454:ALK454">transpose(indirect('Train Failure report card'!C454))</f>
        <v>Saloon LCD</v>
      </c>
      <c r="B454" s="83" t="s">
        <v>164</v>
      </c>
      <c r="C454" s="83" t="s">
        <v>536</v>
      </c>
      <c r="D454" s="83" t="s">
        <v>341</v>
      </c>
      <c r="E454" s="83" t="s">
        <v>569</v>
      </c>
      <c r="F454" s="83" t="s">
        <v>489</v>
      </c>
      <c r="G454" s="83" t="s">
        <v>1241</v>
      </c>
      <c r="H454" s="83" t="s">
        <v>1246</v>
      </c>
      <c r="I454" s="83" t="s">
        <v>133</v>
      </c>
      <c r="J454" s="83" t="s">
        <v>635</v>
      </c>
      <c r="K454" s="83" t="s">
        <v>1263</v>
      </c>
      <c r="L454" s="83" t="s">
        <v>1267</v>
      </c>
      <c r="M454" s="83" t="s">
        <v>857</v>
      </c>
      <c r="N454" s="83" t="s">
        <v>1273</v>
      </c>
      <c r="O454" s="83" t="s">
        <v>990</v>
      </c>
      <c r="P454" s="83" t="s">
        <v>1283</v>
      </c>
      <c r="Q454" s="83" t="s">
        <v>914</v>
      </c>
      <c r="R454" s="83" t="s">
        <v>445</v>
      </c>
      <c r="S454" s="83" t="s">
        <v>238</v>
      </c>
      <c r="T454" s="83" t="s">
        <v>436</v>
      </c>
      <c r="U454" s="83" t="s">
        <v>375</v>
      </c>
      <c r="V454" s="83" t="s">
        <v>373</v>
      </c>
      <c r="W454" s="83" t="s">
        <v>582</v>
      </c>
      <c r="X454" s="83" t="s">
        <v>618</v>
      </c>
      <c r="Y454" s="83" t="s">
        <v>744</v>
      </c>
      <c r="Z454" s="83" t="s">
        <v>1106</v>
      </c>
      <c r="AA454" s="83" t="s">
        <v>161</v>
      </c>
      <c r="AB454" s="83" t="s">
        <v>38</v>
      </c>
      <c r="AC454" s="83" t="s">
        <v>95</v>
      </c>
      <c r="AD454" s="83" t="s">
        <v>619</v>
      </c>
      <c r="AE454" s="83" t="s">
        <v>680</v>
      </c>
      <c r="AF454" s="83" t="s">
        <v>699</v>
      </c>
      <c r="AG454" s="83" t="s">
        <v>1295</v>
      </c>
      <c r="AH454" s="83" t="s">
        <v>1296</v>
      </c>
      <c r="AI454" s="83" t="s">
        <v>61</v>
      </c>
      <c r="AJ454" s="83" t="s">
        <v>195</v>
      </c>
      <c r="AK454" s="83" t="s">
        <v>244</v>
      </c>
      <c r="AL454" s="83" t="s">
        <v>271</v>
      </c>
      <c r="AM454" s="83" t="s">
        <v>99</v>
      </c>
      <c r="AN454" s="83" t="s">
        <v>1297</v>
      </c>
      <c r="AO454" s="83" t="s">
        <v>288</v>
      </c>
      <c r="AP454" s="83" t="s">
        <v>523</v>
      </c>
      <c r="AQ454" s="83" t="s">
        <v>633</v>
      </c>
      <c r="AR454" s="83" t="s">
        <v>754</v>
      </c>
      <c r="AS454" s="83" t="s">
        <v>323</v>
      </c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E454" s="83"/>
      <c r="BF454" s="83"/>
      <c r="BG454" s="83"/>
      <c r="BH454" s="83"/>
      <c r="BI454" s="83"/>
      <c r="BJ454" s="83"/>
      <c r="BK454" s="83"/>
      <c r="BL454" s="83"/>
      <c r="BM454" s="83"/>
      <c r="BN454" s="83"/>
      <c r="BO454" s="83"/>
      <c r="BP454" s="83"/>
      <c r="BQ454" s="83"/>
      <c r="BR454" s="83"/>
    </row>
    <row r="455">
      <c r="A455" s="83" t="str">
        <f t="array" ref="A455:ALK455">transpose(indirect('Train Failure report card'!C455))</f>
        <v>HMI</v>
      </c>
      <c r="B455" s="83" t="s">
        <v>600</v>
      </c>
      <c r="C455" s="83" t="s">
        <v>1100</v>
      </c>
      <c r="D455" s="83" t="s">
        <v>1214</v>
      </c>
      <c r="E455" s="83" t="s">
        <v>1229</v>
      </c>
      <c r="F455" s="83" t="s">
        <v>1236</v>
      </c>
      <c r="G455" s="83" t="s">
        <v>1242</v>
      </c>
      <c r="H455" s="83" t="s">
        <v>1248</v>
      </c>
      <c r="I455" s="83" t="s">
        <v>323</v>
      </c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  <c r="AG455" s="83"/>
      <c r="AH455" s="83"/>
      <c r="AI455" s="83"/>
      <c r="AJ455" s="83"/>
      <c r="AK455" s="83"/>
      <c r="AL455" s="83"/>
      <c r="AM455" s="83"/>
      <c r="AN455" s="83"/>
      <c r="AO455" s="83"/>
      <c r="AP455" s="83"/>
      <c r="AQ455" s="83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E455" s="83"/>
      <c r="BF455" s="83"/>
      <c r="BG455" s="83"/>
      <c r="BH455" s="83"/>
      <c r="BI455" s="83"/>
      <c r="BJ455" s="83"/>
      <c r="BK455" s="83"/>
      <c r="BL455" s="83"/>
      <c r="BM455" s="83"/>
      <c r="BN455" s="83"/>
      <c r="BO455" s="83"/>
      <c r="BP455" s="83"/>
      <c r="BQ455" s="83"/>
      <c r="BR455" s="83"/>
    </row>
    <row r="456">
      <c r="A456" s="83" t="str">
        <f t="array" ref="A456:ALK456">transpose(indirect('Train Failure report card'!C456))</f>
        <v>Saloon LCD</v>
      </c>
      <c r="B456" s="83" t="s">
        <v>164</v>
      </c>
      <c r="C456" s="83" t="s">
        <v>536</v>
      </c>
      <c r="D456" s="83" t="s">
        <v>341</v>
      </c>
      <c r="E456" s="83" t="s">
        <v>569</v>
      </c>
      <c r="F456" s="83" t="s">
        <v>489</v>
      </c>
      <c r="G456" s="83" t="s">
        <v>1241</v>
      </c>
      <c r="H456" s="83" t="s">
        <v>1246</v>
      </c>
      <c r="I456" s="83" t="s">
        <v>133</v>
      </c>
      <c r="J456" s="83" t="s">
        <v>635</v>
      </c>
      <c r="K456" s="83" t="s">
        <v>1263</v>
      </c>
      <c r="L456" s="83" t="s">
        <v>1267</v>
      </c>
      <c r="M456" s="83" t="s">
        <v>857</v>
      </c>
      <c r="N456" s="83" t="s">
        <v>1273</v>
      </c>
      <c r="O456" s="83" t="s">
        <v>990</v>
      </c>
      <c r="P456" s="83" t="s">
        <v>1283</v>
      </c>
      <c r="Q456" s="83" t="s">
        <v>914</v>
      </c>
      <c r="R456" s="83" t="s">
        <v>445</v>
      </c>
      <c r="S456" s="83" t="s">
        <v>238</v>
      </c>
      <c r="T456" s="83" t="s">
        <v>436</v>
      </c>
      <c r="U456" s="83" t="s">
        <v>375</v>
      </c>
      <c r="V456" s="83" t="s">
        <v>373</v>
      </c>
      <c r="W456" s="83" t="s">
        <v>582</v>
      </c>
      <c r="X456" s="83" t="s">
        <v>618</v>
      </c>
      <c r="Y456" s="83" t="s">
        <v>744</v>
      </c>
      <c r="Z456" s="83" t="s">
        <v>1106</v>
      </c>
      <c r="AA456" s="83" t="s">
        <v>161</v>
      </c>
      <c r="AB456" s="83" t="s">
        <v>38</v>
      </c>
      <c r="AC456" s="83" t="s">
        <v>95</v>
      </c>
      <c r="AD456" s="83" t="s">
        <v>619</v>
      </c>
      <c r="AE456" s="83" t="s">
        <v>680</v>
      </c>
      <c r="AF456" s="83" t="s">
        <v>699</v>
      </c>
      <c r="AG456" s="83" t="s">
        <v>1295</v>
      </c>
      <c r="AH456" s="83" t="s">
        <v>1296</v>
      </c>
      <c r="AI456" s="83" t="s">
        <v>61</v>
      </c>
      <c r="AJ456" s="83" t="s">
        <v>195</v>
      </c>
      <c r="AK456" s="83" t="s">
        <v>244</v>
      </c>
      <c r="AL456" s="83" t="s">
        <v>271</v>
      </c>
      <c r="AM456" s="83" t="s">
        <v>99</v>
      </c>
      <c r="AN456" s="83" t="s">
        <v>1297</v>
      </c>
      <c r="AO456" s="83" t="s">
        <v>288</v>
      </c>
      <c r="AP456" s="83" t="s">
        <v>523</v>
      </c>
      <c r="AQ456" s="83" t="s">
        <v>633</v>
      </c>
      <c r="AR456" s="83" t="s">
        <v>754</v>
      </c>
      <c r="AS456" s="83" t="s">
        <v>323</v>
      </c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E456" s="83"/>
      <c r="BF456" s="83"/>
      <c r="BG456" s="83"/>
      <c r="BH456" s="83"/>
      <c r="BI456" s="83"/>
      <c r="BJ456" s="83"/>
      <c r="BK456" s="83"/>
      <c r="BL456" s="83"/>
      <c r="BM456" s="83"/>
      <c r="BN456" s="83"/>
      <c r="BO456" s="83"/>
      <c r="BP456" s="83"/>
      <c r="BQ456" s="83"/>
      <c r="BR456" s="83"/>
    </row>
    <row r="457">
      <c r="A457" s="83" t="str">
        <f t="array" ref="A457:ALK457">transpose(indirect('Train Failure report card'!C457))</f>
        <v>Saloon LCD</v>
      </c>
      <c r="B457" s="83" t="s">
        <v>164</v>
      </c>
      <c r="C457" s="83" t="s">
        <v>536</v>
      </c>
      <c r="D457" s="83" t="s">
        <v>341</v>
      </c>
      <c r="E457" s="83" t="s">
        <v>569</v>
      </c>
      <c r="F457" s="83" t="s">
        <v>489</v>
      </c>
      <c r="G457" s="83" t="s">
        <v>1241</v>
      </c>
      <c r="H457" s="83" t="s">
        <v>1246</v>
      </c>
      <c r="I457" s="83" t="s">
        <v>133</v>
      </c>
      <c r="J457" s="83" t="s">
        <v>635</v>
      </c>
      <c r="K457" s="83" t="s">
        <v>1263</v>
      </c>
      <c r="L457" s="83" t="s">
        <v>1267</v>
      </c>
      <c r="M457" s="83" t="s">
        <v>857</v>
      </c>
      <c r="N457" s="83" t="s">
        <v>1273</v>
      </c>
      <c r="O457" s="83" t="s">
        <v>990</v>
      </c>
      <c r="P457" s="83" t="s">
        <v>1283</v>
      </c>
      <c r="Q457" s="83" t="s">
        <v>914</v>
      </c>
      <c r="R457" s="83" t="s">
        <v>445</v>
      </c>
      <c r="S457" s="83" t="s">
        <v>238</v>
      </c>
      <c r="T457" s="83" t="s">
        <v>436</v>
      </c>
      <c r="U457" s="83" t="s">
        <v>375</v>
      </c>
      <c r="V457" s="83" t="s">
        <v>373</v>
      </c>
      <c r="W457" s="83" t="s">
        <v>582</v>
      </c>
      <c r="X457" s="83" t="s">
        <v>618</v>
      </c>
      <c r="Y457" s="83" t="s">
        <v>744</v>
      </c>
      <c r="Z457" s="83" t="s">
        <v>1106</v>
      </c>
      <c r="AA457" s="83" t="s">
        <v>161</v>
      </c>
      <c r="AB457" s="83" t="s">
        <v>38</v>
      </c>
      <c r="AC457" s="83" t="s">
        <v>95</v>
      </c>
      <c r="AD457" s="83" t="s">
        <v>619</v>
      </c>
      <c r="AE457" s="83" t="s">
        <v>680</v>
      </c>
      <c r="AF457" s="83" t="s">
        <v>699</v>
      </c>
      <c r="AG457" s="83" t="s">
        <v>1295</v>
      </c>
      <c r="AH457" s="83" t="s">
        <v>1296</v>
      </c>
      <c r="AI457" s="83" t="s">
        <v>61</v>
      </c>
      <c r="AJ457" s="83" t="s">
        <v>195</v>
      </c>
      <c r="AK457" s="83" t="s">
        <v>244</v>
      </c>
      <c r="AL457" s="83" t="s">
        <v>271</v>
      </c>
      <c r="AM457" s="83" t="s">
        <v>99</v>
      </c>
      <c r="AN457" s="83" t="s">
        <v>1297</v>
      </c>
      <c r="AO457" s="83" t="s">
        <v>288</v>
      </c>
      <c r="AP457" s="83" t="s">
        <v>523</v>
      </c>
      <c r="AQ457" s="83" t="s">
        <v>633</v>
      </c>
      <c r="AR457" s="83" t="s">
        <v>754</v>
      </c>
      <c r="AS457" s="83" t="s">
        <v>323</v>
      </c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E457" s="83"/>
      <c r="BF457" s="83"/>
      <c r="BG457" s="83"/>
      <c r="BH457" s="83"/>
      <c r="BI457" s="83"/>
      <c r="BJ457" s="83"/>
      <c r="BK457" s="83"/>
      <c r="BL457" s="83"/>
      <c r="BM457" s="83"/>
      <c r="BN457" s="83"/>
      <c r="BO457" s="83"/>
      <c r="BP457" s="83"/>
      <c r="BQ457" s="83"/>
      <c r="BR457" s="83"/>
    </row>
    <row r="458">
      <c r="A458" s="83" t="str">
        <f t="array" ref="A458:ALK458">transpose(indirect('Train Failure report card'!C458))</f>
        <v>Low beam lamp</v>
      </c>
      <c r="B458" s="83" t="s">
        <v>19</v>
      </c>
      <c r="C458" s="83" t="s">
        <v>1192</v>
      </c>
      <c r="D458" s="83" t="s">
        <v>1209</v>
      </c>
      <c r="E458" s="83" t="s">
        <v>249</v>
      </c>
      <c r="F458" s="83" t="s">
        <v>357</v>
      </c>
      <c r="G458" s="83" t="s">
        <v>323</v>
      </c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  <c r="AG458" s="83"/>
      <c r="AH458" s="83"/>
      <c r="AI458" s="83"/>
      <c r="AJ458" s="83"/>
      <c r="AK458" s="83"/>
      <c r="AL458" s="83"/>
      <c r="AM458" s="83"/>
      <c r="AN458" s="83"/>
      <c r="AO458" s="83"/>
      <c r="AP458" s="83"/>
      <c r="AQ458" s="83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E458" s="83"/>
      <c r="BF458" s="83"/>
      <c r="BG458" s="83"/>
      <c r="BH458" s="83"/>
      <c r="BI458" s="83"/>
      <c r="BJ458" s="83"/>
      <c r="BK458" s="83"/>
      <c r="BL458" s="83"/>
      <c r="BM458" s="83"/>
      <c r="BN458" s="83"/>
      <c r="BO458" s="83"/>
      <c r="BP458" s="83"/>
      <c r="BQ458" s="83"/>
      <c r="BR458" s="83"/>
    </row>
    <row r="459">
      <c r="A459" s="83" t="str">
        <f t="array" ref="A459:ALK459">transpose(indirect('Train Failure report card'!C459))</f>
        <v>Current collector fuse</v>
      </c>
      <c r="B459" s="83" t="s">
        <v>126</v>
      </c>
      <c r="C459" s="83" t="s">
        <v>1185</v>
      </c>
      <c r="D459" s="83" t="s">
        <v>1201</v>
      </c>
      <c r="E459" s="83" t="s">
        <v>1218</v>
      </c>
      <c r="F459" s="83" t="s">
        <v>812</v>
      </c>
      <c r="G459" s="83" t="s">
        <v>176</v>
      </c>
      <c r="H459" s="83" t="s">
        <v>1244</v>
      </c>
      <c r="I459" s="83" t="s">
        <v>253</v>
      </c>
      <c r="J459" s="83" t="s">
        <v>433</v>
      </c>
      <c r="K459" s="83" t="s">
        <v>323</v>
      </c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G459" s="83"/>
      <c r="AH459" s="83"/>
      <c r="AI459" s="83"/>
      <c r="AJ459" s="83"/>
      <c r="AK459" s="83"/>
      <c r="AL459" s="83"/>
      <c r="AM459" s="83"/>
      <c r="AN459" s="83"/>
      <c r="AO459" s="83"/>
      <c r="AP459" s="83"/>
      <c r="AQ459" s="83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E459" s="83"/>
      <c r="BF459" s="83"/>
      <c r="BG459" s="83"/>
      <c r="BH459" s="83"/>
      <c r="BI459" s="83"/>
      <c r="BJ459" s="83"/>
      <c r="BK459" s="83"/>
      <c r="BL459" s="83"/>
      <c r="BM459" s="83"/>
      <c r="BN459" s="83"/>
      <c r="BO459" s="83"/>
      <c r="BP459" s="83"/>
      <c r="BQ459" s="83"/>
      <c r="BR459" s="83"/>
    </row>
    <row r="460">
      <c r="A460" s="83" t="str">
        <f t="array" ref="A460:ALK460">transpose(indirect('Train Failure report card'!C460))</f>
        <v>Low beam lamp</v>
      </c>
      <c r="B460" s="83" t="s">
        <v>19</v>
      </c>
      <c r="C460" s="83" t="s">
        <v>1192</v>
      </c>
      <c r="D460" s="83" t="s">
        <v>1209</v>
      </c>
      <c r="E460" s="83" t="s">
        <v>249</v>
      </c>
      <c r="F460" s="83" t="s">
        <v>357</v>
      </c>
      <c r="G460" s="83" t="s">
        <v>323</v>
      </c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G460" s="83"/>
      <c r="AH460" s="83"/>
      <c r="AI460" s="83"/>
      <c r="AJ460" s="83"/>
      <c r="AK460" s="83"/>
      <c r="AL460" s="83"/>
      <c r="AM460" s="83"/>
      <c r="AN460" s="83"/>
      <c r="AO460" s="83"/>
      <c r="AP460" s="83"/>
      <c r="AQ460" s="83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E460" s="83"/>
      <c r="BF460" s="83"/>
      <c r="BG460" s="83"/>
      <c r="BH460" s="83"/>
      <c r="BI460" s="83"/>
      <c r="BJ460" s="83"/>
      <c r="BK460" s="83"/>
      <c r="BL460" s="83"/>
      <c r="BM460" s="83"/>
      <c r="BN460" s="83"/>
      <c r="BO460" s="83"/>
      <c r="BP460" s="83"/>
      <c r="BQ460" s="83"/>
      <c r="BR460" s="83"/>
    </row>
    <row r="461">
      <c r="A461" s="83" t="str">
        <f t="array" ref="A461:ALK461">transpose(indirect('Train Failure report card'!C461))</f>
        <v>Traction Inverter</v>
      </c>
      <c r="B461" s="83" t="s">
        <v>1172</v>
      </c>
      <c r="C461" s="83" t="s">
        <v>1186</v>
      </c>
      <c r="D461" s="83" t="s">
        <v>1202</v>
      </c>
      <c r="E461" s="83" t="s">
        <v>1219</v>
      </c>
      <c r="F461" s="83" t="s">
        <v>420</v>
      </c>
      <c r="G461" s="83" t="s">
        <v>1237</v>
      </c>
      <c r="H461" s="83" t="s">
        <v>512</v>
      </c>
      <c r="I461" s="83" t="s">
        <v>1252</v>
      </c>
      <c r="J461" s="83" t="s">
        <v>931</v>
      </c>
      <c r="K461" s="83" t="s">
        <v>1260</v>
      </c>
      <c r="L461" s="83" t="s">
        <v>899</v>
      </c>
      <c r="M461" s="83" t="s">
        <v>1269</v>
      </c>
      <c r="N461" s="83" t="s">
        <v>922</v>
      </c>
      <c r="O461" s="83" t="s">
        <v>1275</v>
      </c>
      <c r="P461" s="83" t="s">
        <v>1280</v>
      </c>
      <c r="Q461" s="83" t="s">
        <v>1285</v>
      </c>
      <c r="R461" s="83" t="s">
        <v>1289</v>
      </c>
      <c r="S461" s="83" t="s">
        <v>516</v>
      </c>
      <c r="T461" s="83" t="s">
        <v>893</v>
      </c>
      <c r="U461" s="83" t="s">
        <v>877</v>
      </c>
      <c r="V461" s="83" t="s">
        <v>878</v>
      </c>
      <c r="W461" s="83" t="s">
        <v>883</v>
      </c>
      <c r="X461" s="83" t="s">
        <v>912</v>
      </c>
      <c r="Y461" s="83" t="s">
        <v>323</v>
      </c>
      <c r="Z461" s="83"/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3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E461" s="83"/>
      <c r="BF461" s="83"/>
      <c r="BG461" s="83"/>
      <c r="BH461" s="83"/>
      <c r="BI461" s="83"/>
      <c r="BJ461" s="83"/>
      <c r="BK461" s="83"/>
      <c r="BL461" s="83"/>
      <c r="BM461" s="83"/>
      <c r="BN461" s="83"/>
      <c r="BO461" s="83"/>
      <c r="BP461" s="83"/>
      <c r="BQ461" s="83"/>
      <c r="BR461" s="83"/>
    </row>
    <row r="462">
      <c r="A462" s="83" t="str">
        <f t="array" ref="A462:ALK462">transpose(indirect('Train Failure report card'!C462))</f>
        <v>Wiper controller Box</v>
      </c>
      <c r="B462" s="83" t="s">
        <v>470</v>
      </c>
      <c r="C462" s="83" t="s">
        <v>424</v>
      </c>
      <c r="D462" s="83" t="s">
        <v>1215</v>
      </c>
      <c r="E462" s="83" t="s">
        <v>281</v>
      </c>
      <c r="F462" s="83" t="s">
        <v>352</v>
      </c>
      <c r="G462" s="83" t="s">
        <v>114</v>
      </c>
      <c r="H462" s="83" t="s">
        <v>1249</v>
      </c>
      <c r="I462" s="83" t="s">
        <v>1255</v>
      </c>
      <c r="J462" s="83" t="s">
        <v>625</v>
      </c>
      <c r="K462" s="83" t="s">
        <v>958</v>
      </c>
      <c r="L462" s="83" t="s">
        <v>645</v>
      </c>
      <c r="M462" s="83" t="s">
        <v>323</v>
      </c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  <c r="AG462" s="83"/>
      <c r="AH462" s="83"/>
      <c r="AI462" s="83"/>
      <c r="AJ462" s="83"/>
      <c r="AK462" s="83"/>
      <c r="AL462" s="83"/>
      <c r="AM462" s="83"/>
      <c r="AN462" s="83"/>
      <c r="AO462" s="83"/>
      <c r="AP462" s="83"/>
      <c r="AQ462" s="83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E462" s="83"/>
      <c r="BF462" s="83"/>
      <c r="BG462" s="83"/>
      <c r="BH462" s="83"/>
      <c r="BI462" s="83"/>
      <c r="BJ462" s="83"/>
      <c r="BK462" s="83"/>
      <c r="BL462" s="83"/>
      <c r="BM462" s="83"/>
      <c r="BN462" s="83"/>
      <c r="BO462" s="83"/>
      <c r="BP462" s="83"/>
      <c r="BQ462" s="83"/>
      <c r="BR462" s="83"/>
    </row>
    <row r="463">
      <c r="A463" s="83" t="str">
        <f t="array" ref="A463:ALK463">transpose(indirect('Train Failure report card'!C463))</f>
        <v>Low beam lamp</v>
      </c>
      <c r="B463" s="83" t="s">
        <v>19</v>
      </c>
      <c r="C463" s="83" t="s">
        <v>1192</v>
      </c>
      <c r="D463" s="83" t="s">
        <v>1209</v>
      </c>
      <c r="E463" s="83" t="s">
        <v>249</v>
      </c>
      <c r="F463" s="83" t="s">
        <v>357</v>
      </c>
      <c r="G463" s="83" t="s">
        <v>323</v>
      </c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  <c r="AG463" s="83"/>
      <c r="AH463" s="83"/>
      <c r="AI463" s="83"/>
      <c r="AJ463" s="83"/>
      <c r="AK463" s="83"/>
      <c r="AL463" s="83"/>
      <c r="AM463" s="83"/>
      <c r="AN463" s="83"/>
      <c r="AO463" s="83"/>
      <c r="AP463" s="83"/>
      <c r="AQ463" s="83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E463" s="83"/>
      <c r="BF463" s="83"/>
      <c r="BG463" s="83"/>
      <c r="BH463" s="83"/>
      <c r="BI463" s="83"/>
      <c r="BJ463" s="83"/>
      <c r="BK463" s="83"/>
      <c r="BL463" s="83"/>
      <c r="BM463" s="83"/>
      <c r="BN463" s="83"/>
      <c r="BO463" s="83"/>
      <c r="BP463" s="83"/>
      <c r="BQ463" s="83"/>
      <c r="BR463" s="83"/>
    </row>
    <row r="464">
      <c r="A464" s="83" t="str">
        <f t="array" ref="A464:ALK464">transpose(indirect('Train Failure report card'!C464))</f>
        <v>Traction Inverter</v>
      </c>
      <c r="B464" s="83" t="s">
        <v>1172</v>
      </c>
      <c r="C464" s="83" t="s">
        <v>1186</v>
      </c>
      <c r="D464" s="83" t="s">
        <v>1202</v>
      </c>
      <c r="E464" s="83" t="s">
        <v>1219</v>
      </c>
      <c r="F464" s="83" t="s">
        <v>420</v>
      </c>
      <c r="G464" s="83" t="s">
        <v>1237</v>
      </c>
      <c r="H464" s="83" t="s">
        <v>512</v>
      </c>
      <c r="I464" s="83" t="s">
        <v>1252</v>
      </c>
      <c r="J464" s="83" t="s">
        <v>931</v>
      </c>
      <c r="K464" s="83" t="s">
        <v>1260</v>
      </c>
      <c r="L464" s="83" t="s">
        <v>899</v>
      </c>
      <c r="M464" s="83" t="s">
        <v>1269</v>
      </c>
      <c r="N464" s="83" t="s">
        <v>922</v>
      </c>
      <c r="O464" s="83" t="s">
        <v>1275</v>
      </c>
      <c r="P464" s="83" t="s">
        <v>1280</v>
      </c>
      <c r="Q464" s="83" t="s">
        <v>1285</v>
      </c>
      <c r="R464" s="83" t="s">
        <v>1289</v>
      </c>
      <c r="S464" s="83" t="s">
        <v>516</v>
      </c>
      <c r="T464" s="83" t="s">
        <v>893</v>
      </c>
      <c r="U464" s="83" t="s">
        <v>877</v>
      </c>
      <c r="V464" s="83" t="s">
        <v>878</v>
      </c>
      <c r="W464" s="83" t="s">
        <v>883</v>
      </c>
      <c r="X464" s="83" t="s">
        <v>912</v>
      </c>
      <c r="Y464" s="83" t="s">
        <v>323</v>
      </c>
      <c r="Z464" s="83"/>
      <c r="AA464" s="83"/>
      <c r="AB464" s="83"/>
      <c r="AC464" s="83"/>
      <c r="AD464" s="83"/>
      <c r="AE464" s="83"/>
      <c r="AF464" s="83"/>
      <c r="AG464" s="83"/>
      <c r="AH464" s="83"/>
      <c r="AI464" s="83"/>
      <c r="AJ464" s="83"/>
      <c r="AK464" s="83"/>
      <c r="AL464" s="83"/>
      <c r="AM464" s="83"/>
      <c r="AN464" s="83"/>
      <c r="AO464" s="83"/>
      <c r="AP464" s="83"/>
      <c r="AQ464" s="83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E464" s="83"/>
      <c r="BF464" s="83"/>
      <c r="BG464" s="83"/>
      <c r="BH464" s="83"/>
      <c r="BI464" s="83"/>
      <c r="BJ464" s="83"/>
      <c r="BK464" s="83"/>
      <c r="BL464" s="83"/>
      <c r="BM464" s="83"/>
      <c r="BN464" s="83"/>
      <c r="BO464" s="83"/>
      <c r="BP464" s="83"/>
      <c r="BQ464" s="83"/>
      <c r="BR464" s="83"/>
    </row>
    <row r="465">
      <c r="A465" s="83" t="str">
        <f t="array" ref="A465:ALK465">transpose(indirect('Train Failure report card'!C465))</f>
        <v>Cab HVAC compressor</v>
      </c>
      <c r="B465" s="83" t="s">
        <v>1177</v>
      </c>
      <c r="C465" s="83" t="s">
        <v>1189</v>
      </c>
      <c r="D465" s="83" t="s">
        <v>1206</v>
      </c>
      <c r="E465" s="83" t="s">
        <v>1222</v>
      </c>
      <c r="F465" s="83" t="s">
        <v>793</v>
      </c>
      <c r="G465" s="83" t="s">
        <v>1239</v>
      </c>
      <c r="H465" s="83" t="s">
        <v>1245</v>
      </c>
      <c r="I465" s="83" t="s">
        <v>1253</v>
      </c>
      <c r="J465" s="83" t="s">
        <v>654</v>
      </c>
      <c r="K465" s="83" t="s">
        <v>363</v>
      </c>
      <c r="L465" s="83" t="s">
        <v>452</v>
      </c>
      <c r="M465" s="83" t="s">
        <v>414</v>
      </c>
      <c r="N465" s="83" t="s">
        <v>1115</v>
      </c>
      <c r="O465" s="83" t="s">
        <v>840</v>
      </c>
      <c r="P465" s="83" t="s">
        <v>1265</v>
      </c>
      <c r="Q465" s="83" t="s">
        <v>323</v>
      </c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  <c r="AG465" s="83"/>
      <c r="AH465" s="83"/>
      <c r="AI465" s="83"/>
      <c r="AJ465" s="83"/>
      <c r="AK465" s="83"/>
      <c r="AL465" s="83"/>
      <c r="AM465" s="83"/>
      <c r="AN465" s="83"/>
      <c r="AO465" s="83"/>
      <c r="AP465" s="83"/>
      <c r="AQ465" s="83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E465" s="83"/>
      <c r="BF465" s="83"/>
      <c r="BG465" s="83"/>
      <c r="BH465" s="83"/>
      <c r="BI465" s="83"/>
      <c r="BJ465" s="83"/>
      <c r="BK465" s="83"/>
      <c r="BL465" s="83"/>
      <c r="BM465" s="83"/>
      <c r="BN465" s="83"/>
      <c r="BO465" s="83"/>
      <c r="BP465" s="83"/>
      <c r="BQ465" s="83"/>
      <c r="BR465" s="83"/>
    </row>
    <row r="466">
      <c r="A466" s="83" t="str">
        <f t="array" ref="A466:ALK466">transpose(indirect('Train Failure report card'!C466))</f>
        <v>Cab HVAC compressor</v>
      </c>
      <c r="B466" s="83" t="s">
        <v>1177</v>
      </c>
      <c r="C466" s="83" t="s">
        <v>1189</v>
      </c>
      <c r="D466" s="83" t="s">
        <v>1206</v>
      </c>
      <c r="E466" s="83" t="s">
        <v>1222</v>
      </c>
      <c r="F466" s="83" t="s">
        <v>793</v>
      </c>
      <c r="G466" s="83" t="s">
        <v>1239</v>
      </c>
      <c r="H466" s="83" t="s">
        <v>1245</v>
      </c>
      <c r="I466" s="83" t="s">
        <v>1253</v>
      </c>
      <c r="J466" s="83" t="s">
        <v>654</v>
      </c>
      <c r="K466" s="83" t="s">
        <v>363</v>
      </c>
      <c r="L466" s="83" t="s">
        <v>452</v>
      </c>
      <c r="M466" s="83" t="s">
        <v>414</v>
      </c>
      <c r="N466" s="83" t="s">
        <v>1115</v>
      </c>
      <c r="O466" s="83" t="s">
        <v>840</v>
      </c>
      <c r="P466" s="83" t="s">
        <v>1265</v>
      </c>
      <c r="Q466" s="83" t="s">
        <v>323</v>
      </c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  <c r="AG466" s="83"/>
      <c r="AH466" s="83"/>
      <c r="AI466" s="83"/>
      <c r="AJ466" s="83"/>
      <c r="AK466" s="83"/>
      <c r="AL466" s="83"/>
      <c r="AM466" s="83"/>
      <c r="AN466" s="83"/>
      <c r="AO466" s="83"/>
      <c r="AP466" s="83"/>
      <c r="AQ466" s="83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E466" s="83"/>
      <c r="BF466" s="83"/>
      <c r="BG466" s="83"/>
      <c r="BH466" s="83"/>
      <c r="BI466" s="83"/>
      <c r="BJ466" s="83"/>
      <c r="BK466" s="83"/>
      <c r="BL466" s="83"/>
      <c r="BM466" s="83"/>
      <c r="BN466" s="83"/>
      <c r="BO466" s="83"/>
      <c r="BP466" s="83"/>
      <c r="BQ466" s="83"/>
      <c r="BR466" s="83"/>
    </row>
    <row r="467">
      <c r="A467" s="83" t="str">
        <f t="array" ref="A467:ALK467">transpose(indirect('Train Failure report card'!C467))</f>
        <v>Low beam lamp</v>
      </c>
      <c r="B467" s="83" t="s">
        <v>19</v>
      </c>
      <c r="C467" s="83" t="s">
        <v>1192</v>
      </c>
      <c r="D467" s="83" t="s">
        <v>1209</v>
      </c>
      <c r="E467" s="83" t="s">
        <v>249</v>
      </c>
      <c r="F467" s="83" t="s">
        <v>357</v>
      </c>
      <c r="G467" s="83" t="s">
        <v>323</v>
      </c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  <c r="AJ467" s="83"/>
      <c r="AK467" s="83"/>
      <c r="AL467" s="83"/>
      <c r="AM467" s="83"/>
      <c r="AN467" s="83"/>
      <c r="AO467" s="83"/>
      <c r="AP467" s="83"/>
      <c r="AQ467" s="83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E467" s="83"/>
      <c r="BF467" s="83"/>
      <c r="BG467" s="83"/>
      <c r="BH467" s="83"/>
      <c r="BI467" s="83"/>
      <c r="BJ467" s="83"/>
      <c r="BK467" s="83"/>
      <c r="BL467" s="83"/>
      <c r="BM467" s="83"/>
      <c r="BN467" s="83"/>
      <c r="BO467" s="83"/>
      <c r="BP467" s="83"/>
      <c r="BQ467" s="83"/>
      <c r="BR467" s="83"/>
    </row>
    <row r="468">
      <c r="A468" s="83" t="str">
        <f t="array" ref="A468:ALK468">transpose(indirect('Train Failure report card'!C468))</f>
        <v>HMI</v>
      </c>
      <c r="B468" s="83" t="s">
        <v>600</v>
      </c>
      <c r="C468" s="83" t="s">
        <v>1100</v>
      </c>
      <c r="D468" s="83" t="s">
        <v>1214</v>
      </c>
      <c r="E468" s="83" t="s">
        <v>1229</v>
      </c>
      <c r="F468" s="83" t="s">
        <v>1236</v>
      </c>
      <c r="G468" s="83" t="s">
        <v>1242</v>
      </c>
      <c r="H468" s="83" t="s">
        <v>1248</v>
      </c>
      <c r="I468" s="83" t="s">
        <v>323</v>
      </c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83"/>
      <c r="AK468" s="83"/>
      <c r="AL468" s="83"/>
      <c r="AM468" s="83"/>
      <c r="AN468" s="83"/>
      <c r="AO468" s="83"/>
      <c r="AP468" s="83"/>
      <c r="AQ468" s="83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E468" s="83"/>
      <c r="BF468" s="83"/>
      <c r="BG468" s="83"/>
      <c r="BH468" s="83"/>
      <c r="BI468" s="83"/>
      <c r="BJ468" s="83"/>
      <c r="BK468" s="83"/>
      <c r="BL468" s="83"/>
      <c r="BM468" s="83"/>
      <c r="BN468" s="83"/>
      <c r="BO468" s="83"/>
      <c r="BP468" s="83"/>
      <c r="BQ468" s="83"/>
      <c r="BR468" s="83"/>
    </row>
    <row r="469">
      <c r="A469" s="83" t="str">
        <f t="array" ref="A469:ALK469">transpose(indirect('Train Failure report card'!C469))</f>
        <v>Saloon light gear controller</v>
      </c>
      <c r="B469" s="83" t="s">
        <v>1178</v>
      </c>
      <c r="C469" s="83" t="s">
        <v>1193</v>
      </c>
      <c r="D469" s="83" t="s">
        <v>155</v>
      </c>
      <c r="E469" s="83" t="s">
        <v>782</v>
      </c>
      <c r="F469" s="83" t="s">
        <v>323</v>
      </c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  <c r="AG469" s="83"/>
      <c r="AH469" s="83"/>
      <c r="AI469" s="83"/>
      <c r="AJ469" s="83"/>
      <c r="AK469" s="83"/>
      <c r="AL469" s="83"/>
      <c r="AM469" s="83"/>
      <c r="AN469" s="83"/>
      <c r="AO469" s="83"/>
      <c r="AP469" s="83"/>
      <c r="AQ469" s="83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E469" s="83"/>
      <c r="BF469" s="83"/>
      <c r="BG469" s="83"/>
      <c r="BH469" s="83"/>
      <c r="BI469" s="83"/>
      <c r="BJ469" s="83"/>
      <c r="BK469" s="83"/>
      <c r="BL469" s="83"/>
      <c r="BM469" s="83"/>
      <c r="BN469" s="83"/>
      <c r="BO469" s="83"/>
      <c r="BP469" s="83"/>
      <c r="BQ469" s="83"/>
      <c r="BR469" s="83"/>
    </row>
    <row r="470">
      <c r="A470" s="83" t="str">
        <f t="array" ref="A470:ALK470">transpose(indirect('Train Failure report card'!C470))</f>
        <v>Current collector fuse</v>
      </c>
      <c r="B470" s="83" t="s">
        <v>126</v>
      </c>
      <c r="C470" s="83" t="s">
        <v>1185</v>
      </c>
      <c r="D470" s="83" t="s">
        <v>1201</v>
      </c>
      <c r="E470" s="83" t="s">
        <v>1218</v>
      </c>
      <c r="F470" s="83" t="s">
        <v>812</v>
      </c>
      <c r="G470" s="83" t="s">
        <v>176</v>
      </c>
      <c r="H470" s="83" t="s">
        <v>1244</v>
      </c>
      <c r="I470" s="83" t="s">
        <v>253</v>
      </c>
      <c r="J470" s="83" t="s">
        <v>433</v>
      </c>
      <c r="K470" s="83" t="s">
        <v>323</v>
      </c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  <c r="AG470" s="83"/>
      <c r="AH470" s="83"/>
      <c r="AI470" s="83"/>
      <c r="AJ470" s="83"/>
      <c r="AK470" s="83"/>
      <c r="AL470" s="83"/>
      <c r="AM470" s="83"/>
      <c r="AN470" s="83"/>
      <c r="AO470" s="83"/>
      <c r="AP470" s="83"/>
      <c r="AQ470" s="83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E470" s="83"/>
      <c r="BF470" s="83"/>
      <c r="BG470" s="83"/>
      <c r="BH470" s="83"/>
      <c r="BI470" s="83"/>
      <c r="BJ470" s="83"/>
      <c r="BK470" s="83"/>
      <c r="BL470" s="83"/>
      <c r="BM470" s="83"/>
      <c r="BN470" s="83"/>
      <c r="BO470" s="83"/>
      <c r="BP470" s="83"/>
      <c r="BQ470" s="83"/>
      <c r="BR470" s="83"/>
    </row>
    <row r="471">
      <c r="A471" s="83" t="str">
        <f t="array" ref="A471:ALK471">transpose(indirect('Train Failure report card'!C471))</f>
        <v>Wiper controller Box</v>
      </c>
      <c r="B471" s="83" t="s">
        <v>470</v>
      </c>
      <c r="C471" s="83" t="s">
        <v>424</v>
      </c>
      <c r="D471" s="83" t="s">
        <v>1215</v>
      </c>
      <c r="E471" s="83" t="s">
        <v>281</v>
      </c>
      <c r="F471" s="83" t="s">
        <v>352</v>
      </c>
      <c r="G471" s="83" t="s">
        <v>114</v>
      </c>
      <c r="H471" s="83" t="s">
        <v>1249</v>
      </c>
      <c r="I471" s="83" t="s">
        <v>1255</v>
      </c>
      <c r="J471" s="83" t="s">
        <v>625</v>
      </c>
      <c r="K471" s="83" t="s">
        <v>958</v>
      </c>
      <c r="L471" s="83" t="s">
        <v>645</v>
      </c>
      <c r="M471" s="83" t="s">
        <v>323</v>
      </c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  <c r="AJ471" s="83"/>
      <c r="AK471" s="83"/>
      <c r="AL471" s="83"/>
      <c r="AM471" s="83"/>
      <c r="AN471" s="83"/>
      <c r="AO471" s="83"/>
      <c r="AP471" s="83"/>
      <c r="AQ471" s="83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E471" s="83"/>
      <c r="BF471" s="83"/>
      <c r="BG471" s="83"/>
      <c r="BH471" s="83"/>
      <c r="BI471" s="83"/>
      <c r="BJ471" s="83"/>
      <c r="BK471" s="83"/>
      <c r="BL471" s="83"/>
      <c r="BM471" s="83"/>
      <c r="BN471" s="83"/>
      <c r="BO471" s="83"/>
      <c r="BP471" s="83"/>
      <c r="BQ471" s="83"/>
      <c r="BR471" s="83"/>
    </row>
    <row r="472">
      <c r="A472" s="83" t="str">
        <f t="array" ref="A472:ALK472">transpose(indirect('Train Failure report card'!C472))</f>
        <v>Wiper controller Box</v>
      </c>
      <c r="B472" s="83" t="s">
        <v>470</v>
      </c>
      <c r="C472" s="83" t="s">
        <v>424</v>
      </c>
      <c r="D472" s="83" t="s">
        <v>1215</v>
      </c>
      <c r="E472" s="83" t="s">
        <v>281</v>
      </c>
      <c r="F472" s="83" t="s">
        <v>352</v>
      </c>
      <c r="G472" s="83" t="s">
        <v>114</v>
      </c>
      <c r="H472" s="83" t="s">
        <v>1249</v>
      </c>
      <c r="I472" s="83" t="s">
        <v>1255</v>
      </c>
      <c r="J472" s="83" t="s">
        <v>625</v>
      </c>
      <c r="K472" s="83" t="s">
        <v>958</v>
      </c>
      <c r="L472" s="83" t="s">
        <v>645</v>
      </c>
      <c r="M472" s="83" t="s">
        <v>323</v>
      </c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3"/>
      <c r="AH472" s="83"/>
      <c r="AI472" s="83"/>
      <c r="AJ472" s="83"/>
      <c r="AK472" s="83"/>
      <c r="AL472" s="83"/>
      <c r="AM472" s="83"/>
      <c r="AN472" s="83"/>
      <c r="AO472" s="83"/>
      <c r="AP472" s="83"/>
      <c r="AQ472" s="83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E472" s="83"/>
      <c r="BF472" s="83"/>
      <c r="BG472" s="83"/>
      <c r="BH472" s="83"/>
      <c r="BI472" s="83"/>
      <c r="BJ472" s="83"/>
      <c r="BK472" s="83"/>
      <c r="BL472" s="83"/>
      <c r="BM472" s="83"/>
      <c r="BN472" s="83"/>
      <c r="BO472" s="83"/>
      <c r="BP472" s="83"/>
      <c r="BQ472" s="83"/>
      <c r="BR472" s="83"/>
    </row>
    <row r="473">
      <c r="A473" s="83" t="str">
        <f t="array" ref="A473:ALK473">transpose(indirect('Train Failure report card'!C473))</f>
        <v>Wiper controller Box</v>
      </c>
      <c r="B473" s="83" t="s">
        <v>470</v>
      </c>
      <c r="C473" s="83" t="s">
        <v>424</v>
      </c>
      <c r="D473" s="83" t="s">
        <v>1215</v>
      </c>
      <c r="E473" s="83" t="s">
        <v>281</v>
      </c>
      <c r="F473" s="83" t="s">
        <v>352</v>
      </c>
      <c r="G473" s="83" t="s">
        <v>114</v>
      </c>
      <c r="H473" s="83" t="s">
        <v>1249</v>
      </c>
      <c r="I473" s="83" t="s">
        <v>1255</v>
      </c>
      <c r="J473" s="83" t="s">
        <v>625</v>
      </c>
      <c r="K473" s="83" t="s">
        <v>958</v>
      </c>
      <c r="L473" s="83" t="s">
        <v>645</v>
      </c>
      <c r="M473" s="83" t="s">
        <v>323</v>
      </c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  <c r="AJ473" s="83"/>
      <c r="AK473" s="83"/>
      <c r="AL473" s="83"/>
      <c r="AM473" s="83"/>
      <c r="AN473" s="83"/>
      <c r="AO473" s="83"/>
      <c r="AP473" s="83"/>
      <c r="AQ473" s="83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E473" s="83"/>
      <c r="BF473" s="83"/>
      <c r="BG473" s="83"/>
      <c r="BH473" s="83"/>
      <c r="BI473" s="83"/>
      <c r="BJ473" s="83"/>
      <c r="BK473" s="83"/>
      <c r="BL473" s="83"/>
      <c r="BM473" s="83"/>
      <c r="BN473" s="83"/>
      <c r="BO473" s="83"/>
      <c r="BP473" s="83"/>
      <c r="BQ473" s="83"/>
      <c r="BR473" s="83"/>
    </row>
    <row r="474">
      <c r="A474" s="83" t="str">
        <f t="array" ref="A474:ALK474">transpose(indirect('Train Failure report card'!C474))</f>
        <v>Wiper controller Box</v>
      </c>
      <c r="B474" s="83" t="s">
        <v>470</v>
      </c>
      <c r="C474" s="83" t="s">
        <v>424</v>
      </c>
      <c r="D474" s="83" t="s">
        <v>1215</v>
      </c>
      <c r="E474" s="83" t="s">
        <v>281</v>
      </c>
      <c r="F474" s="83" t="s">
        <v>352</v>
      </c>
      <c r="G474" s="83" t="s">
        <v>114</v>
      </c>
      <c r="H474" s="83" t="s">
        <v>1249</v>
      </c>
      <c r="I474" s="83" t="s">
        <v>1255</v>
      </c>
      <c r="J474" s="83" t="s">
        <v>625</v>
      </c>
      <c r="K474" s="83" t="s">
        <v>958</v>
      </c>
      <c r="L474" s="83" t="s">
        <v>645</v>
      </c>
      <c r="M474" s="83" t="s">
        <v>323</v>
      </c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/>
      <c r="AI474" s="83"/>
      <c r="AJ474" s="83"/>
      <c r="AK474" s="83"/>
      <c r="AL474" s="83"/>
      <c r="AM474" s="83"/>
      <c r="AN474" s="83"/>
      <c r="AO474" s="83"/>
      <c r="AP474" s="83"/>
      <c r="AQ474" s="83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E474" s="83"/>
      <c r="BF474" s="83"/>
      <c r="BG474" s="83"/>
      <c r="BH474" s="83"/>
      <c r="BI474" s="83"/>
      <c r="BJ474" s="83"/>
      <c r="BK474" s="83"/>
      <c r="BL474" s="83"/>
      <c r="BM474" s="83"/>
      <c r="BN474" s="83"/>
      <c r="BO474" s="83"/>
      <c r="BP474" s="83"/>
      <c r="BQ474" s="83"/>
      <c r="BR474" s="83"/>
    </row>
    <row r="475">
      <c r="A475" s="83" t="str">
        <f t="array" ref="A475:ALK475">transpose(indirect('Train Failure report card'!C475))</f>
        <v>Wiper controller Box</v>
      </c>
      <c r="B475" s="83" t="s">
        <v>470</v>
      </c>
      <c r="C475" s="83" t="s">
        <v>424</v>
      </c>
      <c r="D475" s="83" t="s">
        <v>1215</v>
      </c>
      <c r="E475" s="83" t="s">
        <v>281</v>
      </c>
      <c r="F475" s="83" t="s">
        <v>352</v>
      </c>
      <c r="G475" s="83" t="s">
        <v>114</v>
      </c>
      <c r="H475" s="83" t="s">
        <v>1249</v>
      </c>
      <c r="I475" s="83" t="s">
        <v>1255</v>
      </c>
      <c r="J475" s="83" t="s">
        <v>625</v>
      </c>
      <c r="K475" s="83" t="s">
        <v>958</v>
      </c>
      <c r="L475" s="83" t="s">
        <v>645</v>
      </c>
      <c r="M475" s="83" t="s">
        <v>323</v>
      </c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  <c r="AG475" s="83"/>
      <c r="AH475" s="83"/>
      <c r="AI475" s="83"/>
      <c r="AJ475" s="83"/>
      <c r="AK475" s="83"/>
      <c r="AL475" s="83"/>
      <c r="AM475" s="83"/>
      <c r="AN475" s="83"/>
      <c r="AO475" s="83"/>
      <c r="AP475" s="83"/>
      <c r="AQ475" s="83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E475" s="83"/>
      <c r="BF475" s="83"/>
      <c r="BG475" s="83"/>
      <c r="BH475" s="83"/>
      <c r="BI475" s="83"/>
      <c r="BJ475" s="83"/>
      <c r="BK475" s="83"/>
      <c r="BL475" s="83"/>
      <c r="BM475" s="83"/>
      <c r="BN475" s="83"/>
      <c r="BO475" s="83"/>
      <c r="BP475" s="83"/>
      <c r="BQ475" s="83"/>
      <c r="BR475" s="83"/>
    </row>
    <row r="476">
      <c r="A476" s="83" t="str">
        <f t="array" ref="A476:ALK476">transpose(indirect('Train Failure report card'!C476))</f>
        <v>Wiper controller Box</v>
      </c>
      <c r="B476" s="83" t="s">
        <v>470</v>
      </c>
      <c r="C476" s="83" t="s">
        <v>424</v>
      </c>
      <c r="D476" s="83" t="s">
        <v>1215</v>
      </c>
      <c r="E476" s="83" t="s">
        <v>281</v>
      </c>
      <c r="F476" s="83" t="s">
        <v>352</v>
      </c>
      <c r="G476" s="83" t="s">
        <v>114</v>
      </c>
      <c r="H476" s="83" t="s">
        <v>1249</v>
      </c>
      <c r="I476" s="83" t="s">
        <v>1255</v>
      </c>
      <c r="J476" s="83" t="s">
        <v>625</v>
      </c>
      <c r="K476" s="83" t="s">
        <v>958</v>
      </c>
      <c r="L476" s="83" t="s">
        <v>645</v>
      </c>
      <c r="M476" s="83" t="s">
        <v>323</v>
      </c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  <c r="AG476" s="83"/>
      <c r="AH476" s="83"/>
      <c r="AI476" s="83"/>
      <c r="AJ476" s="83"/>
      <c r="AK476" s="83"/>
      <c r="AL476" s="83"/>
      <c r="AM476" s="83"/>
      <c r="AN476" s="83"/>
      <c r="AO476" s="83"/>
      <c r="AP476" s="83"/>
      <c r="AQ476" s="83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E476" s="83"/>
      <c r="BF476" s="83"/>
      <c r="BG476" s="83"/>
      <c r="BH476" s="83"/>
      <c r="BI476" s="83"/>
      <c r="BJ476" s="83"/>
      <c r="BK476" s="83"/>
      <c r="BL476" s="83"/>
      <c r="BM476" s="83"/>
      <c r="BN476" s="83"/>
      <c r="BO476" s="83"/>
      <c r="BP476" s="83"/>
      <c r="BQ476" s="83"/>
      <c r="BR476" s="83"/>
    </row>
    <row r="477">
      <c r="A477" s="83" t="str">
        <f t="array" ref="A477:ALK477">transpose(indirect('Train Failure report card'!C477))</f>
        <v>Wiper controller Box</v>
      </c>
      <c r="B477" s="83" t="s">
        <v>470</v>
      </c>
      <c r="C477" s="83" t="s">
        <v>424</v>
      </c>
      <c r="D477" s="83" t="s">
        <v>1215</v>
      </c>
      <c r="E477" s="83" t="s">
        <v>281</v>
      </c>
      <c r="F477" s="83" t="s">
        <v>352</v>
      </c>
      <c r="G477" s="83" t="s">
        <v>114</v>
      </c>
      <c r="H477" s="83" t="s">
        <v>1249</v>
      </c>
      <c r="I477" s="83" t="s">
        <v>1255</v>
      </c>
      <c r="J477" s="83" t="s">
        <v>625</v>
      </c>
      <c r="K477" s="83" t="s">
        <v>958</v>
      </c>
      <c r="L477" s="83" t="s">
        <v>645</v>
      </c>
      <c r="M477" s="83" t="s">
        <v>323</v>
      </c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  <c r="AG477" s="83"/>
      <c r="AH477" s="83"/>
      <c r="AI477" s="83"/>
      <c r="AJ477" s="83"/>
      <c r="AK477" s="83"/>
      <c r="AL477" s="83"/>
      <c r="AM477" s="83"/>
      <c r="AN477" s="83"/>
      <c r="AO477" s="83"/>
      <c r="AP477" s="83"/>
      <c r="AQ477" s="83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E477" s="83"/>
      <c r="BF477" s="83"/>
      <c r="BG477" s="83"/>
      <c r="BH477" s="83"/>
      <c r="BI477" s="83"/>
      <c r="BJ477" s="83"/>
      <c r="BK477" s="83"/>
      <c r="BL477" s="83"/>
      <c r="BM477" s="83"/>
      <c r="BN477" s="83"/>
      <c r="BO477" s="83"/>
      <c r="BP477" s="83"/>
      <c r="BQ477" s="83"/>
      <c r="BR477" s="83"/>
    </row>
    <row r="478">
      <c r="A478" s="83" t="str">
        <f t="array" ref="A478:ALK478">transpose(indirect('Train Failure report card'!C478))</f>
        <v>Wiper controller Box</v>
      </c>
      <c r="B478" s="83" t="s">
        <v>470</v>
      </c>
      <c r="C478" s="83" t="s">
        <v>424</v>
      </c>
      <c r="D478" s="83" t="s">
        <v>1215</v>
      </c>
      <c r="E478" s="83" t="s">
        <v>281</v>
      </c>
      <c r="F478" s="83" t="s">
        <v>352</v>
      </c>
      <c r="G478" s="83" t="s">
        <v>114</v>
      </c>
      <c r="H478" s="83" t="s">
        <v>1249</v>
      </c>
      <c r="I478" s="83" t="s">
        <v>1255</v>
      </c>
      <c r="J478" s="83" t="s">
        <v>625</v>
      </c>
      <c r="K478" s="83" t="s">
        <v>958</v>
      </c>
      <c r="L478" s="83" t="s">
        <v>645</v>
      </c>
      <c r="M478" s="83" t="s">
        <v>323</v>
      </c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3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E478" s="83"/>
      <c r="BF478" s="83"/>
      <c r="BG478" s="83"/>
      <c r="BH478" s="83"/>
      <c r="BI478" s="83"/>
      <c r="BJ478" s="83"/>
      <c r="BK478" s="83"/>
      <c r="BL478" s="83"/>
      <c r="BM478" s="83"/>
      <c r="BN478" s="83"/>
      <c r="BO478" s="83"/>
      <c r="BP478" s="83"/>
      <c r="BQ478" s="83"/>
      <c r="BR478" s="83"/>
    </row>
    <row r="479">
      <c r="A479" s="83" t="str">
        <f t="array" ref="A479:ALK479">transpose(indirect('Train Failure report card'!C479))</f>
        <v>Wiper controller Box</v>
      </c>
      <c r="B479" s="83" t="s">
        <v>470</v>
      </c>
      <c r="C479" s="83" t="s">
        <v>424</v>
      </c>
      <c r="D479" s="83" t="s">
        <v>1215</v>
      </c>
      <c r="E479" s="83" t="s">
        <v>281</v>
      </c>
      <c r="F479" s="83" t="s">
        <v>352</v>
      </c>
      <c r="G479" s="83" t="s">
        <v>114</v>
      </c>
      <c r="H479" s="83" t="s">
        <v>1249</v>
      </c>
      <c r="I479" s="83" t="s">
        <v>1255</v>
      </c>
      <c r="J479" s="83" t="s">
        <v>625</v>
      </c>
      <c r="K479" s="83" t="s">
        <v>958</v>
      </c>
      <c r="L479" s="83" t="s">
        <v>645</v>
      </c>
      <c r="M479" s="83" t="s">
        <v>323</v>
      </c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3"/>
      <c r="AI479" s="83"/>
      <c r="AJ479" s="83"/>
      <c r="AK479" s="83"/>
      <c r="AL479" s="83"/>
      <c r="AM479" s="83"/>
      <c r="AN479" s="83"/>
      <c r="AO479" s="83"/>
      <c r="AP479" s="83"/>
      <c r="AQ479" s="83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E479" s="83"/>
      <c r="BF479" s="83"/>
      <c r="BG479" s="83"/>
      <c r="BH479" s="83"/>
      <c r="BI479" s="83"/>
      <c r="BJ479" s="83"/>
      <c r="BK479" s="83"/>
      <c r="BL479" s="83"/>
      <c r="BM479" s="83"/>
      <c r="BN479" s="83"/>
      <c r="BO479" s="83"/>
      <c r="BP479" s="83"/>
      <c r="BQ479" s="83"/>
      <c r="BR479" s="83"/>
    </row>
    <row r="480">
      <c r="A480" s="83" t="str">
        <f t="array" ref="A480:ALK480">transpose(indirect('Train Failure report card'!C480))</f>
        <v>Saloon LCD</v>
      </c>
      <c r="B480" s="83" t="s">
        <v>164</v>
      </c>
      <c r="C480" s="83" t="s">
        <v>536</v>
      </c>
      <c r="D480" s="83" t="s">
        <v>341</v>
      </c>
      <c r="E480" s="83" t="s">
        <v>569</v>
      </c>
      <c r="F480" s="83" t="s">
        <v>489</v>
      </c>
      <c r="G480" s="83" t="s">
        <v>1241</v>
      </c>
      <c r="H480" s="83" t="s">
        <v>1246</v>
      </c>
      <c r="I480" s="83" t="s">
        <v>133</v>
      </c>
      <c r="J480" s="83" t="s">
        <v>635</v>
      </c>
      <c r="K480" s="83" t="s">
        <v>1263</v>
      </c>
      <c r="L480" s="83" t="s">
        <v>1267</v>
      </c>
      <c r="M480" s="83" t="s">
        <v>857</v>
      </c>
      <c r="N480" s="83" t="s">
        <v>1273</v>
      </c>
      <c r="O480" s="83" t="s">
        <v>990</v>
      </c>
      <c r="P480" s="83" t="s">
        <v>1283</v>
      </c>
      <c r="Q480" s="83" t="s">
        <v>914</v>
      </c>
      <c r="R480" s="83" t="s">
        <v>445</v>
      </c>
      <c r="S480" s="83" t="s">
        <v>238</v>
      </c>
      <c r="T480" s="83" t="s">
        <v>436</v>
      </c>
      <c r="U480" s="83" t="s">
        <v>375</v>
      </c>
      <c r="V480" s="83" t="s">
        <v>373</v>
      </c>
      <c r="W480" s="83" t="s">
        <v>582</v>
      </c>
      <c r="X480" s="83" t="s">
        <v>618</v>
      </c>
      <c r="Y480" s="83" t="s">
        <v>744</v>
      </c>
      <c r="Z480" s="83" t="s">
        <v>1106</v>
      </c>
      <c r="AA480" s="83" t="s">
        <v>161</v>
      </c>
      <c r="AB480" s="83" t="s">
        <v>38</v>
      </c>
      <c r="AC480" s="83" t="s">
        <v>95</v>
      </c>
      <c r="AD480" s="83" t="s">
        <v>619</v>
      </c>
      <c r="AE480" s="83" t="s">
        <v>680</v>
      </c>
      <c r="AF480" s="83" t="s">
        <v>699</v>
      </c>
      <c r="AG480" s="83" t="s">
        <v>1295</v>
      </c>
      <c r="AH480" s="83" t="s">
        <v>1296</v>
      </c>
      <c r="AI480" s="83" t="s">
        <v>61</v>
      </c>
      <c r="AJ480" s="83" t="s">
        <v>195</v>
      </c>
      <c r="AK480" s="83" t="s">
        <v>244</v>
      </c>
      <c r="AL480" s="83" t="s">
        <v>271</v>
      </c>
      <c r="AM480" s="83" t="s">
        <v>99</v>
      </c>
      <c r="AN480" s="83" t="s">
        <v>1297</v>
      </c>
      <c r="AO480" s="83" t="s">
        <v>288</v>
      </c>
      <c r="AP480" s="83" t="s">
        <v>523</v>
      </c>
      <c r="AQ480" s="83" t="s">
        <v>633</v>
      </c>
      <c r="AR480" s="83" t="s">
        <v>754</v>
      </c>
      <c r="AS480" s="83" t="s">
        <v>323</v>
      </c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E480" s="83"/>
      <c r="BF480" s="83"/>
      <c r="BG480" s="83"/>
      <c r="BH480" s="83"/>
      <c r="BI480" s="83"/>
      <c r="BJ480" s="83"/>
      <c r="BK480" s="83"/>
      <c r="BL480" s="83"/>
      <c r="BM480" s="83"/>
      <c r="BN480" s="83"/>
      <c r="BO480" s="83"/>
      <c r="BP480" s="83"/>
      <c r="BQ480" s="83"/>
      <c r="BR480" s="83"/>
    </row>
    <row r="481">
      <c r="A481" s="83" t="str">
        <f t="array" ref="A481:ALK481">transpose(indirect('Train Failure report card'!C481))</f>
        <v>Saloon LCD</v>
      </c>
      <c r="B481" s="83" t="s">
        <v>164</v>
      </c>
      <c r="C481" s="83" t="s">
        <v>536</v>
      </c>
      <c r="D481" s="83" t="s">
        <v>341</v>
      </c>
      <c r="E481" s="83" t="s">
        <v>569</v>
      </c>
      <c r="F481" s="83" t="s">
        <v>489</v>
      </c>
      <c r="G481" s="83" t="s">
        <v>1241</v>
      </c>
      <c r="H481" s="83" t="s">
        <v>1246</v>
      </c>
      <c r="I481" s="83" t="s">
        <v>133</v>
      </c>
      <c r="J481" s="83" t="s">
        <v>635</v>
      </c>
      <c r="K481" s="83" t="s">
        <v>1263</v>
      </c>
      <c r="L481" s="83" t="s">
        <v>1267</v>
      </c>
      <c r="M481" s="83" t="s">
        <v>857</v>
      </c>
      <c r="N481" s="83" t="s">
        <v>1273</v>
      </c>
      <c r="O481" s="83" t="s">
        <v>990</v>
      </c>
      <c r="P481" s="83" t="s">
        <v>1283</v>
      </c>
      <c r="Q481" s="83" t="s">
        <v>914</v>
      </c>
      <c r="R481" s="83" t="s">
        <v>445</v>
      </c>
      <c r="S481" s="83" t="s">
        <v>238</v>
      </c>
      <c r="T481" s="83" t="s">
        <v>436</v>
      </c>
      <c r="U481" s="83" t="s">
        <v>375</v>
      </c>
      <c r="V481" s="83" t="s">
        <v>373</v>
      </c>
      <c r="W481" s="83" t="s">
        <v>582</v>
      </c>
      <c r="X481" s="83" t="s">
        <v>618</v>
      </c>
      <c r="Y481" s="83" t="s">
        <v>744</v>
      </c>
      <c r="Z481" s="83" t="s">
        <v>1106</v>
      </c>
      <c r="AA481" s="83" t="s">
        <v>161</v>
      </c>
      <c r="AB481" s="83" t="s">
        <v>38</v>
      </c>
      <c r="AC481" s="83" t="s">
        <v>95</v>
      </c>
      <c r="AD481" s="83" t="s">
        <v>619</v>
      </c>
      <c r="AE481" s="83" t="s">
        <v>680</v>
      </c>
      <c r="AF481" s="83" t="s">
        <v>699</v>
      </c>
      <c r="AG481" s="83" t="s">
        <v>1295</v>
      </c>
      <c r="AH481" s="83" t="s">
        <v>1296</v>
      </c>
      <c r="AI481" s="83" t="s">
        <v>61</v>
      </c>
      <c r="AJ481" s="83" t="s">
        <v>195</v>
      </c>
      <c r="AK481" s="83" t="s">
        <v>244</v>
      </c>
      <c r="AL481" s="83" t="s">
        <v>271</v>
      </c>
      <c r="AM481" s="83" t="s">
        <v>99</v>
      </c>
      <c r="AN481" s="83" t="s">
        <v>1297</v>
      </c>
      <c r="AO481" s="83" t="s">
        <v>288</v>
      </c>
      <c r="AP481" s="83" t="s">
        <v>523</v>
      </c>
      <c r="AQ481" s="83" t="s">
        <v>633</v>
      </c>
      <c r="AR481" s="83" t="s">
        <v>754</v>
      </c>
      <c r="AS481" s="83" t="s">
        <v>323</v>
      </c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E481" s="83"/>
      <c r="BF481" s="83"/>
      <c r="BG481" s="83"/>
      <c r="BH481" s="83"/>
      <c r="BI481" s="83"/>
      <c r="BJ481" s="83"/>
      <c r="BK481" s="83"/>
      <c r="BL481" s="83"/>
      <c r="BM481" s="83"/>
      <c r="BN481" s="83"/>
      <c r="BO481" s="83"/>
      <c r="BP481" s="83"/>
      <c r="BQ481" s="83"/>
      <c r="BR481" s="83"/>
    </row>
    <row r="482">
      <c r="A482" s="83" t="str">
        <f t="array" ref="A482:ALK482">transpose(indirect('Train Failure report card'!C482))</f>
        <v>Saloon LCD</v>
      </c>
      <c r="B482" s="83" t="s">
        <v>164</v>
      </c>
      <c r="C482" s="83" t="s">
        <v>536</v>
      </c>
      <c r="D482" s="83" t="s">
        <v>341</v>
      </c>
      <c r="E482" s="83" t="s">
        <v>569</v>
      </c>
      <c r="F482" s="83" t="s">
        <v>489</v>
      </c>
      <c r="G482" s="83" t="s">
        <v>1241</v>
      </c>
      <c r="H482" s="83" t="s">
        <v>1246</v>
      </c>
      <c r="I482" s="83" t="s">
        <v>133</v>
      </c>
      <c r="J482" s="83" t="s">
        <v>635</v>
      </c>
      <c r="K482" s="83" t="s">
        <v>1263</v>
      </c>
      <c r="L482" s="83" t="s">
        <v>1267</v>
      </c>
      <c r="M482" s="83" t="s">
        <v>857</v>
      </c>
      <c r="N482" s="83" t="s">
        <v>1273</v>
      </c>
      <c r="O482" s="83" t="s">
        <v>990</v>
      </c>
      <c r="P482" s="83" t="s">
        <v>1283</v>
      </c>
      <c r="Q482" s="83" t="s">
        <v>914</v>
      </c>
      <c r="R482" s="83" t="s">
        <v>445</v>
      </c>
      <c r="S482" s="83" t="s">
        <v>238</v>
      </c>
      <c r="T482" s="83" t="s">
        <v>436</v>
      </c>
      <c r="U482" s="83" t="s">
        <v>375</v>
      </c>
      <c r="V482" s="83" t="s">
        <v>373</v>
      </c>
      <c r="W482" s="83" t="s">
        <v>582</v>
      </c>
      <c r="X482" s="83" t="s">
        <v>618</v>
      </c>
      <c r="Y482" s="83" t="s">
        <v>744</v>
      </c>
      <c r="Z482" s="83" t="s">
        <v>1106</v>
      </c>
      <c r="AA482" s="83" t="s">
        <v>161</v>
      </c>
      <c r="AB482" s="83" t="s">
        <v>38</v>
      </c>
      <c r="AC482" s="83" t="s">
        <v>95</v>
      </c>
      <c r="AD482" s="83" t="s">
        <v>619</v>
      </c>
      <c r="AE482" s="83" t="s">
        <v>680</v>
      </c>
      <c r="AF482" s="83" t="s">
        <v>699</v>
      </c>
      <c r="AG482" s="83" t="s">
        <v>1295</v>
      </c>
      <c r="AH482" s="83" t="s">
        <v>1296</v>
      </c>
      <c r="AI482" s="83" t="s">
        <v>61</v>
      </c>
      <c r="AJ482" s="83" t="s">
        <v>195</v>
      </c>
      <c r="AK482" s="83" t="s">
        <v>244</v>
      </c>
      <c r="AL482" s="83" t="s">
        <v>271</v>
      </c>
      <c r="AM482" s="83" t="s">
        <v>99</v>
      </c>
      <c r="AN482" s="83" t="s">
        <v>1297</v>
      </c>
      <c r="AO482" s="83" t="s">
        <v>288</v>
      </c>
      <c r="AP482" s="83" t="s">
        <v>523</v>
      </c>
      <c r="AQ482" s="83" t="s">
        <v>633</v>
      </c>
      <c r="AR482" s="83" t="s">
        <v>754</v>
      </c>
      <c r="AS482" s="83" t="s">
        <v>323</v>
      </c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E482" s="83"/>
      <c r="BF482" s="83"/>
      <c r="BG482" s="83"/>
      <c r="BH482" s="83"/>
      <c r="BI482" s="83"/>
      <c r="BJ482" s="83"/>
      <c r="BK482" s="83"/>
      <c r="BL482" s="83"/>
      <c r="BM482" s="83"/>
      <c r="BN482" s="83"/>
      <c r="BO482" s="83"/>
      <c r="BP482" s="83"/>
      <c r="BQ482" s="83"/>
      <c r="BR482" s="83"/>
    </row>
    <row r="483">
      <c r="A483" s="83" t="str">
        <f t="array" ref="A483:ALK483">transpose(indirect('Train Failure report card'!C483))</f>
        <v>Saloon LCD</v>
      </c>
      <c r="B483" s="83" t="s">
        <v>164</v>
      </c>
      <c r="C483" s="83" t="s">
        <v>536</v>
      </c>
      <c r="D483" s="83" t="s">
        <v>341</v>
      </c>
      <c r="E483" s="83" t="s">
        <v>569</v>
      </c>
      <c r="F483" s="83" t="s">
        <v>489</v>
      </c>
      <c r="G483" s="83" t="s">
        <v>1241</v>
      </c>
      <c r="H483" s="83" t="s">
        <v>1246</v>
      </c>
      <c r="I483" s="83" t="s">
        <v>133</v>
      </c>
      <c r="J483" s="83" t="s">
        <v>635</v>
      </c>
      <c r="K483" s="83" t="s">
        <v>1263</v>
      </c>
      <c r="L483" s="83" t="s">
        <v>1267</v>
      </c>
      <c r="M483" s="83" t="s">
        <v>857</v>
      </c>
      <c r="N483" s="83" t="s">
        <v>1273</v>
      </c>
      <c r="O483" s="83" t="s">
        <v>990</v>
      </c>
      <c r="P483" s="83" t="s">
        <v>1283</v>
      </c>
      <c r="Q483" s="83" t="s">
        <v>914</v>
      </c>
      <c r="R483" s="83" t="s">
        <v>445</v>
      </c>
      <c r="S483" s="83" t="s">
        <v>238</v>
      </c>
      <c r="T483" s="83" t="s">
        <v>436</v>
      </c>
      <c r="U483" s="83" t="s">
        <v>375</v>
      </c>
      <c r="V483" s="83" t="s">
        <v>373</v>
      </c>
      <c r="W483" s="83" t="s">
        <v>582</v>
      </c>
      <c r="X483" s="83" t="s">
        <v>618</v>
      </c>
      <c r="Y483" s="83" t="s">
        <v>744</v>
      </c>
      <c r="Z483" s="83" t="s">
        <v>1106</v>
      </c>
      <c r="AA483" s="83" t="s">
        <v>161</v>
      </c>
      <c r="AB483" s="83" t="s">
        <v>38</v>
      </c>
      <c r="AC483" s="83" t="s">
        <v>95</v>
      </c>
      <c r="AD483" s="83" t="s">
        <v>619</v>
      </c>
      <c r="AE483" s="83" t="s">
        <v>680</v>
      </c>
      <c r="AF483" s="83" t="s">
        <v>699</v>
      </c>
      <c r="AG483" s="83" t="s">
        <v>1295</v>
      </c>
      <c r="AH483" s="83" t="s">
        <v>1296</v>
      </c>
      <c r="AI483" s="83" t="s">
        <v>61</v>
      </c>
      <c r="AJ483" s="83" t="s">
        <v>195</v>
      </c>
      <c r="AK483" s="83" t="s">
        <v>244</v>
      </c>
      <c r="AL483" s="83" t="s">
        <v>271</v>
      </c>
      <c r="AM483" s="83" t="s">
        <v>99</v>
      </c>
      <c r="AN483" s="83" t="s">
        <v>1297</v>
      </c>
      <c r="AO483" s="83" t="s">
        <v>288</v>
      </c>
      <c r="AP483" s="83" t="s">
        <v>523</v>
      </c>
      <c r="AQ483" s="83" t="s">
        <v>633</v>
      </c>
      <c r="AR483" s="83" t="s">
        <v>754</v>
      </c>
      <c r="AS483" s="83" t="s">
        <v>323</v>
      </c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E483" s="83"/>
      <c r="BF483" s="83"/>
      <c r="BG483" s="83"/>
      <c r="BH483" s="83"/>
      <c r="BI483" s="83"/>
      <c r="BJ483" s="83"/>
      <c r="BK483" s="83"/>
      <c r="BL483" s="83"/>
      <c r="BM483" s="83"/>
      <c r="BN483" s="83"/>
      <c r="BO483" s="83"/>
      <c r="BP483" s="83"/>
      <c r="BQ483" s="83"/>
      <c r="BR483" s="83"/>
    </row>
    <row r="484">
      <c r="A484" s="83" t="str">
        <f t="array" ref="A484:ALK484">transpose(indirect('Train Failure report card'!C484))</f>
        <v>Wiper controller Box</v>
      </c>
      <c r="B484" s="83" t="s">
        <v>470</v>
      </c>
      <c r="C484" s="83" t="s">
        <v>424</v>
      </c>
      <c r="D484" s="83" t="s">
        <v>1215</v>
      </c>
      <c r="E484" s="83" t="s">
        <v>281</v>
      </c>
      <c r="F484" s="83" t="s">
        <v>352</v>
      </c>
      <c r="G484" s="83" t="s">
        <v>114</v>
      </c>
      <c r="H484" s="83" t="s">
        <v>1249</v>
      </c>
      <c r="I484" s="83" t="s">
        <v>1255</v>
      </c>
      <c r="J484" s="83" t="s">
        <v>625</v>
      </c>
      <c r="K484" s="83" t="s">
        <v>958</v>
      </c>
      <c r="L484" s="83" t="s">
        <v>645</v>
      </c>
      <c r="M484" s="83" t="s">
        <v>323</v>
      </c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  <c r="AJ484" s="83"/>
      <c r="AK484" s="83"/>
      <c r="AL484" s="83"/>
      <c r="AM484" s="83"/>
      <c r="AN484" s="83"/>
      <c r="AO484" s="83"/>
      <c r="AP484" s="83"/>
      <c r="AQ484" s="83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E484" s="83"/>
      <c r="BF484" s="83"/>
      <c r="BG484" s="83"/>
      <c r="BH484" s="83"/>
      <c r="BI484" s="83"/>
      <c r="BJ484" s="83"/>
      <c r="BK484" s="83"/>
      <c r="BL484" s="83"/>
      <c r="BM484" s="83"/>
      <c r="BN484" s="83"/>
      <c r="BO484" s="83"/>
      <c r="BP484" s="83"/>
      <c r="BQ484" s="83"/>
      <c r="BR484" s="83"/>
    </row>
    <row r="485">
      <c r="A485" s="83" t="str">
        <f t="array" ref="A485:ALK485">transpose(indirect('Train Failure report card'!C485))</f>
        <v>Saloon LCD</v>
      </c>
      <c r="B485" s="83" t="s">
        <v>164</v>
      </c>
      <c r="C485" s="83" t="s">
        <v>536</v>
      </c>
      <c r="D485" s="83" t="s">
        <v>341</v>
      </c>
      <c r="E485" s="83" t="s">
        <v>569</v>
      </c>
      <c r="F485" s="83" t="s">
        <v>489</v>
      </c>
      <c r="G485" s="83" t="s">
        <v>1241</v>
      </c>
      <c r="H485" s="83" t="s">
        <v>1246</v>
      </c>
      <c r="I485" s="83" t="s">
        <v>133</v>
      </c>
      <c r="J485" s="83" t="s">
        <v>635</v>
      </c>
      <c r="K485" s="83" t="s">
        <v>1263</v>
      </c>
      <c r="L485" s="83" t="s">
        <v>1267</v>
      </c>
      <c r="M485" s="83" t="s">
        <v>857</v>
      </c>
      <c r="N485" s="83" t="s">
        <v>1273</v>
      </c>
      <c r="O485" s="83" t="s">
        <v>990</v>
      </c>
      <c r="P485" s="83" t="s">
        <v>1283</v>
      </c>
      <c r="Q485" s="83" t="s">
        <v>914</v>
      </c>
      <c r="R485" s="83" t="s">
        <v>445</v>
      </c>
      <c r="S485" s="83" t="s">
        <v>238</v>
      </c>
      <c r="T485" s="83" t="s">
        <v>436</v>
      </c>
      <c r="U485" s="83" t="s">
        <v>375</v>
      </c>
      <c r="V485" s="83" t="s">
        <v>373</v>
      </c>
      <c r="W485" s="83" t="s">
        <v>582</v>
      </c>
      <c r="X485" s="83" t="s">
        <v>618</v>
      </c>
      <c r="Y485" s="83" t="s">
        <v>744</v>
      </c>
      <c r="Z485" s="83" t="s">
        <v>1106</v>
      </c>
      <c r="AA485" s="83" t="s">
        <v>161</v>
      </c>
      <c r="AB485" s="83" t="s">
        <v>38</v>
      </c>
      <c r="AC485" s="83" t="s">
        <v>95</v>
      </c>
      <c r="AD485" s="83" t="s">
        <v>619</v>
      </c>
      <c r="AE485" s="83" t="s">
        <v>680</v>
      </c>
      <c r="AF485" s="83" t="s">
        <v>699</v>
      </c>
      <c r="AG485" s="83" t="s">
        <v>1295</v>
      </c>
      <c r="AH485" s="83" t="s">
        <v>1296</v>
      </c>
      <c r="AI485" s="83" t="s">
        <v>61</v>
      </c>
      <c r="AJ485" s="83" t="s">
        <v>195</v>
      </c>
      <c r="AK485" s="83" t="s">
        <v>244</v>
      </c>
      <c r="AL485" s="83" t="s">
        <v>271</v>
      </c>
      <c r="AM485" s="83" t="s">
        <v>99</v>
      </c>
      <c r="AN485" s="83" t="s">
        <v>1297</v>
      </c>
      <c r="AO485" s="83" t="s">
        <v>288</v>
      </c>
      <c r="AP485" s="83" t="s">
        <v>523</v>
      </c>
      <c r="AQ485" s="83" t="s">
        <v>633</v>
      </c>
      <c r="AR485" s="83" t="s">
        <v>754</v>
      </c>
      <c r="AS485" s="83" t="s">
        <v>323</v>
      </c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E485" s="83"/>
      <c r="BF485" s="83"/>
      <c r="BG485" s="83"/>
      <c r="BH485" s="83"/>
      <c r="BI485" s="83"/>
      <c r="BJ485" s="83"/>
      <c r="BK485" s="83"/>
      <c r="BL485" s="83"/>
      <c r="BM485" s="83"/>
      <c r="BN485" s="83"/>
      <c r="BO485" s="83"/>
      <c r="BP485" s="83"/>
      <c r="BQ485" s="83"/>
      <c r="BR485" s="83"/>
    </row>
    <row r="486">
      <c r="A486" s="83" t="str">
        <f t="array" ref="A486:ALK486">transpose(indirect('Train Failure report card'!C486))</f>
        <v>Current collector fuse</v>
      </c>
      <c r="B486" s="83" t="s">
        <v>126</v>
      </c>
      <c r="C486" s="83" t="s">
        <v>1185</v>
      </c>
      <c r="D486" s="83" t="s">
        <v>1201</v>
      </c>
      <c r="E486" s="83" t="s">
        <v>1218</v>
      </c>
      <c r="F486" s="83" t="s">
        <v>812</v>
      </c>
      <c r="G486" s="83" t="s">
        <v>176</v>
      </c>
      <c r="H486" s="83" t="s">
        <v>1244</v>
      </c>
      <c r="I486" s="83" t="s">
        <v>253</v>
      </c>
      <c r="J486" s="83" t="s">
        <v>433</v>
      </c>
      <c r="K486" s="83" t="s">
        <v>323</v>
      </c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  <c r="AG486" s="83"/>
      <c r="AH486" s="83"/>
      <c r="AI486" s="83"/>
      <c r="AJ486" s="83"/>
      <c r="AK486" s="83"/>
      <c r="AL486" s="83"/>
      <c r="AM486" s="83"/>
      <c r="AN486" s="83"/>
      <c r="AO486" s="83"/>
      <c r="AP486" s="83"/>
      <c r="AQ486" s="83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E486" s="83"/>
      <c r="BF486" s="83"/>
      <c r="BG486" s="83"/>
      <c r="BH486" s="83"/>
      <c r="BI486" s="83"/>
      <c r="BJ486" s="83"/>
      <c r="BK486" s="83"/>
      <c r="BL486" s="83"/>
      <c r="BM486" s="83"/>
      <c r="BN486" s="83"/>
      <c r="BO486" s="83"/>
      <c r="BP486" s="83"/>
      <c r="BQ486" s="83"/>
      <c r="BR486" s="83"/>
    </row>
    <row r="487">
      <c r="A487" s="83" t="str">
        <f t="array" ref="A487:ALK487">transpose(indirect('Train Failure report card'!C487))</f>
        <v>Low beam lamp</v>
      </c>
      <c r="B487" s="83" t="s">
        <v>19</v>
      </c>
      <c r="C487" s="83" t="s">
        <v>1192</v>
      </c>
      <c r="D487" s="83" t="s">
        <v>1209</v>
      </c>
      <c r="E487" s="83" t="s">
        <v>249</v>
      </c>
      <c r="F487" s="83" t="s">
        <v>357</v>
      </c>
      <c r="G487" s="83" t="s">
        <v>323</v>
      </c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  <c r="AG487" s="83"/>
      <c r="AH487" s="83"/>
      <c r="AI487" s="83"/>
      <c r="AJ487" s="83"/>
      <c r="AK487" s="83"/>
      <c r="AL487" s="83"/>
      <c r="AM487" s="83"/>
      <c r="AN487" s="83"/>
      <c r="AO487" s="83"/>
      <c r="AP487" s="83"/>
      <c r="AQ487" s="83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E487" s="83"/>
      <c r="BF487" s="83"/>
      <c r="BG487" s="83"/>
      <c r="BH487" s="83"/>
      <c r="BI487" s="83"/>
      <c r="BJ487" s="83"/>
      <c r="BK487" s="83"/>
      <c r="BL487" s="83"/>
      <c r="BM487" s="83"/>
      <c r="BN487" s="83"/>
      <c r="BO487" s="83"/>
      <c r="BP487" s="83"/>
      <c r="BQ487" s="83"/>
      <c r="BR487" s="83"/>
    </row>
    <row r="488">
      <c r="A488" s="83" t="str">
        <f t="array" ref="A488:ALK488">transpose(indirect('Train Failure report card'!C488))</f>
        <v>Low beam lamp</v>
      </c>
      <c r="B488" s="83" t="s">
        <v>19</v>
      </c>
      <c r="C488" s="83" t="s">
        <v>1192</v>
      </c>
      <c r="D488" s="83" t="s">
        <v>1209</v>
      </c>
      <c r="E488" s="83" t="s">
        <v>249</v>
      </c>
      <c r="F488" s="83" t="s">
        <v>357</v>
      </c>
      <c r="G488" s="83" t="s">
        <v>323</v>
      </c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  <c r="AG488" s="83"/>
      <c r="AH488" s="83"/>
      <c r="AI488" s="83"/>
      <c r="AJ488" s="83"/>
      <c r="AK488" s="83"/>
      <c r="AL488" s="83"/>
      <c r="AM488" s="83"/>
      <c r="AN488" s="83"/>
      <c r="AO488" s="83"/>
      <c r="AP488" s="83"/>
      <c r="AQ488" s="83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E488" s="83"/>
      <c r="BF488" s="83"/>
      <c r="BG488" s="83"/>
      <c r="BH488" s="83"/>
      <c r="BI488" s="83"/>
      <c r="BJ488" s="83"/>
      <c r="BK488" s="83"/>
      <c r="BL488" s="83"/>
      <c r="BM488" s="83"/>
      <c r="BN488" s="83"/>
      <c r="BO488" s="83"/>
      <c r="BP488" s="83"/>
      <c r="BQ488" s="83"/>
      <c r="BR488" s="83"/>
    </row>
    <row r="489">
      <c r="A489" s="83" t="str">
        <f t="array" ref="A489:ALK489">transpose(indirect('Train Failure report card'!C489))</f>
        <v>Saloon LCD</v>
      </c>
      <c r="B489" s="83" t="s">
        <v>164</v>
      </c>
      <c r="C489" s="83" t="s">
        <v>536</v>
      </c>
      <c r="D489" s="83" t="s">
        <v>341</v>
      </c>
      <c r="E489" s="83" t="s">
        <v>569</v>
      </c>
      <c r="F489" s="83" t="s">
        <v>489</v>
      </c>
      <c r="G489" s="83" t="s">
        <v>1241</v>
      </c>
      <c r="H489" s="83" t="s">
        <v>1246</v>
      </c>
      <c r="I489" s="83" t="s">
        <v>133</v>
      </c>
      <c r="J489" s="83" t="s">
        <v>635</v>
      </c>
      <c r="K489" s="83" t="s">
        <v>1263</v>
      </c>
      <c r="L489" s="83" t="s">
        <v>1267</v>
      </c>
      <c r="M489" s="83" t="s">
        <v>857</v>
      </c>
      <c r="N489" s="83" t="s">
        <v>1273</v>
      </c>
      <c r="O489" s="83" t="s">
        <v>990</v>
      </c>
      <c r="P489" s="83" t="s">
        <v>1283</v>
      </c>
      <c r="Q489" s="83" t="s">
        <v>914</v>
      </c>
      <c r="R489" s="83" t="s">
        <v>445</v>
      </c>
      <c r="S489" s="83" t="s">
        <v>238</v>
      </c>
      <c r="T489" s="83" t="s">
        <v>436</v>
      </c>
      <c r="U489" s="83" t="s">
        <v>375</v>
      </c>
      <c r="V489" s="83" t="s">
        <v>373</v>
      </c>
      <c r="W489" s="83" t="s">
        <v>582</v>
      </c>
      <c r="X489" s="83" t="s">
        <v>618</v>
      </c>
      <c r="Y489" s="83" t="s">
        <v>744</v>
      </c>
      <c r="Z489" s="83" t="s">
        <v>1106</v>
      </c>
      <c r="AA489" s="83" t="s">
        <v>161</v>
      </c>
      <c r="AB489" s="83" t="s">
        <v>38</v>
      </c>
      <c r="AC489" s="83" t="s">
        <v>95</v>
      </c>
      <c r="AD489" s="83" t="s">
        <v>619</v>
      </c>
      <c r="AE489" s="83" t="s">
        <v>680</v>
      </c>
      <c r="AF489" s="83" t="s">
        <v>699</v>
      </c>
      <c r="AG489" s="83" t="s">
        <v>1295</v>
      </c>
      <c r="AH489" s="83" t="s">
        <v>1296</v>
      </c>
      <c r="AI489" s="83" t="s">
        <v>61</v>
      </c>
      <c r="AJ489" s="83" t="s">
        <v>195</v>
      </c>
      <c r="AK489" s="83" t="s">
        <v>244</v>
      </c>
      <c r="AL489" s="83" t="s">
        <v>271</v>
      </c>
      <c r="AM489" s="83" t="s">
        <v>99</v>
      </c>
      <c r="AN489" s="83" t="s">
        <v>1297</v>
      </c>
      <c r="AO489" s="83" t="s">
        <v>288</v>
      </c>
      <c r="AP489" s="83" t="s">
        <v>523</v>
      </c>
      <c r="AQ489" s="83" t="s">
        <v>633</v>
      </c>
      <c r="AR489" s="83" t="s">
        <v>754</v>
      </c>
      <c r="AS489" s="83" t="s">
        <v>323</v>
      </c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E489" s="83"/>
      <c r="BF489" s="83"/>
      <c r="BG489" s="83"/>
      <c r="BH489" s="83"/>
      <c r="BI489" s="83"/>
      <c r="BJ489" s="83"/>
      <c r="BK489" s="83"/>
      <c r="BL489" s="83"/>
      <c r="BM489" s="83"/>
      <c r="BN489" s="83"/>
      <c r="BO489" s="83"/>
      <c r="BP489" s="83"/>
      <c r="BQ489" s="83"/>
      <c r="BR489" s="83"/>
    </row>
    <row r="490">
      <c r="A490" s="83" t="str">
        <f t="array" ref="A490:ALK490">transpose(indirect('Train Failure report card'!C490))</f>
        <v>V4 Valve (Automatic coupler)</v>
      </c>
      <c r="B490" s="83" t="s">
        <v>1171</v>
      </c>
      <c r="C490" s="83" t="s">
        <v>1184</v>
      </c>
      <c r="D490" s="83" t="s">
        <v>1200</v>
      </c>
      <c r="E490" s="83" t="s">
        <v>215</v>
      </c>
      <c r="F490" s="83" t="s">
        <v>323</v>
      </c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  <c r="AG490" s="83"/>
      <c r="AH490" s="83"/>
      <c r="AI490" s="83"/>
      <c r="AJ490" s="83"/>
      <c r="AK490" s="83"/>
      <c r="AL490" s="83"/>
      <c r="AM490" s="83"/>
      <c r="AN490" s="83"/>
      <c r="AO490" s="83"/>
      <c r="AP490" s="83"/>
      <c r="AQ490" s="83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E490" s="83"/>
      <c r="BF490" s="83"/>
      <c r="BG490" s="83"/>
      <c r="BH490" s="83"/>
      <c r="BI490" s="83"/>
      <c r="BJ490" s="83"/>
      <c r="BK490" s="83"/>
      <c r="BL490" s="83"/>
      <c r="BM490" s="83"/>
      <c r="BN490" s="83"/>
      <c r="BO490" s="83"/>
      <c r="BP490" s="83"/>
      <c r="BQ490" s="83"/>
      <c r="BR490" s="83"/>
    </row>
    <row r="491">
      <c r="A491" s="83" t="str">
        <f t="array" ref="A491:ALK491">transpose(indirect('Train Failure report card'!C491))</f>
        <v>Current collector fuse</v>
      </c>
      <c r="B491" s="83" t="s">
        <v>126</v>
      </c>
      <c r="C491" s="83" t="s">
        <v>1185</v>
      </c>
      <c r="D491" s="83" t="s">
        <v>1201</v>
      </c>
      <c r="E491" s="83" t="s">
        <v>1218</v>
      </c>
      <c r="F491" s="83" t="s">
        <v>812</v>
      </c>
      <c r="G491" s="83" t="s">
        <v>176</v>
      </c>
      <c r="H491" s="83" t="s">
        <v>1244</v>
      </c>
      <c r="I491" s="83" t="s">
        <v>253</v>
      </c>
      <c r="J491" s="83" t="s">
        <v>433</v>
      </c>
      <c r="K491" s="83" t="s">
        <v>323</v>
      </c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  <c r="AG491" s="83"/>
      <c r="AH491" s="83"/>
      <c r="AI491" s="83"/>
      <c r="AJ491" s="83"/>
      <c r="AK491" s="83"/>
      <c r="AL491" s="83"/>
      <c r="AM491" s="83"/>
      <c r="AN491" s="83"/>
      <c r="AO491" s="83"/>
      <c r="AP491" s="83"/>
      <c r="AQ491" s="83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E491" s="83"/>
      <c r="BF491" s="83"/>
      <c r="BG491" s="83"/>
      <c r="BH491" s="83"/>
      <c r="BI491" s="83"/>
      <c r="BJ491" s="83"/>
      <c r="BK491" s="83"/>
      <c r="BL491" s="83"/>
      <c r="BM491" s="83"/>
      <c r="BN491" s="83"/>
      <c r="BO491" s="83"/>
      <c r="BP491" s="83"/>
      <c r="BQ491" s="83"/>
      <c r="BR491" s="83"/>
    </row>
    <row r="492">
      <c r="A492" s="83" t="str">
        <f t="array" ref="A492:ALK492">transpose(indirect('Train Failure report card'!C492))</f>
        <v>Wiper controller Box</v>
      </c>
      <c r="B492" s="83" t="s">
        <v>470</v>
      </c>
      <c r="C492" s="83" t="s">
        <v>424</v>
      </c>
      <c r="D492" s="83" t="s">
        <v>1215</v>
      </c>
      <c r="E492" s="83" t="s">
        <v>281</v>
      </c>
      <c r="F492" s="83" t="s">
        <v>352</v>
      </c>
      <c r="G492" s="83" t="s">
        <v>114</v>
      </c>
      <c r="H492" s="83" t="s">
        <v>1249</v>
      </c>
      <c r="I492" s="83" t="s">
        <v>1255</v>
      </c>
      <c r="J492" s="83" t="s">
        <v>625</v>
      </c>
      <c r="K492" s="83" t="s">
        <v>958</v>
      </c>
      <c r="L492" s="83" t="s">
        <v>645</v>
      </c>
      <c r="M492" s="83" t="s">
        <v>323</v>
      </c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  <c r="AG492" s="83"/>
      <c r="AH492" s="83"/>
      <c r="AI492" s="83"/>
      <c r="AJ492" s="83"/>
      <c r="AK492" s="83"/>
      <c r="AL492" s="83"/>
      <c r="AM492" s="83"/>
      <c r="AN492" s="83"/>
      <c r="AO492" s="83"/>
      <c r="AP492" s="83"/>
      <c r="AQ492" s="83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E492" s="83"/>
      <c r="BF492" s="83"/>
      <c r="BG492" s="83"/>
      <c r="BH492" s="83"/>
      <c r="BI492" s="83"/>
      <c r="BJ492" s="83"/>
      <c r="BK492" s="83"/>
      <c r="BL492" s="83"/>
      <c r="BM492" s="83"/>
      <c r="BN492" s="83"/>
      <c r="BO492" s="83"/>
      <c r="BP492" s="83"/>
      <c r="BQ492" s="83"/>
      <c r="BR492" s="83"/>
    </row>
    <row r="493">
      <c r="A493" s="83" t="str">
        <f t="array" ref="A493:ALK493">transpose(indirect('Train Failure report card'!C493))</f>
        <v>Wiper controller Box</v>
      </c>
      <c r="B493" s="83" t="s">
        <v>470</v>
      </c>
      <c r="C493" s="83" t="s">
        <v>424</v>
      </c>
      <c r="D493" s="83" t="s">
        <v>1215</v>
      </c>
      <c r="E493" s="83" t="s">
        <v>281</v>
      </c>
      <c r="F493" s="83" t="s">
        <v>352</v>
      </c>
      <c r="G493" s="83" t="s">
        <v>114</v>
      </c>
      <c r="H493" s="83" t="s">
        <v>1249</v>
      </c>
      <c r="I493" s="83" t="s">
        <v>1255</v>
      </c>
      <c r="J493" s="83" t="s">
        <v>625</v>
      </c>
      <c r="K493" s="83" t="s">
        <v>958</v>
      </c>
      <c r="L493" s="83" t="s">
        <v>645</v>
      </c>
      <c r="M493" s="83" t="s">
        <v>323</v>
      </c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  <c r="AG493" s="83"/>
      <c r="AH493" s="83"/>
      <c r="AI493" s="83"/>
      <c r="AJ493" s="83"/>
      <c r="AK493" s="83"/>
      <c r="AL493" s="83"/>
      <c r="AM493" s="83"/>
      <c r="AN493" s="83"/>
      <c r="AO493" s="83"/>
      <c r="AP493" s="83"/>
      <c r="AQ493" s="83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E493" s="83"/>
      <c r="BF493" s="83"/>
      <c r="BG493" s="83"/>
      <c r="BH493" s="83"/>
      <c r="BI493" s="83"/>
      <c r="BJ493" s="83"/>
      <c r="BK493" s="83"/>
      <c r="BL493" s="83"/>
      <c r="BM493" s="83"/>
      <c r="BN493" s="83"/>
      <c r="BO493" s="83"/>
      <c r="BP493" s="83"/>
      <c r="BQ493" s="83"/>
      <c r="BR493" s="83"/>
    </row>
    <row r="494">
      <c r="A494" s="83" t="str">
        <f t="array" ref="A494:ALK494">transpose(indirect('Train Failure report card'!C494))</f>
        <v>Traction Inverter</v>
      </c>
      <c r="B494" s="83" t="s">
        <v>1172</v>
      </c>
      <c r="C494" s="83" t="s">
        <v>1186</v>
      </c>
      <c r="D494" s="83" t="s">
        <v>1202</v>
      </c>
      <c r="E494" s="83" t="s">
        <v>1219</v>
      </c>
      <c r="F494" s="83" t="s">
        <v>420</v>
      </c>
      <c r="G494" s="83" t="s">
        <v>1237</v>
      </c>
      <c r="H494" s="83" t="s">
        <v>512</v>
      </c>
      <c r="I494" s="83" t="s">
        <v>1252</v>
      </c>
      <c r="J494" s="83" t="s">
        <v>931</v>
      </c>
      <c r="K494" s="83" t="s">
        <v>1260</v>
      </c>
      <c r="L494" s="83" t="s">
        <v>899</v>
      </c>
      <c r="M494" s="83" t="s">
        <v>1269</v>
      </c>
      <c r="N494" s="83" t="s">
        <v>922</v>
      </c>
      <c r="O494" s="83" t="s">
        <v>1275</v>
      </c>
      <c r="P494" s="83" t="s">
        <v>1280</v>
      </c>
      <c r="Q494" s="83" t="s">
        <v>1285</v>
      </c>
      <c r="R494" s="83" t="s">
        <v>1289</v>
      </c>
      <c r="S494" s="83" t="s">
        <v>516</v>
      </c>
      <c r="T494" s="83" t="s">
        <v>893</v>
      </c>
      <c r="U494" s="83" t="s">
        <v>877</v>
      </c>
      <c r="V494" s="83" t="s">
        <v>878</v>
      </c>
      <c r="W494" s="83" t="s">
        <v>883</v>
      </c>
      <c r="X494" s="83" t="s">
        <v>912</v>
      </c>
      <c r="Y494" s="83" t="s">
        <v>323</v>
      </c>
      <c r="Z494" s="83"/>
      <c r="AA494" s="83"/>
      <c r="AB494" s="83"/>
      <c r="AC494" s="83"/>
      <c r="AD494" s="83"/>
      <c r="AE494" s="83"/>
      <c r="AF494" s="83"/>
      <c r="AG494" s="83"/>
      <c r="AH494" s="83"/>
      <c r="AI494" s="83"/>
      <c r="AJ494" s="83"/>
      <c r="AK494" s="83"/>
      <c r="AL494" s="83"/>
      <c r="AM494" s="83"/>
      <c r="AN494" s="83"/>
      <c r="AO494" s="83"/>
      <c r="AP494" s="83"/>
      <c r="AQ494" s="83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E494" s="83"/>
      <c r="BF494" s="83"/>
      <c r="BG494" s="83"/>
      <c r="BH494" s="83"/>
      <c r="BI494" s="83"/>
      <c r="BJ494" s="83"/>
      <c r="BK494" s="83"/>
      <c r="BL494" s="83"/>
      <c r="BM494" s="83"/>
      <c r="BN494" s="83"/>
      <c r="BO494" s="83"/>
      <c r="BP494" s="83"/>
      <c r="BQ494" s="83"/>
      <c r="BR494" s="83"/>
    </row>
    <row r="495">
      <c r="A495" s="83" t="str">
        <f t="array" ref="A495:ALK495">transpose(indirect('Train Failure report card'!C495))</f>
        <v>Traction Inverter</v>
      </c>
      <c r="B495" s="83" t="s">
        <v>1172</v>
      </c>
      <c r="C495" s="83" t="s">
        <v>1186</v>
      </c>
      <c r="D495" s="83" t="s">
        <v>1202</v>
      </c>
      <c r="E495" s="83" t="s">
        <v>1219</v>
      </c>
      <c r="F495" s="83" t="s">
        <v>420</v>
      </c>
      <c r="G495" s="83" t="s">
        <v>1237</v>
      </c>
      <c r="H495" s="83" t="s">
        <v>512</v>
      </c>
      <c r="I495" s="83" t="s">
        <v>1252</v>
      </c>
      <c r="J495" s="83" t="s">
        <v>931</v>
      </c>
      <c r="K495" s="83" t="s">
        <v>1260</v>
      </c>
      <c r="L495" s="83" t="s">
        <v>899</v>
      </c>
      <c r="M495" s="83" t="s">
        <v>1269</v>
      </c>
      <c r="N495" s="83" t="s">
        <v>922</v>
      </c>
      <c r="O495" s="83" t="s">
        <v>1275</v>
      </c>
      <c r="P495" s="83" t="s">
        <v>1280</v>
      </c>
      <c r="Q495" s="83" t="s">
        <v>1285</v>
      </c>
      <c r="R495" s="83" t="s">
        <v>1289</v>
      </c>
      <c r="S495" s="83" t="s">
        <v>516</v>
      </c>
      <c r="T495" s="83" t="s">
        <v>893</v>
      </c>
      <c r="U495" s="83" t="s">
        <v>877</v>
      </c>
      <c r="V495" s="83" t="s">
        <v>878</v>
      </c>
      <c r="W495" s="83" t="s">
        <v>883</v>
      </c>
      <c r="X495" s="83" t="s">
        <v>912</v>
      </c>
      <c r="Y495" s="83" t="s">
        <v>323</v>
      </c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  <c r="AJ495" s="83"/>
      <c r="AK495" s="83"/>
      <c r="AL495" s="83"/>
      <c r="AM495" s="83"/>
      <c r="AN495" s="83"/>
      <c r="AO495" s="83"/>
      <c r="AP495" s="83"/>
      <c r="AQ495" s="83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E495" s="83"/>
      <c r="BF495" s="83"/>
      <c r="BG495" s="83"/>
      <c r="BH495" s="83"/>
      <c r="BI495" s="83"/>
      <c r="BJ495" s="83"/>
      <c r="BK495" s="83"/>
      <c r="BL495" s="83"/>
      <c r="BM495" s="83"/>
      <c r="BN495" s="83"/>
      <c r="BO495" s="83"/>
      <c r="BP495" s="83"/>
      <c r="BQ495" s="83"/>
      <c r="BR495" s="83"/>
    </row>
    <row r="496">
      <c r="A496" s="83" t="str">
        <f t="array" ref="A496:ALK496">transpose(indirect('Train Failure report card'!C496))</f>
        <v>Current collector fuse</v>
      </c>
      <c r="B496" s="83" t="s">
        <v>126</v>
      </c>
      <c r="C496" s="83" t="s">
        <v>1185</v>
      </c>
      <c r="D496" s="83" t="s">
        <v>1201</v>
      </c>
      <c r="E496" s="83" t="s">
        <v>1218</v>
      </c>
      <c r="F496" s="83" t="s">
        <v>812</v>
      </c>
      <c r="G496" s="83" t="s">
        <v>176</v>
      </c>
      <c r="H496" s="83" t="s">
        <v>1244</v>
      </c>
      <c r="I496" s="83" t="s">
        <v>253</v>
      </c>
      <c r="J496" s="83" t="s">
        <v>433</v>
      </c>
      <c r="K496" s="83" t="s">
        <v>323</v>
      </c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  <c r="AJ496" s="83"/>
      <c r="AK496" s="83"/>
      <c r="AL496" s="83"/>
      <c r="AM496" s="83"/>
      <c r="AN496" s="83"/>
      <c r="AO496" s="83"/>
      <c r="AP496" s="83"/>
      <c r="AQ496" s="83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E496" s="83"/>
      <c r="BF496" s="83"/>
      <c r="BG496" s="83"/>
      <c r="BH496" s="83"/>
      <c r="BI496" s="83"/>
      <c r="BJ496" s="83"/>
      <c r="BK496" s="83"/>
      <c r="BL496" s="83"/>
      <c r="BM496" s="83"/>
      <c r="BN496" s="83"/>
      <c r="BO496" s="83"/>
      <c r="BP496" s="83"/>
      <c r="BQ496" s="83"/>
      <c r="BR496" s="83"/>
    </row>
    <row r="497">
      <c r="A497" s="83" t="str">
        <f t="array" ref="A497:ALK497">transpose(indirect('Train Failure report card'!C497))</f>
        <v>Low beam lamp</v>
      </c>
      <c r="B497" s="83" t="s">
        <v>19</v>
      </c>
      <c r="C497" s="83" t="s">
        <v>1192</v>
      </c>
      <c r="D497" s="83" t="s">
        <v>1209</v>
      </c>
      <c r="E497" s="83" t="s">
        <v>249</v>
      </c>
      <c r="F497" s="83" t="s">
        <v>357</v>
      </c>
      <c r="G497" s="83" t="s">
        <v>323</v>
      </c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  <c r="AJ497" s="83"/>
      <c r="AK497" s="83"/>
      <c r="AL497" s="83"/>
      <c r="AM497" s="83"/>
      <c r="AN497" s="83"/>
      <c r="AO497" s="83"/>
      <c r="AP497" s="83"/>
      <c r="AQ497" s="83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E497" s="83"/>
      <c r="BF497" s="83"/>
      <c r="BG497" s="83"/>
      <c r="BH497" s="83"/>
      <c r="BI497" s="83"/>
      <c r="BJ497" s="83"/>
      <c r="BK497" s="83"/>
      <c r="BL497" s="83"/>
      <c r="BM497" s="83"/>
      <c r="BN497" s="83"/>
      <c r="BO497" s="83"/>
      <c r="BP497" s="83"/>
      <c r="BQ497" s="83"/>
      <c r="BR497" s="83"/>
    </row>
    <row r="498">
      <c r="A498" s="83" t="str">
        <f t="array" ref="A498:ALK498">transpose(indirect('Train Failure report card'!C498))</f>
        <v>Wiper controller Box</v>
      </c>
      <c r="B498" s="83" t="s">
        <v>470</v>
      </c>
      <c r="C498" s="83" t="s">
        <v>424</v>
      </c>
      <c r="D498" s="83" t="s">
        <v>1215</v>
      </c>
      <c r="E498" s="83" t="s">
        <v>281</v>
      </c>
      <c r="F498" s="83" t="s">
        <v>352</v>
      </c>
      <c r="G498" s="83" t="s">
        <v>114</v>
      </c>
      <c r="H498" s="83" t="s">
        <v>1249</v>
      </c>
      <c r="I498" s="83" t="s">
        <v>1255</v>
      </c>
      <c r="J498" s="83" t="s">
        <v>625</v>
      </c>
      <c r="K498" s="83" t="s">
        <v>958</v>
      </c>
      <c r="L498" s="83" t="s">
        <v>645</v>
      </c>
      <c r="M498" s="83" t="s">
        <v>323</v>
      </c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  <c r="AJ498" s="83"/>
      <c r="AK498" s="83"/>
      <c r="AL498" s="83"/>
      <c r="AM498" s="83"/>
      <c r="AN498" s="83"/>
      <c r="AO498" s="83"/>
      <c r="AP498" s="83"/>
      <c r="AQ498" s="83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E498" s="83"/>
      <c r="BF498" s="83"/>
      <c r="BG498" s="83"/>
      <c r="BH498" s="83"/>
      <c r="BI498" s="83"/>
      <c r="BJ498" s="83"/>
      <c r="BK498" s="83"/>
      <c r="BL498" s="83"/>
      <c r="BM498" s="83"/>
      <c r="BN498" s="83"/>
      <c r="BO498" s="83"/>
      <c r="BP498" s="83"/>
      <c r="BQ498" s="83"/>
      <c r="BR498" s="83"/>
    </row>
    <row r="499">
      <c r="A499" s="83" t="str">
        <f t="array" ref="A499:ALK499">transpose(indirect('Train Failure report card'!C499))</f>
        <v>Current collector fuse</v>
      </c>
      <c r="B499" s="83" t="s">
        <v>126</v>
      </c>
      <c r="C499" s="83" t="s">
        <v>1185</v>
      </c>
      <c r="D499" s="83" t="s">
        <v>1201</v>
      </c>
      <c r="E499" s="83" t="s">
        <v>1218</v>
      </c>
      <c r="F499" s="83" t="s">
        <v>812</v>
      </c>
      <c r="G499" s="83" t="s">
        <v>176</v>
      </c>
      <c r="H499" s="83" t="s">
        <v>1244</v>
      </c>
      <c r="I499" s="83" t="s">
        <v>253</v>
      </c>
      <c r="J499" s="83" t="s">
        <v>433</v>
      </c>
      <c r="K499" s="83" t="s">
        <v>323</v>
      </c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  <c r="AK499" s="83"/>
      <c r="AL499" s="83"/>
      <c r="AM499" s="83"/>
      <c r="AN499" s="83"/>
      <c r="AO499" s="83"/>
      <c r="AP499" s="83"/>
      <c r="AQ499" s="83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E499" s="83"/>
      <c r="BF499" s="83"/>
      <c r="BG499" s="83"/>
      <c r="BH499" s="83"/>
      <c r="BI499" s="83"/>
      <c r="BJ499" s="83"/>
      <c r="BK499" s="83"/>
      <c r="BL499" s="83"/>
      <c r="BM499" s="83"/>
      <c r="BN499" s="83"/>
      <c r="BO499" s="83"/>
      <c r="BP499" s="83"/>
      <c r="BQ499" s="83"/>
      <c r="BR499" s="83"/>
    </row>
    <row r="500">
      <c r="A500" s="83" t="str">
        <f t="array" ref="A500:ALK500">transpose(indirect('Train Failure report card'!C500))</f>
        <v>Traction Inverter</v>
      </c>
      <c r="B500" s="83" t="s">
        <v>1172</v>
      </c>
      <c r="C500" s="83" t="s">
        <v>1186</v>
      </c>
      <c r="D500" s="83" t="s">
        <v>1202</v>
      </c>
      <c r="E500" s="83" t="s">
        <v>1219</v>
      </c>
      <c r="F500" s="83" t="s">
        <v>420</v>
      </c>
      <c r="G500" s="83" t="s">
        <v>1237</v>
      </c>
      <c r="H500" s="83" t="s">
        <v>512</v>
      </c>
      <c r="I500" s="83" t="s">
        <v>1252</v>
      </c>
      <c r="J500" s="83" t="s">
        <v>931</v>
      </c>
      <c r="K500" s="83" t="s">
        <v>1260</v>
      </c>
      <c r="L500" s="83" t="s">
        <v>899</v>
      </c>
      <c r="M500" s="83" t="s">
        <v>1269</v>
      </c>
      <c r="N500" s="83" t="s">
        <v>922</v>
      </c>
      <c r="O500" s="83" t="s">
        <v>1275</v>
      </c>
      <c r="P500" s="83" t="s">
        <v>1280</v>
      </c>
      <c r="Q500" s="83" t="s">
        <v>1285</v>
      </c>
      <c r="R500" s="83" t="s">
        <v>1289</v>
      </c>
      <c r="S500" s="83" t="s">
        <v>516</v>
      </c>
      <c r="T500" s="83" t="s">
        <v>893</v>
      </c>
      <c r="U500" s="83" t="s">
        <v>877</v>
      </c>
      <c r="V500" s="83" t="s">
        <v>878</v>
      </c>
      <c r="W500" s="83" t="s">
        <v>883</v>
      </c>
      <c r="X500" s="83" t="s">
        <v>912</v>
      </c>
      <c r="Y500" s="83" t="s">
        <v>323</v>
      </c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  <c r="AJ500" s="83"/>
      <c r="AK500" s="83"/>
      <c r="AL500" s="83"/>
      <c r="AM500" s="83"/>
      <c r="AN500" s="83"/>
      <c r="AO500" s="83"/>
      <c r="AP500" s="83"/>
      <c r="AQ500" s="83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E500" s="83"/>
      <c r="BF500" s="83"/>
      <c r="BG500" s="83"/>
      <c r="BH500" s="83"/>
      <c r="BI500" s="83"/>
      <c r="BJ500" s="83"/>
      <c r="BK500" s="83"/>
      <c r="BL500" s="83"/>
      <c r="BM500" s="83"/>
      <c r="BN500" s="83"/>
      <c r="BO500" s="83"/>
      <c r="BP500" s="83"/>
      <c r="BQ500" s="83"/>
      <c r="BR500" s="83"/>
    </row>
    <row r="501">
      <c r="A501" s="83" t="str">
        <f t="array" ref="A501:ALK501">transpose(indirect('Train Failure report card'!C501))</f>
        <v>Gateway valve</v>
      </c>
      <c r="B501" s="83" t="s">
        <v>34</v>
      </c>
      <c r="C501" s="83" t="s">
        <v>1195</v>
      </c>
      <c r="D501" s="83" t="s">
        <v>1211</v>
      </c>
      <c r="E501" s="83" t="s">
        <v>1226</v>
      </c>
      <c r="F501" s="83" t="s">
        <v>1235</v>
      </c>
      <c r="G501" s="83" t="s">
        <v>533</v>
      </c>
      <c r="H501" s="83" t="s">
        <v>1247</v>
      </c>
      <c r="I501" s="83" t="s">
        <v>200</v>
      </c>
      <c r="J501" s="83" t="s">
        <v>259</v>
      </c>
      <c r="K501" s="83" t="s">
        <v>147</v>
      </c>
      <c r="L501" s="83" t="s">
        <v>562</v>
      </c>
      <c r="M501" s="83" t="s">
        <v>694</v>
      </c>
      <c r="N501" s="83" t="s">
        <v>323</v>
      </c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  <c r="AG501" s="83"/>
      <c r="AH501" s="83"/>
      <c r="AI501" s="83"/>
      <c r="AJ501" s="83"/>
      <c r="AK501" s="83"/>
      <c r="AL501" s="83"/>
      <c r="AM501" s="83"/>
      <c r="AN501" s="83"/>
      <c r="AO501" s="83"/>
      <c r="AP501" s="83"/>
      <c r="AQ501" s="83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E501" s="83"/>
      <c r="BF501" s="83"/>
      <c r="BG501" s="83"/>
      <c r="BH501" s="83"/>
      <c r="BI501" s="83"/>
      <c r="BJ501" s="83"/>
      <c r="BK501" s="83"/>
      <c r="BL501" s="83"/>
      <c r="BM501" s="83"/>
      <c r="BN501" s="83"/>
      <c r="BO501" s="83"/>
      <c r="BP501" s="83"/>
      <c r="BQ501" s="83"/>
      <c r="BR501" s="83"/>
    </row>
    <row r="502">
      <c r="A502" s="83" t="str">
        <f t="array" ref="A502:ALK502">transpose(indirect('Train Failure report card'!C502))</f>
        <v>Wiper controller Box</v>
      </c>
      <c r="B502" s="83" t="s">
        <v>470</v>
      </c>
      <c r="C502" s="83" t="s">
        <v>424</v>
      </c>
      <c r="D502" s="83" t="s">
        <v>1215</v>
      </c>
      <c r="E502" s="83" t="s">
        <v>281</v>
      </c>
      <c r="F502" s="83" t="s">
        <v>352</v>
      </c>
      <c r="G502" s="83" t="s">
        <v>114</v>
      </c>
      <c r="H502" s="83" t="s">
        <v>1249</v>
      </c>
      <c r="I502" s="83" t="s">
        <v>1255</v>
      </c>
      <c r="J502" s="83" t="s">
        <v>625</v>
      </c>
      <c r="K502" s="83" t="s">
        <v>958</v>
      </c>
      <c r="L502" s="83" t="s">
        <v>645</v>
      </c>
      <c r="M502" s="83" t="s">
        <v>323</v>
      </c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  <c r="AG502" s="83"/>
      <c r="AH502" s="83"/>
      <c r="AI502" s="83"/>
      <c r="AJ502" s="83"/>
      <c r="AK502" s="83"/>
      <c r="AL502" s="83"/>
      <c r="AM502" s="83"/>
      <c r="AN502" s="83"/>
      <c r="AO502" s="83"/>
      <c r="AP502" s="83"/>
      <c r="AQ502" s="83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E502" s="83"/>
      <c r="BF502" s="83"/>
      <c r="BG502" s="83"/>
      <c r="BH502" s="83"/>
      <c r="BI502" s="83"/>
      <c r="BJ502" s="83"/>
      <c r="BK502" s="83"/>
      <c r="BL502" s="83"/>
      <c r="BM502" s="83"/>
      <c r="BN502" s="83"/>
      <c r="BO502" s="83"/>
      <c r="BP502" s="83"/>
      <c r="BQ502" s="83"/>
      <c r="BR502" s="83"/>
    </row>
    <row r="503">
      <c r="A503" s="83" t="str">
        <f t="array" ref="A503:ALK503">transpose(indirect('Train Failure report card'!C503))</f>
        <v>LDCU</v>
      </c>
      <c r="B503" s="83" t="s">
        <v>1173</v>
      </c>
      <c r="C503" s="83" t="s">
        <v>1187</v>
      </c>
      <c r="D503" s="83" t="s">
        <v>1203</v>
      </c>
      <c r="E503" s="83" t="s">
        <v>1220</v>
      </c>
      <c r="F503" s="83" t="s">
        <v>1232</v>
      </c>
      <c r="G503" s="83" t="s">
        <v>1238</v>
      </c>
      <c r="H503" s="83" t="s">
        <v>150</v>
      </c>
      <c r="I503" s="83" t="s">
        <v>605</v>
      </c>
      <c r="J503" s="83" t="s">
        <v>141</v>
      </c>
      <c r="K503" s="83" t="s">
        <v>1261</v>
      </c>
      <c r="L503" s="83" t="s">
        <v>56</v>
      </c>
      <c r="M503" s="83" t="s">
        <v>312</v>
      </c>
      <c r="N503" s="83" t="s">
        <v>224</v>
      </c>
      <c r="O503" s="83" t="s">
        <v>1276</v>
      </c>
      <c r="P503" s="83" t="s">
        <v>1281</v>
      </c>
      <c r="Q503" s="83" t="s">
        <v>1286</v>
      </c>
      <c r="R503" s="83" t="s">
        <v>323</v>
      </c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  <c r="AG503" s="83"/>
      <c r="AH503" s="83"/>
      <c r="AI503" s="83"/>
      <c r="AJ503" s="83"/>
      <c r="AK503" s="83"/>
      <c r="AL503" s="83"/>
      <c r="AM503" s="83"/>
      <c r="AN503" s="83"/>
      <c r="AO503" s="83"/>
      <c r="AP503" s="83"/>
      <c r="AQ503" s="83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E503" s="83"/>
      <c r="BF503" s="83"/>
      <c r="BG503" s="83"/>
      <c r="BH503" s="83"/>
      <c r="BI503" s="83"/>
      <c r="BJ503" s="83"/>
      <c r="BK503" s="83"/>
      <c r="BL503" s="83"/>
      <c r="BM503" s="83"/>
      <c r="BN503" s="83"/>
      <c r="BO503" s="83"/>
      <c r="BP503" s="83"/>
      <c r="BQ503" s="83"/>
      <c r="BR503" s="83"/>
    </row>
    <row r="504">
      <c r="A504" s="83" t="str">
        <f t="array" ref="A504:ALK504">transpose(indirect('Train Failure report card'!C504))</f>
        <v>Current collector fuse</v>
      </c>
      <c r="B504" s="83" t="s">
        <v>126</v>
      </c>
      <c r="C504" s="83" t="s">
        <v>1185</v>
      </c>
      <c r="D504" s="83" t="s">
        <v>1201</v>
      </c>
      <c r="E504" s="83" t="s">
        <v>1218</v>
      </c>
      <c r="F504" s="83" t="s">
        <v>812</v>
      </c>
      <c r="G504" s="83" t="s">
        <v>176</v>
      </c>
      <c r="H504" s="83" t="s">
        <v>1244</v>
      </c>
      <c r="I504" s="83" t="s">
        <v>253</v>
      </c>
      <c r="J504" s="83" t="s">
        <v>433</v>
      </c>
      <c r="K504" s="83" t="s">
        <v>323</v>
      </c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  <c r="AJ504" s="83"/>
      <c r="AK504" s="83"/>
      <c r="AL504" s="83"/>
      <c r="AM504" s="83"/>
      <c r="AN504" s="83"/>
      <c r="AO504" s="83"/>
      <c r="AP504" s="83"/>
      <c r="AQ504" s="83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E504" s="83"/>
      <c r="BF504" s="83"/>
      <c r="BG504" s="83"/>
      <c r="BH504" s="83"/>
      <c r="BI504" s="83"/>
      <c r="BJ504" s="83"/>
      <c r="BK504" s="83"/>
      <c r="BL504" s="83"/>
      <c r="BM504" s="83"/>
      <c r="BN504" s="83"/>
      <c r="BO504" s="83"/>
      <c r="BP504" s="83"/>
      <c r="BQ504" s="83"/>
      <c r="BR504" s="83"/>
    </row>
    <row r="505">
      <c r="A505" s="83" t="str">
        <f t="array" ref="A505:ALK505">transpose(indirect('Train Failure report card'!C505))</f>
        <v>Low beam lamp</v>
      </c>
      <c r="B505" s="83" t="s">
        <v>19</v>
      </c>
      <c r="C505" s="83" t="s">
        <v>1192</v>
      </c>
      <c r="D505" s="83" t="s">
        <v>1209</v>
      </c>
      <c r="E505" s="83" t="s">
        <v>249</v>
      </c>
      <c r="F505" s="83" t="s">
        <v>357</v>
      </c>
      <c r="G505" s="83" t="s">
        <v>323</v>
      </c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/>
      <c r="AI505" s="83"/>
      <c r="AJ505" s="83"/>
      <c r="AK505" s="83"/>
      <c r="AL505" s="83"/>
      <c r="AM505" s="83"/>
      <c r="AN505" s="83"/>
      <c r="AO505" s="83"/>
      <c r="AP505" s="83"/>
      <c r="AQ505" s="83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E505" s="83"/>
      <c r="BF505" s="83"/>
      <c r="BG505" s="83"/>
      <c r="BH505" s="83"/>
      <c r="BI505" s="83"/>
      <c r="BJ505" s="83"/>
      <c r="BK505" s="83"/>
      <c r="BL505" s="83"/>
      <c r="BM505" s="83"/>
      <c r="BN505" s="83"/>
      <c r="BO505" s="83"/>
      <c r="BP505" s="83"/>
      <c r="BQ505" s="83"/>
      <c r="BR505" s="83"/>
    </row>
    <row r="506">
      <c r="A506" s="83" t="str">
        <f t="array" ref="A506:ALK506">transpose(indirect('Train Failure report card'!C506))</f>
        <v>Traction Inverter</v>
      </c>
      <c r="B506" s="83" t="s">
        <v>1172</v>
      </c>
      <c r="C506" s="83" t="s">
        <v>1186</v>
      </c>
      <c r="D506" s="83" t="s">
        <v>1202</v>
      </c>
      <c r="E506" s="83" t="s">
        <v>1219</v>
      </c>
      <c r="F506" s="83" t="s">
        <v>420</v>
      </c>
      <c r="G506" s="83" t="s">
        <v>1237</v>
      </c>
      <c r="H506" s="83" t="s">
        <v>512</v>
      </c>
      <c r="I506" s="83" t="s">
        <v>1252</v>
      </c>
      <c r="J506" s="83" t="s">
        <v>931</v>
      </c>
      <c r="K506" s="83" t="s">
        <v>1260</v>
      </c>
      <c r="L506" s="83" t="s">
        <v>899</v>
      </c>
      <c r="M506" s="83" t="s">
        <v>1269</v>
      </c>
      <c r="N506" s="83" t="s">
        <v>922</v>
      </c>
      <c r="O506" s="83" t="s">
        <v>1275</v>
      </c>
      <c r="P506" s="83" t="s">
        <v>1280</v>
      </c>
      <c r="Q506" s="83" t="s">
        <v>1285</v>
      </c>
      <c r="R506" s="83" t="s">
        <v>1289</v>
      </c>
      <c r="S506" s="83" t="s">
        <v>516</v>
      </c>
      <c r="T506" s="83" t="s">
        <v>893</v>
      </c>
      <c r="U506" s="83" t="s">
        <v>877</v>
      </c>
      <c r="V506" s="83" t="s">
        <v>878</v>
      </c>
      <c r="W506" s="83" t="s">
        <v>883</v>
      </c>
      <c r="X506" s="83" t="s">
        <v>912</v>
      </c>
      <c r="Y506" s="83" t="s">
        <v>323</v>
      </c>
      <c r="Z506" s="83"/>
      <c r="AA506" s="83"/>
      <c r="AB506" s="83"/>
      <c r="AC506" s="83"/>
      <c r="AD506" s="83"/>
      <c r="AE506" s="83"/>
      <c r="AF506" s="83"/>
      <c r="AG506" s="83"/>
      <c r="AH506" s="83"/>
      <c r="AI506" s="83"/>
      <c r="AJ506" s="83"/>
      <c r="AK506" s="83"/>
      <c r="AL506" s="83"/>
      <c r="AM506" s="83"/>
      <c r="AN506" s="83"/>
      <c r="AO506" s="83"/>
      <c r="AP506" s="83"/>
      <c r="AQ506" s="83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E506" s="83"/>
      <c r="BF506" s="83"/>
      <c r="BG506" s="83"/>
      <c r="BH506" s="83"/>
      <c r="BI506" s="83"/>
      <c r="BJ506" s="83"/>
      <c r="BK506" s="83"/>
      <c r="BL506" s="83"/>
      <c r="BM506" s="83"/>
      <c r="BN506" s="83"/>
      <c r="BO506" s="83"/>
      <c r="BP506" s="83"/>
      <c r="BQ506" s="83"/>
      <c r="BR506" s="83"/>
    </row>
    <row r="507">
      <c r="A507" s="83" t="str">
        <f t="array" ref="A507:ALK507">transpose(indirect('Train Failure report card'!C507))</f>
        <v>Current collector fuse</v>
      </c>
      <c r="B507" s="83" t="s">
        <v>126</v>
      </c>
      <c r="C507" s="83" t="s">
        <v>1185</v>
      </c>
      <c r="D507" s="83" t="s">
        <v>1201</v>
      </c>
      <c r="E507" s="83" t="s">
        <v>1218</v>
      </c>
      <c r="F507" s="83" t="s">
        <v>812</v>
      </c>
      <c r="G507" s="83" t="s">
        <v>176</v>
      </c>
      <c r="H507" s="83" t="s">
        <v>1244</v>
      </c>
      <c r="I507" s="83" t="s">
        <v>253</v>
      </c>
      <c r="J507" s="83" t="s">
        <v>433</v>
      </c>
      <c r="K507" s="83" t="s">
        <v>323</v>
      </c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G507" s="83"/>
      <c r="AH507" s="83"/>
      <c r="AI507" s="83"/>
      <c r="AJ507" s="83"/>
      <c r="AK507" s="83"/>
      <c r="AL507" s="83"/>
      <c r="AM507" s="83"/>
      <c r="AN507" s="83"/>
      <c r="AO507" s="83"/>
      <c r="AP507" s="83"/>
      <c r="AQ507" s="83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E507" s="83"/>
      <c r="BF507" s="83"/>
      <c r="BG507" s="83"/>
      <c r="BH507" s="83"/>
      <c r="BI507" s="83"/>
      <c r="BJ507" s="83"/>
      <c r="BK507" s="83"/>
      <c r="BL507" s="83"/>
      <c r="BM507" s="83"/>
      <c r="BN507" s="83"/>
      <c r="BO507" s="83"/>
      <c r="BP507" s="83"/>
      <c r="BQ507" s="83"/>
      <c r="BR507" s="83"/>
    </row>
    <row r="508">
      <c r="A508" s="83" t="str">
        <f t="array" ref="A508:ALK508">transpose(indirect('Train Failure report card'!C508))</f>
        <v>Saloon LCD</v>
      </c>
      <c r="B508" s="83" t="s">
        <v>164</v>
      </c>
      <c r="C508" s="83" t="s">
        <v>536</v>
      </c>
      <c r="D508" s="83" t="s">
        <v>341</v>
      </c>
      <c r="E508" s="83" t="s">
        <v>569</v>
      </c>
      <c r="F508" s="83" t="s">
        <v>489</v>
      </c>
      <c r="G508" s="83" t="s">
        <v>1241</v>
      </c>
      <c r="H508" s="83" t="s">
        <v>1246</v>
      </c>
      <c r="I508" s="83" t="s">
        <v>133</v>
      </c>
      <c r="J508" s="83" t="s">
        <v>635</v>
      </c>
      <c r="K508" s="83" t="s">
        <v>1263</v>
      </c>
      <c r="L508" s="83" t="s">
        <v>1267</v>
      </c>
      <c r="M508" s="83" t="s">
        <v>857</v>
      </c>
      <c r="N508" s="83" t="s">
        <v>1273</v>
      </c>
      <c r="O508" s="83" t="s">
        <v>990</v>
      </c>
      <c r="P508" s="83" t="s">
        <v>1283</v>
      </c>
      <c r="Q508" s="83" t="s">
        <v>914</v>
      </c>
      <c r="R508" s="83" t="s">
        <v>445</v>
      </c>
      <c r="S508" s="83" t="s">
        <v>238</v>
      </c>
      <c r="T508" s="83" t="s">
        <v>436</v>
      </c>
      <c r="U508" s="83" t="s">
        <v>375</v>
      </c>
      <c r="V508" s="83" t="s">
        <v>373</v>
      </c>
      <c r="W508" s="83" t="s">
        <v>582</v>
      </c>
      <c r="X508" s="83" t="s">
        <v>618</v>
      </c>
      <c r="Y508" s="83" t="s">
        <v>744</v>
      </c>
      <c r="Z508" s="83" t="s">
        <v>1106</v>
      </c>
      <c r="AA508" s="83" t="s">
        <v>161</v>
      </c>
      <c r="AB508" s="83" t="s">
        <v>38</v>
      </c>
      <c r="AC508" s="83" t="s">
        <v>95</v>
      </c>
      <c r="AD508" s="83" t="s">
        <v>619</v>
      </c>
      <c r="AE508" s="83" t="s">
        <v>680</v>
      </c>
      <c r="AF508" s="83" t="s">
        <v>699</v>
      </c>
      <c r="AG508" s="83" t="s">
        <v>1295</v>
      </c>
      <c r="AH508" s="83" t="s">
        <v>1296</v>
      </c>
      <c r="AI508" s="83" t="s">
        <v>61</v>
      </c>
      <c r="AJ508" s="83" t="s">
        <v>195</v>
      </c>
      <c r="AK508" s="83" t="s">
        <v>244</v>
      </c>
      <c r="AL508" s="83" t="s">
        <v>271</v>
      </c>
      <c r="AM508" s="83" t="s">
        <v>99</v>
      </c>
      <c r="AN508" s="83" t="s">
        <v>1297</v>
      </c>
      <c r="AO508" s="83" t="s">
        <v>288</v>
      </c>
      <c r="AP508" s="83" t="s">
        <v>523</v>
      </c>
      <c r="AQ508" s="83" t="s">
        <v>633</v>
      </c>
      <c r="AR508" s="83" t="s">
        <v>754</v>
      </c>
      <c r="AS508" s="83" t="s">
        <v>323</v>
      </c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E508" s="83"/>
      <c r="BF508" s="83"/>
      <c r="BG508" s="83"/>
      <c r="BH508" s="83"/>
      <c r="BI508" s="83"/>
      <c r="BJ508" s="83"/>
      <c r="BK508" s="83"/>
      <c r="BL508" s="83"/>
      <c r="BM508" s="83"/>
      <c r="BN508" s="83"/>
      <c r="BO508" s="83"/>
      <c r="BP508" s="83"/>
      <c r="BQ508" s="83"/>
      <c r="BR508" s="83"/>
    </row>
    <row r="509">
      <c r="A509" s="83" t="str">
        <f t="array" ref="A509:ALK509">transpose(indirect('Train Failure report card'!C509))</f>
        <v>Wiper controller Box</v>
      </c>
      <c r="B509" s="83" t="s">
        <v>470</v>
      </c>
      <c r="C509" s="83" t="s">
        <v>424</v>
      </c>
      <c r="D509" s="83" t="s">
        <v>1215</v>
      </c>
      <c r="E509" s="83" t="s">
        <v>281</v>
      </c>
      <c r="F509" s="83" t="s">
        <v>352</v>
      </c>
      <c r="G509" s="83" t="s">
        <v>114</v>
      </c>
      <c r="H509" s="83" t="s">
        <v>1249</v>
      </c>
      <c r="I509" s="83" t="s">
        <v>1255</v>
      </c>
      <c r="J509" s="83" t="s">
        <v>625</v>
      </c>
      <c r="K509" s="83" t="s">
        <v>958</v>
      </c>
      <c r="L509" s="83" t="s">
        <v>645</v>
      </c>
      <c r="M509" s="83" t="s">
        <v>323</v>
      </c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  <c r="AG509" s="83"/>
      <c r="AH509" s="83"/>
      <c r="AI509" s="83"/>
      <c r="AJ509" s="83"/>
      <c r="AK509" s="83"/>
      <c r="AL509" s="83"/>
      <c r="AM509" s="83"/>
      <c r="AN509" s="83"/>
      <c r="AO509" s="83"/>
      <c r="AP509" s="83"/>
      <c r="AQ509" s="83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E509" s="83"/>
      <c r="BF509" s="83"/>
      <c r="BG509" s="83"/>
      <c r="BH509" s="83"/>
      <c r="BI509" s="83"/>
      <c r="BJ509" s="83"/>
      <c r="BK509" s="83"/>
      <c r="BL509" s="83"/>
      <c r="BM509" s="83"/>
      <c r="BN509" s="83"/>
      <c r="BO509" s="83"/>
      <c r="BP509" s="83"/>
      <c r="BQ509" s="83"/>
      <c r="BR509" s="83"/>
    </row>
    <row r="510">
      <c r="A510" s="83" t="str">
        <f t="array" ref="A510:ALK510">transpose(indirect('Train Failure report card'!C510))</f>
        <v>Wiper controller Box</v>
      </c>
      <c r="B510" s="83" t="s">
        <v>470</v>
      </c>
      <c r="C510" s="83" t="s">
        <v>424</v>
      </c>
      <c r="D510" s="83" t="s">
        <v>1215</v>
      </c>
      <c r="E510" s="83" t="s">
        <v>281</v>
      </c>
      <c r="F510" s="83" t="s">
        <v>352</v>
      </c>
      <c r="G510" s="83" t="s">
        <v>114</v>
      </c>
      <c r="H510" s="83" t="s">
        <v>1249</v>
      </c>
      <c r="I510" s="83" t="s">
        <v>1255</v>
      </c>
      <c r="J510" s="83" t="s">
        <v>625</v>
      </c>
      <c r="K510" s="83" t="s">
        <v>958</v>
      </c>
      <c r="L510" s="83" t="s">
        <v>645</v>
      </c>
      <c r="M510" s="83" t="s">
        <v>323</v>
      </c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  <c r="AG510" s="83"/>
      <c r="AH510" s="83"/>
      <c r="AI510" s="83"/>
      <c r="AJ510" s="83"/>
      <c r="AK510" s="83"/>
      <c r="AL510" s="83"/>
      <c r="AM510" s="83"/>
      <c r="AN510" s="83"/>
      <c r="AO510" s="83"/>
      <c r="AP510" s="83"/>
      <c r="AQ510" s="83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E510" s="83"/>
      <c r="BF510" s="83"/>
      <c r="BG510" s="83"/>
      <c r="BH510" s="83"/>
      <c r="BI510" s="83"/>
      <c r="BJ510" s="83"/>
      <c r="BK510" s="83"/>
      <c r="BL510" s="83"/>
      <c r="BM510" s="83"/>
      <c r="BN510" s="83"/>
      <c r="BO510" s="83"/>
      <c r="BP510" s="83"/>
      <c r="BQ510" s="83"/>
      <c r="BR510" s="83"/>
    </row>
    <row r="511">
      <c r="A511" s="83" t="str">
        <f t="array" ref="A511:ALK511">transpose(indirect('Train Failure report card'!C511))</f>
        <v>Traction Inverter</v>
      </c>
      <c r="B511" s="83" t="s">
        <v>1172</v>
      </c>
      <c r="C511" s="83" t="s">
        <v>1186</v>
      </c>
      <c r="D511" s="83" t="s">
        <v>1202</v>
      </c>
      <c r="E511" s="83" t="s">
        <v>1219</v>
      </c>
      <c r="F511" s="83" t="s">
        <v>420</v>
      </c>
      <c r="G511" s="83" t="s">
        <v>1237</v>
      </c>
      <c r="H511" s="83" t="s">
        <v>512</v>
      </c>
      <c r="I511" s="83" t="s">
        <v>1252</v>
      </c>
      <c r="J511" s="83" t="s">
        <v>931</v>
      </c>
      <c r="K511" s="83" t="s">
        <v>1260</v>
      </c>
      <c r="L511" s="83" t="s">
        <v>899</v>
      </c>
      <c r="M511" s="83" t="s">
        <v>1269</v>
      </c>
      <c r="N511" s="83" t="s">
        <v>922</v>
      </c>
      <c r="O511" s="83" t="s">
        <v>1275</v>
      </c>
      <c r="P511" s="83" t="s">
        <v>1280</v>
      </c>
      <c r="Q511" s="83" t="s">
        <v>1285</v>
      </c>
      <c r="R511" s="83" t="s">
        <v>1289</v>
      </c>
      <c r="S511" s="83" t="s">
        <v>516</v>
      </c>
      <c r="T511" s="83" t="s">
        <v>893</v>
      </c>
      <c r="U511" s="83" t="s">
        <v>877</v>
      </c>
      <c r="V511" s="83" t="s">
        <v>878</v>
      </c>
      <c r="W511" s="83" t="s">
        <v>883</v>
      </c>
      <c r="X511" s="83" t="s">
        <v>912</v>
      </c>
      <c r="Y511" s="83" t="s">
        <v>323</v>
      </c>
      <c r="Z511" s="83"/>
      <c r="AA511" s="83"/>
      <c r="AB511" s="83"/>
      <c r="AC511" s="83"/>
      <c r="AD511" s="83"/>
      <c r="AE511" s="83"/>
      <c r="AF511" s="83"/>
      <c r="AG511" s="83"/>
      <c r="AH511" s="83"/>
      <c r="AI511" s="83"/>
      <c r="AJ511" s="83"/>
      <c r="AK511" s="83"/>
      <c r="AL511" s="83"/>
      <c r="AM511" s="83"/>
      <c r="AN511" s="83"/>
      <c r="AO511" s="83"/>
      <c r="AP511" s="83"/>
      <c r="AQ511" s="83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E511" s="83"/>
      <c r="BF511" s="83"/>
      <c r="BG511" s="83"/>
      <c r="BH511" s="83"/>
      <c r="BI511" s="83"/>
      <c r="BJ511" s="83"/>
      <c r="BK511" s="83"/>
      <c r="BL511" s="83"/>
      <c r="BM511" s="83"/>
      <c r="BN511" s="83"/>
      <c r="BO511" s="83"/>
      <c r="BP511" s="83"/>
      <c r="BQ511" s="83"/>
      <c r="BR511" s="83"/>
    </row>
    <row r="512">
      <c r="A512" s="83" t="str">
        <f t="array" ref="A512:ALK512">transpose(indirect('Train Failure report card'!C512))</f>
        <v>Current collector fuse</v>
      </c>
      <c r="B512" s="83" t="s">
        <v>126</v>
      </c>
      <c r="C512" s="83" t="s">
        <v>1185</v>
      </c>
      <c r="D512" s="83" t="s">
        <v>1201</v>
      </c>
      <c r="E512" s="83" t="s">
        <v>1218</v>
      </c>
      <c r="F512" s="83" t="s">
        <v>812</v>
      </c>
      <c r="G512" s="83" t="s">
        <v>176</v>
      </c>
      <c r="H512" s="83" t="s">
        <v>1244</v>
      </c>
      <c r="I512" s="83" t="s">
        <v>253</v>
      </c>
      <c r="J512" s="83" t="s">
        <v>433</v>
      </c>
      <c r="K512" s="83" t="s">
        <v>323</v>
      </c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  <c r="AG512" s="83"/>
      <c r="AH512" s="83"/>
      <c r="AI512" s="83"/>
      <c r="AJ512" s="83"/>
      <c r="AK512" s="83"/>
      <c r="AL512" s="83"/>
      <c r="AM512" s="83"/>
      <c r="AN512" s="83"/>
      <c r="AO512" s="83"/>
      <c r="AP512" s="83"/>
      <c r="AQ512" s="83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E512" s="83"/>
      <c r="BF512" s="83"/>
      <c r="BG512" s="83"/>
      <c r="BH512" s="83"/>
      <c r="BI512" s="83"/>
      <c r="BJ512" s="83"/>
      <c r="BK512" s="83"/>
      <c r="BL512" s="83"/>
      <c r="BM512" s="83"/>
      <c r="BN512" s="83"/>
      <c r="BO512" s="83"/>
      <c r="BP512" s="83"/>
      <c r="BQ512" s="83"/>
      <c r="BR512" s="83"/>
    </row>
    <row r="513">
      <c r="A513" s="83" t="str">
        <f t="array" ref="A513:ALK513">transpose(indirect('Train Failure report card'!C513))</f>
        <v>Wiper controller Box</v>
      </c>
      <c r="B513" s="83" t="s">
        <v>470</v>
      </c>
      <c r="C513" s="83" t="s">
        <v>424</v>
      </c>
      <c r="D513" s="83" t="s">
        <v>1215</v>
      </c>
      <c r="E513" s="83" t="s">
        <v>281</v>
      </c>
      <c r="F513" s="83" t="s">
        <v>352</v>
      </c>
      <c r="G513" s="83" t="s">
        <v>114</v>
      </c>
      <c r="H513" s="83" t="s">
        <v>1249</v>
      </c>
      <c r="I513" s="83" t="s">
        <v>1255</v>
      </c>
      <c r="J513" s="83" t="s">
        <v>625</v>
      </c>
      <c r="K513" s="83" t="s">
        <v>958</v>
      </c>
      <c r="L513" s="83" t="s">
        <v>645</v>
      </c>
      <c r="M513" s="83" t="s">
        <v>323</v>
      </c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  <c r="AG513" s="83"/>
      <c r="AH513" s="83"/>
      <c r="AI513" s="83"/>
      <c r="AJ513" s="83"/>
      <c r="AK513" s="83"/>
      <c r="AL513" s="83"/>
      <c r="AM513" s="83"/>
      <c r="AN513" s="83"/>
      <c r="AO513" s="83"/>
      <c r="AP513" s="83"/>
      <c r="AQ513" s="83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E513" s="83"/>
      <c r="BF513" s="83"/>
      <c r="BG513" s="83"/>
      <c r="BH513" s="83"/>
      <c r="BI513" s="83"/>
      <c r="BJ513" s="83"/>
      <c r="BK513" s="83"/>
      <c r="BL513" s="83"/>
      <c r="BM513" s="83"/>
      <c r="BN513" s="83"/>
      <c r="BO513" s="83"/>
      <c r="BP513" s="83"/>
      <c r="BQ513" s="83"/>
      <c r="BR513" s="83"/>
    </row>
    <row r="514">
      <c r="A514" s="83" t="str">
        <f t="array" ref="A514:ALK514">transpose(indirect('Train Failure report card'!C514))</f>
        <v>Saloon LCD</v>
      </c>
      <c r="B514" s="83" t="s">
        <v>164</v>
      </c>
      <c r="C514" s="83" t="s">
        <v>536</v>
      </c>
      <c r="D514" s="83" t="s">
        <v>341</v>
      </c>
      <c r="E514" s="83" t="s">
        <v>569</v>
      </c>
      <c r="F514" s="83" t="s">
        <v>489</v>
      </c>
      <c r="G514" s="83" t="s">
        <v>1241</v>
      </c>
      <c r="H514" s="83" t="s">
        <v>1246</v>
      </c>
      <c r="I514" s="83" t="s">
        <v>133</v>
      </c>
      <c r="J514" s="83" t="s">
        <v>635</v>
      </c>
      <c r="K514" s="83" t="s">
        <v>1263</v>
      </c>
      <c r="L514" s="83" t="s">
        <v>1267</v>
      </c>
      <c r="M514" s="83" t="s">
        <v>857</v>
      </c>
      <c r="N514" s="83" t="s">
        <v>1273</v>
      </c>
      <c r="O514" s="83" t="s">
        <v>990</v>
      </c>
      <c r="P514" s="83" t="s">
        <v>1283</v>
      </c>
      <c r="Q514" s="83" t="s">
        <v>914</v>
      </c>
      <c r="R514" s="83" t="s">
        <v>445</v>
      </c>
      <c r="S514" s="83" t="s">
        <v>238</v>
      </c>
      <c r="T514" s="83" t="s">
        <v>436</v>
      </c>
      <c r="U514" s="83" t="s">
        <v>375</v>
      </c>
      <c r="V514" s="83" t="s">
        <v>373</v>
      </c>
      <c r="W514" s="83" t="s">
        <v>582</v>
      </c>
      <c r="X514" s="83" t="s">
        <v>618</v>
      </c>
      <c r="Y514" s="83" t="s">
        <v>744</v>
      </c>
      <c r="Z514" s="83" t="s">
        <v>1106</v>
      </c>
      <c r="AA514" s="83" t="s">
        <v>161</v>
      </c>
      <c r="AB514" s="83" t="s">
        <v>38</v>
      </c>
      <c r="AC514" s="83" t="s">
        <v>95</v>
      </c>
      <c r="AD514" s="83" t="s">
        <v>619</v>
      </c>
      <c r="AE514" s="83" t="s">
        <v>680</v>
      </c>
      <c r="AF514" s="83" t="s">
        <v>699</v>
      </c>
      <c r="AG514" s="83" t="s">
        <v>1295</v>
      </c>
      <c r="AH514" s="83" t="s">
        <v>1296</v>
      </c>
      <c r="AI514" s="83" t="s">
        <v>61</v>
      </c>
      <c r="AJ514" s="83" t="s">
        <v>195</v>
      </c>
      <c r="AK514" s="83" t="s">
        <v>244</v>
      </c>
      <c r="AL514" s="83" t="s">
        <v>271</v>
      </c>
      <c r="AM514" s="83" t="s">
        <v>99</v>
      </c>
      <c r="AN514" s="83" t="s">
        <v>1297</v>
      </c>
      <c r="AO514" s="83" t="s">
        <v>288</v>
      </c>
      <c r="AP514" s="83" t="s">
        <v>523</v>
      </c>
      <c r="AQ514" s="83" t="s">
        <v>633</v>
      </c>
      <c r="AR514" s="83" t="s">
        <v>754</v>
      </c>
      <c r="AS514" s="83" t="s">
        <v>323</v>
      </c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E514" s="83"/>
      <c r="BF514" s="83"/>
      <c r="BG514" s="83"/>
      <c r="BH514" s="83"/>
      <c r="BI514" s="83"/>
      <c r="BJ514" s="83"/>
      <c r="BK514" s="83"/>
      <c r="BL514" s="83"/>
      <c r="BM514" s="83"/>
      <c r="BN514" s="83"/>
      <c r="BO514" s="83"/>
      <c r="BP514" s="83"/>
      <c r="BQ514" s="83"/>
      <c r="BR514" s="83"/>
    </row>
    <row r="515">
      <c r="A515" s="83" t="str">
        <f t="array" ref="A515:ALK515">transpose(indirect('Train Failure report card'!C515))</f>
        <v>Wiper controller Box</v>
      </c>
      <c r="B515" s="83" t="s">
        <v>470</v>
      </c>
      <c r="C515" s="83" t="s">
        <v>424</v>
      </c>
      <c r="D515" s="83" t="s">
        <v>1215</v>
      </c>
      <c r="E515" s="83" t="s">
        <v>281</v>
      </c>
      <c r="F515" s="83" t="s">
        <v>352</v>
      </c>
      <c r="G515" s="83" t="s">
        <v>114</v>
      </c>
      <c r="H515" s="83" t="s">
        <v>1249</v>
      </c>
      <c r="I515" s="83" t="s">
        <v>1255</v>
      </c>
      <c r="J515" s="83" t="s">
        <v>625</v>
      </c>
      <c r="K515" s="83" t="s">
        <v>958</v>
      </c>
      <c r="L515" s="83" t="s">
        <v>645</v>
      </c>
      <c r="M515" s="83" t="s">
        <v>323</v>
      </c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  <c r="AJ515" s="83"/>
      <c r="AK515" s="83"/>
      <c r="AL515" s="83"/>
      <c r="AM515" s="83"/>
      <c r="AN515" s="83"/>
      <c r="AO515" s="83"/>
      <c r="AP515" s="83"/>
      <c r="AQ515" s="83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E515" s="83"/>
      <c r="BF515" s="83"/>
      <c r="BG515" s="83"/>
      <c r="BH515" s="83"/>
      <c r="BI515" s="83"/>
      <c r="BJ515" s="83"/>
      <c r="BK515" s="83"/>
      <c r="BL515" s="83"/>
      <c r="BM515" s="83"/>
      <c r="BN515" s="83"/>
      <c r="BO515" s="83"/>
      <c r="BP515" s="83"/>
      <c r="BQ515" s="83"/>
      <c r="BR515" s="83"/>
    </row>
    <row r="516">
      <c r="A516" s="83" t="str">
        <f t="array" ref="A516:ALK516">transpose(indirect('Train Failure report card'!C516))</f>
        <v>Current collector fuse</v>
      </c>
      <c r="B516" s="83" t="s">
        <v>126</v>
      </c>
      <c r="C516" s="83" t="s">
        <v>1185</v>
      </c>
      <c r="D516" s="83" t="s">
        <v>1201</v>
      </c>
      <c r="E516" s="83" t="s">
        <v>1218</v>
      </c>
      <c r="F516" s="83" t="s">
        <v>812</v>
      </c>
      <c r="G516" s="83" t="s">
        <v>176</v>
      </c>
      <c r="H516" s="83" t="s">
        <v>1244</v>
      </c>
      <c r="I516" s="83" t="s">
        <v>253</v>
      </c>
      <c r="J516" s="83" t="s">
        <v>433</v>
      </c>
      <c r="K516" s="83" t="s">
        <v>323</v>
      </c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  <c r="AJ516" s="83"/>
      <c r="AK516" s="83"/>
      <c r="AL516" s="83"/>
      <c r="AM516" s="83"/>
      <c r="AN516" s="83"/>
      <c r="AO516" s="83"/>
      <c r="AP516" s="83"/>
      <c r="AQ516" s="83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E516" s="83"/>
      <c r="BF516" s="83"/>
      <c r="BG516" s="83"/>
      <c r="BH516" s="83"/>
      <c r="BI516" s="83"/>
      <c r="BJ516" s="83"/>
      <c r="BK516" s="83"/>
      <c r="BL516" s="83"/>
      <c r="BM516" s="83"/>
      <c r="BN516" s="83"/>
      <c r="BO516" s="83"/>
      <c r="BP516" s="83"/>
      <c r="BQ516" s="83"/>
      <c r="BR516" s="83"/>
    </row>
    <row r="517">
      <c r="A517" s="83" t="str">
        <f t="array" ref="A517:ALK517">transpose(indirect('Train Failure report card'!C517))</f>
        <v>Current collector fuse</v>
      </c>
      <c r="B517" s="83" t="s">
        <v>126</v>
      </c>
      <c r="C517" s="83" t="s">
        <v>1185</v>
      </c>
      <c r="D517" s="83" t="s">
        <v>1201</v>
      </c>
      <c r="E517" s="83" t="s">
        <v>1218</v>
      </c>
      <c r="F517" s="83" t="s">
        <v>812</v>
      </c>
      <c r="G517" s="83" t="s">
        <v>176</v>
      </c>
      <c r="H517" s="83" t="s">
        <v>1244</v>
      </c>
      <c r="I517" s="83" t="s">
        <v>253</v>
      </c>
      <c r="J517" s="83" t="s">
        <v>433</v>
      </c>
      <c r="K517" s="83" t="s">
        <v>323</v>
      </c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  <c r="AG517" s="83"/>
      <c r="AH517" s="83"/>
      <c r="AI517" s="83"/>
      <c r="AJ517" s="83"/>
      <c r="AK517" s="83"/>
      <c r="AL517" s="83"/>
      <c r="AM517" s="83"/>
      <c r="AN517" s="83"/>
      <c r="AO517" s="83"/>
      <c r="AP517" s="83"/>
      <c r="AQ517" s="83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E517" s="83"/>
      <c r="BF517" s="83"/>
      <c r="BG517" s="83"/>
      <c r="BH517" s="83"/>
      <c r="BI517" s="83"/>
      <c r="BJ517" s="83"/>
      <c r="BK517" s="83"/>
      <c r="BL517" s="83"/>
      <c r="BM517" s="83"/>
      <c r="BN517" s="83"/>
      <c r="BO517" s="83"/>
      <c r="BP517" s="83"/>
      <c r="BQ517" s="83"/>
      <c r="BR517" s="83"/>
    </row>
    <row r="518">
      <c r="A518" s="83" t="str">
        <f t="array" ref="A518:ALK518">transpose(indirect('Train Failure report card'!C518))</f>
        <v>Wiper controller Box</v>
      </c>
      <c r="B518" s="83" t="s">
        <v>470</v>
      </c>
      <c r="C518" s="83" t="s">
        <v>424</v>
      </c>
      <c r="D518" s="83" t="s">
        <v>1215</v>
      </c>
      <c r="E518" s="83" t="s">
        <v>281</v>
      </c>
      <c r="F518" s="83" t="s">
        <v>352</v>
      </c>
      <c r="G518" s="83" t="s">
        <v>114</v>
      </c>
      <c r="H518" s="83" t="s">
        <v>1249</v>
      </c>
      <c r="I518" s="83" t="s">
        <v>1255</v>
      </c>
      <c r="J518" s="83" t="s">
        <v>625</v>
      </c>
      <c r="K518" s="83" t="s">
        <v>958</v>
      </c>
      <c r="L518" s="83" t="s">
        <v>645</v>
      </c>
      <c r="M518" s="83" t="s">
        <v>323</v>
      </c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3"/>
      <c r="AK518" s="83"/>
      <c r="AL518" s="83"/>
      <c r="AM518" s="83"/>
      <c r="AN518" s="83"/>
      <c r="AO518" s="83"/>
      <c r="AP518" s="83"/>
      <c r="AQ518" s="83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E518" s="83"/>
      <c r="BF518" s="83"/>
      <c r="BG518" s="83"/>
      <c r="BH518" s="83"/>
      <c r="BI518" s="83"/>
      <c r="BJ518" s="83"/>
      <c r="BK518" s="83"/>
      <c r="BL518" s="83"/>
      <c r="BM518" s="83"/>
      <c r="BN518" s="83"/>
      <c r="BO518" s="83"/>
      <c r="BP518" s="83"/>
      <c r="BQ518" s="83"/>
      <c r="BR518" s="83"/>
    </row>
    <row r="519">
      <c r="A519" s="83" t="str">
        <f t="array" ref="A519:ALK519">transpose(indirect('Train Failure report card'!C519))</f>
        <v>Saloon LCD</v>
      </c>
      <c r="B519" s="83" t="s">
        <v>164</v>
      </c>
      <c r="C519" s="83" t="s">
        <v>536</v>
      </c>
      <c r="D519" s="83" t="s">
        <v>341</v>
      </c>
      <c r="E519" s="83" t="s">
        <v>569</v>
      </c>
      <c r="F519" s="83" t="s">
        <v>489</v>
      </c>
      <c r="G519" s="83" t="s">
        <v>1241</v>
      </c>
      <c r="H519" s="83" t="s">
        <v>1246</v>
      </c>
      <c r="I519" s="83" t="s">
        <v>133</v>
      </c>
      <c r="J519" s="83" t="s">
        <v>635</v>
      </c>
      <c r="K519" s="83" t="s">
        <v>1263</v>
      </c>
      <c r="L519" s="83" t="s">
        <v>1267</v>
      </c>
      <c r="M519" s="83" t="s">
        <v>857</v>
      </c>
      <c r="N519" s="83" t="s">
        <v>1273</v>
      </c>
      <c r="O519" s="83" t="s">
        <v>990</v>
      </c>
      <c r="P519" s="83" t="s">
        <v>1283</v>
      </c>
      <c r="Q519" s="83" t="s">
        <v>914</v>
      </c>
      <c r="R519" s="83" t="s">
        <v>445</v>
      </c>
      <c r="S519" s="83" t="s">
        <v>238</v>
      </c>
      <c r="T519" s="83" t="s">
        <v>436</v>
      </c>
      <c r="U519" s="83" t="s">
        <v>375</v>
      </c>
      <c r="V519" s="83" t="s">
        <v>373</v>
      </c>
      <c r="W519" s="83" t="s">
        <v>582</v>
      </c>
      <c r="X519" s="83" t="s">
        <v>618</v>
      </c>
      <c r="Y519" s="83" t="s">
        <v>744</v>
      </c>
      <c r="Z519" s="83" t="s">
        <v>1106</v>
      </c>
      <c r="AA519" s="83" t="s">
        <v>161</v>
      </c>
      <c r="AB519" s="83" t="s">
        <v>38</v>
      </c>
      <c r="AC519" s="83" t="s">
        <v>95</v>
      </c>
      <c r="AD519" s="83" t="s">
        <v>619</v>
      </c>
      <c r="AE519" s="83" t="s">
        <v>680</v>
      </c>
      <c r="AF519" s="83" t="s">
        <v>699</v>
      </c>
      <c r="AG519" s="83" t="s">
        <v>1295</v>
      </c>
      <c r="AH519" s="83" t="s">
        <v>1296</v>
      </c>
      <c r="AI519" s="83" t="s">
        <v>61</v>
      </c>
      <c r="AJ519" s="83" t="s">
        <v>195</v>
      </c>
      <c r="AK519" s="83" t="s">
        <v>244</v>
      </c>
      <c r="AL519" s="83" t="s">
        <v>271</v>
      </c>
      <c r="AM519" s="83" t="s">
        <v>99</v>
      </c>
      <c r="AN519" s="83" t="s">
        <v>1297</v>
      </c>
      <c r="AO519" s="83" t="s">
        <v>288</v>
      </c>
      <c r="AP519" s="83" t="s">
        <v>523</v>
      </c>
      <c r="AQ519" s="83" t="s">
        <v>633</v>
      </c>
      <c r="AR519" s="83" t="s">
        <v>754</v>
      </c>
      <c r="AS519" s="83" t="s">
        <v>323</v>
      </c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E519" s="83"/>
      <c r="BF519" s="83"/>
      <c r="BG519" s="83"/>
      <c r="BH519" s="83"/>
      <c r="BI519" s="83"/>
      <c r="BJ519" s="83"/>
      <c r="BK519" s="83"/>
      <c r="BL519" s="83"/>
      <c r="BM519" s="83"/>
      <c r="BN519" s="83"/>
      <c r="BO519" s="83"/>
      <c r="BP519" s="83"/>
      <c r="BQ519" s="83"/>
      <c r="BR519" s="83"/>
    </row>
    <row r="520">
      <c r="A520" s="83" t="str">
        <f t="array" ref="A520:ALK520">transpose(indirect('Train Failure report card'!C520))</f>
        <v>Wiper controller Box</v>
      </c>
      <c r="B520" s="83" t="s">
        <v>470</v>
      </c>
      <c r="C520" s="83" t="s">
        <v>424</v>
      </c>
      <c r="D520" s="83" t="s">
        <v>1215</v>
      </c>
      <c r="E520" s="83" t="s">
        <v>281</v>
      </c>
      <c r="F520" s="83" t="s">
        <v>352</v>
      </c>
      <c r="G520" s="83" t="s">
        <v>114</v>
      </c>
      <c r="H520" s="83" t="s">
        <v>1249</v>
      </c>
      <c r="I520" s="83" t="s">
        <v>1255</v>
      </c>
      <c r="J520" s="83" t="s">
        <v>625</v>
      </c>
      <c r="K520" s="83" t="s">
        <v>958</v>
      </c>
      <c r="L520" s="83" t="s">
        <v>645</v>
      </c>
      <c r="M520" s="83" t="s">
        <v>323</v>
      </c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  <c r="AJ520" s="83"/>
      <c r="AK520" s="83"/>
      <c r="AL520" s="83"/>
      <c r="AM520" s="83"/>
      <c r="AN520" s="83"/>
      <c r="AO520" s="83"/>
      <c r="AP520" s="83"/>
      <c r="AQ520" s="83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E520" s="83"/>
      <c r="BF520" s="83"/>
      <c r="BG520" s="83"/>
      <c r="BH520" s="83"/>
      <c r="BI520" s="83"/>
      <c r="BJ520" s="83"/>
      <c r="BK520" s="83"/>
      <c r="BL520" s="83"/>
      <c r="BM520" s="83"/>
      <c r="BN520" s="83"/>
      <c r="BO520" s="83"/>
      <c r="BP520" s="83"/>
      <c r="BQ520" s="83"/>
      <c r="BR520" s="83"/>
    </row>
    <row r="521">
      <c r="A521" s="83" t="str">
        <f t="array" ref="A521:ALK521">transpose(indirect('Train Failure report card'!C521))</f>
        <v>Wiper controller Box</v>
      </c>
      <c r="B521" s="83" t="s">
        <v>470</v>
      </c>
      <c r="C521" s="83" t="s">
        <v>424</v>
      </c>
      <c r="D521" s="83" t="s">
        <v>1215</v>
      </c>
      <c r="E521" s="83" t="s">
        <v>281</v>
      </c>
      <c r="F521" s="83" t="s">
        <v>352</v>
      </c>
      <c r="G521" s="83" t="s">
        <v>114</v>
      </c>
      <c r="H521" s="83" t="s">
        <v>1249</v>
      </c>
      <c r="I521" s="83" t="s">
        <v>1255</v>
      </c>
      <c r="J521" s="83" t="s">
        <v>625</v>
      </c>
      <c r="K521" s="83" t="s">
        <v>958</v>
      </c>
      <c r="L521" s="83" t="s">
        <v>645</v>
      </c>
      <c r="M521" s="83" t="s">
        <v>323</v>
      </c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  <c r="AG521" s="83"/>
      <c r="AH521" s="83"/>
      <c r="AI521" s="83"/>
      <c r="AJ521" s="83"/>
      <c r="AK521" s="83"/>
      <c r="AL521" s="83"/>
      <c r="AM521" s="83"/>
      <c r="AN521" s="83"/>
      <c r="AO521" s="83"/>
      <c r="AP521" s="83"/>
      <c r="AQ521" s="83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E521" s="83"/>
      <c r="BF521" s="83"/>
      <c r="BG521" s="83"/>
      <c r="BH521" s="83"/>
      <c r="BI521" s="83"/>
      <c r="BJ521" s="83"/>
      <c r="BK521" s="83"/>
      <c r="BL521" s="83"/>
      <c r="BM521" s="83"/>
      <c r="BN521" s="83"/>
      <c r="BO521" s="83"/>
      <c r="BP521" s="83"/>
      <c r="BQ521" s="83"/>
      <c r="BR521" s="83"/>
    </row>
    <row r="522">
      <c r="A522" s="83" t="str">
        <f t="array" ref="A522:ALK522">transpose(indirect('Train Failure report card'!C522))</f>
        <v>Traction Inverter</v>
      </c>
      <c r="B522" s="83" t="s">
        <v>1172</v>
      </c>
      <c r="C522" s="83" t="s">
        <v>1186</v>
      </c>
      <c r="D522" s="83" t="s">
        <v>1202</v>
      </c>
      <c r="E522" s="83" t="s">
        <v>1219</v>
      </c>
      <c r="F522" s="83" t="s">
        <v>420</v>
      </c>
      <c r="G522" s="83" t="s">
        <v>1237</v>
      </c>
      <c r="H522" s="83" t="s">
        <v>512</v>
      </c>
      <c r="I522" s="83" t="s">
        <v>1252</v>
      </c>
      <c r="J522" s="83" t="s">
        <v>931</v>
      </c>
      <c r="K522" s="83" t="s">
        <v>1260</v>
      </c>
      <c r="L522" s="83" t="s">
        <v>899</v>
      </c>
      <c r="M522" s="83" t="s">
        <v>1269</v>
      </c>
      <c r="N522" s="83" t="s">
        <v>922</v>
      </c>
      <c r="O522" s="83" t="s">
        <v>1275</v>
      </c>
      <c r="P522" s="83" t="s">
        <v>1280</v>
      </c>
      <c r="Q522" s="83" t="s">
        <v>1285</v>
      </c>
      <c r="R522" s="83" t="s">
        <v>1289</v>
      </c>
      <c r="S522" s="83" t="s">
        <v>516</v>
      </c>
      <c r="T522" s="83" t="s">
        <v>893</v>
      </c>
      <c r="U522" s="83" t="s">
        <v>877</v>
      </c>
      <c r="V522" s="83" t="s">
        <v>878</v>
      </c>
      <c r="W522" s="83" t="s">
        <v>883</v>
      </c>
      <c r="X522" s="83" t="s">
        <v>912</v>
      </c>
      <c r="Y522" s="83" t="s">
        <v>323</v>
      </c>
      <c r="Z522" s="83"/>
      <c r="AA522" s="83"/>
      <c r="AB522" s="83"/>
      <c r="AC522" s="83"/>
      <c r="AD522" s="83"/>
      <c r="AE522" s="83"/>
      <c r="AF522" s="83"/>
      <c r="AG522" s="83"/>
      <c r="AH522" s="83"/>
      <c r="AI522" s="83"/>
      <c r="AJ522" s="83"/>
      <c r="AK522" s="83"/>
      <c r="AL522" s="83"/>
      <c r="AM522" s="83"/>
      <c r="AN522" s="83"/>
      <c r="AO522" s="83"/>
      <c r="AP522" s="83"/>
      <c r="AQ522" s="83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E522" s="83"/>
      <c r="BF522" s="83"/>
      <c r="BG522" s="83"/>
      <c r="BH522" s="83"/>
      <c r="BI522" s="83"/>
      <c r="BJ522" s="83"/>
      <c r="BK522" s="83"/>
      <c r="BL522" s="83"/>
      <c r="BM522" s="83"/>
      <c r="BN522" s="83"/>
      <c r="BO522" s="83"/>
      <c r="BP522" s="83"/>
      <c r="BQ522" s="83"/>
      <c r="BR522" s="83"/>
    </row>
    <row r="523">
      <c r="A523" s="83" t="str">
        <f t="array" ref="A523:ALK523">transpose(indirect('Train Failure report card'!C523))</f>
        <v>Wiper controller Box</v>
      </c>
      <c r="B523" s="83" t="s">
        <v>470</v>
      </c>
      <c r="C523" s="83" t="s">
        <v>424</v>
      </c>
      <c r="D523" s="83" t="s">
        <v>1215</v>
      </c>
      <c r="E523" s="83" t="s">
        <v>281</v>
      </c>
      <c r="F523" s="83" t="s">
        <v>352</v>
      </c>
      <c r="G523" s="83" t="s">
        <v>114</v>
      </c>
      <c r="H523" s="83" t="s">
        <v>1249</v>
      </c>
      <c r="I523" s="83" t="s">
        <v>1255</v>
      </c>
      <c r="J523" s="83" t="s">
        <v>625</v>
      </c>
      <c r="K523" s="83" t="s">
        <v>958</v>
      </c>
      <c r="L523" s="83" t="s">
        <v>645</v>
      </c>
      <c r="M523" s="83" t="s">
        <v>323</v>
      </c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  <c r="AG523" s="83"/>
      <c r="AH523" s="83"/>
      <c r="AI523" s="83"/>
      <c r="AJ523" s="83"/>
      <c r="AK523" s="83"/>
      <c r="AL523" s="83"/>
      <c r="AM523" s="83"/>
      <c r="AN523" s="83"/>
      <c r="AO523" s="83"/>
      <c r="AP523" s="83"/>
      <c r="AQ523" s="83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E523" s="83"/>
      <c r="BF523" s="83"/>
      <c r="BG523" s="83"/>
      <c r="BH523" s="83"/>
      <c r="BI523" s="83"/>
      <c r="BJ523" s="83"/>
      <c r="BK523" s="83"/>
      <c r="BL523" s="83"/>
      <c r="BM523" s="83"/>
      <c r="BN523" s="83"/>
      <c r="BO523" s="83"/>
      <c r="BP523" s="83"/>
      <c r="BQ523" s="83"/>
      <c r="BR523" s="83"/>
    </row>
    <row r="524">
      <c r="A524" s="83" t="str">
        <f t="array" ref="A524:ALK524">transpose(indirect('Train Failure report card'!C524))</f>
        <v>Wiper controller Box</v>
      </c>
      <c r="B524" s="83" t="s">
        <v>470</v>
      </c>
      <c r="C524" s="83" t="s">
        <v>424</v>
      </c>
      <c r="D524" s="83" t="s">
        <v>1215</v>
      </c>
      <c r="E524" s="83" t="s">
        <v>281</v>
      </c>
      <c r="F524" s="83" t="s">
        <v>352</v>
      </c>
      <c r="G524" s="83" t="s">
        <v>114</v>
      </c>
      <c r="H524" s="83" t="s">
        <v>1249</v>
      </c>
      <c r="I524" s="83" t="s">
        <v>1255</v>
      </c>
      <c r="J524" s="83" t="s">
        <v>625</v>
      </c>
      <c r="K524" s="83" t="s">
        <v>958</v>
      </c>
      <c r="L524" s="83" t="s">
        <v>645</v>
      </c>
      <c r="M524" s="83" t="s">
        <v>323</v>
      </c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3"/>
      <c r="AI524" s="83"/>
      <c r="AJ524" s="83"/>
      <c r="AK524" s="83"/>
      <c r="AL524" s="83"/>
      <c r="AM524" s="83"/>
      <c r="AN524" s="83"/>
      <c r="AO524" s="83"/>
      <c r="AP524" s="83"/>
      <c r="AQ524" s="83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E524" s="83"/>
      <c r="BF524" s="83"/>
      <c r="BG524" s="83"/>
      <c r="BH524" s="83"/>
      <c r="BI524" s="83"/>
      <c r="BJ524" s="83"/>
      <c r="BK524" s="83"/>
      <c r="BL524" s="83"/>
      <c r="BM524" s="83"/>
      <c r="BN524" s="83"/>
      <c r="BO524" s="83"/>
      <c r="BP524" s="83"/>
      <c r="BQ524" s="83"/>
      <c r="BR524" s="83"/>
    </row>
    <row r="525">
      <c r="A525" s="83" t="str">
        <f t="array" ref="A525:ALK525">transpose(indirect('Train Failure report card'!C525))</f>
        <v>Wiper controller Box</v>
      </c>
      <c r="B525" s="83" t="s">
        <v>470</v>
      </c>
      <c r="C525" s="83" t="s">
        <v>424</v>
      </c>
      <c r="D525" s="83" t="s">
        <v>1215</v>
      </c>
      <c r="E525" s="83" t="s">
        <v>281</v>
      </c>
      <c r="F525" s="83" t="s">
        <v>352</v>
      </c>
      <c r="G525" s="83" t="s">
        <v>114</v>
      </c>
      <c r="H525" s="83" t="s">
        <v>1249</v>
      </c>
      <c r="I525" s="83" t="s">
        <v>1255</v>
      </c>
      <c r="J525" s="83" t="s">
        <v>625</v>
      </c>
      <c r="K525" s="83" t="s">
        <v>958</v>
      </c>
      <c r="L525" s="83" t="s">
        <v>645</v>
      </c>
      <c r="M525" s="83" t="s">
        <v>323</v>
      </c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  <c r="AJ525" s="83"/>
      <c r="AK525" s="83"/>
      <c r="AL525" s="83"/>
      <c r="AM525" s="83"/>
      <c r="AN525" s="83"/>
      <c r="AO525" s="83"/>
      <c r="AP525" s="83"/>
      <c r="AQ525" s="83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E525" s="83"/>
      <c r="BF525" s="83"/>
      <c r="BG525" s="83"/>
      <c r="BH525" s="83"/>
      <c r="BI525" s="83"/>
      <c r="BJ525" s="83"/>
      <c r="BK525" s="83"/>
      <c r="BL525" s="83"/>
      <c r="BM525" s="83"/>
      <c r="BN525" s="83"/>
      <c r="BO525" s="83"/>
      <c r="BP525" s="83"/>
      <c r="BQ525" s="83"/>
      <c r="BR525" s="83"/>
    </row>
    <row r="526">
      <c r="A526" s="83" t="str">
        <f t="array" ref="A526:ALK526">transpose(indirect('Train Failure report card'!C526))</f>
        <v>Saloon LCD</v>
      </c>
      <c r="B526" s="83" t="s">
        <v>164</v>
      </c>
      <c r="C526" s="83" t="s">
        <v>536</v>
      </c>
      <c r="D526" s="83" t="s">
        <v>341</v>
      </c>
      <c r="E526" s="83" t="s">
        <v>569</v>
      </c>
      <c r="F526" s="83" t="s">
        <v>489</v>
      </c>
      <c r="G526" s="83" t="s">
        <v>1241</v>
      </c>
      <c r="H526" s="83" t="s">
        <v>1246</v>
      </c>
      <c r="I526" s="83" t="s">
        <v>133</v>
      </c>
      <c r="J526" s="83" t="s">
        <v>635</v>
      </c>
      <c r="K526" s="83" t="s">
        <v>1263</v>
      </c>
      <c r="L526" s="83" t="s">
        <v>1267</v>
      </c>
      <c r="M526" s="83" t="s">
        <v>857</v>
      </c>
      <c r="N526" s="83" t="s">
        <v>1273</v>
      </c>
      <c r="O526" s="83" t="s">
        <v>990</v>
      </c>
      <c r="P526" s="83" t="s">
        <v>1283</v>
      </c>
      <c r="Q526" s="83" t="s">
        <v>914</v>
      </c>
      <c r="R526" s="83" t="s">
        <v>445</v>
      </c>
      <c r="S526" s="83" t="s">
        <v>238</v>
      </c>
      <c r="T526" s="83" t="s">
        <v>436</v>
      </c>
      <c r="U526" s="83" t="s">
        <v>375</v>
      </c>
      <c r="V526" s="83" t="s">
        <v>373</v>
      </c>
      <c r="W526" s="83" t="s">
        <v>582</v>
      </c>
      <c r="X526" s="83" t="s">
        <v>618</v>
      </c>
      <c r="Y526" s="83" t="s">
        <v>744</v>
      </c>
      <c r="Z526" s="83" t="s">
        <v>1106</v>
      </c>
      <c r="AA526" s="83" t="s">
        <v>161</v>
      </c>
      <c r="AB526" s="83" t="s">
        <v>38</v>
      </c>
      <c r="AC526" s="83" t="s">
        <v>95</v>
      </c>
      <c r="AD526" s="83" t="s">
        <v>619</v>
      </c>
      <c r="AE526" s="83" t="s">
        <v>680</v>
      </c>
      <c r="AF526" s="83" t="s">
        <v>699</v>
      </c>
      <c r="AG526" s="83" t="s">
        <v>1295</v>
      </c>
      <c r="AH526" s="83" t="s">
        <v>1296</v>
      </c>
      <c r="AI526" s="83" t="s">
        <v>61</v>
      </c>
      <c r="AJ526" s="83" t="s">
        <v>195</v>
      </c>
      <c r="AK526" s="83" t="s">
        <v>244</v>
      </c>
      <c r="AL526" s="83" t="s">
        <v>271</v>
      </c>
      <c r="AM526" s="83" t="s">
        <v>99</v>
      </c>
      <c r="AN526" s="83" t="s">
        <v>1297</v>
      </c>
      <c r="AO526" s="83" t="s">
        <v>288</v>
      </c>
      <c r="AP526" s="83" t="s">
        <v>523</v>
      </c>
      <c r="AQ526" s="83" t="s">
        <v>633</v>
      </c>
      <c r="AR526" s="83" t="s">
        <v>754</v>
      </c>
      <c r="AS526" s="83" t="s">
        <v>323</v>
      </c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E526" s="83"/>
      <c r="BF526" s="83"/>
      <c r="BG526" s="83"/>
      <c r="BH526" s="83"/>
      <c r="BI526" s="83"/>
      <c r="BJ526" s="83"/>
      <c r="BK526" s="83"/>
      <c r="BL526" s="83"/>
      <c r="BM526" s="83"/>
      <c r="BN526" s="83"/>
      <c r="BO526" s="83"/>
      <c r="BP526" s="83"/>
      <c r="BQ526" s="83"/>
      <c r="BR526" s="83"/>
    </row>
    <row r="527">
      <c r="A527" s="83" t="str">
        <f t="array" ref="A527:ALK527">transpose(indirect('Train Failure report card'!C527))</f>
        <v>Current collector fuse</v>
      </c>
      <c r="B527" s="83" t="s">
        <v>126</v>
      </c>
      <c r="C527" s="83" t="s">
        <v>1185</v>
      </c>
      <c r="D527" s="83" t="s">
        <v>1201</v>
      </c>
      <c r="E527" s="83" t="s">
        <v>1218</v>
      </c>
      <c r="F527" s="83" t="s">
        <v>812</v>
      </c>
      <c r="G527" s="83" t="s">
        <v>176</v>
      </c>
      <c r="H527" s="83" t="s">
        <v>1244</v>
      </c>
      <c r="I527" s="83" t="s">
        <v>253</v>
      </c>
      <c r="J527" s="83" t="s">
        <v>433</v>
      </c>
      <c r="K527" s="83" t="s">
        <v>323</v>
      </c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  <c r="AG527" s="83"/>
      <c r="AH527" s="83"/>
      <c r="AI527" s="83"/>
      <c r="AJ527" s="83"/>
      <c r="AK527" s="83"/>
      <c r="AL527" s="83"/>
      <c r="AM527" s="83"/>
      <c r="AN527" s="83"/>
      <c r="AO527" s="83"/>
      <c r="AP527" s="83"/>
      <c r="AQ527" s="83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E527" s="83"/>
      <c r="BF527" s="83"/>
      <c r="BG527" s="83"/>
      <c r="BH527" s="83"/>
      <c r="BI527" s="83"/>
      <c r="BJ527" s="83"/>
      <c r="BK527" s="83"/>
      <c r="BL527" s="83"/>
      <c r="BM527" s="83"/>
      <c r="BN527" s="83"/>
      <c r="BO527" s="83"/>
      <c r="BP527" s="83"/>
      <c r="BQ527" s="83"/>
      <c r="BR527" s="83"/>
    </row>
    <row r="528">
      <c r="A528" s="83" t="str">
        <f t="array" ref="A528:ALK528">transpose(indirect('Train Failure report card'!C528))</f>
        <v>Speedometer</v>
      </c>
      <c r="B528" s="83" t="s">
        <v>1174</v>
      </c>
      <c r="C528" s="83" t="s">
        <v>45</v>
      </c>
      <c r="D528" s="83" t="s">
        <v>1204</v>
      </c>
      <c r="E528" s="83" t="s">
        <v>1221</v>
      </c>
      <c r="F528" s="83" t="s">
        <v>114</v>
      </c>
      <c r="G528" s="83" t="s">
        <v>171</v>
      </c>
      <c r="H528" s="83" t="s">
        <v>183</v>
      </c>
      <c r="I528" s="83" t="s">
        <v>735</v>
      </c>
      <c r="J528" s="83" t="s">
        <v>323</v>
      </c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  <c r="AJ528" s="83"/>
      <c r="AK528" s="83"/>
      <c r="AL528" s="83"/>
      <c r="AM528" s="83"/>
      <c r="AN528" s="83"/>
      <c r="AO528" s="83"/>
      <c r="AP528" s="83"/>
      <c r="AQ528" s="83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E528" s="83"/>
      <c r="BF528" s="83"/>
      <c r="BG528" s="83"/>
      <c r="BH528" s="83"/>
      <c r="BI528" s="83"/>
      <c r="BJ528" s="83"/>
      <c r="BK528" s="83"/>
      <c r="BL528" s="83"/>
      <c r="BM528" s="83"/>
      <c r="BN528" s="83"/>
      <c r="BO528" s="83"/>
      <c r="BP528" s="83"/>
      <c r="BQ528" s="83"/>
      <c r="BR528" s="83"/>
    </row>
    <row r="529">
      <c r="A529" s="83" t="str">
        <f t="array" ref="A529:ALK529">transpose(indirect('Train Failure report card'!C529))</f>
        <v>Saloon LCD</v>
      </c>
      <c r="B529" s="83" t="s">
        <v>164</v>
      </c>
      <c r="C529" s="83" t="s">
        <v>536</v>
      </c>
      <c r="D529" s="83" t="s">
        <v>341</v>
      </c>
      <c r="E529" s="83" t="s">
        <v>569</v>
      </c>
      <c r="F529" s="83" t="s">
        <v>489</v>
      </c>
      <c r="G529" s="83" t="s">
        <v>1241</v>
      </c>
      <c r="H529" s="83" t="s">
        <v>1246</v>
      </c>
      <c r="I529" s="83" t="s">
        <v>133</v>
      </c>
      <c r="J529" s="83" t="s">
        <v>635</v>
      </c>
      <c r="K529" s="83" t="s">
        <v>1263</v>
      </c>
      <c r="L529" s="83" t="s">
        <v>1267</v>
      </c>
      <c r="M529" s="83" t="s">
        <v>857</v>
      </c>
      <c r="N529" s="83" t="s">
        <v>1273</v>
      </c>
      <c r="O529" s="83" t="s">
        <v>990</v>
      </c>
      <c r="P529" s="83" t="s">
        <v>1283</v>
      </c>
      <c r="Q529" s="83" t="s">
        <v>914</v>
      </c>
      <c r="R529" s="83" t="s">
        <v>445</v>
      </c>
      <c r="S529" s="83" t="s">
        <v>238</v>
      </c>
      <c r="T529" s="83" t="s">
        <v>436</v>
      </c>
      <c r="U529" s="83" t="s">
        <v>375</v>
      </c>
      <c r="V529" s="83" t="s">
        <v>373</v>
      </c>
      <c r="W529" s="83" t="s">
        <v>582</v>
      </c>
      <c r="X529" s="83" t="s">
        <v>618</v>
      </c>
      <c r="Y529" s="83" t="s">
        <v>744</v>
      </c>
      <c r="Z529" s="83" t="s">
        <v>1106</v>
      </c>
      <c r="AA529" s="83" t="s">
        <v>161</v>
      </c>
      <c r="AB529" s="83" t="s">
        <v>38</v>
      </c>
      <c r="AC529" s="83" t="s">
        <v>95</v>
      </c>
      <c r="AD529" s="83" t="s">
        <v>619</v>
      </c>
      <c r="AE529" s="83" t="s">
        <v>680</v>
      </c>
      <c r="AF529" s="83" t="s">
        <v>699</v>
      </c>
      <c r="AG529" s="83" t="s">
        <v>1295</v>
      </c>
      <c r="AH529" s="83" t="s">
        <v>1296</v>
      </c>
      <c r="AI529" s="83" t="s">
        <v>61</v>
      </c>
      <c r="AJ529" s="83" t="s">
        <v>195</v>
      </c>
      <c r="AK529" s="83" t="s">
        <v>244</v>
      </c>
      <c r="AL529" s="83" t="s">
        <v>271</v>
      </c>
      <c r="AM529" s="83" t="s">
        <v>99</v>
      </c>
      <c r="AN529" s="83" t="s">
        <v>1297</v>
      </c>
      <c r="AO529" s="83" t="s">
        <v>288</v>
      </c>
      <c r="AP529" s="83" t="s">
        <v>523</v>
      </c>
      <c r="AQ529" s="83" t="s">
        <v>633</v>
      </c>
      <c r="AR529" s="83" t="s">
        <v>754</v>
      </c>
      <c r="AS529" s="83" t="s">
        <v>323</v>
      </c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E529" s="83"/>
      <c r="BF529" s="83"/>
      <c r="BG529" s="83"/>
      <c r="BH529" s="83"/>
      <c r="BI529" s="83"/>
      <c r="BJ529" s="83"/>
      <c r="BK529" s="83"/>
      <c r="BL529" s="83"/>
      <c r="BM529" s="83"/>
      <c r="BN529" s="83"/>
      <c r="BO529" s="83"/>
      <c r="BP529" s="83"/>
      <c r="BQ529" s="83"/>
      <c r="BR529" s="83"/>
    </row>
    <row r="530">
      <c r="A530" s="83" t="str">
        <f t="array" ref="A530:ALK530">transpose(indirect('Train Failure report card'!C530))</f>
        <v>Current collector fuse</v>
      </c>
      <c r="B530" s="83" t="s">
        <v>126</v>
      </c>
      <c r="C530" s="83" t="s">
        <v>1185</v>
      </c>
      <c r="D530" s="83" t="s">
        <v>1201</v>
      </c>
      <c r="E530" s="83" t="s">
        <v>1218</v>
      </c>
      <c r="F530" s="83" t="s">
        <v>812</v>
      </c>
      <c r="G530" s="83" t="s">
        <v>176</v>
      </c>
      <c r="H530" s="83" t="s">
        <v>1244</v>
      </c>
      <c r="I530" s="83" t="s">
        <v>253</v>
      </c>
      <c r="J530" s="83" t="s">
        <v>433</v>
      </c>
      <c r="K530" s="83" t="s">
        <v>323</v>
      </c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  <c r="AG530" s="83"/>
      <c r="AH530" s="83"/>
      <c r="AI530" s="83"/>
      <c r="AJ530" s="83"/>
      <c r="AK530" s="83"/>
      <c r="AL530" s="83"/>
      <c r="AM530" s="83"/>
      <c r="AN530" s="83"/>
      <c r="AO530" s="83"/>
      <c r="AP530" s="83"/>
      <c r="AQ530" s="83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E530" s="83"/>
      <c r="BF530" s="83"/>
      <c r="BG530" s="83"/>
      <c r="BH530" s="83"/>
      <c r="BI530" s="83"/>
      <c r="BJ530" s="83"/>
      <c r="BK530" s="83"/>
      <c r="BL530" s="83"/>
      <c r="BM530" s="83"/>
      <c r="BN530" s="83"/>
      <c r="BO530" s="83"/>
      <c r="BP530" s="83"/>
      <c r="BQ530" s="83"/>
      <c r="BR530" s="83"/>
    </row>
    <row r="531">
      <c r="A531" s="83" t="str">
        <f t="array" ref="A531:ALK531">transpose(indirect('Train Failure report card'!C531))</f>
        <v>Traction Inverter</v>
      </c>
      <c r="B531" s="83" t="s">
        <v>1172</v>
      </c>
      <c r="C531" s="83" t="s">
        <v>1186</v>
      </c>
      <c r="D531" s="83" t="s">
        <v>1202</v>
      </c>
      <c r="E531" s="83" t="s">
        <v>1219</v>
      </c>
      <c r="F531" s="83" t="s">
        <v>420</v>
      </c>
      <c r="G531" s="83" t="s">
        <v>1237</v>
      </c>
      <c r="H531" s="83" t="s">
        <v>512</v>
      </c>
      <c r="I531" s="83" t="s">
        <v>1252</v>
      </c>
      <c r="J531" s="83" t="s">
        <v>931</v>
      </c>
      <c r="K531" s="83" t="s">
        <v>1260</v>
      </c>
      <c r="L531" s="83" t="s">
        <v>899</v>
      </c>
      <c r="M531" s="83" t="s">
        <v>1269</v>
      </c>
      <c r="N531" s="83" t="s">
        <v>922</v>
      </c>
      <c r="O531" s="83" t="s">
        <v>1275</v>
      </c>
      <c r="P531" s="83" t="s">
        <v>1280</v>
      </c>
      <c r="Q531" s="83" t="s">
        <v>1285</v>
      </c>
      <c r="R531" s="83" t="s">
        <v>1289</v>
      </c>
      <c r="S531" s="83" t="s">
        <v>516</v>
      </c>
      <c r="T531" s="83" t="s">
        <v>893</v>
      </c>
      <c r="U531" s="83" t="s">
        <v>877</v>
      </c>
      <c r="V531" s="83" t="s">
        <v>878</v>
      </c>
      <c r="W531" s="83" t="s">
        <v>883</v>
      </c>
      <c r="X531" s="83" t="s">
        <v>912</v>
      </c>
      <c r="Y531" s="83" t="s">
        <v>323</v>
      </c>
      <c r="Z531" s="83"/>
      <c r="AA531" s="83"/>
      <c r="AB531" s="83"/>
      <c r="AC531" s="83"/>
      <c r="AD531" s="83"/>
      <c r="AE531" s="83"/>
      <c r="AF531" s="83"/>
      <c r="AG531" s="83"/>
      <c r="AH531" s="83"/>
      <c r="AI531" s="83"/>
      <c r="AJ531" s="83"/>
      <c r="AK531" s="83"/>
      <c r="AL531" s="83"/>
      <c r="AM531" s="83"/>
      <c r="AN531" s="83"/>
      <c r="AO531" s="83"/>
      <c r="AP531" s="83"/>
      <c r="AQ531" s="83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E531" s="83"/>
      <c r="BF531" s="83"/>
      <c r="BG531" s="83"/>
      <c r="BH531" s="83"/>
      <c r="BI531" s="83"/>
      <c r="BJ531" s="83"/>
      <c r="BK531" s="83"/>
      <c r="BL531" s="83"/>
      <c r="BM531" s="83"/>
      <c r="BN531" s="83"/>
      <c r="BO531" s="83"/>
      <c r="BP531" s="83"/>
      <c r="BQ531" s="83"/>
      <c r="BR531" s="83"/>
    </row>
    <row r="532">
      <c r="A532" s="83" t="str">
        <f t="array" ref="A532:ALK532">transpose(indirect('Train Failure report card'!C532))</f>
        <v>Current collector fuse</v>
      </c>
      <c r="B532" s="83" t="s">
        <v>126</v>
      </c>
      <c r="C532" s="83" t="s">
        <v>1185</v>
      </c>
      <c r="D532" s="83" t="s">
        <v>1201</v>
      </c>
      <c r="E532" s="83" t="s">
        <v>1218</v>
      </c>
      <c r="F532" s="83" t="s">
        <v>812</v>
      </c>
      <c r="G532" s="83" t="s">
        <v>176</v>
      </c>
      <c r="H532" s="83" t="s">
        <v>1244</v>
      </c>
      <c r="I532" s="83" t="s">
        <v>253</v>
      </c>
      <c r="J532" s="83" t="s">
        <v>433</v>
      </c>
      <c r="K532" s="83" t="s">
        <v>323</v>
      </c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  <c r="AG532" s="83"/>
      <c r="AH532" s="83"/>
      <c r="AI532" s="83"/>
      <c r="AJ532" s="83"/>
      <c r="AK532" s="83"/>
      <c r="AL532" s="83"/>
      <c r="AM532" s="83"/>
      <c r="AN532" s="83"/>
      <c r="AO532" s="83"/>
      <c r="AP532" s="83"/>
      <c r="AQ532" s="83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E532" s="83"/>
      <c r="BF532" s="83"/>
      <c r="BG532" s="83"/>
      <c r="BH532" s="83"/>
      <c r="BI532" s="83"/>
      <c r="BJ532" s="83"/>
      <c r="BK532" s="83"/>
      <c r="BL532" s="83"/>
      <c r="BM532" s="83"/>
      <c r="BN532" s="83"/>
      <c r="BO532" s="83"/>
      <c r="BP532" s="83"/>
      <c r="BQ532" s="83"/>
      <c r="BR532" s="83"/>
    </row>
    <row r="533">
      <c r="A533" s="83" t="str">
        <f t="array" ref="A533:ALK533">transpose(indirect('Train Failure report card'!C533))</f>
        <v>Saloon LCD</v>
      </c>
      <c r="B533" s="83" t="s">
        <v>164</v>
      </c>
      <c r="C533" s="83" t="s">
        <v>536</v>
      </c>
      <c r="D533" s="83" t="s">
        <v>341</v>
      </c>
      <c r="E533" s="83" t="s">
        <v>569</v>
      </c>
      <c r="F533" s="83" t="s">
        <v>489</v>
      </c>
      <c r="G533" s="83" t="s">
        <v>1241</v>
      </c>
      <c r="H533" s="83" t="s">
        <v>1246</v>
      </c>
      <c r="I533" s="83" t="s">
        <v>133</v>
      </c>
      <c r="J533" s="83" t="s">
        <v>635</v>
      </c>
      <c r="K533" s="83" t="s">
        <v>1263</v>
      </c>
      <c r="L533" s="83" t="s">
        <v>1267</v>
      </c>
      <c r="M533" s="83" t="s">
        <v>857</v>
      </c>
      <c r="N533" s="83" t="s">
        <v>1273</v>
      </c>
      <c r="O533" s="83" t="s">
        <v>990</v>
      </c>
      <c r="P533" s="83" t="s">
        <v>1283</v>
      </c>
      <c r="Q533" s="83" t="s">
        <v>914</v>
      </c>
      <c r="R533" s="83" t="s">
        <v>445</v>
      </c>
      <c r="S533" s="83" t="s">
        <v>238</v>
      </c>
      <c r="T533" s="83" t="s">
        <v>436</v>
      </c>
      <c r="U533" s="83" t="s">
        <v>375</v>
      </c>
      <c r="V533" s="83" t="s">
        <v>373</v>
      </c>
      <c r="W533" s="83" t="s">
        <v>582</v>
      </c>
      <c r="X533" s="83" t="s">
        <v>618</v>
      </c>
      <c r="Y533" s="83" t="s">
        <v>744</v>
      </c>
      <c r="Z533" s="83" t="s">
        <v>1106</v>
      </c>
      <c r="AA533" s="83" t="s">
        <v>161</v>
      </c>
      <c r="AB533" s="83" t="s">
        <v>38</v>
      </c>
      <c r="AC533" s="83" t="s">
        <v>95</v>
      </c>
      <c r="AD533" s="83" t="s">
        <v>619</v>
      </c>
      <c r="AE533" s="83" t="s">
        <v>680</v>
      </c>
      <c r="AF533" s="83" t="s">
        <v>699</v>
      </c>
      <c r="AG533" s="83" t="s">
        <v>1295</v>
      </c>
      <c r="AH533" s="83" t="s">
        <v>1296</v>
      </c>
      <c r="AI533" s="83" t="s">
        <v>61</v>
      </c>
      <c r="AJ533" s="83" t="s">
        <v>195</v>
      </c>
      <c r="AK533" s="83" t="s">
        <v>244</v>
      </c>
      <c r="AL533" s="83" t="s">
        <v>271</v>
      </c>
      <c r="AM533" s="83" t="s">
        <v>99</v>
      </c>
      <c r="AN533" s="83" t="s">
        <v>1297</v>
      </c>
      <c r="AO533" s="83" t="s">
        <v>288</v>
      </c>
      <c r="AP533" s="83" t="s">
        <v>523</v>
      </c>
      <c r="AQ533" s="83" t="s">
        <v>633</v>
      </c>
      <c r="AR533" s="83" t="s">
        <v>754</v>
      </c>
      <c r="AS533" s="83" t="s">
        <v>323</v>
      </c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E533" s="83"/>
      <c r="BF533" s="83"/>
      <c r="BG533" s="83"/>
      <c r="BH533" s="83"/>
      <c r="BI533" s="83"/>
      <c r="BJ533" s="83"/>
      <c r="BK533" s="83"/>
      <c r="BL533" s="83"/>
      <c r="BM533" s="83"/>
      <c r="BN533" s="83"/>
      <c r="BO533" s="83"/>
      <c r="BP533" s="83"/>
      <c r="BQ533" s="83"/>
      <c r="BR533" s="83"/>
    </row>
    <row r="534">
      <c r="A534" s="83" t="str">
        <f t="array" ref="A534:ALK534">transpose(indirect('Train Failure report card'!C534))</f>
        <v>Low beam lamp</v>
      </c>
      <c r="B534" s="83" t="s">
        <v>19</v>
      </c>
      <c r="C534" s="83" t="s">
        <v>1192</v>
      </c>
      <c r="D534" s="83" t="s">
        <v>1209</v>
      </c>
      <c r="E534" s="83" t="s">
        <v>249</v>
      </c>
      <c r="F534" s="83" t="s">
        <v>357</v>
      </c>
      <c r="G534" s="83" t="s">
        <v>323</v>
      </c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  <c r="AG534" s="83"/>
      <c r="AH534" s="83"/>
      <c r="AI534" s="83"/>
      <c r="AJ534" s="83"/>
      <c r="AK534" s="83"/>
      <c r="AL534" s="83"/>
      <c r="AM534" s="83"/>
      <c r="AN534" s="83"/>
      <c r="AO534" s="83"/>
      <c r="AP534" s="83"/>
      <c r="AQ534" s="83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E534" s="83"/>
      <c r="BF534" s="83"/>
      <c r="BG534" s="83"/>
      <c r="BH534" s="83"/>
      <c r="BI534" s="83"/>
      <c r="BJ534" s="83"/>
      <c r="BK534" s="83"/>
      <c r="BL534" s="83"/>
      <c r="BM534" s="83"/>
      <c r="BN534" s="83"/>
      <c r="BO534" s="83"/>
      <c r="BP534" s="83"/>
      <c r="BQ534" s="83"/>
      <c r="BR534" s="83"/>
    </row>
    <row r="535">
      <c r="A535" s="83" t="str">
        <f t="array" ref="A535:ALK535">transpose(indirect('Train Failure report card'!C535))</f>
        <v>Traction Inverter</v>
      </c>
      <c r="B535" s="83" t="s">
        <v>1172</v>
      </c>
      <c r="C535" s="83" t="s">
        <v>1186</v>
      </c>
      <c r="D535" s="83" t="s">
        <v>1202</v>
      </c>
      <c r="E535" s="83" t="s">
        <v>1219</v>
      </c>
      <c r="F535" s="83" t="s">
        <v>420</v>
      </c>
      <c r="G535" s="83" t="s">
        <v>1237</v>
      </c>
      <c r="H535" s="83" t="s">
        <v>512</v>
      </c>
      <c r="I535" s="83" t="s">
        <v>1252</v>
      </c>
      <c r="J535" s="83" t="s">
        <v>931</v>
      </c>
      <c r="K535" s="83" t="s">
        <v>1260</v>
      </c>
      <c r="L535" s="83" t="s">
        <v>899</v>
      </c>
      <c r="M535" s="83" t="s">
        <v>1269</v>
      </c>
      <c r="N535" s="83" t="s">
        <v>922</v>
      </c>
      <c r="O535" s="83" t="s">
        <v>1275</v>
      </c>
      <c r="P535" s="83" t="s">
        <v>1280</v>
      </c>
      <c r="Q535" s="83" t="s">
        <v>1285</v>
      </c>
      <c r="R535" s="83" t="s">
        <v>1289</v>
      </c>
      <c r="S535" s="83" t="s">
        <v>516</v>
      </c>
      <c r="T535" s="83" t="s">
        <v>893</v>
      </c>
      <c r="U535" s="83" t="s">
        <v>877</v>
      </c>
      <c r="V535" s="83" t="s">
        <v>878</v>
      </c>
      <c r="W535" s="83" t="s">
        <v>883</v>
      </c>
      <c r="X535" s="83" t="s">
        <v>912</v>
      </c>
      <c r="Y535" s="83" t="s">
        <v>323</v>
      </c>
      <c r="Z535" s="83"/>
      <c r="AA535" s="83"/>
      <c r="AB535" s="83"/>
      <c r="AC535" s="83"/>
      <c r="AD535" s="83"/>
      <c r="AE535" s="83"/>
      <c r="AF535" s="83"/>
      <c r="AG535" s="83"/>
      <c r="AH535" s="83"/>
      <c r="AI535" s="83"/>
      <c r="AJ535" s="83"/>
      <c r="AK535" s="83"/>
      <c r="AL535" s="83"/>
      <c r="AM535" s="83"/>
      <c r="AN535" s="83"/>
      <c r="AO535" s="83"/>
      <c r="AP535" s="83"/>
      <c r="AQ535" s="83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E535" s="83"/>
      <c r="BF535" s="83"/>
      <c r="BG535" s="83"/>
      <c r="BH535" s="83"/>
      <c r="BI535" s="83"/>
      <c r="BJ535" s="83"/>
      <c r="BK535" s="83"/>
      <c r="BL535" s="83"/>
      <c r="BM535" s="83"/>
      <c r="BN535" s="83"/>
      <c r="BO535" s="83"/>
      <c r="BP535" s="83"/>
      <c r="BQ535" s="83"/>
      <c r="BR535" s="83"/>
    </row>
    <row r="536">
      <c r="A536" s="83" t="str">
        <f t="array" ref="A536:ALK536">transpose(indirect('Train Failure report card'!C536))</f>
        <v>Saloon LCD</v>
      </c>
      <c r="B536" s="83" t="s">
        <v>164</v>
      </c>
      <c r="C536" s="83" t="s">
        <v>536</v>
      </c>
      <c r="D536" s="83" t="s">
        <v>341</v>
      </c>
      <c r="E536" s="83" t="s">
        <v>569</v>
      </c>
      <c r="F536" s="83" t="s">
        <v>489</v>
      </c>
      <c r="G536" s="83" t="s">
        <v>1241</v>
      </c>
      <c r="H536" s="83" t="s">
        <v>1246</v>
      </c>
      <c r="I536" s="83" t="s">
        <v>133</v>
      </c>
      <c r="J536" s="83" t="s">
        <v>635</v>
      </c>
      <c r="K536" s="83" t="s">
        <v>1263</v>
      </c>
      <c r="L536" s="83" t="s">
        <v>1267</v>
      </c>
      <c r="M536" s="83" t="s">
        <v>857</v>
      </c>
      <c r="N536" s="83" t="s">
        <v>1273</v>
      </c>
      <c r="O536" s="83" t="s">
        <v>990</v>
      </c>
      <c r="P536" s="83" t="s">
        <v>1283</v>
      </c>
      <c r="Q536" s="83" t="s">
        <v>914</v>
      </c>
      <c r="R536" s="83" t="s">
        <v>445</v>
      </c>
      <c r="S536" s="83" t="s">
        <v>238</v>
      </c>
      <c r="T536" s="83" t="s">
        <v>436</v>
      </c>
      <c r="U536" s="83" t="s">
        <v>375</v>
      </c>
      <c r="V536" s="83" t="s">
        <v>373</v>
      </c>
      <c r="W536" s="83" t="s">
        <v>582</v>
      </c>
      <c r="X536" s="83" t="s">
        <v>618</v>
      </c>
      <c r="Y536" s="83" t="s">
        <v>744</v>
      </c>
      <c r="Z536" s="83" t="s">
        <v>1106</v>
      </c>
      <c r="AA536" s="83" t="s">
        <v>161</v>
      </c>
      <c r="AB536" s="83" t="s">
        <v>38</v>
      </c>
      <c r="AC536" s="83" t="s">
        <v>95</v>
      </c>
      <c r="AD536" s="83" t="s">
        <v>619</v>
      </c>
      <c r="AE536" s="83" t="s">
        <v>680</v>
      </c>
      <c r="AF536" s="83" t="s">
        <v>699</v>
      </c>
      <c r="AG536" s="83" t="s">
        <v>1295</v>
      </c>
      <c r="AH536" s="83" t="s">
        <v>1296</v>
      </c>
      <c r="AI536" s="83" t="s">
        <v>61</v>
      </c>
      <c r="AJ536" s="83" t="s">
        <v>195</v>
      </c>
      <c r="AK536" s="83" t="s">
        <v>244</v>
      </c>
      <c r="AL536" s="83" t="s">
        <v>271</v>
      </c>
      <c r="AM536" s="83" t="s">
        <v>99</v>
      </c>
      <c r="AN536" s="83" t="s">
        <v>1297</v>
      </c>
      <c r="AO536" s="83" t="s">
        <v>288</v>
      </c>
      <c r="AP536" s="83" t="s">
        <v>523</v>
      </c>
      <c r="AQ536" s="83" t="s">
        <v>633</v>
      </c>
      <c r="AR536" s="83" t="s">
        <v>754</v>
      </c>
      <c r="AS536" s="83" t="s">
        <v>323</v>
      </c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E536" s="83"/>
      <c r="BF536" s="83"/>
      <c r="BG536" s="83"/>
      <c r="BH536" s="83"/>
      <c r="BI536" s="83"/>
      <c r="BJ536" s="83"/>
      <c r="BK536" s="83"/>
      <c r="BL536" s="83"/>
      <c r="BM536" s="83"/>
      <c r="BN536" s="83"/>
      <c r="BO536" s="83"/>
      <c r="BP536" s="83"/>
      <c r="BQ536" s="83"/>
      <c r="BR536" s="83"/>
    </row>
    <row r="537">
      <c r="A537" s="83" t="str">
        <f t="array" ref="A537:ALK537">transpose(indirect('Train Failure report card'!C537))</f>
        <v>Current collector fuse</v>
      </c>
      <c r="B537" s="83" t="s">
        <v>126</v>
      </c>
      <c r="C537" s="83" t="s">
        <v>1185</v>
      </c>
      <c r="D537" s="83" t="s">
        <v>1201</v>
      </c>
      <c r="E537" s="83" t="s">
        <v>1218</v>
      </c>
      <c r="F537" s="83" t="s">
        <v>812</v>
      </c>
      <c r="G537" s="83" t="s">
        <v>176</v>
      </c>
      <c r="H537" s="83" t="s">
        <v>1244</v>
      </c>
      <c r="I537" s="83" t="s">
        <v>253</v>
      </c>
      <c r="J537" s="83" t="s">
        <v>433</v>
      </c>
      <c r="K537" s="83" t="s">
        <v>323</v>
      </c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  <c r="AG537" s="83"/>
      <c r="AH537" s="83"/>
      <c r="AI537" s="83"/>
      <c r="AJ537" s="83"/>
      <c r="AK537" s="83"/>
      <c r="AL537" s="83"/>
      <c r="AM537" s="83"/>
      <c r="AN537" s="83"/>
      <c r="AO537" s="83"/>
      <c r="AP537" s="83"/>
      <c r="AQ537" s="83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E537" s="83"/>
      <c r="BF537" s="83"/>
      <c r="BG537" s="83"/>
      <c r="BH537" s="83"/>
      <c r="BI537" s="83"/>
      <c r="BJ537" s="83"/>
      <c r="BK537" s="83"/>
      <c r="BL537" s="83"/>
      <c r="BM537" s="83"/>
      <c r="BN537" s="83"/>
      <c r="BO537" s="83"/>
      <c r="BP537" s="83"/>
      <c r="BQ537" s="83"/>
      <c r="BR537" s="83"/>
    </row>
    <row r="538">
      <c r="A538" s="83" t="str">
        <f t="array" ref="A538:ALK538">transpose(indirect('Train Failure report card'!C538))</f>
        <v>Low beam lamp</v>
      </c>
      <c r="B538" s="83" t="s">
        <v>19</v>
      </c>
      <c r="C538" s="83" t="s">
        <v>1192</v>
      </c>
      <c r="D538" s="83" t="s">
        <v>1209</v>
      </c>
      <c r="E538" s="83" t="s">
        <v>249</v>
      </c>
      <c r="F538" s="83" t="s">
        <v>357</v>
      </c>
      <c r="G538" s="83" t="s">
        <v>323</v>
      </c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  <c r="AG538" s="83"/>
      <c r="AH538" s="83"/>
      <c r="AI538" s="83"/>
      <c r="AJ538" s="83"/>
      <c r="AK538" s="83"/>
      <c r="AL538" s="83"/>
      <c r="AM538" s="83"/>
      <c r="AN538" s="83"/>
      <c r="AO538" s="83"/>
      <c r="AP538" s="83"/>
      <c r="AQ538" s="83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E538" s="83"/>
      <c r="BF538" s="83"/>
      <c r="BG538" s="83"/>
      <c r="BH538" s="83"/>
      <c r="BI538" s="83"/>
      <c r="BJ538" s="83"/>
      <c r="BK538" s="83"/>
      <c r="BL538" s="83"/>
      <c r="BM538" s="83"/>
      <c r="BN538" s="83"/>
      <c r="BO538" s="83"/>
      <c r="BP538" s="83"/>
      <c r="BQ538" s="83"/>
      <c r="BR538" s="83"/>
    </row>
    <row r="539">
      <c r="A539" s="83" t="str">
        <f t="array" ref="A539:ALK539">transpose(indirect('Train Failure report card'!C539))</f>
        <v>Traction Inverter</v>
      </c>
      <c r="B539" s="83" t="s">
        <v>1172</v>
      </c>
      <c r="C539" s="83" t="s">
        <v>1186</v>
      </c>
      <c r="D539" s="83" t="s">
        <v>1202</v>
      </c>
      <c r="E539" s="83" t="s">
        <v>1219</v>
      </c>
      <c r="F539" s="83" t="s">
        <v>420</v>
      </c>
      <c r="G539" s="83" t="s">
        <v>1237</v>
      </c>
      <c r="H539" s="83" t="s">
        <v>512</v>
      </c>
      <c r="I539" s="83" t="s">
        <v>1252</v>
      </c>
      <c r="J539" s="83" t="s">
        <v>931</v>
      </c>
      <c r="K539" s="83" t="s">
        <v>1260</v>
      </c>
      <c r="L539" s="83" t="s">
        <v>899</v>
      </c>
      <c r="M539" s="83" t="s">
        <v>1269</v>
      </c>
      <c r="N539" s="83" t="s">
        <v>922</v>
      </c>
      <c r="O539" s="83" t="s">
        <v>1275</v>
      </c>
      <c r="P539" s="83" t="s">
        <v>1280</v>
      </c>
      <c r="Q539" s="83" t="s">
        <v>1285</v>
      </c>
      <c r="R539" s="83" t="s">
        <v>1289</v>
      </c>
      <c r="S539" s="83" t="s">
        <v>516</v>
      </c>
      <c r="T539" s="83" t="s">
        <v>893</v>
      </c>
      <c r="U539" s="83" t="s">
        <v>877</v>
      </c>
      <c r="V539" s="83" t="s">
        <v>878</v>
      </c>
      <c r="W539" s="83" t="s">
        <v>883</v>
      </c>
      <c r="X539" s="83" t="s">
        <v>912</v>
      </c>
      <c r="Y539" s="83" t="s">
        <v>323</v>
      </c>
      <c r="Z539" s="83"/>
      <c r="AA539" s="83"/>
      <c r="AB539" s="83"/>
      <c r="AC539" s="83"/>
      <c r="AD539" s="83"/>
      <c r="AE539" s="83"/>
      <c r="AF539" s="83"/>
      <c r="AG539" s="83"/>
      <c r="AH539" s="83"/>
      <c r="AI539" s="83"/>
      <c r="AJ539" s="83"/>
      <c r="AK539" s="83"/>
      <c r="AL539" s="83"/>
      <c r="AM539" s="83"/>
      <c r="AN539" s="83"/>
      <c r="AO539" s="83"/>
      <c r="AP539" s="83"/>
      <c r="AQ539" s="83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E539" s="83"/>
      <c r="BF539" s="83"/>
      <c r="BG539" s="83"/>
      <c r="BH539" s="83"/>
      <c r="BI539" s="83"/>
      <c r="BJ539" s="83"/>
      <c r="BK539" s="83"/>
      <c r="BL539" s="83"/>
      <c r="BM539" s="83"/>
      <c r="BN539" s="83"/>
      <c r="BO539" s="83"/>
      <c r="BP539" s="83"/>
      <c r="BQ539" s="83"/>
      <c r="BR539" s="83"/>
    </row>
    <row r="540">
      <c r="A540" s="83" t="str">
        <f t="array" ref="A540">transpose(indirect(#REF!))</f>
        <v>#REF!</v>
      </c>
    </row>
    <row r="541">
      <c r="A541" s="83" t="str">
        <f t="array" ref="A541:ALK541">transpose(indirect('Train Failure report card'!C540))</f>
        <v>Outer Coil Spring</v>
      </c>
      <c r="B541" s="83" t="s">
        <v>1170</v>
      </c>
      <c r="C541" s="83" t="s">
        <v>1183</v>
      </c>
      <c r="D541" s="83" t="s">
        <v>1199</v>
      </c>
      <c r="E541" s="83" t="s">
        <v>1217</v>
      </c>
      <c r="F541" s="83" t="s">
        <v>1231</v>
      </c>
      <c r="G541" s="83" t="s">
        <v>25</v>
      </c>
      <c r="H541" s="83" t="s">
        <v>399</v>
      </c>
      <c r="I541" s="83" t="s">
        <v>1251</v>
      </c>
      <c r="J541" s="83" t="s">
        <v>1256</v>
      </c>
      <c r="K541" s="83" t="s">
        <v>1259</v>
      </c>
      <c r="L541" s="83" t="s">
        <v>1264</v>
      </c>
      <c r="M541" s="83" t="s">
        <v>1268</v>
      </c>
      <c r="N541" s="83" t="s">
        <v>262</v>
      </c>
      <c r="O541" s="83" t="s">
        <v>1274</v>
      </c>
      <c r="P541" s="83" t="s">
        <v>1279</v>
      </c>
      <c r="Q541" s="83" t="s">
        <v>1284</v>
      </c>
      <c r="R541" s="83" t="s">
        <v>1288</v>
      </c>
      <c r="S541" s="83" t="s">
        <v>1291</v>
      </c>
      <c r="T541" s="83" t="s">
        <v>110</v>
      </c>
      <c r="U541" s="83" t="s">
        <v>332</v>
      </c>
      <c r="V541" s="83" t="s">
        <v>323</v>
      </c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  <c r="AK541" s="83"/>
      <c r="AL541" s="83"/>
      <c r="AM541" s="83"/>
      <c r="AN541" s="83"/>
      <c r="AO541" s="83"/>
      <c r="AP541" s="83"/>
      <c r="AQ541" s="83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E541" s="83"/>
      <c r="BF541" s="83"/>
      <c r="BG541" s="83"/>
      <c r="BH541" s="83"/>
      <c r="BI541" s="83"/>
      <c r="BJ541" s="83"/>
      <c r="BK541" s="83"/>
      <c r="BL541" s="83"/>
      <c r="BM541" s="83"/>
      <c r="BN541" s="83"/>
      <c r="BO541" s="83"/>
      <c r="BP541" s="83"/>
      <c r="BQ541" s="83"/>
      <c r="BR541" s="83"/>
    </row>
    <row r="542">
      <c r="A542" s="83" t="str">
        <f t="array" ref="A542:ALK542">transpose(indirect('Train Failure report card'!C541))</f>
        <v>Current collector fuse</v>
      </c>
      <c r="B542" s="83" t="s">
        <v>126</v>
      </c>
      <c r="C542" s="83" t="s">
        <v>1185</v>
      </c>
      <c r="D542" s="83" t="s">
        <v>1201</v>
      </c>
      <c r="E542" s="83" t="s">
        <v>1218</v>
      </c>
      <c r="F542" s="83" t="s">
        <v>812</v>
      </c>
      <c r="G542" s="83" t="s">
        <v>176</v>
      </c>
      <c r="H542" s="83" t="s">
        <v>1244</v>
      </c>
      <c r="I542" s="83" t="s">
        <v>253</v>
      </c>
      <c r="J542" s="83" t="s">
        <v>433</v>
      </c>
      <c r="K542" s="83" t="s">
        <v>323</v>
      </c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  <c r="AJ542" s="83"/>
      <c r="AK542" s="83"/>
      <c r="AL542" s="83"/>
      <c r="AM542" s="83"/>
      <c r="AN542" s="83"/>
      <c r="AO542" s="83"/>
      <c r="AP542" s="83"/>
      <c r="AQ542" s="83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E542" s="83"/>
      <c r="BF542" s="83"/>
      <c r="BG542" s="83"/>
      <c r="BH542" s="83"/>
      <c r="BI542" s="83"/>
      <c r="BJ542" s="83"/>
      <c r="BK542" s="83"/>
      <c r="BL542" s="83"/>
      <c r="BM542" s="83"/>
      <c r="BN542" s="83"/>
      <c r="BO542" s="83"/>
      <c r="BP542" s="83"/>
      <c r="BQ542" s="83"/>
      <c r="BR542" s="83"/>
    </row>
    <row r="543">
      <c r="A543" s="83" t="str">
        <f t="array" ref="A543:ALK543">transpose(indirect('Train Failure report card'!C543))</f>
        <v>Current collector fuse</v>
      </c>
      <c r="B543" s="83" t="s">
        <v>126</v>
      </c>
      <c r="C543" s="83" t="s">
        <v>1185</v>
      </c>
      <c r="D543" s="83" t="s">
        <v>1201</v>
      </c>
      <c r="E543" s="83" t="s">
        <v>1218</v>
      </c>
      <c r="F543" s="83" t="s">
        <v>812</v>
      </c>
      <c r="G543" s="83" t="s">
        <v>176</v>
      </c>
      <c r="H543" s="83" t="s">
        <v>1244</v>
      </c>
      <c r="I543" s="83" t="s">
        <v>253</v>
      </c>
      <c r="J543" s="83" t="s">
        <v>433</v>
      </c>
      <c r="K543" s="83" t="s">
        <v>323</v>
      </c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  <c r="AK543" s="83"/>
      <c r="AL543" s="83"/>
      <c r="AM543" s="83"/>
      <c r="AN543" s="83"/>
      <c r="AO543" s="83"/>
      <c r="AP543" s="83"/>
      <c r="AQ543" s="83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E543" s="83"/>
      <c r="BF543" s="83"/>
      <c r="BG543" s="83"/>
      <c r="BH543" s="83"/>
      <c r="BI543" s="83"/>
      <c r="BJ543" s="83"/>
      <c r="BK543" s="83"/>
      <c r="BL543" s="83"/>
      <c r="BM543" s="83"/>
      <c r="BN543" s="83"/>
      <c r="BO543" s="83"/>
      <c r="BP543" s="83"/>
      <c r="BQ543" s="83"/>
      <c r="BR543" s="83"/>
    </row>
    <row r="544">
      <c r="A544" s="83" t="str">
        <f t="array" ref="A544:ALK544">transpose(indirect('Train Failure report card'!C544))</f>
        <v>Current collector fuse</v>
      </c>
      <c r="B544" s="83" t="s">
        <v>126</v>
      </c>
      <c r="C544" s="83" t="s">
        <v>1185</v>
      </c>
      <c r="D544" s="83" t="s">
        <v>1201</v>
      </c>
      <c r="E544" s="83" t="s">
        <v>1218</v>
      </c>
      <c r="F544" s="83" t="s">
        <v>812</v>
      </c>
      <c r="G544" s="83" t="s">
        <v>176</v>
      </c>
      <c r="H544" s="83" t="s">
        <v>1244</v>
      </c>
      <c r="I544" s="83" t="s">
        <v>253</v>
      </c>
      <c r="J544" s="83" t="s">
        <v>433</v>
      </c>
      <c r="K544" s="83" t="s">
        <v>323</v>
      </c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  <c r="AJ544" s="83"/>
      <c r="AK544" s="83"/>
      <c r="AL544" s="83"/>
      <c r="AM544" s="83"/>
      <c r="AN544" s="83"/>
      <c r="AO544" s="83"/>
      <c r="AP544" s="83"/>
      <c r="AQ544" s="83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E544" s="83"/>
      <c r="BF544" s="83"/>
      <c r="BG544" s="83"/>
      <c r="BH544" s="83"/>
      <c r="BI544" s="83"/>
      <c r="BJ544" s="83"/>
      <c r="BK544" s="83"/>
      <c r="BL544" s="83"/>
      <c r="BM544" s="83"/>
      <c r="BN544" s="83"/>
      <c r="BO544" s="83"/>
      <c r="BP544" s="83"/>
      <c r="BQ544" s="83"/>
      <c r="BR544" s="83"/>
    </row>
    <row r="545">
      <c r="A545" s="83" t="str">
        <f t="array" ref="A545:ALK545">transpose(indirect('Train Failure report card'!C545))</f>
        <v>LDCU</v>
      </c>
      <c r="B545" s="83" t="s">
        <v>1173</v>
      </c>
      <c r="C545" s="83" t="s">
        <v>1187</v>
      </c>
      <c r="D545" s="83" t="s">
        <v>1203</v>
      </c>
      <c r="E545" s="83" t="s">
        <v>1220</v>
      </c>
      <c r="F545" s="83" t="s">
        <v>1232</v>
      </c>
      <c r="G545" s="83" t="s">
        <v>1238</v>
      </c>
      <c r="H545" s="83" t="s">
        <v>150</v>
      </c>
      <c r="I545" s="83" t="s">
        <v>605</v>
      </c>
      <c r="J545" s="83" t="s">
        <v>141</v>
      </c>
      <c r="K545" s="83" t="s">
        <v>1261</v>
      </c>
      <c r="L545" s="83" t="s">
        <v>56</v>
      </c>
      <c r="M545" s="83" t="s">
        <v>312</v>
      </c>
      <c r="N545" s="83" t="s">
        <v>224</v>
      </c>
      <c r="O545" s="83" t="s">
        <v>1276</v>
      </c>
      <c r="P545" s="83" t="s">
        <v>1281</v>
      </c>
      <c r="Q545" s="83" t="s">
        <v>1286</v>
      </c>
      <c r="R545" s="83" t="s">
        <v>323</v>
      </c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  <c r="AJ545" s="83"/>
      <c r="AK545" s="83"/>
      <c r="AL545" s="83"/>
      <c r="AM545" s="83"/>
      <c r="AN545" s="83"/>
      <c r="AO545" s="83"/>
      <c r="AP545" s="83"/>
      <c r="AQ545" s="83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E545" s="83"/>
      <c r="BF545" s="83"/>
      <c r="BG545" s="83"/>
      <c r="BH545" s="83"/>
      <c r="BI545" s="83"/>
      <c r="BJ545" s="83"/>
      <c r="BK545" s="83"/>
      <c r="BL545" s="83"/>
      <c r="BM545" s="83"/>
      <c r="BN545" s="83"/>
      <c r="BO545" s="83"/>
      <c r="BP545" s="83"/>
      <c r="BQ545" s="83"/>
      <c r="BR545" s="83"/>
    </row>
    <row r="546">
      <c r="A546" s="83" t="str">
        <f t="array" ref="A546:ALK546">transpose(indirect('Train Failure report card'!C546))</f>
        <v>Current collector fuse</v>
      </c>
      <c r="B546" s="83" t="s">
        <v>126</v>
      </c>
      <c r="C546" s="83" t="s">
        <v>1185</v>
      </c>
      <c r="D546" s="83" t="s">
        <v>1201</v>
      </c>
      <c r="E546" s="83" t="s">
        <v>1218</v>
      </c>
      <c r="F546" s="83" t="s">
        <v>812</v>
      </c>
      <c r="G546" s="83" t="s">
        <v>176</v>
      </c>
      <c r="H546" s="83" t="s">
        <v>1244</v>
      </c>
      <c r="I546" s="83" t="s">
        <v>253</v>
      </c>
      <c r="J546" s="83" t="s">
        <v>433</v>
      </c>
      <c r="K546" s="83" t="s">
        <v>323</v>
      </c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  <c r="AG546" s="83"/>
      <c r="AH546" s="83"/>
      <c r="AI546" s="83"/>
      <c r="AJ546" s="83"/>
      <c r="AK546" s="83"/>
      <c r="AL546" s="83"/>
      <c r="AM546" s="83"/>
      <c r="AN546" s="83"/>
      <c r="AO546" s="83"/>
      <c r="AP546" s="83"/>
      <c r="AQ546" s="83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E546" s="83"/>
      <c r="BF546" s="83"/>
      <c r="BG546" s="83"/>
      <c r="BH546" s="83"/>
      <c r="BI546" s="83"/>
      <c r="BJ546" s="83"/>
      <c r="BK546" s="83"/>
      <c r="BL546" s="83"/>
      <c r="BM546" s="83"/>
      <c r="BN546" s="83"/>
      <c r="BO546" s="83"/>
      <c r="BP546" s="83"/>
      <c r="BQ546" s="83"/>
      <c r="BR546" s="83"/>
    </row>
    <row r="547">
      <c r="A547" s="83" t="str">
        <f t="array" ref="A547:ALK547">transpose(indirect('Train Failure report card'!C547))</f>
        <v>Saloon LCD</v>
      </c>
      <c r="B547" s="83" t="s">
        <v>164</v>
      </c>
      <c r="C547" s="83" t="s">
        <v>536</v>
      </c>
      <c r="D547" s="83" t="s">
        <v>341</v>
      </c>
      <c r="E547" s="83" t="s">
        <v>569</v>
      </c>
      <c r="F547" s="83" t="s">
        <v>489</v>
      </c>
      <c r="G547" s="83" t="s">
        <v>1241</v>
      </c>
      <c r="H547" s="83" t="s">
        <v>1246</v>
      </c>
      <c r="I547" s="83" t="s">
        <v>133</v>
      </c>
      <c r="J547" s="83" t="s">
        <v>635</v>
      </c>
      <c r="K547" s="83" t="s">
        <v>1263</v>
      </c>
      <c r="L547" s="83" t="s">
        <v>1267</v>
      </c>
      <c r="M547" s="83" t="s">
        <v>857</v>
      </c>
      <c r="N547" s="83" t="s">
        <v>1273</v>
      </c>
      <c r="O547" s="83" t="s">
        <v>990</v>
      </c>
      <c r="P547" s="83" t="s">
        <v>1283</v>
      </c>
      <c r="Q547" s="83" t="s">
        <v>914</v>
      </c>
      <c r="R547" s="83" t="s">
        <v>445</v>
      </c>
      <c r="S547" s="83" t="s">
        <v>238</v>
      </c>
      <c r="T547" s="83" t="s">
        <v>436</v>
      </c>
      <c r="U547" s="83" t="s">
        <v>375</v>
      </c>
      <c r="V547" s="83" t="s">
        <v>373</v>
      </c>
      <c r="W547" s="83" t="s">
        <v>582</v>
      </c>
      <c r="X547" s="83" t="s">
        <v>618</v>
      </c>
      <c r="Y547" s="83" t="s">
        <v>744</v>
      </c>
      <c r="Z547" s="83" t="s">
        <v>1106</v>
      </c>
      <c r="AA547" s="83" t="s">
        <v>161</v>
      </c>
      <c r="AB547" s="83" t="s">
        <v>38</v>
      </c>
      <c r="AC547" s="83" t="s">
        <v>95</v>
      </c>
      <c r="AD547" s="83" t="s">
        <v>619</v>
      </c>
      <c r="AE547" s="83" t="s">
        <v>680</v>
      </c>
      <c r="AF547" s="83" t="s">
        <v>699</v>
      </c>
      <c r="AG547" s="83" t="s">
        <v>1295</v>
      </c>
      <c r="AH547" s="83" t="s">
        <v>1296</v>
      </c>
      <c r="AI547" s="83" t="s">
        <v>61</v>
      </c>
      <c r="AJ547" s="83" t="s">
        <v>195</v>
      </c>
      <c r="AK547" s="83" t="s">
        <v>244</v>
      </c>
      <c r="AL547" s="83" t="s">
        <v>271</v>
      </c>
      <c r="AM547" s="83" t="s">
        <v>99</v>
      </c>
      <c r="AN547" s="83" t="s">
        <v>1297</v>
      </c>
      <c r="AO547" s="83" t="s">
        <v>288</v>
      </c>
      <c r="AP547" s="83" t="s">
        <v>523</v>
      </c>
      <c r="AQ547" s="83" t="s">
        <v>633</v>
      </c>
      <c r="AR547" s="83" t="s">
        <v>754</v>
      </c>
      <c r="AS547" s="83" t="s">
        <v>323</v>
      </c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E547" s="83"/>
      <c r="BF547" s="83"/>
      <c r="BG547" s="83"/>
      <c r="BH547" s="83"/>
      <c r="BI547" s="83"/>
      <c r="BJ547" s="83"/>
      <c r="BK547" s="83"/>
      <c r="BL547" s="83"/>
      <c r="BM547" s="83"/>
      <c r="BN547" s="83"/>
      <c r="BO547" s="83"/>
      <c r="BP547" s="83"/>
      <c r="BQ547" s="83"/>
      <c r="BR547" s="83"/>
    </row>
    <row r="548">
      <c r="A548" s="83" t="str">
        <f t="array" ref="A548:ALK548">transpose(indirect('Train Failure report card'!C548))</f>
        <v>Current collector fuse</v>
      </c>
      <c r="B548" s="83" t="s">
        <v>126</v>
      </c>
      <c r="C548" s="83" t="s">
        <v>1185</v>
      </c>
      <c r="D548" s="83" t="s">
        <v>1201</v>
      </c>
      <c r="E548" s="83" t="s">
        <v>1218</v>
      </c>
      <c r="F548" s="83" t="s">
        <v>812</v>
      </c>
      <c r="G548" s="83" t="s">
        <v>176</v>
      </c>
      <c r="H548" s="83" t="s">
        <v>1244</v>
      </c>
      <c r="I548" s="83" t="s">
        <v>253</v>
      </c>
      <c r="J548" s="83" t="s">
        <v>433</v>
      </c>
      <c r="K548" s="83" t="s">
        <v>323</v>
      </c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  <c r="AG548" s="83"/>
      <c r="AH548" s="83"/>
      <c r="AI548" s="83"/>
      <c r="AJ548" s="83"/>
      <c r="AK548" s="83"/>
      <c r="AL548" s="83"/>
      <c r="AM548" s="83"/>
      <c r="AN548" s="83"/>
      <c r="AO548" s="83"/>
      <c r="AP548" s="83"/>
      <c r="AQ548" s="83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E548" s="83"/>
      <c r="BF548" s="83"/>
      <c r="BG548" s="83"/>
      <c r="BH548" s="83"/>
      <c r="BI548" s="83"/>
      <c r="BJ548" s="83"/>
      <c r="BK548" s="83"/>
      <c r="BL548" s="83"/>
      <c r="BM548" s="83"/>
      <c r="BN548" s="83"/>
      <c r="BO548" s="83"/>
      <c r="BP548" s="83"/>
      <c r="BQ548" s="83"/>
      <c r="BR548" s="83"/>
    </row>
    <row r="549">
      <c r="A549" s="83" t="str">
        <f t="array" ref="A549:ALK549">transpose(indirect('Train Failure report card'!C549))</f>
        <v>Current collector fuse</v>
      </c>
      <c r="B549" s="83" t="s">
        <v>126</v>
      </c>
      <c r="C549" s="83" t="s">
        <v>1185</v>
      </c>
      <c r="D549" s="83" t="s">
        <v>1201</v>
      </c>
      <c r="E549" s="83" t="s">
        <v>1218</v>
      </c>
      <c r="F549" s="83" t="s">
        <v>812</v>
      </c>
      <c r="G549" s="83" t="s">
        <v>176</v>
      </c>
      <c r="H549" s="83" t="s">
        <v>1244</v>
      </c>
      <c r="I549" s="83" t="s">
        <v>253</v>
      </c>
      <c r="J549" s="83" t="s">
        <v>433</v>
      </c>
      <c r="K549" s="83" t="s">
        <v>323</v>
      </c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  <c r="AG549" s="83"/>
      <c r="AH549" s="83"/>
      <c r="AI549" s="83"/>
      <c r="AJ549" s="83"/>
      <c r="AK549" s="83"/>
      <c r="AL549" s="83"/>
      <c r="AM549" s="83"/>
      <c r="AN549" s="83"/>
      <c r="AO549" s="83"/>
      <c r="AP549" s="83"/>
      <c r="AQ549" s="83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E549" s="83"/>
      <c r="BF549" s="83"/>
      <c r="BG549" s="83"/>
      <c r="BH549" s="83"/>
      <c r="BI549" s="83"/>
      <c r="BJ549" s="83"/>
      <c r="BK549" s="83"/>
      <c r="BL549" s="83"/>
      <c r="BM549" s="83"/>
      <c r="BN549" s="83"/>
      <c r="BO549" s="83"/>
      <c r="BP549" s="83"/>
      <c r="BQ549" s="83"/>
      <c r="BR549" s="83"/>
    </row>
    <row r="550">
      <c r="A550" s="83" t="str">
        <f t="array" ref="A550:ALK550">transpose(indirect('Train Failure report card'!C550))</f>
        <v>Traction Inverter</v>
      </c>
      <c r="B550" s="83" t="s">
        <v>1172</v>
      </c>
      <c r="C550" s="83" t="s">
        <v>1186</v>
      </c>
      <c r="D550" s="83" t="s">
        <v>1202</v>
      </c>
      <c r="E550" s="83" t="s">
        <v>1219</v>
      </c>
      <c r="F550" s="83" t="s">
        <v>420</v>
      </c>
      <c r="G550" s="83" t="s">
        <v>1237</v>
      </c>
      <c r="H550" s="83" t="s">
        <v>512</v>
      </c>
      <c r="I550" s="83" t="s">
        <v>1252</v>
      </c>
      <c r="J550" s="83" t="s">
        <v>931</v>
      </c>
      <c r="K550" s="83" t="s">
        <v>1260</v>
      </c>
      <c r="L550" s="83" t="s">
        <v>899</v>
      </c>
      <c r="M550" s="83" t="s">
        <v>1269</v>
      </c>
      <c r="N550" s="83" t="s">
        <v>922</v>
      </c>
      <c r="O550" s="83" t="s">
        <v>1275</v>
      </c>
      <c r="P550" s="83" t="s">
        <v>1280</v>
      </c>
      <c r="Q550" s="83" t="s">
        <v>1285</v>
      </c>
      <c r="R550" s="83" t="s">
        <v>1289</v>
      </c>
      <c r="S550" s="83" t="s">
        <v>516</v>
      </c>
      <c r="T550" s="83" t="s">
        <v>893</v>
      </c>
      <c r="U550" s="83" t="s">
        <v>877</v>
      </c>
      <c r="V550" s="83" t="s">
        <v>878</v>
      </c>
      <c r="W550" s="83" t="s">
        <v>883</v>
      </c>
      <c r="X550" s="83" t="s">
        <v>912</v>
      </c>
      <c r="Y550" s="83" t="s">
        <v>323</v>
      </c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  <c r="AJ550" s="83"/>
      <c r="AK550" s="83"/>
      <c r="AL550" s="83"/>
      <c r="AM550" s="83"/>
      <c r="AN550" s="83"/>
      <c r="AO550" s="83"/>
      <c r="AP550" s="83"/>
      <c r="AQ550" s="83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E550" s="83"/>
      <c r="BF550" s="83"/>
      <c r="BG550" s="83"/>
      <c r="BH550" s="83"/>
      <c r="BI550" s="83"/>
      <c r="BJ550" s="83"/>
      <c r="BK550" s="83"/>
      <c r="BL550" s="83"/>
      <c r="BM550" s="83"/>
      <c r="BN550" s="83"/>
      <c r="BO550" s="83"/>
      <c r="BP550" s="83"/>
      <c r="BQ550" s="83"/>
      <c r="BR550" s="83"/>
    </row>
    <row r="551">
      <c r="A551" s="83" t="str">
        <f t="array" ref="A551:ALK551">transpose(indirect('Train Failure report card'!C551))</f>
        <v>Wiper controller Box</v>
      </c>
      <c r="B551" s="83" t="s">
        <v>470</v>
      </c>
      <c r="C551" s="83" t="s">
        <v>424</v>
      </c>
      <c r="D551" s="83" t="s">
        <v>1215</v>
      </c>
      <c r="E551" s="83" t="s">
        <v>281</v>
      </c>
      <c r="F551" s="83" t="s">
        <v>352</v>
      </c>
      <c r="G551" s="83" t="s">
        <v>114</v>
      </c>
      <c r="H551" s="83" t="s">
        <v>1249</v>
      </c>
      <c r="I551" s="83" t="s">
        <v>1255</v>
      </c>
      <c r="J551" s="83" t="s">
        <v>625</v>
      </c>
      <c r="K551" s="83" t="s">
        <v>958</v>
      </c>
      <c r="L551" s="83" t="s">
        <v>645</v>
      </c>
      <c r="M551" s="83" t="s">
        <v>323</v>
      </c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  <c r="AJ551" s="83"/>
      <c r="AK551" s="83"/>
      <c r="AL551" s="83"/>
      <c r="AM551" s="83"/>
      <c r="AN551" s="83"/>
      <c r="AO551" s="83"/>
      <c r="AP551" s="83"/>
      <c r="AQ551" s="83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E551" s="83"/>
      <c r="BF551" s="83"/>
      <c r="BG551" s="83"/>
      <c r="BH551" s="83"/>
      <c r="BI551" s="83"/>
      <c r="BJ551" s="83"/>
      <c r="BK551" s="83"/>
      <c r="BL551" s="83"/>
      <c r="BM551" s="83"/>
      <c r="BN551" s="83"/>
      <c r="BO551" s="83"/>
      <c r="BP551" s="83"/>
      <c r="BQ551" s="83"/>
      <c r="BR551" s="83"/>
    </row>
    <row r="552">
      <c r="A552" s="83" t="str">
        <f t="array" ref="A552:ALK552">transpose(indirect('Train Failure report card'!C552))</f>
        <v>Saloon LCD</v>
      </c>
      <c r="B552" s="83" t="s">
        <v>164</v>
      </c>
      <c r="C552" s="83" t="s">
        <v>536</v>
      </c>
      <c r="D552" s="83" t="s">
        <v>341</v>
      </c>
      <c r="E552" s="83" t="s">
        <v>569</v>
      </c>
      <c r="F552" s="83" t="s">
        <v>489</v>
      </c>
      <c r="G552" s="83" t="s">
        <v>1241</v>
      </c>
      <c r="H552" s="83" t="s">
        <v>1246</v>
      </c>
      <c r="I552" s="83" t="s">
        <v>133</v>
      </c>
      <c r="J552" s="83" t="s">
        <v>635</v>
      </c>
      <c r="K552" s="83" t="s">
        <v>1263</v>
      </c>
      <c r="L552" s="83" t="s">
        <v>1267</v>
      </c>
      <c r="M552" s="83" t="s">
        <v>857</v>
      </c>
      <c r="N552" s="83" t="s">
        <v>1273</v>
      </c>
      <c r="O552" s="83" t="s">
        <v>990</v>
      </c>
      <c r="P552" s="83" t="s">
        <v>1283</v>
      </c>
      <c r="Q552" s="83" t="s">
        <v>914</v>
      </c>
      <c r="R552" s="83" t="s">
        <v>445</v>
      </c>
      <c r="S552" s="83" t="s">
        <v>238</v>
      </c>
      <c r="T552" s="83" t="s">
        <v>436</v>
      </c>
      <c r="U552" s="83" t="s">
        <v>375</v>
      </c>
      <c r="V552" s="83" t="s">
        <v>373</v>
      </c>
      <c r="W552" s="83" t="s">
        <v>582</v>
      </c>
      <c r="X552" s="83" t="s">
        <v>618</v>
      </c>
      <c r="Y552" s="83" t="s">
        <v>744</v>
      </c>
      <c r="Z552" s="83" t="s">
        <v>1106</v>
      </c>
      <c r="AA552" s="83" t="s">
        <v>161</v>
      </c>
      <c r="AB552" s="83" t="s">
        <v>38</v>
      </c>
      <c r="AC552" s="83" t="s">
        <v>95</v>
      </c>
      <c r="AD552" s="83" t="s">
        <v>619</v>
      </c>
      <c r="AE552" s="83" t="s">
        <v>680</v>
      </c>
      <c r="AF552" s="83" t="s">
        <v>699</v>
      </c>
      <c r="AG552" s="83" t="s">
        <v>1295</v>
      </c>
      <c r="AH552" s="83" t="s">
        <v>1296</v>
      </c>
      <c r="AI552" s="83" t="s">
        <v>61</v>
      </c>
      <c r="AJ552" s="83" t="s">
        <v>195</v>
      </c>
      <c r="AK552" s="83" t="s">
        <v>244</v>
      </c>
      <c r="AL552" s="83" t="s">
        <v>271</v>
      </c>
      <c r="AM552" s="83" t="s">
        <v>99</v>
      </c>
      <c r="AN552" s="83" t="s">
        <v>1297</v>
      </c>
      <c r="AO552" s="83" t="s">
        <v>288</v>
      </c>
      <c r="AP552" s="83" t="s">
        <v>523</v>
      </c>
      <c r="AQ552" s="83" t="s">
        <v>633</v>
      </c>
      <c r="AR552" s="83" t="s">
        <v>754</v>
      </c>
      <c r="AS552" s="83" t="s">
        <v>323</v>
      </c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E552" s="83"/>
      <c r="BF552" s="83"/>
      <c r="BG552" s="83"/>
      <c r="BH552" s="83"/>
      <c r="BI552" s="83"/>
      <c r="BJ552" s="83"/>
      <c r="BK552" s="83"/>
      <c r="BL552" s="83"/>
      <c r="BM552" s="83"/>
      <c r="BN552" s="83"/>
      <c r="BO552" s="83"/>
      <c r="BP552" s="83"/>
      <c r="BQ552" s="83"/>
      <c r="BR552" s="83"/>
    </row>
    <row r="553">
      <c r="A553" s="83" t="str">
        <f t="array" ref="A553:ALK553">transpose(indirect('Train Failure report card'!C553))</f>
        <v>Saloon LCD</v>
      </c>
      <c r="B553" s="83" t="s">
        <v>164</v>
      </c>
      <c r="C553" s="83" t="s">
        <v>536</v>
      </c>
      <c r="D553" s="83" t="s">
        <v>341</v>
      </c>
      <c r="E553" s="83" t="s">
        <v>569</v>
      </c>
      <c r="F553" s="83" t="s">
        <v>489</v>
      </c>
      <c r="G553" s="83" t="s">
        <v>1241</v>
      </c>
      <c r="H553" s="83" t="s">
        <v>1246</v>
      </c>
      <c r="I553" s="83" t="s">
        <v>133</v>
      </c>
      <c r="J553" s="83" t="s">
        <v>635</v>
      </c>
      <c r="K553" s="83" t="s">
        <v>1263</v>
      </c>
      <c r="L553" s="83" t="s">
        <v>1267</v>
      </c>
      <c r="M553" s="83" t="s">
        <v>857</v>
      </c>
      <c r="N553" s="83" t="s">
        <v>1273</v>
      </c>
      <c r="O553" s="83" t="s">
        <v>990</v>
      </c>
      <c r="P553" s="83" t="s">
        <v>1283</v>
      </c>
      <c r="Q553" s="83" t="s">
        <v>914</v>
      </c>
      <c r="R553" s="83" t="s">
        <v>445</v>
      </c>
      <c r="S553" s="83" t="s">
        <v>238</v>
      </c>
      <c r="T553" s="83" t="s">
        <v>436</v>
      </c>
      <c r="U553" s="83" t="s">
        <v>375</v>
      </c>
      <c r="V553" s="83" t="s">
        <v>373</v>
      </c>
      <c r="W553" s="83" t="s">
        <v>582</v>
      </c>
      <c r="X553" s="83" t="s">
        <v>618</v>
      </c>
      <c r="Y553" s="83" t="s">
        <v>744</v>
      </c>
      <c r="Z553" s="83" t="s">
        <v>1106</v>
      </c>
      <c r="AA553" s="83" t="s">
        <v>161</v>
      </c>
      <c r="AB553" s="83" t="s">
        <v>38</v>
      </c>
      <c r="AC553" s="83" t="s">
        <v>95</v>
      </c>
      <c r="AD553" s="83" t="s">
        <v>619</v>
      </c>
      <c r="AE553" s="83" t="s">
        <v>680</v>
      </c>
      <c r="AF553" s="83" t="s">
        <v>699</v>
      </c>
      <c r="AG553" s="83" t="s">
        <v>1295</v>
      </c>
      <c r="AH553" s="83" t="s">
        <v>1296</v>
      </c>
      <c r="AI553" s="83" t="s">
        <v>61</v>
      </c>
      <c r="AJ553" s="83" t="s">
        <v>195</v>
      </c>
      <c r="AK553" s="83" t="s">
        <v>244</v>
      </c>
      <c r="AL553" s="83" t="s">
        <v>271</v>
      </c>
      <c r="AM553" s="83" t="s">
        <v>99</v>
      </c>
      <c r="AN553" s="83" t="s">
        <v>1297</v>
      </c>
      <c r="AO553" s="83" t="s">
        <v>288</v>
      </c>
      <c r="AP553" s="83" t="s">
        <v>523</v>
      </c>
      <c r="AQ553" s="83" t="s">
        <v>633</v>
      </c>
      <c r="AR553" s="83" t="s">
        <v>754</v>
      </c>
      <c r="AS553" s="83" t="s">
        <v>323</v>
      </c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E553" s="83"/>
      <c r="BF553" s="83"/>
      <c r="BG553" s="83"/>
      <c r="BH553" s="83"/>
      <c r="BI553" s="83"/>
      <c r="BJ553" s="83"/>
      <c r="BK553" s="83"/>
      <c r="BL553" s="83"/>
      <c r="BM553" s="83"/>
      <c r="BN553" s="83"/>
      <c r="BO553" s="83"/>
      <c r="BP553" s="83"/>
      <c r="BQ553" s="83"/>
      <c r="BR553" s="83"/>
    </row>
    <row r="554">
      <c r="A554" s="83" t="str">
        <f t="array" ref="A554:ALK554">transpose(indirect('Train Failure report card'!C554))</f>
        <v>Wiper controller Box</v>
      </c>
      <c r="B554" s="83" t="s">
        <v>470</v>
      </c>
      <c r="C554" s="83" t="s">
        <v>424</v>
      </c>
      <c r="D554" s="83" t="s">
        <v>1215</v>
      </c>
      <c r="E554" s="83" t="s">
        <v>281</v>
      </c>
      <c r="F554" s="83" t="s">
        <v>352</v>
      </c>
      <c r="G554" s="83" t="s">
        <v>114</v>
      </c>
      <c r="H554" s="83" t="s">
        <v>1249</v>
      </c>
      <c r="I554" s="83" t="s">
        <v>1255</v>
      </c>
      <c r="J554" s="83" t="s">
        <v>625</v>
      </c>
      <c r="K554" s="83" t="s">
        <v>958</v>
      </c>
      <c r="L554" s="83" t="s">
        <v>645</v>
      </c>
      <c r="M554" s="83" t="s">
        <v>323</v>
      </c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  <c r="AG554" s="83"/>
      <c r="AH554" s="83"/>
      <c r="AI554" s="83"/>
      <c r="AJ554" s="83"/>
      <c r="AK554" s="83"/>
      <c r="AL554" s="83"/>
      <c r="AM554" s="83"/>
      <c r="AN554" s="83"/>
      <c r="AO554" s="83"/>
      <c r="AP554" s="83"/>
      <c r="AQ554" s="83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E554" s="83"/>
      <c r="BF554" s="83"/>
      <c r="BG554" s="83"/>
      <c r="BH554" s="83"/>
      <c r="BI554" s="83"/>
      <c r="BJ554" s="83"/>
      <c r="BK554" s="83"/>
      <c r="BL554" s="83"/>
      <c r="BM554" s="83"/>
      <c r="BN554" s="83"/>
      <c r="BO554" s="83"/>
      <c r="BP554" s="83"/>
      <c r="BQ554" s="83"/>
      <c r="BR554" s="83"/>
    </row>
    <row r="555">
      <c r="A555" s="83" t="str">
        <f t="array" ref="A555:ALK555">transpose(indirect('Train Failure report card'!C555))</f>
        <v>Saloon LCD</v>
      </c>
      <c r="B555" s="83" t="s">
        <v>164</v>
      </c>
      <c r="C555" s="83" t="s">
        <v>536</v>
      </c>
      <c r="D555" s="83" t="s">
        <v>341</v>
      </c>
      <c r="E555" s="83" t="s">
        <v>569</v>
      </c>
      <c r="F555" s="83" t="s">
        <v>489</v>
      </c>
      <c r="G555" s="83" t="s">
        <v>1241</v>
      </c>
      <c r="H555" s="83" t="s">
        <v>1246</v>
      </c>
      <c r="I555" s="83" t="s">
        <v>133</v>
      </c>
      <c r="J555" s="83" t="s">
        <v>635</v>
      </c>
      <c r="K555" s="83" t="s">
        <v>1263</v>
      </c>
      <c r="L555" s="83" t="s">
        <v>1267</v>
      </c>
      <c r="M555" s="83" t="s">
        <v>857</v>
      </c>
      <c r="N555" s="83" t="s">
        <v>1273</v>
      </c>
      <c r="O555" s="83" t="s">
        <v>990</v>
      </c>
      <c r="P555" s="83" t="s">
        <v>1283</v>
      </c>
      <c r="Q555" s="83" t="s">
        <v>914</v>
      </c>
      <c r="R555" s="83" t="s">
        <v>445</v>
      </c>
      <c r="S555" s="83" t="s">
        <v>238</v>
      </c>
      <c r="T555" s="83" t="s">
        <v>436</v>
      </c>
      <c r="U555" s="83" t="s">
        <v>375</v>
      </c>
      <c r="V555" s="83" t="s">
        <v>373</v>
      </c>
      <c r="W555" s="83" t="s">
        <v>582</v>
      </c>
      <c r="X555" s="83" t="s">
        <v>618</v>
      </c>
      <c r="Y555" s="83" t="s">
        <v>744</v>
      </c>
      <c r="Z555" s="83" t="s">
        <v>1106</v>
      </c>
      <c r="AA555" s="83" t="s">
        <v>161</v>
      </c>
      <c r="AB555" s="83" t="s">
        <v>38</v>
      </c>
      <c r="AC555" s="83" t="s">
        <v>95</v>
      </c>
      <c r="AD555" s="83" t="s">
        <v>619</v>
      </c>
      <c r="AE555" s="83" t="s">
        <v>680</v>
      </c>
      <c r="AF555" s="83" t="s">
        <v>699</v>
      </c>
      <c r="AG555" s="83" t="s">
        <v>1295</v>
      </c>
      <c r="AH555" s="83" t="s">
        <v>1296</v>
      </c>
      <c r="AI555" s="83" t="s">
        <v>61</v>
      </c>
      <c r="AJ555" s="83" t="s">
        <v>195</v>
      </c>
      <c r="AK555" s="83" t="s">
        <v>244</v>
      </c>
      <c r="AL555" s="83" t="s">
        <v>271</v>
      </c>
      <c r="AM555" s="83" t="s">
        <v>99</v>
      </c>
      <c r="AN555" s="83" t="s">
        <v>1297</v>
      </c>
      <c r="AO555" s="83" t="s">
        <v>288</v>
      </c>
      <c r="AP555" s="83" t="s">
        <v>523</v>
      </c>
      <c r="AQ555" s="83" t="s">
        <v>633</v>
      </c>
      <c r="AR555" s="83" t="s">
        <v>754</v>
      </c>
      <c r="AS555" s="83" t="s">
        <v>323</v>
      </c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E555" s="83"/>
      <c r="BF555" s="83"/>
      <c r="BG555" s="83"/>
      <c r="BH555" s="83"/>
      <c r="BI555" s="83"/>
      <c r="BJ555" s="83"/>
      <c r="BK555" s="83"/>
      <c r="BL555" s="83"/>
      <c r="BM555" s="83"/>
      <c r="BN555" s="83"/>
      <c r="BO555" s="83"/>
      <c r="BP555" s="83"/>
      <c r="BQ555" s="83"/>
      <c r="BR555" s="83"/>
    </row>
    <row r="556">
      <c r="A556" s="83" t="str">
        <f t="array" ref="A556:ALK556">transpose(indirect('Train Failure report card'!C556))</f>
        <v>Current collector fuse</v>
      </c>
      <c r="B556" s="83" t="s">
        <v>126</v>
      </c>
      <c r="C556" s="83" t="s">
        <v>1185</v>
      </c>
      <c r="D556" s="83" t="s">
        <v>1201</v>
      </c>
      <c r="E556" s="83" t="s">
        <v>1218</v>
      </c>
      <c r="F556" s="83" t="s">
        <v>812</v>
      </c>
      <c r="G556" s="83" t="s">
        <v>176</v>
      </c>
      <c r="H556" s="83" t="s">
        <v>1244</v>
      </c>
      <c r="I556" s="83" t="s">
        <v>253</v>
      </c>
      <c r="J556" s="83" t="s">
        <v>433</v>
      </c>
      <c r="K556" s="83" t="s">
        <v>323</v>
      </c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  <c r="AM556" s="83"/>
      <c r="AN556" s="83"/>
      <c r="AO556" s="83"/>
      <c r="AP556" s="83"/>
      <c r="AQ556" s="83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E556" s="83"/>
      <c r="BF556" s="83"/>
      <c r="BG556" s="83"/>
      <c r="BH556" s="83"/>
      <c r="BI556" s="83"/>
      <c r="BJ556" s="83"/>
      <c r="BK556" s="83"/>
      <c r="BL556" s="83"/>
      <c r="BM556" s="83"/>
      <c r="BN556" s="83"/>
      <c r="BO556" s="83"/>
      <c r="BP556" s="83"/>
      <c r="BQ556" s="83"/>
      <c r="BR556" s="83"/>
    </row>
    <row r="557">
      <c r="A557" s="83" t="str">
        <f t="array" ref="A557:ALK557">transpose(indirect('Train Failure report card'!C557))</f>
        <v>Saloon LCD</v>
      </c>
      <c r="B557" s="83" t="s">
        <v>164</v>
      </c>
      <c r="C557" s="83" t="s">
        <v>536</v>
      </c>
      <c r="D557" s="83" t="s">
        <v>341</v>
      </c>
      <c r="E557" s="83" t="s">
        <v>569</v>
      </c>
      <c r="F557" s="83" t="s">
        <v>489</v>
      </c>
      <c r="G557" s="83" t="s">
        <v>1241</v>
      </c>
      <c r="H557" s="83" t="s">
        <v>1246</v>
      </c>
      <c r="I557" s="83" t="s">
        <v>133</v>
      </c>
      <c r="J557" s="83" t="s">
        <v>635</v>
      </c>
      <c r="K557" s="83" t="s">
        <v>1263</v>
      </c>
      <c r="L557" s="83" t="s">
        <v>1267</v>
      </c>
      <c r="M557" s="83" t="s">
        <v>857</v>
      </c>
      <c r="N557" s="83" t="s">
        <v>1273</v>
      </c>
      <c r="O557" s="83" t="s">
        <v>990</v>
      </c>
      <c r="P557" s="83" t="s">
        <v>1283</v>
      </c>
      <c r="Q557" s="83" t="s">
        <v>914</v>
      </c>
      <c r="R557" s="83" t="s">
        <v>445</v>
      </c>
      <c r="S557" s="83" t="s">
        <v>238</v>
      </c>
      <c r="T557" s="83" t="s">
        <v>436</v>
      </c>
      <c r="U557" s="83" t="s">
        <v>375</v>
      </c>
      <c r="V557" s="83" t="s">
        <v>373</v>
      </c>
      <c r="W557" s="83" t="s">
        <v>582</v>
      </c>
      <c r="X557" s="83" t="s">
        <v>618</v>
      </c>
      <c r="Y557" s="83" t="s">
        <v>744</v>
      </c>
      <c r="Z557" s="83" t="s">
        <v>1106</v>
      </c>
      <c r="AA557" s="83" t="s">
        <v>161</v>
      </c>
      <c r="AB557" s="83" t="s">
        <v>38</v>
      </c>
      <c r="AC557" s="83" t="s">
        <v>95</v>
      </c>
      <c r="AD557" s="83" t="s">
        <v>619</v>
      </c>
      <c r="AE557" s="83" t="s">
        <v>680</v>
      </c>
      <c r="AF557" s="83" t="s">
        <v>699</v>
      </c>
      <c r="AG557" s="83" t="s">
        <v>1295</v>
      </c>
      <c r="AH557" s="83" t="s">
        <v>1296</v>
      </c>
      <c r="AI557" s="83" t="s">
        <v>61</v>
      </c>
      <c r="AJ557" s="83" t="s">
        <v>195</v>
      </c>
      <c r="AK557" s="83" t="s">
        <v>244</v>
      </c>
      <c r="AL557" s="83" t="s">
        <v>271</v>
      </c>
      <c r="AM557" s="83" t="s">
        <v>99</v>
      </c>
      <c r="AN557" s="83" t="s">
        <v>1297</v>
      </c>
      <c r="AO557" s="83" t="s">
        <v>288</v>
      </c>
      <c r="AP557" s="83" t="s">
        <v>523</v>
      </c>
      <c r="AQ557" s="83" t="s">
        <v>633</v>
      </c>
      <c r="AR557" s="83" t="s">
        <v>754</v>
      </c>
      <c r="AS557" s="83" t="s">
        <v>323</v>
      </c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E557" s="83"/>
      <c r="BF557" s="83"/>
      <c r="BG557" s="83"/>
      <c r="BH557" s="83"/>
      <c r="BI557" s="83"/>
      <c r="BJ557" s="83"/>
      <c r="BK557" s="83"/>
      <c r="BL557" s="83"/>
      <c r="BM557" s="83"/>
      <c r="BN557" s="83"/>
      <c r="BO557" s="83"/>
      <c r="BP557" s="83"/>
      <c r="BQ557" s="83"/>
      <c r="BR557" s="83"/>
    </row>
    <row r="558">
      <c r="A558" s="83" t="str">
        <f t="array" ref="A558:ALK558">transpose(indirect('Train Failure report card'!C558))</f>
        <v>Low beam lamp</v>
      </c>
      <c r="B558" s="83" t="s">
        <v>19</v>
      </c>
      <c r="C558" s="83" t="s">
        <v>1192</v>
      </c>
      <c r="D558" s="83" t="s">
        <v>1209</v>
      </c>
      <c r="E558" s="83" t="s">
        <v>249</v>
      </c>
      <c r="F558" s="83" t="s">
        <v>357</v>
      </c>
      <c r="G558" s="83" t="s">
        <v>323</v>
      </c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  <c r="AG558" s="83"/>
      <c r="AH558" s="83"/>
      <c r="AI558" s="83"/>
      <c r="AJ558" s="83"/>
      <c r="AK558" s="83"/>
      <c r="AL558" s="83"/>
      <c r="AM558" s="83"/>
      <c r="AN558" s="83"/>
      <c r="AO558" s="83"/>
      <c r="AP558" s="83"/>
      <c r="AQ558" s="83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E558" s="83"/>
      <c r="BF558" s="83"/>
      <c r="BG558" s="83"/>
      <c r="BH558" s="83"/>
      <c r="BI558" s="83"/>
      <c r="BJ558" s="83"/>
      <c r="BK558" s="83"/>
      <c r="BL558" s="83"/>
      <c r="BM558" s="83"/>
      <c r="BN558" s="83"/>
      <c r="BO558" s="83"/>
      <c r="BP558" s="83"/>
      <c r="BQ558" s="83"/>
      <c r="BR558" s="83"/>
    </row>
    <row r="559">
      <c r="A559" s="83" t="str">
        <f t="array" ref="A559:ALK559">transpose(indirect('Train Failure report card'!C559))</f>
        <v>Saloon LCD</v>
      </c>
      <c r="B559" s="83" t="s">
        <v>164</v>
      </c>
      <c r="C559" s="83" t="s">
        <v>536</v>
      </c>
      <c r="D559" s="83" t="s">
        <v>341</v>
      </c>
      <c r="E559" s="83" t="s">
        <v>569</v>
      </c>
      <c r="F559" s="83" t="s">
        <v>489</v>
      </c>
      <c r="G559" s="83" t="s">
        <v>1241</v>
      </c>
      <c r="H559" s="83" t="s">
        <v>1246</v>
      </c>
      <c r="I559" s="83" t="s">
        <v>133</v>
      </c>
      <c r="J559" s="83" t="s">
        <v>635</v>
      </c>
      <c r="K559" s="83" t="s">
        <v>1263</v>
      </c>
      <c r="L559" s="83" t="s">
        <v>1267</v>
      </c>
      <c r="M559" s="83" t="s">
        <v>857</v>
      </c>
      <c r="N559" s="83" t="s">
        <v>1273</v>
      </c>
      <c r="O559" s="83" t="s">
        <v>990</v>
      </c>
      <c r="P559" s="83" t="s">
        <v>1283</v>
      </c>
      <c r="Q559" s="83" t="s">
        <v>914</v>
      </c>
      <c r="R559" s="83" t="s">
        <v>445</v>
      </c>
      <c r="S559" s="83" t="s">
        <v>238</v>
      </c>
      <c r="T559" s="83" t="s">
        <v>436</v>
      </c>
      <c r="U559" s="83" t="s">
        <v>375</v>
      </c>
      <c r="V559" s="83" t="s">
        <v>373</v>
      </c>
      <c r="W559" s="83" t="s">
        <v>582</v>
      </c>
      <c r="X559" s="83" t="s">
        <v>618</v>
      </c>
      <c r="Y559" s="83" t="s">
        <v>744</v>
      </c>
      <c r="Z559" s="83" t="s">
        <v>1106</v>
      </c>
      <c r="AA559" s="83" t="s">
        <v>161</v>
      </c>
      <c r="AB559" s="83" t="s">
        <v>38</v>
      </c>
      <c r="AC559" s="83" t="s">
        <v>95</v>
      </c>
      <c r="AD559" s="83" t="s">
        <v>619</v>
      </c>
      <c r="AE559" s="83" t="s">
        <v>680</v>
      </c>
      <c r="AF559" s="83" t="s">
        <v>699</v>
      </c>
      <c r="AG559" s="83" t="s">
        <v>1295</v>
      </c>
      <c r="AH559" s="83" t="s">
        <v>1296</v>
      </c>
      <c r="AI559" s="83" t="s">
        <v>61</v>
      </c>
      <c r="AJ559" s="83" t="s">
        <v>195</v>
      </c>
      <c r="AK559" s="83" t="s">
        <v>244</v>
      </c>
      <c r="AL559" s="83" t="s">
        <v>271</v>
      </c>
      <c r="AM559" s="83" t="s">
        <v>99</v>
      </c>
      <c r="AN559" s="83" t="s">
        <v>1297</v>
      </c>
      <c r="AO559" s="83" t="s">
        <v>288</v>
      </c>
      <c r="AP559" s="83" t="s">
        <v>523</v>
      </c>
      <c r="AQ559" s="83" t="s">
        <v>633</v>
      </c>
      <c r="AR559" s="83" t="s">
        <v>754</v>
      </c>
      <c r="AS559" s="83" t="s">
        <v>323</v>
      </c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E559" s="83"/>
      <c r="BF559" s="83"/>
      <c r="BG559" s="83"/>
      <c r="BH559" s="83"/>
      <c r="BI559" s="83"/>
      <c r="BJ559" s="83"/>
      <c r="BK559" s="83"/>
      <c r="BL559" s="83"/>
      <c r="BM559" s="83"/>
      <c r="BN559" s="83"/>
      <c r="BO559" s="83"/>
      <c r="BP559" s="83"/>
      <c r="BQ559" s="83"/>
      <c r="BR559" s="83"/>
    </row>
    <row r="560">
      <c r="A560" s="83" t="str">
        <f t="array" ref="A560:ALK560">transpose(indirect('Train Failure report card'!C560))</f>
        <v>Low beam lamp</v>
      </c>
      <c r="B560" s="83" t="s">
        <v>19</v>
      </c>
      <c r="C560" s="83" t="s">
        <v>1192</v>
      </c>
      <c r="D560" s="83" t="s">
        <v>1209</v>
      </c>
      <c r="E560" s="83" t="s">
        <v>249</v>
      </c>
      <c r="F560" s="83" t="s">
        <v>357</v>
      </c>
      <c r="G560" s="83" t="s">
        <v>323</v>
      </c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  <c r="AG560" s="83"/>
      <c r="AH560" s="83"/>
      <c r="AI560" s="83"/>
      <c r="AJ560" s="83"/>
      <c r="AK560" s="83"/>
      <c r="AL560" s="83"/>
      <c r="AM560" s="83"/>
      <c r="AN560" s="83"/>
      <c r="AO560" s="83"/>
      <c r="AP560" s="83"/>
      <c r="AQ560" s="83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E560" s="83"/>
      <c r="BF560" s="83"/>
      <c r="BG560" s="83"/>
      <c r="BH560" s="83"/>
      <c r="BI560" s="83"/>
      <c r="BJ560" s="83"/>
      <c r="BK560" s="83"/>
      <c r="BL560" s="83"/>
      <c r="BM560" s="83"/>
      <c r="BN560" s="83"/>
      <c r="BO560" s="83"/>
      <c r="BP560" s="83"/>
      <c r="BQ560" s="83"/>
      <c r="BR560" s="83"/>
    </row>
    <row r="561">
      <c r="A561" s="83" t="str">
        <f t="array" ref="A561:ALK561">transpose(indirect('Train Failure report card'!C561))</f>
        <v>Current collector fuse</v>
      </c>
      <c r="B561" s="83" t="s">
        <v>126</v>
      </c>
      <c r="C561" s="83" t="s">
        <v>1185</v>
      </c>
      <c r="D561" s="83" t="s">
        <v>1201</v>
      </c>
      <c r="E561" s="83" t="s">
        <v>1218</v>
      </c>
      <c r="F561" s="83" t="s">
        <v>812</v>
      </c>
      <c r="G561" s="83" t="s">
        <v>176</v>
      </c>
      <c r="H561" s="83" t="s">
        <v>1244</v>
      </c>
      <c r="I561" s="83" t="s">
        <v>253</v>
      </c>
      <c r="J561" s="83" t="s">
        <v>433</v>
      </c>
      <c r="K561" s="83" t="s">
        <v>323</v>
      </c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  <c r="AI561" s="83"/>
      <c r="AJ561" s="83"/>
      <c r="AK561" s="83"/>
      <c r="AL561" s="83"/>
      <c r="AM561" s="83"/>
      <c r="AN561" s="83"/>
      <c r="AO561" s="83"/>
      <c r="AP561" s="83"/>
      <c r="AQ561" s="83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E561" s="83"/>
      <c r="BF561" s="83"/>
      <c r="BG561" s="83"/>
      <c r="BH561" s="83"/>
      <c r="BI561" s="83"/>
      <c r="BJ561" s="83"/>
      <c r="BK561" s="83"/>
      <c r="BL561" s="83"/>
      <c r="BM561" s="83"/>
      <c r="BN561" s="83"/>
      <c r="BO561" s="83"/>
      <c r="BP561" s="83"/>
      <c r="BQ561" s="83"/>
      <c r="BR561" s="83"/>
    </row>
    <row r="562">
      <c r="A562" s="83" t="str">
        <f t="array" ref="A562:ALK562">transpose(indirect('Train Failure report card'!C562))</f>
        <v>Current collector fuse</v>
      </c>
      <c r="B562" s="83" t="s">
        <v>126</v>
      </c>
      <c r="C562" s="83" t="s">
        <v>1185</v>
      </c>
      <c r="D562" s="83" t="s">
        <v>1201</v>
      </c>
      <c r="E562" s="83" t="s">
        <v>1218</v>
      </c>
      <c r="F562" s="83" t="s">
        <v>812</v>
      </c>
      <c r="G562" s="83" t="s">
        <v>176</v>
      </c>
      <c r="H562" s="83" t="s">
        <v>1244</v>
      </c>
      <c r="I562" s="83" t="s">
        <v>253</v>
      </c>
      <c r="J562" s="83" t="s">
        <v>433</v>
      </c>
      <c r="K562" s="83" t="s">
        <v>323</v>
      </c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3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E562" s="83"/>
      <c r="BF562" s="83"/>
      <c r="BG562" s="83"/>
      <c r="BH562" s="83"/>
      <c r="BI562" s="83"/>
      <c r="BJ562" s="83"/>
      <c r="BK562" s="83"/>
      <c r="BL562" s="83"/>
      <c r="BM562" s="83"/>
      <c r="BN562" s="83"/>
      <c r="BO562" s="83"/>
      <c r="BP562" s="83"/>
      <c r="BQ562" s="83"/>
      <c r="BR562" s="83"/>
    </row>
    <row r="563">
      <c r="A563" s="83" t="str">
        <f t="array" ref="A563:ALK563">transpose(indirect('Train Failure report card'!C563))</f>
        <v>Saloon LCD</v>
      </c>
      <c r="B563" s="83" t="s">
        <v>164</v>
      </c>
      <c r="C563" s="83" t="s">
        <v>536</v>
      </c>
      <c r="D563" s="83" t="s">
        <v>341</v>
      </c>
      <c r="E563" s="83" t="s">
        <v>569</v>
      </c>
      <c r="F563" s="83" t="s">
        <v>489</v>
      </c>
      <c r="G563" s="83" t="s">
        <v>1241</v>
      </c>
      <c r="H563" s="83" t="s">
        <v>1246</v>
      </c>
      <c r="I563" s="83" t="s">
        <v>133</v>
      </c>
      <c r="J563" s="83" t="s">
        <v>635</v>
      </c>
      <c r="K563" s="83" t="s">
        <v>1263</v>
      </c>
      <c r="L563" s="83" t="s">
        <v>1267</v>
      </c>
      <c r="M563" s="83" t="s">
        <v>857</v>
      </c>
      <c r="N563" s="83" t="s">
        <v>1273</v>
      </c>
      <c r="O563" s="83" t="s">
        <v>990</v>
      </c>
      <c r="P563" s="83" t="s">
        <v>1283</v>
      </c>
      <c r="Q563" s="83" t="s">
        <v>914</v>
      </c>
      <c r="R563" s="83" t="s">
        <v>445</v>
      </c>
      <c r="S563" s="83" t="s">
        <v>238</v>
      </c>
      <c r="T563" s="83" t="s">
        <v>436</v>
      </c>
      <c r="U563" s="83" t="s">
        <v>375</v>
      </c>
      <c r="V563" s="83" t="s">
        <v>373</v>
      </c>
      <c r="W563" s="83" t="s">
        <v>582</v>
      </c>
      <c r="X563" s="83" t="s">
        <v>618</v>
      </c>
      <c r="Y563" s="83" t="s">
        <v>744</v>
      </c>
      <c r="Z563" s="83" t="s">
        <v>1106</v>
      </c>
      <c r="AA563" s="83" t="s">
        <v>161</v>
      </c>
      <c r="AB563" s="83" t="s">
        <v>38</v>
      </c>
      <c r="AC563" s="83" t="s">
        <v>95</v>
      </c>
      <c r="AD563" s="83" t="s">
        <v>619</v>
      </c>
      <c r="AE563" s="83" t="s">
        <v>680</v>
      </c>
      <c r="AF563" s="83" t="s">
        <v>699</v>
      </c>
      <c r="AG563" s="83" t="s">
        <v>1295</v>
      </c>
      <c r="AH563" s="83" t="s">
        <v>1296</v>
      </c>
      <c r="AI563" s="83" t="s">
        <v>61</v>
      </c>
      <c r="AJ563" s="83" t="s">
        <v>195</v>
      </c>
      <c r="AK563" s="83" t="s">
        <v>244</v>
      </c>
      <c r="AL563" s="83" t="s">
        <v>271</v>
      </c>
      <c r="AM563" s="83" t="s">
        <v>99</v>
      </c>
      <c r="AN563" s="83" t="s">
        <v>1297</v>
      </c>
      <c r="AO563" s="83" t="s">
        <v>288</v>
      </c>
      <c r="AP563" s="83" t="s">
        <v>523</v>
      </c>
      <c r="AQ563" s="83" t="s">
        <v>633</v>
      </c>
      <c r="AR563" s="83" t="s">
        <v>754</v>
      </c>
      <c r="AS563" s="83" t="s">
        <v>323</v>
      </c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E563" s="83"/>
      <c r="BF563" s="83"/>
      <c r="BG563" s="83"/>
      <c r="BH563" s="83"/>
      <c r="BI563" s="83"/>
      <c r="BJ563" s="83"/>
      <c r="BK563" s="83"/>
      <c r="BL563" s="83"/>
      <c r="BM563" s="83"/>
      <c r="BN563" s="83"/>
      <c r="BO563" s="83"/>
      <c r="BP563" s="83"/>
      <c r="BQ563" s="83"/>
      <c r="BR563" s="83"/>
    </row>
    <row r="564">
      <c r="A564" s="83" t="str">
        <f t="array" ref="A564:ALK564">transpose(indirect('Train Failure report card'!C564))</f>
        <v>Traction Inverter</v>
      </c>
      <c r="B564" s="83" t="s">
        <v>1172</v>
      </c>
      <c r="C564" s="83" t="s">
        <v>1186</v>
      </c>
      <c r="D564" s="83" t="s">
        <v>1202</v>
      </c>
      <c r="E564" s="83" t="s">
        <v>1219</v>
      </c>
      <c r="F564" s="83" t="s">
        <v>420</v>
      </c>
      <c r="G564" s="83" t="s">
        <v>1237</v>
      </c>
      <c r="H564" s="83" t="s">
        <v>512</v>
      </c>
      <c r="I564" s="83" t="s">
        <v>1252</v>
      </c>
      <c r="J564" s="83" t="s">
        <v>931</v>
      </c>
      <c r="K564" s="83" t="s">
        <v>1260</v>
      </c>
      <c r="L564" s="83" t="s">
        <v>899</v>
      </c>
      <c r="M564" s="83" t="s">
        <v>1269</v>
      </c>
      <c r="N564" s="83" t="s">
        <v>922</v>
      </c>
      <c r="O564" s="83" t="s">
        <v>1275</v>
      </c>
      <c r="P564" s="83" t="s">
        <v>1280</v>
      </c>
      <c r="Q564" s="83" t="s">
        <v>1285</v>
      </c>
      <c r="R564" s="83" t="s">
        <v>1289</v>
      </c>
      <c r="S564" s="83" t="s">
        <v>516</v>
      </c>
      <c r="T564" s="83" t="s">
        <v>893</v>
      </c>
      <c r="U564" s="83" t="s">
        <v>877</v>
      </c>
      <c r="V564" s="83" t="s">
        <v>878</v>
      </c>
      <c r="W564" s="83" t="s">
        <v>883</v>
      </c>
      <c r="X564" s="83" t="s">
        <v>912</v>
      </c>
      <c r="Y564" s="83" t="s">
        <v>323</v>
      </c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  <c r="AJ564" s="83"/>
      <c r="AK564" s="83"/>
      <c r="AL564" s="83"/>
      <c r="AM564" s="83"/>
      <c r="AN564" s="83"/>
      <c r="AO564" s="83"/>
      <c r="AP564" s="83"/>
      <c r="AQ564" s="83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E564" s="83"/>
      <c r="BF564" s="83"/>
      <c r="BG564" s="83"/>
      <c r="BH564" s="83"/>
      <c r="BI564" s="83"/>
      <c r="BJ564" s="83"/>
      <c r="BK564" s="83"/>
      <c r="BL564" s="83"/>
      <c r="BM564" s="83"/>
      <c r="BN564" s="83"/>
      <c r="BO564" s="83"/>
      <c r="BP564" s="83"/>
      <c r="BQ564" s="83"/>
      <c r="BR564" s="83"/>
    </row>
    <row r="565">
      <c r="A565" s="83" t="str">
        <f t="array" ref="A565:ALK565">transpose(indirect('Train Failure report card'!C565))</f>
        <v>Current collector fuse</v>
      </c>
      <c r="B565" s="83" t="s">
        <v>126</v>
      </c>
      <c r="C565" s="83" t="s">
        <v>1185</v>
      </c>
      <c r="D565" s="83" t="s">
        <v>1201</v>
      </c>
      <c r="E565" s="83" t="s">
        <v>1218</v>
      </c>
      <c r="F565" s="83" t="s">
        <v>812</v>
      </c>
      <c r="G565" s="83" t="s">
        <v>176</v>
      </c>
      <c r="H565" s="83" t="s">
        <v>1244</v>
      </c>
      <c r="I565" s="83" t="s">
        <v>253</v>
      </c>
      <c r="J565" s="83" t="s">
        <v>433</v>
      </c>
      <c r="K565" s="83" t="s">
        <v>323</v>
      </c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  <c r="AJ565" s="83"/>
      <c r="AK565" s="83"/>
      <c r="AL565" s="83"/>
      <c r="AM565" s="83"/>
      <c r="AN565" s="83"/>
      <c r="AO565" s="83"/>
      <c r="AP565" s="83"/>
      <c r="AQ565" s="83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E565" s="83"/>
      <c r="BF565" s="83"/>
      <c r="BG565" s="83"/>
      <c r="BH565" s="83"/>
      <c r="BI565" s="83"/>
      <c r="BJ565" s="83"/>
      <c r="BK565" s="83"/>
      <c r="BL565" s="83"/>
      <c r="BM565" s="83"/>
      <c r="BN565" s="83"/>
      <c r="BO565" s="83"/>
      <c r="BP565" s="83"/>
      <c r="BQ565" s="83"/>
      <c r="BR565" s="83"/>
    </row>
    <row r="566">
      <c r="A566" s="83" t="str">
        <f t="array" ref="A566:ALK566">transpose(indirect('Train Failure report card'!C566))</f>
        <v>Current collector fuse</v>
      </c>
      <c r="B566" s="83" t="s">
        <v>126</v>
      </c>
      <c r="C566" s="83" t="s">
        <v>1185</v>
      </c>
      <c r="D566" s="83" t="s">
        <v>1201</v>
      </c>
      <c r="E566" s="83" t="s">
        <v>1218</v>
      </c>
      <c r="F566" s="83" t="s">
        <v>812</v>
      </c>
      <c r="G566" s="83" t="s">
        <v>176</v>
      </c>
      <c r="H566" s="83" t="s">
        <v>1244</v>
      </c>
      <c r="I566" s="83" t="s">
        <v>253</v>
      </c>
      <c r="J566" s="83" t="s">
        <v>433</v>
      </c>
      <c r="K566" s="83" t="s">
        <v>323</v>
      </c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  <c r="AG566" s="83"/>
      <c r="AH566" s="83"/>
      <c r="AI566" s="83"/>
      <c r="AJ566" s="83"/>
      <c r="AK566" s="83"/>
      <c r="AL566" s="83"/>
      <c r="AM566" s="83"/>
      <c r="AN566" s="83"/>
      <c r="AO566" s="83"/>
      <c r="AP566" s="83"/>
      <c r="AQ566" s="83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E566" s="83"/>
      <c r="BF566" s="83"/>
      <c r="BG566" s="83"/>
      <c r="BH566" s="83"/>
      <c r="BI566" s="83"/>
      <c r="BJ566" s="83"/>
      <c r="BK566" s="83"/>
      <c r="BL566" s="83"/>
      <c r="BM566" s="83"/>
      <c r="BN566" s="83"/>
      <c r="BO566" s="83"/>
      <c r="BP566" s="83"/>
      <c r="BQ566" s="83"/>
      <c r="BR566" s="83"/>
    </row>
    <row r="567">
      <c r="A567" s="83" t="str">
        <f t="array" ref="A567:ALK567">transpose(indirect('Train Failure report card'!C567))</f>
        <v>Saloon LCD</v>
      </c>
      <c r="B567" s="83" t="s">
        <v>164</v>
      </c>
      <c r="C567" s="83" t="s">
        <v>536</v>
      </c>
      <c r="D567" s="83" t="s">
        <v>341</v>
      </c>
      <c r="E567" s="83" t="s">
        <v>569</v>
      </c>
      <c r="F567" s="83" t="s">
        <v>489</v>
      </c>
      <c r="G567" s="83" t="s">
        <v>1241</v>
      </c>
      <c r="H567" s="83" t="s">
        <v>1246</v>
      </c>
      <c r="I567" s="83" t="s">
        <v>133</v>
      </c>
      <c r="J567" s="83" t="s">
        <v>635</v>
      </c>
      <c r="K567" s="83" t="s">
        <v>1263</v>
      </c>
      <c r="L567" s="83" t="s">
        <v>1267</v>
      </c>
      <c r="M567" s="83" t="s">
        <v>857</v>
      </c>
      <c r="N567" s="83" t="s">
        <v>1273</v>
      </c>
      <c r="O567" s="83" t="s">
        <v>990</v>
      </c>
      <c r="P567" s="83" t="s">
        <v>1283</v>
      </c>
      <c r="Q567" s="83" t="s">
        <v>914</v>
      </c>
      <c r="R567" s="83" t="s">
        <v>445</v>
      </c>
      <c r="S567" s="83" t="s">
        <v>238</v>
      </c>
      <c r="T567" s="83" t="s">
        <v>436</v>
      </c>
      <c r="U567" s="83" t="s">
        <v>375</v>
      </c>
      <c r="V567" s="83" t="s">
        <v>373</v>
      </c>
      <c r="W567" s="83" t="s">
        <v>582</v>
      </c>
      <c r="X567" s="83" t="s">
        <v>618</v>
      </c>
      <c r="Y567" s="83" t="s">
        <v>744</v>
      </c>
      <c r="Z567" s="83" t="s">
        <v>1106</v>
      </c>
      <c r="AA567" s="83" t="s">
        <v>161</v>
      </c>
      <c r="AB567" s="83" t="s">
        <v>38</v>
      </c>
      <c r="AC567" s="83" t="s">
        <v>95</v>
      </c>
      <c r="AD567" s="83" t="s">
        <v>619</v>
      </c>
      <c r="AE567" s="83" t="s">
        <v>680</v>
      </c>
      <c r="AF567" s="83" t="s">
        <v>699</v>
      </c>
      <c r="AG567" s="83" t="s">
        <v>1295</v>
      </c>
      <c r="AH567" s="83" t="s">
        <v>1296</v>
      </c>
      <c r="AI567" s="83" t="s">
        <v>61</v>
      </c>
      <c r="AJ567" s="83" t="s">
        <v>195</v>
      </c>
      <c r="AK567" s="83" t="s">
        <v>244</v>
      </c>
      <c r="AL567" s="83" t="s">
        <v>271</v>
      </c>
      <c r="AM567" s="83" t="s">
        <v>99</v>
      </c>
      <c r="AN567" s="83" t="s">
        <v>1297</v>
      </c>
      <c r="AO567" s="83" t="s">
        <v>288</v>
      </c>
      <c r="AP567" s="83" t="s">
        <v>523</v>
      </c>
      <c r="AQ567" s="83" t="s">
        <v>633</v>
      </c>
      <c r="AR567" s="83" t="s">
        <v>754</v>
      </c>
      <c r="AS567" s="83" t="s">
        <v>323</v>
      </c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E567" s="83"/>
      <c r="BF567" s="83"/>
      <c r="BG567" s="83"/>
      <c r="BH567" s="83"/>
      <c r="BI567" s="83"/>
      <c r="BJ567" s="83"/>
      <c r="BK567" s="83"/>
      <c r="BL567" s="83"/>
      <c r="BM567" s="83"/>
      <c r="BN567" s="83"/>
      <c r="BO567" s="83"/>
      <c r="BP567" s="83"/>
      <c r="BQ567" s="83"/>
      <c r="BR567" s="83"/>
    </row>
    <row r="568">
      <c r="A568" s="83" t="str">
        <f t="array" ref="A568:ALK568">transpose(indirect('Train Failure report card'!C568))</f>
        <v>Saloon light gear controller</v>
      </c>
      <c r="B568" s="83" t="s">
        <v>1178</v>
      </c>
      <c r="C568" s="83" t="s">
        <v>1193</v>
      </c>
      <c r="D568" s="83" t="s">
        <v>155</v>
      </c>
      <c r="E568" s="83" t="s">
        <v>782</v>
      </c>
      <c r="F568" s="83" t="s">
        <v>323</v>
      </c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  <c r="AJ568" s="83"/>
      <c r="AK568" s="83"/>
      <c r="AL568" s="83"/>
      <c r="AM568" s="83"/>
      <c r="AN568" s="83"/>
      <c r="AO568" s="83"/>
      <c r="AP568" s="83"/>
      <c r="AQ568" s="83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E568" s="83"/>
      <c r="BF568" s="83"/>
      <c r="BG568" s="83"/>
      <c r="BH568" s="83"/>
      <c r="BI568" s="83"/>
      <c r="BJ568" s="83"/>
      <c r="BK568" s="83"/>
      <c r="BL568" s="83"/>
      <c r="BM568" s="83"/>
      <c r="BN568" s="83"/>
      <c r="BO568" s="83"/>
      <c r="BP568" s="83"/>
      <c r="BQ568" s="83"/>
      <c r="BR568" s="83"/>
    </row>
    <row r="569">
      <c r="A569" s="83" t="str">
        <f t="array" ref="A569:ALK569">transpose(indirect('Train Failure report card'!C569))</f>
        <v>LDCU</v>
      </c>
      <c r="B569" s="83" t="s">
        <v>1173</v>
      </c>
      <c r="C569" s="83" t="s">
        <v>1187</v>
      </c>
      <c r="D569" s="83" t="s">
        <v>1203</v>
      </c>
      <c r="E569" s="83" t="s">
        <v>1220</v>
      </c>
      <c r="F569" s="83" t="s">
        <v>1232</v>
      </c>
      <c r="G569" s="83" t="s">
        <v>1238</v>
      </c>
      <c r="H569" s="83" t="s">
        <v>150</v>
      </c>
      <c r="I569" s="83" t="s">
        <v>605</v>
      </c>
      <c r="J569" s="83" t="s">
        <v>141</v>
      </c>
      <c r="K569" s="83" t="s">
        <v>1261</v>
      </c>
      <c r="L569" s="83" t="s">
        <v>56</v>
      </c>
      <c r="M569" s="83" t="s">
        <v>312</v>
      </c>
      <c r="N569" s="83" t="s">
        <v>224</v>
      </c>
      <c r="O569" s="83" t="s">
        <v>1276</v>
      </c>
      <c r="P569" s="83" t="s">
        <v>1281</v>
      </c>
      <c r="Q569" s="83" t="s">
        <v>1286</v>
      </c>
      <c r="R569" s="83" t="s">
        <v>323</v>
      </c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3"/>
      <c r="AI569" s="83"/>
      <c r="AJ569" s="83"/>
      <c r="AK569" s="83"/>
      <c r="AL569" s="83"/>
      <c r="AM569" s="83"/>
      <c r="AN569" s="83"/>
      <c r="AO569" s="83"/>
      <c r="AP569" s="83"/>
      <c r="AQ569" s="83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E569" s="83"/>
      <c r="BF569" s="83"/>
      <c r="BG569" s="83"/>
      <c r="BH569" s="83"/>
      <c r="BI569" s="83"/>
      <c r="BJ569" s="83"/>
      <c r="BK569" s="83"/>
      <c r="BL569" s="83"/>
      <c r="BM569" s="83"/>
      <c r="BN569" s="83"/>
      <c r="BO569" s="83"/>
      <c r="BP569" s="83"/>
      <c r="BQ569" s="83"/>
      <c r="BR569" s="83"/>
    </row>
    <row r="570">
      <c r="A570" s="83" t="str">
        <f t="array" ref="A570:ALK570">transpose(indirect('Train Failure report card'!C570))</f>
        <v>Saloon LCD</v>
      </c>
      <c r="B570" s="83" t="s">
        <v>164</v>
      </c>
      <c r="C570" s="83" t="s">
        <v>536</v>
      </c>
      <c r="D570" s="83" t="s">
        <v>341</v>
      </c>
      <c r="E570" s="83" t="s">
        <v>569</v>
      </c>
      <c r="F570" s="83" t="s">
        <v>489</v>
      </c>
      <c r="G570" s="83" t="s">
        <v>1241</v>
      </c>
      <c r="H570" s="83" t="s">
        <v>1246</v>
      </c>
      <c r="I570" s="83" t="s">
        <v>133</v>
      </c>
      <c r="J570" s="83" t="s">
        <v>635</v>
      </c>
      <c r="K570" s="83" t="s">
        <v>1263</v>
      </c>
      <c r="L570" s="83" t="s">
        <v>1267</v>
      </c>
      <c r="M570" s="83" t="s">
        <v>857</v>
      </c>
      <c r="N570" s="83" t="s">
        <v>1273</v>
      </c>
      <c r="O570" s="83" t="s">
        <v>990</v>
      </c>
      <c r="P570" s="83" t="s">
        <v>1283</v>
      </c>
      <c r="Q570" s="83" t="s">
        <v>914</v>
      </c>
      <c r="R570" s="83" t="s">
        <v>445</v>
      </c>
      <c r="S570" s="83" t="s">
        <v>238</v>
      </c>
      <c r="T570" s="83" t="s">
        <v>436</v>
      </c>
      <c r="U570" s="83" t="s">
        <v>375</v>
      </c>
      <c r="V570" s="83" t="s">
        <v>373</v>
      </c>
      <c r="W570" s="83" t="s">
        <v>582</v>
      </c>
      <c r="X570" s="83" t="s">
        <v>618</v>
      </c>
      <c r="Y570" s="83" t="s">
        <v>744</v>
      </c>
      <c r="Z570" s="83" t="s">
        <v>1106</v>
      </c>
      <c r="AA570" s="83" t="s">
        <v>161</v>
      </c>
      <c r="AB570" s="83" t="s">
        <v>38</v>
      </c>
      <c r="AC570" s="83" t="s">
        <v>95</v>
      </c>
      <c r="AD570" s="83" t="s">
        <v>619</v>
      </c>
      <c r="AE570" s="83" t="s">
        <v>680</v>
      </c>
      <c r="AF570" s="83" t="s">
        <v>699</v>
      </c>
      <c r="AG570" s="83" t="s">
        <v>1295</v>
      </c>
      <c r="AH570" s="83" t="s">
        <v>1296</v>
      </c>
      <c r="AI570" s="83" t="s">
        <v>61</v>
      </c>
      <c r="AJ570" s="83" t="s">
        <v>195</v>
      </c>
      <c r="AK570" s="83" t="s">
        <v>244</v>
      </c>
      <c r="AL570" s="83" t="s">
        <v>271</v>
      </c>
      <c r="AM570" s="83" t="s">
        <v>99</v>
      </c>
      <c r="AN570" s="83" t="s">
        <v>1297</v>
      </c>
      <c r="AO570" s="83" t="s">
        <v>288</v>
      </c>
      <c r="AP570" s="83" t="s">
        <v>523</v>
      </c>
      <c r="AQ570" s="83" t="s">
        <v>633</v>
      </c>
      <c r="AR570" s="83" t="s">
        <v>754</v>
      </c>
      <c r="AS570" s="83" t="s">
        <v>323</v>
      </c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E570" s="83"/>
      <c r="BF570" s="83"/>
      <c r="BG570" s="83"/>
      <c r="BH570" s="83"/>
      <c r="BI570" s="83"/>
      <c r="BJ570" s="83"/>
      <c r="BK570" s="83"/>
      <c r="BL570" s="83"/>
      <c r="BM570" s="83"/>
      <c r="BN570" s="83"/>
      <c r="BO570" s="83"/>
      <c r="BP570" s="83"/>
      <c r="BQ570" s="83"/>
      <c r="BR570" s="83"/>
    </row>
    <row r="571">
      <c r="A571" s="83" t="str">
        <f t="array" ref="A571:ALK571">transpose(indirect('Train Failure report card'!C571))</f>
        <v>Wiper controller Box</v>
      </c>
      <c r="B571" s="83" t="s">
        <v>470</v>
      </c>
      <c r="C571" s="83" t="s">
        <v>424</v>
      </c>
      <c r="D571" s="83" t="s">
        <v>1215</v>
      </c>
      <c r="E571" s="83" t="s">
        <v>281</v>
      </c>
      <c r="F571" s="83" t="s">
        <v>352</v>
      </c>
      <c r="G571" s="83" t="s">
        <v>114</v>
      </c>
      <c r="H571" s="83" t="s">
        <v>1249</v>
      </c>
      <c r="I571" s="83" t="s">
        <v>1255</v>
      </c>
      <c r="J571" s="83" t="s">
        <v>625</v>
      </c>
      <c r="K571" s="83" t="s">
        <v>958</v>
      </c>
      <c r="L571" s="83" t="s">
        <v>645</v>
      </c>
      <c r="M571" s="83" t="s">
        <v>323</v>
      </c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  <c r="AG571" s="83"/>
      <c r="AH571" s="83"/>
      <c r="AI571" s="83"/>
      <c r="AJ571" s="83"/>
      <c r="AK571" s="83"/>
      <c r="AL571" s="83"/>
      <c r="AM571" s="83"/>
      <c r="AN571" s="83"/>
      <c r="AO571" s="83"/>
      <c r="AP571" s="83"/>
      <c r="AQ571" s="83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E571" s="83"/>
      <c r="BF571" s="83"/>
      <c r="BG571" s="83"/>
      <c r="BH571" s="83"/>
      <c r="BI571" s="83"/>
      <c r="BJ571" s="83"/>
      <c r="BK571" s="83"/>
      <c r="BL571" s="83"/>
      <c r="BM571" s="83"/>
      <c r="BN571" s="83"/>
      <c r="BO571" s="83"/>
      <c r="BP571" s="83"/>
      <c r="BQ571" s="83"/>
      <c r="BR571" s="83"/>
    </row>
    <row r="572">
      <c r="A572" s="83" t="str">
        <f t="array" ref="A572:ALK572">transpose(indirect('Train Failure report card'!C572))</f>
        <v>Current collector fuse</v>
      </c>
      <c r="B572" s="83" t="s">
        <v>126</v>
      </c>
      <c r="C572" s="83" t="s">
        <v>1185</v>
      </c>
      <c r="D572" s="83" t="s">
        <v>1201</v>
      </c>
      <c r="E572" s="83" t="s">
        <v>1218</v>
      </c>
      <c r="F572" s="83" t="s">
        <v>812</v>
      </c>
      <c r="G572" s="83" t="s">
        <v>176</v>
      </c>
      <c r="H572" s="83" t="s">
        <v>1244</v>
      </c>
      <c r="I572" s="83" t="s">
        <v>253</v>
      </c>
      <c r="J572" s="83" t="s">
        <v>433</v>
      </c>
      <c r="K572" s="83" t="s">
        <v>323</v>
      </c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  <c r="AG572" s="83"/>
      <c r="AH572" s="83"/>
      <c r="AI572" s="83"/>
      <c r="AJ572" s="83"/>
      <c r="AK572" s="83"/>
      <c r="AL572" s="83"/>
      <c r="AM572" s="83"/>
      <c r="AN572" s="83"/>
      <c r="AO572" s="83"/>
      <c r="AP572" s="83"/>
      <c r="AQ572" s="83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E572" s="83"/>
      <c r="BF572" s="83"/>
      <c r="BG572" s="83"/>
      <c r="BH572" s="83"/>
      <c r="BI572" s="83"/>
      <c r="BJ572" s="83"/>
      <c r="BK572" s="83"/>
      <c r="BL572" s="83"/>
      <c r="BM572" s="83"/>
      <c r="BN572" s="83"/>
      <c r="BO572" s="83"/>
      <c r="BP572" s="83"/>
      <c r="BQ572" s="83"/>
      <c r="BR572" s="83"/>
    </row>
    <row r="573">
      <c r="A573" s="83" t="str">
        <f t="array" ref="A573:ALK573">transpose(indirect('Train Failure report card'!C573))</f>
        <v>Saloon LCD</v>
      </c>
      <c r="B573" s="83" t="s">
        <v>164</v>
      </c>
      <c r="C573" s="83" t="s">
        <v>536</v>
      </c>
      <c r="D573" s="83" t="s">
        <v>341</v>
      </c>
      <c r="E573" s="83" t="s">
        <v>569</v>
      </c>
      <c r="F573" s="83" t="s">
        <v>489</v>
      </c>
      <c r="G573" s="83" t="s">
        <v>1241</v>
      </c>
      <c r="H573" s="83" t="s">
        <v>1246</v>
      </c>
      <c r="I573" s="83" t="s">
        <v>133</v>
      </c>
      <c r="J573" s="83" t="s">
        <v>635</v>
      </c>
      <c r="K573" s="83" t="s">
        <v>1263</v>
      </c>
      <c r="L573" s="83" t="s">
        <v>1267</v>
      </c>
      <c r="M573" s="83" t="s">
        <v>857</v>
      </c>
      <c r="N573" s="83" t="s">
        <v>1273</v>
      </c>
      <c r="O573" s="83" t="s">
        <v>990</v>
      </c>
      <c r="P573" s="83" t="s">
        <v>1283</v>
      </c>
      <c r="Q573" s="83" t="s">
        <v>914</v>
      </c>
      <c r="R573" s="83" t="s">
        <v>445</v>
      </c>
      <c r="S573" s="83" t="s">
        <v>238</v>
      </c>
      <c r="T573" s="83" t="s">
        <v>436</v>
      </c>
      <c r="U573" s="83" t="s">
        <v>375</v>
      </c>
      <c r="V573" s="83" t="s">
        <v>373</v>
      </c>
      <c r="W573" s="83" t="s">
        <v>582</v>
      </c>
      <c r="X573" s="83" t="s">
        <v>618</v>
      </c>
      <c r="Y573" s="83" t="s">
        <v>744</v>
      </c>
      <c r="Z573" s="83" t="s">
        <v>1106</v>
      </c>
      <c r="AA573" s="83" t="s">
        <v>161</v>
      </c>
      <c r="AB573" s="83" t="s">
        <v>38</v>
      </c>
      <c r="AC573" s="83" t="s">
        <v>95</v>
      </c>
      <c r="AD573" s="83" t="s">
        <v>619</v>
      </c>
      <c r="AE573" s="83" t="s">
        <v>680</v>
      </c>
      <c r="AF573" s="83" t="s">
        <v>699</v>
      </c>
      <c r="AG573" s="83" t="s">
        <v>1295</v>
      </c>
      <c r="AH573" s="83" t="s">
        <v>1296</v>
      </c>
      <c r="AI573" s="83" t="s">
        <v>61</v>
      </c>
      <c r="AJ573" s="83" t="s">
        <v>195</v>
      </c>
      <c r="AK573" s="83" t="s">
        <v>244</v>
      </c>
      <c r="AL573" s="83" t="s">
        <v>271</v>
      </c>
      <c r="AM573" s="83" t="s">
        <v>99</v>
      </c>
      <c r="AN573" s="83" t="s">
        <v>1297</v>
      </c>
      <c r="AO573" s="83" t="s">
        <v>288</v>
      </c>
      <c r="AP573" s="83" t="s">
        <v>523</v>
      </c>
      <c r="AQ573" s="83" t="s">
        <v>633</v>
      </c>
      <c r="AR573" s="83" t="s">
        <v>754</v>
      </c>
      <c r="AS573" s="83" t="s">
        <v>323</v>
      </c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E573" s="83"/>
      <c r="BF573" s="83"/>
      <c r="BG573" s="83"/>
      <c r="BH573" s="83"/>
      <c r="BI573" s="83"/>
      <c r="BJ573" s="83"/>
      <c r="BK573" s="83"/>
      <c r="BL573" s="83"/>
      <c r="BM573" s="83"/>
      <c r="BN573" s="83"/>
      <c r="BO573" s="83"/>
      <c r="BP573" s="83"/>
      <c r="BQ573" s="83"/>
      <c r="BR573" s="83"/>
    </row>
    <row r="574">
      <c r="A574" s="83" t="str">
        <f t="array" ref="A574:ALK574">transpose(indirect('Train Failure report card'!C574))</f>
        <v>Current collector fuse</v>
      </c>
      <c r="B574" s="83" t="s">
        <v>126</v>
      </c>
      <c r="C574" s="83" t="s">
        <v>1185</v>
      </c>
      <c r="D574" s="83" t="s">
        <v>1201</v>
      </c>
      <c r="E574" s="83" t="s">
        <v>1218</v>
      </c>
      <c r="F574" s="83" t="s">
        <v>812</v>
      </c>
      <c r="G574" s="83" t="s">
        <v>176</v>
      </c>
      <c r="H574" s="83" t="s">
        <v>1244</v>
      </c>
      <c r="I574" s="83" t="s">
        <v>253</v>
      </c>
      <c r="J574" s="83" t="s">
        <v>433</v>
      </c>
      <c r="K574" s="83" t="s">
        <v>323</v>
      </c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  <c r="AG574" s="83"/>
      <c r="AH574" s="83"/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E574" s="83"/>
      <c r="BF574" s="83"/>
      <c r="BG574" s="83"/>
      <c r="BH574" s="83"/>
      <c r="BI574" s="83"/>
      <c r="BJ574" s="83"/>
      <c r="BK574" s="83"/>
      <c r="BL574" s="83"/>
      <c r="BM574" s="83"/>
      <c r="BN574" s="83"/>
      <c r="BO574" s="83"/>
      <c r="BP574" s="83"/>
      <c r="BQ574" s="83"/>
      <c r="BR574" s="83"/>
    </row>
    <row r="575">
      <c r="A575" s="83" t="str">
        <f t="array" ref="A575:ALK575">transpose(indirect('Train Failure report card'!C575))</f>
        <v>Saloon LCD</v>
      </c>
      <c r="B575" s="83" t="s">
        <v>164</v>
      </c>
      <c r="C575" s="83" t="s">
        <v>536</v>
      </c>
      <c r="D575" s="83" t="s">
        <v>341</v>
      </c>
      <c r="E575" s="83" t="s">
        <v>569</v>
      </c>
      <c r="F575" s="83" t="s">
        <v>489</v>
      </c>
      <c r="G575" s="83" t="s">
        <v>1241</v>
      </c>
      <c r="H575" s="83" t="s">
        <v>1246</v>
      </c>
      <c r="I575" s="83" t="s">
        <v>133</v>
      </c>
      <c r="J575" s="83" t="s">
        <v>635</v>
      </c>
      <c r="K575" s="83" t="s">
        <v>1263</v>
      </c>
      <c r="L575" s="83" t="s">
        <v>1267</v>
      </c>
      <c r="M575" s="83" t="s">
        <v>857</v>
      </c>
      <c r="N575" s="83" t="s">
        <v>1273</v>
      </c>
      <c r="O575" s="83" t="s">
        <v>990</v>
      </c>
      <c r="P575" s="83" t="s">
        <v>1283</v>
      </c>
      <c r="Q575" s="83" t="s">
        <v>914</v>
      </c>
      <c r="R575" s="83" t="s">
        <v>445</v>
      </c>
      <c r="S575" s="83" t="s">
        <v>238</v>
      </c>
      <c r="T575" s="83" t="s">
        <v>436</v>
      </c>
      <c r="U575" s="83" t="s">
        <v>375</v>
      </c>
      <c r="V575" s="83" t="s">
        <v>373</v>
      </c>
      <c r="W575" s="83" t="s">
        <v>582</v>
      </c>
      <c r="X575" s="83" t="s">
        <v>618</v>
      </c>
      <c r="Y575" s="83" t="s">
        <v>744</v>
      </c>
      <c r="Z575" s="83" t="s">
        <v>1106</v>
      </c>
      <c r="AA575" s="83" t="s">
        <v>161</v>
      </c>
      <c r="AB575" s="83" t="s">
        <v>38</v>
      </c>
      <c r="AC575" s="83" t="s">
        <v>95</v>
      </c>
      <c r="AD575" s="83" t="s">
        <v>619</v>
      </c>
      <c r="AE575" s="83" t="s">
        <v>680</v>
      </c>
      <c r="AF575" s="83" t="s">
        <v>699</v>
      </c>
      <c r="AG575" s="83" t="s">
        <v>1295</v>
      </c>
      <c r="AH575" s="83" t="s">
        <v>1296</v>
      </c>
      <c r="AI575" s="83" t="s">
        <v>61</v>
      </c>
      <c r="AJ575" s="83" t="s">
        <v>195</v>
      </c>
      <c r="AK575" s="83" t="s">
        <v>244</v>
      </c>
      <c r="AL575" s="83" t="s">
        <v>271</v>
      </c>
      <c r="AM575" s="83" t="s">
        <v>99</v>
      </c>
      <c r="AN575" s="83" t="s">
        <v>1297</v>
      </c>
      <c r="AO575" s="83" t="s">
        <v>288</v>
      </c>
      <c r="AP575" s="83" t="s">
        <v>523</v>
      </c>
      <c r="AQ575" s="83" t="s">
        <v>633</v>
      </c>
      <c r="AR575" s="83" t="s">
        <v>754</v>
      </c>
      <c r="AS575" s="83" t="s">
        <v>323</v>
      </c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E575" s="83"/>
      <c r="BF575" s="83"/>
      <c r="BG575" s="83"/>
      <c r="BH575" s="83"/>
      <c r="BI575" s="83"/>
      <c r="BJ575" s="83"/>
      <c r="BK575" s="83"/>
      <c r="BL575" s="83"/>
      <c r="BM575" s="83"/>
      <c r="BN575" s="83"/>
      <c r="BO575" s="83"/>
      <c r="BP575" s="83"/>
      <c r="BQ575" s="83"/>
      <c r="BR575" s="83"/>
    </row>
    <row r="576">
      <c r="A576" s="83" t="str">
        <f t="array" ref="A576:ALK576">transpose(indirect('Train Failure report card'!C576))</f>
        <v>V4 Valve (Automatic coupler)</v>
      </c>
      <c r="B576" s="83" t="s">
        <v>1171</v>
      </c>
      <c r="C576" s="83" t="s">
        <v>1184</v>
      </c>
      <c r="D576" s="83" t="s">
        <v>1200</v>
      </c>
      <c r="E576" s="83" t="s">
        <v>215</v>
      </c>
      <c r="F576" s="83" t="s">
        <v>323</v>
      </c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3"/>
      <c r="AH576" s="83"/>
      <c r="AI576" s="83"/>
      <c r="AJ576" s="83"/>
      <c r="AK576" s="83"/>
      <c r="AL576" s="83"/>
      <c r="AM576" s="83"/>
      <c r="AN576" s="83"/>
      <c r="AO576" s="83"/>
      <c r="AP576" s="83"/>
      <c r="AQ576" s="83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E576" s="83"/>
      <c r="BF576" s="83"/>
      <c r="BG576" s="83"/>
      <c r="BH576" s="83"/>
      <c r="BI576" s="83"/>
      <c r="BJ576" s="83"/>
      <c r="BK576" s="83"/>
      <c r="BL576" s="83"/>
      <c r="BM576" s="83"/>
      <c r="BN576" s="83"/>
      <c r="BO576" s="83"/>
      <c r="BP576" s="83"/>
      <c r="BQ576" s="83"/>
      <c r="BR576" s="83"/>
    </row>
    <row r="577">
      <c r="A577" s="83" t="str">
        <f t="array" ref="A577:ALK577">transpose(indirect('Train Failure report card'!C577))</f>
        <v>Current collector fuse</v>
      </c>
      <c r="B577" s="83" t="s">
        <v>126</v>
      </c>
      <c r="C577" s="83" t="s">
        <v>1185</v>
      </c>
      <c r="D577" s="83" t="s">
        <v>1201</v>
      </c>
      <c r="E577" s="83" t="s">
        <v>1218</v>
      </c>
      <c r="F577" s="83" t="s">
        <v>812</v>
      </c>
      <c r="G577" s="83" t="s">
        <v>176</v>
      </c>
      <c r="H577" s="83" t="s">
        <v>1244</v>
      </c>
      <c r="I577" s="83" t="s">
        <v>253</v>
      </c>
      <c r="J577" s="83" t="s">
        <v>433</v>
      </c>
      <c r="K577" s="83" t="s">
        <v>323</v>
      </c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83"/>
      <c r="AJ577" s="83"/>
      <c r="AK577" s="83"/>
      <c r="AL577" s="83"/>
      <c r="AM577" s="83"/>
      <c r="AN577" s="83"/>
      <c r="AO577" s="83"/>
      <c r="AP577" s="83"/>
      <c r="AQ577" s="83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E577" s="83"/>
      <c r="BF577" s="83"/>
      <c r="BG577" s="83"/>
      <c r="BH577" s="83"/>
      <c r="BI577" s="83"/>
      <c r="BJ577" s="83"/>
      <c r="BK577" s="83"/>
      <c r="BL577" s="83"/>
      <c r="BM577" s="83"/>
      <c r="BN577" s="83"/>
      <c r="BO577" s="83"/>
      <c r="BP577" s="83"/>
      <c r="BQ577" s="83"/>
      <c r="BR577" s="83"/>
    </row>
    <row r="578">
      <c r="A578" s="83" t="str">
        <f t="array" ref="A578:ALK578">transpose(indirect('Train Failure report card'!C578))</f>
        <v>V4 Valve (Automatic coupler)</v>
      </c>
      <c r="B578" s="83" t="s">
        <v>1171</v>
      </c>
      <c r="C578" s="83" t="s">
        <v>1184</v>
      </c>
      <c r="D578" s="83" t="s">
        <v>1200</v>
      </c>
      <c r="E578" s="83" t="s">
        <v>215</v>
      </c>
      <c r="F578" s="83" t="s">
        <v>323</v>
      </c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  <c r="AJ578" s="83"/>
      <c r="AK578" s="83"/>
      <c r="AL578" s="83"/>
      <c r="AM578" s="83"/>
      <c r="AN578" s="83"/>
      <c r="AO578" s="83"/>
      <c r="AP578" s="83"/>
      <c r="AQ578" s="83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E578" s="83"/>
      <c r="BF578" s="83"/>
      <c r="BG578" s="83"/>
      <c r="BH578" s="83"/>
      <c r="BI578" s="83"/>
      <c r="BJ578" s="83"/>
      <c r="BK578" s="83"/>
      <c r="BL578" s="83"/>
      <c r="BM578" s="83"/>
      <c r="BN578" s="83"/>
      <c r="BO578" s="83"/>
      <c r="BP578" s="83"/>
      <c r="BQ578" s="83"/>
      <c r="BR578" s="83"/>
    </row>
    <row r="579">
      <c r="A579" s="83" t="str">
        <f t="array" ref="A579:ALK579">transpose(indirect('Train Failure report card'!C579))</f>
        <v>Saloon LCD</v>
      </c>
      <c r="B579" s="83" t="s">
        <v>164</v>
      </c>
      <c r="C579" s="83" t="s">
        <v>536</v>
      </c>
      <c r="D579" s="83" t="s">
        <v>341</v>
      </c>
      <c r="E579" s="83" t="s">
        <v>569</v>
      </c>
      <c r="F579" s="83" t="s">
        <v>489</v>
      </c>
      <c r="G579" s="83" t="s">
        <v>1241</v>
      </c>
      <c r="H579" s="83" t="s">
        <v>1246</v>
      </c>
      <c r="I579" s="83" t="s">
        <v>133</v>
      </c>
      <c r="J579" s="83" t="s">
        <v>635</v>
      </c>
      <c r="K579" s="83" t="s">
        <v>1263</v>
      </c>
      <c r="L579" s="83" t="s">
        <v>1267</v>
      </c>
      <c r="M579" s="83" t="s">
        <v>857</v>
      </c>
      <c r="N579" s="83" t="s">
        <v>1273</v>
      </c>
      <c r="O579" s="83" t="s">
        <v>990</v>
      </c>
      <c r="P579" s="83" t="s">
        <v>1283</v>
      </c>
      <c r="Q579" s="83" t="s">
        <v>914</v>
      </c>
      <c r="R579" s="83" t="s">
        <v>445</v>
      </c>
      <c r="S579" s="83" t="s">
        <v>238</v>
      </c>
      <c r="T579" s="83" t="s">
        <v>436</v>
      </c>
      <c r="U579" s="83" t="s">
        <v>375</v>
      </c>
      <c r="V579" s="83" t="s">
        <v>373</v>
      </c>
      <c r="W579" s="83" t="s">
        <v>582</v>
      </c>
      <c r="X579" s="83" t="s">
        <v>618</v>
      </c>
      <c r="Y579" s="83" t="s">
        <v>744</v>
      </c>
      <c r="Z579" s="83" t="s">
        <v>1106</v>
      </c>
      <c r="AA579" s="83" t="s">
        <v>161</v>
      </c>
      <c r="AB579" s="83" t="s">
        <v>38</v>
      </c>
      <c r="AC579" s="83" t="s">
        <v>95</v>
      </c>
      <c r="AD579" s="83" t="s">
        <v>619</v>
      </c>
      <c r="AE579" s="83" t="s">
        <v>680</v>
      </c>
      <c r="AF579" s="83" t="s">
        <v>699</v>
      </c>
      <c r="AG579" s="83" t="s">
        <v>1295</v>
      </c>
      <c r="AH579" s="83" t="s">
        <v>1296</v>
      </c>
      <c r="AI579" s="83" t="s">
        <v>61</v>
      </c>
      <c r="AJ579" s="83" t="s">
        <v>195</v>
      </c>
      <c r="AK579" s="83" t="s">
        <v>244</v>
      </c>
      <c r="AL579" s="83" t="s">
        <v>271</v>
      </c>
      <c r="AM579" s="83" t="s">
        <v>99</v>
      </c>
      <c r="AN579" s="83" t="s">
        <v>1297</v>
      </c>
      <c r="AO579" s="83" t="s">
        <v>288</v>
      </c>
      <c r="AP579" s="83" t="s">
        <v>523</v>
      </c>
      <c r="AQ579" s="83" t="s">
        <v>633</v>
      </c>
      <c r="AR579" s="83" t="s">
        <v>754</v>
      </c>
      <c r="AS579" s="83" t="s">
        <v>323</v>
      </c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E579" s="83"/>
      <c r="BF579" s="83"/>
      <c r="BG579" s="83"/>
      <c r="BH579" s="83"/>
      <c r="BI579" s="83"/>
      <c r="BJ579" s="83"/>
      <c r="BK579" s="83"/>
      <c r="BL579" s="83"/>
      <c r="BM579" s="83"/>
      <c r="BN579" s="83"/>
      <c r="BO579" s="83"/>
      <c r="BP579" s="83"/>
      <c r="BQ579" s="83"/>
      <c r="BR579" s="83"/>
    </row>
    <row r="580">
      <c r="A580" s="83" t="str">
        <f t="array" ref="A580:ALK580">transpose(indirect('Train Failure report card'!C580))</f>
        <v>Saloon LCD</v>
      </c>
      <c r="B580" s="83" t="s">
        <v>164</v>
      </c>
      <c r="C580" s="83" t="s">
        <v>536</v>
      </c>
      <c r="D580" s="83" t="s">
        <v>341</v>
      </c>
      <c r="E580" s="83" t="s">
        <v>569</v>
      </c>
      <c r="F580" s="83" t="s">
        <v>489</v>
      </c>
      <c r="G580" s="83" t="s">
        <v>1241</v>
      </c>
      <c r="H580" s="83" t="s">
        <v>1246</v>
      </c>
      <c r="I580" s="83" t="s">
        <v>133</v>
      </c>
      <c r="J580" s="83" t="s">
        <v>635</v>
      </c>
      <c r="K580" s="83" t="s">
        <v>1263</v>
      </c>
      <c r="L580" s="83" t="s">
        <v>1267</v>
      </c>
      <c r="M580" s="83" t="s">
        <v>857</v>
      </c>
      <c r="N580" s="83" t="s">
        <v>1273</v>
      </c>
      <c r="O580" s="83" t="s">
        <v>990</v>
      </c>
      <c r="P580" s="83" t="s">
        <v>1283</v>
      </c>
      <c r="Q580" s="83" t="s">
        <v>914</v>
      </c>
      <c r="R580" s="83" t="s">
        <v>445</v>
      </c>
      <c r="S580" s="83" t="s">
        <v>238</v>
      </c>
      <c r="T580" s="83" t="s">
        <v>436</v>
      </c>
      <c r="U580" s="83" t="s">
        <v>375</v>
      </c>
      <c r="V580" s="83" t="s">
        <v>373</v>
      </c>
      <c r="W580" s="83" t="s">
        <v>582</v>
      </c>
      <c r="X580" s="83" t="s">
        <v>618</v>
      </c>
      <c r="Y580" s="83" t="s">
        <v>744</v>
      </c>
      <c r="Z580" s="83" t="s">
        <v>1106</v>
      </c>
      <c r="AA580" s="83" t="s">
        <v>161</v>
      </c>
      <c r="AB580" s="83" t="s">
        <v>38</v>
      </c>
      <c r="AC580" s="83" t="s">
        <v>95</v>
      </c>
      <c r="AD580" s="83" t="s">
        <v>619</v>
      </c>
      <c r="AE580" s="83" t="s">
        <v>680</v>
      </c>
      <c r="AF580" s="83" t="s">
        <v>699</v>
      </c>
      <c r="AG580" s="83" t="s">
        <v>1295</v>
      </c>
      <c r="AH580" s="83" t="s">
        <v>1296</v>
      </c>
      <c r="AI580" s="83" t="s">
        <v>61</v>
      </c>
      <c r="AJ580" s="83" t="s">
        <v>195</v>
      </c>
      <c r="AK580" s="83" t="s">
        <v>244</v>
      </c>
      <c r="AL580" s="83" t="s">
        <v>271</v>
      </c>
      <c r="AM580" s="83" t="s">
        <v>99</v>
      </c>
      <c r="AN580" s="83" t="s">
        <v>1297</v>
      </c>
      <c r="AO580" s="83" t="s">
        <v>288</v>
      </c>
      <c r="AP580" s="83" t="s">
        <v>523</v>
      </c>
      <c r="AQ580" s="83" t="s">
        <v>633</v>
      </c>
      <c r="AR580" s="83" t="s">
        <v>754</v>
      </c>
      <c r="AS580" s="83" t="s">
        <v>323</v>
      </c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E580" s="83"/>
      <c r="BF580" s="83"/>
      <c r="BG580" s="83"/>
      <c r="BH580" s="83"/>
      <c r="BI580" s="83"/>
      <c r="BJ580" s="83"/>
      <c r="BK580" s="83"/>
      <c r="BL580" s="83"/>
      <c r="BM580" s="83"/>
      <c r="BN580" s="83"/>
      <c r="BO580" s="83"/>
      <c r="BP580" s="83"/>
      <c r="BQ580" s="83"/>
      <c r="BR580" s="83"/>
    </row>
    <row r="581">
      <c r="A581" s="83" t="str">
        <f t="array" ref="A581:ALK581">transpose(indirect('Train Failure report card'!C581))</f>
        <v>Wiper controller Box</v>
      </c>
      <c r="B581" s="83" t="s">
        <v>470</v>
      </c>
      <c r="C581" s="83" t="s">
        <v>424</v>
      </c>
      <c r="D581" s="83" t="s">
        <v>1215</v>
      </c>
      <c r="E581" s="83" t="s">
        <v>281</v>
      </c>
      <c r="F581" s="83" t="s">
        <v>352</v>
      </c>
      <c r="G581" s="83" t="s">
        <v>114</v>
      </c>
      <c r="H581" s="83" t="s">
        <v>1249</v>
      </c>
      <c r="I581" s="83" t="s">
        <v>1255</v>
      </c>
      <c r="J581" s="83" t="s">
        <v>625</v>
      </c>
      <c r="K581" s="83" t="s">
        <v>958</v>
      </c>
      <c r="L581" s="83" t="s">
        <v>645</v>
      </c>
      <c r="M581" s="83" t="s">
        <v>323</v>
      </c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  <c r="AI581" s="83"/>
      <c r="AJ581" s="83"/>
      <c r="AK581" s="83"/>
      <c r="AL581" s="83"/>
      <c r="AM581" s="83"/>
      <c r="AN581" s="83"/>
      <c r="AO581" s="83"/>
      <c r="AP581" s="83"/>
      <c r="AQ581" s="83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E581" s="83"/>
      <c r="BF581" s="83"/>
      <c r="BG581" s="83"/>
      <c r="BH581" s="83"/>
      <c r="BI581" s="83"/>
      <c r="BJ581" s="83"/>
      <c r="BK581" s="83"/>
      <c r="BL581" s="83"/>
      <c r="BM581" s="83"/>
      <c r="BN581" s="83"/>
      <c r="BO581" s="83"/>
      <c r="BP581" s="83"/>
      <c r="BQ581" s="83"/>
      <c r="BR581" s="83"/>
    </row>
    <row r="582">
      <c r="A582" s="83" t="str">
        <f t="array" ref="A582:ALK582">transpose(indirect('Train Failure report card'!C582))</f>
        <v>Current collector fuse</v>
      </c>
      <c r="B582" s="83" t="s">
        <v>126</v>
      </c>
      <c r="C582" s="83" t="s">
        <v>1185</v>
      </c>
      <c r="D582" s="83" t="s">
        <v>1201</v>
      </c>
      <c r="E582" s="83" t="s">
        <v>1218</v>
      </c>
      <c r="F582" s="83" t="s">
        <v>812</v>
      </c>
      <c r="G582" s="83" t="s">
        <v>176</v>
      </c>
      <c r="H582" s="83" t="s">
        <v>1244</v>
      </c>
      <c r="I582" s="83" t="s">
        <v>253</v>
      </c>
      <c r="J582" s="83" t="s">
        <v>433</v>
      </c>
      <c r="K582" s="83" t="s">
        <v>323</v>
      </c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  <c r="AI582" s="83"/>
      <c r="AJ582" s="83"/>
      <c r="AK582" s="83"/>
      <c r="AL582" s="83"/>
      <c r="AM582" s="83"/>
      <c r="AN582" s="83"/>
      <c r="AO582" s="83"/>
      <c r="AP582" s="83"/>
      <c r="AQ582" s="83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E582" s="83"/>
      <c r="BF582" s="83"/>
      <c r="BG582" s="83"/>
      <c r="BH582" s="83"/>
      <c r="BI582" s="83"/>
      <c r="BJ582" s="83"/>
      <c r="BK582" s="83"/>
      <c r="BL582" s="83"/>
      <c r="BM582" s="83"/>
      <c r="BN582" s="83"/>
      <c r="BO582" s="83"/>
      <c r="BP582" s="83"/>
      <c r="BQ582" s="83"/>
      <c r="BR582" s="83"/>
    </row>
    <row r="583">
      <c r="A583" s="83" t="str">
        <f t="array" ref="A583:ALK583">transpose(indirect('Train Failure report card'!C583))</f>
        <v>Wiper controller Box</v>
      </c>
      <c r="B583" s="83" t="s">
        <v>470</v>
      </c>
      <c r="C583" s="83" t="s">
        <v>424</v>
      </c>
      <c r="D583" s="83" t="s">
        <v>1215</v>
      </c>
      <c r="E583" s="83" t="s">
        <v>281</v>
      </c>
      <c r="F583" s="83" t="s">
        <v>352</v>
      </c>
      <c r="G583" s="83" t="s">
        <v>114</v>
      </c>
      <c r="H583" s="83" t="s">
        <v>1249</v>
      </c>
      <c r="I583" s="83" t="s">
        <v>1255</v>
      </c>
      <c r="J583" s="83" t="s">
        <v>625</v>
      </c>
      <c r="K583" s="83" t="s">
        <v>958</v>
      </c>
      <c r="L583" s="83" t="s">
        <v>645</v>
      </c>
      <c r="M583" s="83" t="s">
        <v>323</v>
      </c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  <c r="AK583" s="83"/>
      <c r="AL583" s="83"/>
      <c r="AM583" s="83"/>
      <c r="AN583" s="83"/>
      <c r="AO583" s="83"/>
      <c r="AP583" s="83"/>
      <c r="AQ583" s="83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E583" s="83"/>
      <c r="BF583" s="83"/>
      <c r="BG583" s="83"/>
      <c r="BH583" s="83"/>
      <c r="BI583" s="83"/>
      <c r="BJ583" s="83"/>
      <c r="BK583" s="83"/>
      <c r="BL583" s="83"/>
      <c r="BM583" s="83"/>
      <c r="BN583" s="83"/>
      <c r="BO583" s="83"/>
      <c r="BP583" s="83"/>
      <c r="BQ583" s="83"/>
      <c r="BR583" s="83"/>
    </row>
    <row r="584">
      <c r="A584" s="83" t="str">
        <f t="array" ref="A584:ALK584">transpose(indirect('Train Failure report card'!C584))</f>
        <v>Low beam lamp</v>
      </c>
      <c r="B584" s="83" t="s">
        <v>19</v>
      </c>
      <c r="C584" s="83" t="s">
        <v>1192</v>
      </c>
      <c r="D584" s="83" t="s">
        <v>1209</v>
      </c>
      <c r="E584" s="83" t="s">
        <v>249</v>
      </c>
      <c r="F584" s="83" t="s">
        <v>357</v>
      </c>
      <c r="G584" s="83" t="s">
        <v>323</v>
      </c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  <c r="AG584" s="83"/>
      <c r="AH584" s="83"/>
      <c r="AI584" s="83"/>
      <c r="AJ584" s="83"/>
      <c r="AK584" s="83"/>
      <c r="AL584" s="83"/>
      <c r="AM584" s="83"/>
      <c r="AN584" s="83"/>
      <c r="AO584" s="83"/>
      <c r="AP584" s="83"/>
      <c r="AQ584" s="83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E584" s="83"/>
      <c r="BF584" s="83"/>
      <c r="BG584" s="83"/>
      <c r="BH584" s="83"/>
      <c r="BI584" s="83"/>
      <c r="BJ584" s="83"/>
      <c r="BK584" s="83"/>
      <c r="BL584" s="83"/>
      <c r="BM584" s="83"/>
      <c r="BN584" s="83"/>
      <c r="BO584" s="83"/>
      <c r="BP584" s="83"/>
      <c r="BQ584" s="83"/>
      <c r="BR584" s="83"/>
    </row>
    <row r="585">
      <c r="A585" s="83" t="str">
        <f t="array" ref="A585:ALK585">transpose(indirect('Train Failure report card'!C585))</f>
        <v>Current collector fuse</v>
      </c>
      <c r="B585" s="83" t="s">
        <v>126</v>
      </c>
      <c r="C585" s="83" t="s">
        <v>1185</v>
      </c>
      <c r="D585" s="83" t="s">
        <v>1201</v>
      </c>
      <c r="E585" s="83" t="s">
        <v>1218</v>
      </c>
      <c r="F585" s="83" t="s">
        <v>812</v>
      </c>
      <c r="G585" s="83" t="s">
        <v>176</v>
      </c>
      <c r="H585" s="83" t="s">
        <v>1244</v>
      </c>
      <c r="I585" s="83" t="s">
        <v>253</v>
      </c>
      <c r="J585" s="83" t="s">
        <v>433</v>
      </c>
      <c r="K585" s="83" t="s">
        <v>323</v>
      </c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3"/>
      <c r="AL585" s="83"/>
      <c r="AM585" s="83"/>
      <c r="AN585" s="83"/>
      <c r="AO585" s="83"/>
      <c r="AP585" s="83"/>
      <c r="AQ585" s="83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E585" s="83"/>
      <c r="BF585" s="83"/>
      <c r="BG585" s="83"/>
      <c r="BH585" s="83"/>
      <c r="BI585" s="83"/>
      <c r="BJ585" s="83"/>
      <c r="BK585" s="83"/>
      <c r="BL585" s="83"/>
      <c r="BM585" s="83"/>
      <c r="BN585" s="83"/>
      <c r="BO585" s="83"/>
      <c r="BP585" s="83"/>
      <c r="BQ585" s="83"/>
      <c r="BR585" s="83"/>
    </row>
    <row r="586">
      <c r="A586" s="83" t="str">
        <f t="array" ref="A586:ALK586">transpose(indirect('Train Failure report card'!C586))</f>
        <v>LDCU</v>
      </c>
      <c r="B586" s="83" t="s">
        <v>1173</v>
      </c>
      <c r="C586" s="83" t="s">
        <v>1187</v>
      </c>
      <c r="D586" s="83" t="s">
        <v>1203</v>
      </c>
      <c r="E586" s="83" t="s">
        <v>1220</v>
      </c>
      <c r="F586" s="83" t="s">
        <v>1232</v>
      </c>
      <c r="G586" s="83" t="s">
        <v>1238</v>
      </c>
      <c r="H586" s="83" t="s">
        <v>150</v>
      </c>
      <c r="I586" s="83" t="s">
        <v>605</v>
      </c>
      <c r="J586" s="83" t="s">
        <v>141</v>
      </c>
      <c r="K586" s="83" t="s">
        <v>1261</v>
      </c>
      <c r="L586" s="83" t="s">
        <v>56</v>
      </c>
      <c r="M586" s="83" t="s">
        <v>312</v>
      </c>
      <c r="N586" s="83" t="s">
        <v>224</v>
      </c>
      <c r="O586" s="83" t="s">
        <v>1276</v>
      </c>
      <c r="P586" s="83" t="s">
        <v>1281</v>
      </c>
      <c r="Q586" s="83" t="s">
        <v>1286</v>
      </c>
      <c r="R586" s="83" t="s">
        <v>323</v>
      </c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  <c r="AJ586" s="83"/>
      <c r="AK586" s="83"/>
      <c r="AL586" s="83"/>
      <c r="AM586" s="83"/>
      <c r="AN586" s="83"/>
      <c r="AO586" s="83"/>
      <c r="AP586" s="83"/>
      <c r="AQ586" s="83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E586" s="83"/>
      <c r="BF586" s="83"/>
      <c r="BG586" s="83"/>
      <c r="BH586" s="83"/>
      <c r="BI586" s="83"/>
      <c r="BJ586" s="83"/>
      <c r="BK586" s="83"/>
      <c r="BL586" s="83"/>
      <c r="BM586" s="83"/>
      <c r="BN586" s="83"/>
      <c r="BO586" s="83"/>
      <c r="BP586" s="83"/>
      <c r="BQ586" s="83"/>
      <c r="BR586" s="83"/>
    </row>
    <row r="587">
      <c r="A587" s="83" t="str">
        <f t="array" ref="A587:ALK587">transpose(indirect('Train Failure report card'!C587))</f>
        <v>V4 Valve (Automatic coupler)</v>
      </c>
      <c r="B587" s="83" t="s">
        <v>1171</v>
      </c>
      <c r="C587" s="83" t="s">
        <v>1184</v>
      </c>
      <c r="D587" s="83" t="s">
        <v>1200</v>
      </c>
      <c r="E587" s="83" t="s">
        <v>215</v>
      </c>
      <c r="F587" s="83" t="s">
        <v>323</v>
      </c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  <c r="AJ587" s="83"/>
      <c r="AK587" s="83"/>
      <c r="AL587" s="83"/>
      <c r="AM587" s="83"/>
      <c r="AN587" s="83"/>
      <c r="AO587" s="83"/>
      <c r="AP587" s="83"/>
      <c r="AQ587" s="83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E587" s="83"/>
      <c r="BF587" s="83"/>
      <c r="BG587" s="83"/>
      <c r="BH587" s="83"/>
      <c r="BI587" s="83"/>
      <c r="BJ587" s="83"/>
      <c r="BK587" s="83"/>
      <c r="BL587" s="83"/>
      <c r="BM587" s="83"/>
      <c r="BN587" s="83"/>
      <c r="BO587" s="83"/>
      <c r="BP587" s="83"/>
      <c r="BQ587" s="83"/>
      <c r="BR587" s="83"/>
    </row>
    <row r="588">
      <c r="A588" s="83" t="str">
        <f t="array" ref="A588:ALK588">transpose(indirect('Train Failure report card'!C588))</f>
        <v>Current collector fuse</v>
      </c>
      <c r="B588" s="83" t="s">
        <v>126</v>
      </c>
      <c r="C588" s="83" t="s">
        <v>1185</v>
      </c>
      <c r="D588" s="83" t="s">
        <v>1201</v>
      </c>
      <c r="E588" s="83" t="s">
        <v>1218</v>
      </c>
      <c r="F588" s="83" t="s">
        <v>812</v>
      </c>
      <c r="G588" s="83" t="s">
        <v>176</v>
      </c>
      <c r="H588" s="83" t="s">
        <v>1244</v>
      </c>
      <c r="I588" s="83" t="s">
        <v>253</v>
      </c>
      <c r="J588" s="83" t="s">
        <v>433</v>
      </c>
      <c r="K588" s="83" t="s">
        <v>323</v>
      </c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  <c r="AJ588" s="83"/>
      <c r="AK588" s="83"/>
      <c r="AL588" s="83"/>
      <c r="AM588" s="83"/>
      <c r="AN588" s="83"/>
      <c r="AO588" s="83"/>
      <c r="AP588" s="83"/>
      <c r="AQ588" s="83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E588" s="83"/>
      <c r="BF588" s="83"/>
      <c r="BG588" s="83"/>
      <c r="BH588" s="83"/>
      <c r="BI588" s="83"/>
      <c r="BJ588" s="83"/>
      <c r="BK588" s="83"/>
      <c r="BL588" s="83"/>
      <c r="BM588" s="83"/>
      <c r="BN588" s="83"/>
      <c r="BO588" s="83"/>
      <c r="BP588" s="83"/>
      <c r="BQ588" s="83"/>
      <c r="BR588" s="83"/>
    </row>
    <row r="589">
      <c r="A589" s="83" t="str">
        <f t="array" ref="A589:ALK589">transpose(indirect('Train Failure report card'!C589))</f>
        <v>Current collector fuse</v>
      </c>
      <c r="B589" s="83" t="s">
        <v>126</v>
      </c>
      <c r="C589" s="83" t="s">
        <v>1185</v>
      </c>
      <c r="D589" s="83" t="s">
        <v>1201</v>
      </c>
      <c r="E589" s="83" t="s">
        <v>1218</v>
      </c>
      <c r="F589" s="83" t="s">
        <v>812</v>
      </c>
      <c r="G589" s="83" t="s">
        <v>176</v>
      </c>
      <c r="H589" s="83" t="s">
        <v>1244</v>
      </c>
      <c r="I589" s="83" t="s">
        <v>253</v>
      </c>
      <c r="J589" s="83" t="s">
        <v>433</v>
      </c>
      <c r="K589" s="83" t="s">
        <v>323</v>
      </c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  <c r="AJ589" s="83"/>
      <c r="AK589" s="83"/>
      <c r="AL589" s="83"/>
      <c r="AM589" s="83"/>
      <c r="AN589" s="83"/>
      <c r="AO589" s="83"/>
      <c r="AP589" s="83"/>
      <c r="AQ589" s="83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E589" s="83"/>
      <c r="BF589" s="83"/>
      <c r="BG589" s="83"/>
      <c r="BH589" s="83"/>
      <c r="BI589" s="83"/>
      <c r="BJ589" s="83"/>
      <c r="BK589" s="83"/>
      <c r="BL589" s="83"/>
      <c r="BM589" s="83"/>
      <c r="BN589" s="83"/>
      <c r="BO589" s="83"/>
      <c r="BP589" s="83"/>
      <c r="BQ589" s="83"/>
      <c r="BR589" s="83"/>
    </row>
    <row r="590">
      <c r="A590" s="83" t="str">
        <f t="array" ref="A590:ALK590">transpose(indirect('Train Failure report card'!C590))</f>
        <v>Saloon LCD</v>
      </c>
      <c r="B590" s="83" t="s">
        <v>164</v>
      </c>
      <c r="C590" s="83" t="s">
        <v>536</v>
      </c>
      <c r="D590" s="83" t="s">
        <v>341</v>
      </c>
      <c r="E590" s="83" t="s">
        <v>569</v>
      </c>
      <c r="F590" s="83" t="s">
        <v>489</v>
      </c>
      <c r="G590" s="83" t="s">
        <v>1241</v>
      </c>
      <c r="H590" s="83" t="s">
        <v>1246</v>
      </c>
      <c r="I590" s="83" t="s">
        <v>133</v>
      </c>
      <c r="J590" s="83" t="s">
        <v>635</v>
      </c>
      <c r="K590" s="83" t="s">
        <v>1263</v>
      </c>
      <c r="L590" s="83" t="s">
        <v>1267</v>
      </c>
      <c r="M590" s="83" t="s">
        <v>857</v>
      </c>
      <c r="N590" s="83" t="s">
        <v>1273</v>
      </c>
      <c r="O590" s="83" t="s">
        <v>990</v>
      </c>
      <c r="P590" s="83" t="s">
        <v>1283</v>
      </c>
      <c r="Q590" s="83" t="s">
        <v>914</v>
      </c>
      <c r="R590" s="83" t="s">
        <v>445</v>
      </c>
      <c r="S590" s="83" t="s">
        <v>238</v>
      </c>
      <c r="T590" s="83" t="s">
        <v>436</v>
      </c>
      <c r="U590" s="83" t="s">
        <v>375</v>
      </c>
      <c r="V590" s="83" t="s">
        <v>373</v>
      </c>
      <c r="W590" s="83" t="s">
        <v>582</v>
      </c>
      <c r="X590" s="83" t="s">
        <v>618</v>
      </c>
      <c r="Y590" s="83" t="s">
        <v>744</v>
      </c>
      <c r="Z590" s="83" t="s">
        <v>1106</v>
      </c>
      <c r="AA590" s="83" t="s">
        <v>161</v>
      </c>
      <c r="AB590" s="83" t="s">
        <v>38</v>
      </c>
      <c r="AC590" s="83" t="s">
        <v>95</v>
      </c>
      <c r="AD590" s="83" t="s">
        <v>619</v>
      </c>
      <c r="AE590" s="83" t="s">
        <v>680</v>
      </c>
      <c r="AF590" s="83" t="s">
        <v>699</v>
      </c>
      <c r="AG590" s="83" t="s">
        <v>1295</v>
      </c>
      <c r="AH590" s="83" t="s">
        <v>1296</v>
      </c>
      <c r="AI590" s="83" t="s">
        <v>61</v>
      </c>
      <c r="AJ590" s="83" t="s">
        <v>195</v>
      </c>
      <c r="AK590" s="83" t="s">
        <v>244</v>
      </c>
      <c r="AL590" s="83" t="s">
        <v>271</v>
      </c>
      <c r="AM590" s="83" t="s">
        <v>99</v>
      </c>
      <c r="AN590" s="83" t="s">
        <v>1297</v>
      </c>
      <c r="AO590" s="83" t="s">
        <v>288</v>
      </c>
      <c r="AP590" s="83" t="s">
        <v>523</v>
      </c>
      <c r="AQ590" s="83" t="s">
        <v>633</v>
      </c>
      <c r="AR590" s="83" t="s">
        <v>754</v>
      </c>
      <c r="AS590" s="83" t="s">
        <v>323</v>
      </c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E590" s="83"/>
      <c r="BF590" s="83"/>
      <c r="BG590" s="83"/>
      <c r="BH590" s="83"/>
      <c r="BI590" s="83"/>
      <c r="BJ590" s="83"/>
      <c r="BK590" s="83"/>
      <c r="BL590" s="83"/>
      <c r="BM590" s="83"/>
      <c r="BN590" s="83"/>
      <c r="BO590" s="83"/>
      <c r="BP590" s="83"/>
      <c r="BQ590" s="83"/>
      <c r="BR590" s="83"/>
    </row>
    <row r="591">
      <c r="A591" s="83" t="str">
        <f t="array" ref="A591:ALK591">transpose(indirect('Train Failure report card'!C591))</f>
        <v>FAS smoke detector</v>
      </c>
      <c r="B591" s="83" t="s">
        <v>1175</v>
      </c>
      <c r="C591" s="83" t="s">
        <v>1188</v>
      </c>
      <c r="D591" s="83" t="s">
        <v>1205</v>
      </c>
      <c r="E591" s="83" t="s">
        <v>323</v>
      </c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  <c r="AG591" s="83"/>
      <c r="AH591" s="83"/>
      <c r="AI591" s="83"/>
      <c r="AJ591" s="83"/>
      <c r="AK591" s="83"/>
      <c r="AL591" s="83"/>
      <c r="AM591" s="83"/>
      <c r="AN591" s="83"/>
      <c r="AO591" s="83"/>
      <c r="AP591" s="83"/>
      <c r="AQ591" s="83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E591" s="83"/>
      <c r="BF591" s="83"/>
      <c r="BG591" s="83"/>
      <c r="BH591" s="83"/>
      <c r="BI591" s="83"/>
      <c r="BJ591" s="83"/>
      <c r="BK591" s="83"/>
      <c r="BL591" s="83"/>
      <c r="BM591" s="83"/>
      <c r="BN591" s="83"/>
      <c r="BO591" s="83"/>
      <c r="BP591" s="83"/>
      <c r="BQ591" s="83"/>
      <c r="BR591" s="83"/>
    </row>
    <row r="592">
      <c r="A592" s="83" t="str">
        <f t="array" ref="A592:ALK592">transpose(indirect('Train Failure report card'!C592))</f>
        <v>Saloon HVAC compressor</v>
      </c>
      <c r="B592" s="83" t="s">
        <v>338</v>
      </c>
      <c r="C592" s="83" t="s">
        <v>1190</v>
      </c>
      <c r="D592" s="83" t="s">
        <v>1207</v>
      </c>
      <c r="E592" s="83" t="s">
        <v>1223</v>
      </c>
      <c r="F592" s="83" t="s">
        <v>29</v>
      </c>
      <c r="G592" s="83" t="s">
        <v>363</v>
      </c>
      <c r="H592" s="83" t="s">
        <v>452</v>
      </c>
      <c r="I592" s="83" t="s">
        <v>414</v>
      </c>
      <c r="J592" s="83" t="s">
        <v>1115</v>
      </c>
      <c r="K592" s="83" t="s">
        <v>840</v>
      </c>
      <c r="L592" s="83" t="s">
        <v>1265</v>
      </c>
      <c r="M592" s="83" t="s">
        <v>116</v>
      </c>
      <c r="N592" s="83" t="s">
        <v>1271</v>
      </c>
      <c r="O592" s="83" t="s">
        <v>1277</v>
      </c>
      <c r="P592" s="83" t="s">
        <v>1282</v>
      </c>
      <c r="Q592" s="83" t="s">
        <v>1287</v>
      </c>
      <c r="R592" s="83" t="s">
        <v>1290</v>
      </c>
      <c r="S592" s="83" t="s">
        <v>1292</v>
      </c>
      <c r="T592" s="83" t="s">
        <v>1293</v>
      </c>
      <c r="U592" s="83" t="s">
        <v>1294</v>
      </c>
      <c r="V592" s="83" t="s">
        <v>189</v>
      </c>
      <c r="W592" s="83" t="s">
        <v>307</v>
      </c>
      <c r="X592" s="83" t="s">
        <v>346</v>
      </c>
      <c r="Y592" s="83" t="s">
        <v>808</v>
      </c>
      <c r="Z592" s="83" t="s">
        <v>323</v>
      </c>
      <c r="AA592" s="83"/>
      <c r="AB592" s="83"/>
      <c r="AC592" s="83"/>
      <c r="AD592" s="83"/>
      <c r="AE592" s="83"/>
      <c r="AF592" s="83"/>
      <c r="AG592" s="83"/>
      <c r="AH592" s="83"/>
      <c r="AI592" s="83"/>
      <c r="AJ592" s="83"/>
      <c r="AK592" s="83"/>
      <c r="AL592" s="83"/>
      <c r="AM592" s="83"/>
      <c r="AN592" s="83"/>
      <c r="AO592" s="83"/>
      <c r="AP592" s="83"/>
      <c r="AQ592" s="83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E592" s="83"/>
      <c r="BF592" s="83"/>
      <c r="BG592" s="83"/>
      <c r="BH592" s="83"/>
      <c r="BI592" s="83"/>
      <c r="BJ592" s="83"/>
      <c r="BK592" s="83"/>
      <c r="BL592" s="83"/>
      <c r="BM592" s="83"/>
      <c r="BN592" s="83"/>
      <c r="BO592" s="83"/>
      <c r="BP592" s="83"/>
      <c r="BQ592" s="83"/>
      <c r="BR592" s="83"/>
    </row>
    <row r="593">
      <c r="A593" s="83" t="str">
        <f t="array" ref="A593:ALK593">transpose(indirect('Train Failure report card'!C593))</f>
        <v>Wiper controller Box</v>
      </c>
      <c r="B593" s="83" t="s">
        <v>470</v>
      </c>
      <c r="C593" s="83" t="s">
        <v>424</v>
      </c>
      <c r="D593" s="83" t="s">
        <v>1215</v>
      </c>
      <c r="E593" s="83" t="s">
        <v>281</v>
      </c>
      <c r="F593" s="83" t="s">
        <v>352</v>
      </c>
      <c r="G593" s="83" t="s">
        <v>114</v>
      </c>
      <c r="H593" s="83" t="s">
        <v>1249</v>
      </c>
      <c r="I593" s="83" t="s">
        <v>1255</v>
      </c>
      <c r="J593" s="83" t="s">
        <v>625</v>
      </c>
      <c r="K593" s="83" t="s">
        <v>958</v>
      </c>
      <c r="L593" s="83" t="s">
        <v>645</v>
      </c>
      <c r="M593" s="83" t="s">
        <v>323</v>
      </c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  <c r="AK593" s="83"/>
      <c r="AL593" s="83"/>
      <c r="AM593" s="83"/>
      <c r="AN593" s="83"/>
      <c r="AO593" s="83"/>
      <c r="AP593" s="83"/>
      <c r="AQ593" s="83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E593" s="83"/>
      <c r="BF593" s="83"/>
      <c r="BG593" s="83"/>
      <c r="BH593" s="83"/>
      <c r="BI593" s="83"/>
      <c r="BJ593" s="83"/>
      <c r="BK593" s="83"/>
      <c r="BL593" s="83"/>
      <c r="BM593" s="83"/>
      <c r="BN593" s="83"/>
      <c r="BO593" s="83"/>
      <c r="BP593" s="83"/>
      <c r="BQ593" s="83"/>
      <c r="BR593" s="83"/>
    </row>
    <row r="594">
      <c r="A594" s="83" t="str">
        <f t="array" ref="A594:ALK594">transpose(indirect('Train Failure report card'!C594))</f>
        <v>V4 Valve (Automatic coupler)</v>
      </c>
      <c r="B594" s="83" t="s">
        <v>1171</v>
      </c>
      <c r="C594" s="83" t="s">
        <v>1184</v>
      </c>
      <c r="D594" s="83" t="s">
        <v>1200</v>
      </c>
      <c r="E594" s="83" t="s">
        <v>215</v>
      </c>
      <c r="F594" s="83" t="s">
        <v>323</v>
      </c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  <c r="AG594" s="83"/>
      <c r="AH594" s="83"/>
      <c r="AI594" s="83"/>
      <c r="AJ594" s="83"/>
      <c r="AK594" s="83"/>
      <c r="AL594" s="83"/>
      <c r="AM594" s="83"/>
      <c r="AN594" s="83"/>
      <c r="AO594" s="83"/>
      <c r="AP594" s="83"/>
      <c r="AQ594" s="83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E594" s="83"/>
      <c r="BF594" s="83"/>
      <c r="BG594" s="83"/>
      <c r="BH594" s="83"/>
      <c r="BI594" s="83"/>
      <c r="BJ594" s="83"/>
      <c r="BK594" s="83"/>
      <c r="BL594" s="83"/>
      <c r="BM594" s="83"/>
      <c r="BN594" s="83"/>
      <c r="BO594" s="83"/>
      <c r="BP594" s="83"/>
      <c r="BQ594" s="83"/>
      <c r="BR594" s="83"/>
    </row>
    <row r="595">
      <c r="A595" s="83" t="str">
        <f t="array" ref="A595:ALK595">transpose(indirect('Train Failure report card'!C595))</f>
        <v>V4 Valve (Automatic coupler)</v>
      </c>
      <c r="B595" s="83" t="s">
        <v>1171</v>
      </c>
      <c r="C595" s="83" t="s">
        <v>1184</v>
      </c>
      <c r="D595" s="83" t="s">
        <v>1200</v>
      </c>
      <c r="E595" s="83" t="s">
        <v>215</v>
      </c>
      <c r="F595" s="83" t="s">
        <v>323</v>
      </c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/>
      <c r="AI595" s="83"/>
      <c r="AJ595" s="83"/>
      <c r="AK595" s="83"/>
      <c r="AL595" s="83"/>
      <c r="AM595" s="83"/>
      <c r="AN595" s="83"/>
      <c r="AO595" s="83"/>
      <c r="AP595" s="83"/>
      <c r="AQ595" s="83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E595" s="83"/>
      <c r="BF595" s="83"/>
      <c r="BG595" s="83"/>
      <c r="BH595" s="83"/>
      <c r="BI595" s="83"/>
      <c r="BJ595" s="83"/>
      <c r="BK595" s="83"/>
      <c r="BL595" s="83"/>
      <c r="BM595" s="83"/>
      <c r="BN595" s="83"/>
      <c r="BO595" s="83"/>
      <c r="BP595" s="83"/>
      <c r="BQ595" s="83"/>
      <c r="BR595" s="83"/>
    </row>
    <row r="596">
      <c r="A596" s="83" t="str">
        <f t="array" ref="A596:ALK596">transpose(indirect('Train Failure report card'!C596))</f>
        <v>V4 Valve (Automatic coupler)</v>
      </c>
      <c r="B596" s="83" t="s">
        <v>1171</v>
      </c>
      <c r="C596" s="83" t="s">
        <v>1184</v>
      </c>
      <c r="D596" s="83" t="s">
        <v>1200</v>
      </c>
      <c r="E596" s="83" t="s">
        <v>215</v>
      </c>
      <c r="F596" s="83" t="s">
        <v>323</v>
      </c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  <c r="AJ596" s="83"/>
      <c r="AK596" s="83"/>
      <c r="AL596" s="83"/>
      <c r="AM596" s="83"/>
      <c r="AN596" s="83"/>
      <c r="AO596" s="83"/>
      <c r="AP596" s="83"/>
      <c r="AQ596" s="83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E596" s="83"/>
      <c r="BF596" s="83"/>
      <c r="BG596" s="83"/>
      <c r="BH596" s="83"/>
      <c r="BI596" s="83"/>
      <c r="BJ596" s="83"/>
      <c r="BK596" s="83"/>
      <c r="BL596" s="83"/>
      <c r="BM596" s="83"/>
      <c r="BN596" s="83"/>
      <c r="BO596" s="83"/>
      <c r="BP596" s="83"/>
      <c r="BQ596" s="83"/>
      <c r="BR596" s="83"/>
    </row>
    <row r="597">
      <c r="A597" s="83" t="str">
        <f t="array" ref="A597:ALK597">transpose(indirect('Train Failure report card'!C597))</f>
        <v>V4 Valve (Automatic coupler)</v>
      </c>
      <c r="B597" s="83" t="s">
        <v>1171</v>
      </c>
      <c r="C597" s="83" t="s">
        <v>1184</v>
      </c>
      <c r="D597" s="83" t="s">
        <v>1200</v>
      </c>
      <c r="E597" s="83" t="s">
        <v>215</v>
      </c>
      <c r="F597" s="83" t="s">
        <v>323</v>
      </c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  <c r="AJ597" s="83"/>
      <c r="AK597" s="83"/>
      <c r="AL597" s="83"/>
      <c r="AM597" s="83"/>
      <c r="AN597" s="83"/>
      <c r="AO597" s="83"/>
      <c r="AP597" s="83"/>
      <c r="AQ597" s="83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E597" s="83"/>
      <c r="BF597" s="83"/>
      <c r="BG597" s="83"/>
      <c r="BH597" s="83"/>
      <c r="BI597" s="83"/>
      <c r="BJ597" s="83"/>
      <c r="BK597" s="83"/>
      <c r="BL597" s="83"/>
      <c r="BM597" s="83"/>
      <c r="BN597" s="83"/>
      <c r="BO597" s="83"/>
      <c r="BP597" s="83"/>
      <c r="BQ597" s="83"/>
      <c r="BR597" s="83"/>
    </row>
    <row r="598">
      <c r="A598" s="83" t="str">
        <f t="array" ref="A598:ALK598">transpose(indirect('Train Failure report card'!C598))</f>
        <v>V4 Valve (Automatic coupler)</v>
      </c>
      <c r="B598" s="83" t="s">
        <v>1171</v>
      </c>
      <c r="C598" s="83" t="s">
        <v>1184</v>
      </c>
      <c r="D598" s="83" t="s">
        <v>1200</v>
      </c>
      <c r="E598" s="83" t="s">
        <v>215</v>
      </c>
      <c r="F598" s="83" t="s">
        <v>323</v>
      </c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  <c r="AG598" s="83"/>
      <c r="AH598" s="83"/>
      <c r="AI598" s="83"/>
      <c r="AJ598" s="83"/>
      <c r="AK598" s="83"/>
      <c r="AL598" s="83"/>
      <c r="AM598" s="83"/>
      <c r="AN598" s="83"/>
      <c r="AO598" s="83"/>
      <c r="AP598" s="83"/>
      <c r="AQ598" s="83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E598" s="83"/>
      <c r="BF598" s="83"/>
      <c r="BG598" s="83"/>
      <c r="BH598" s="83"/>
      <c r="BI598" s="83"/>
      <c r="BJ598" s="83"/>
      <c r="BK598" s="83"/>
      <c r="BL598" s="83"/>
      <c r="BM598" s="83"/>
      <c r="BN598" s="83"/>
      <c r="BO598" s="83"/>
      <c r="BP598" s="83"/>
      <c r="BQ598" s="83"/>
      <c r="BR598" s="83"/>
    </row>
    <row r="599">
      <c r="A599" s="83" t="str">
        <f t="array" ref="A599:ALK599">transpose(indirect('Train Failure report card'!C599))</f>
        <v>V4 Valve (Automatic coupler)</v>
      </c>
      <c r="B599" s="83" t="s">
        <v>1171</v>
      </c>
      <c r="C599" s="83" t="s">
        <v>1184</v>
      </c>
      <c r="D599" s="83" t="s">
        <v>1200</v>
      </c>
      <c r="E599" s="83" t="s">
        <v>215</v>
      </c>
      <c r="F599" s="83" t="s">
        <v>323</v>
      </c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  <c r="AJ599" s="83"/>
      <c r="AK599" s="83"/>
      <c r="AL599" s="83"/>
      <c r="AM599" s="83"/>
      <c r="AN599" s="83"/>
      <c r="AO599" s="83"/>
      <c r="AP599" s="83"/>
      <c r="AQ599" s="83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E599" s="83"/>
      <c r="BF599" s="83"/>
      <c r="BG599" s="83"/>
      <c r="BH599" s="83"/>
      <c r="BI599" s="83"/>
      <c r="BJ599" s="83"/>
      <c r="BK599" s="83"/>
      <c r="BL599" s="83"/>
      <c r="BM599" s="83"/>
      <c r="BN599" s="83"/>
      <c r="BO599" s="83"/>
      <c r="BP599" s="83"/>
      <c r="BQ599" s="83"/>
      <c r="BR599" s="83"/>
    </row>
    <row r="600">
      <c r="A600" s="83" t="str">
        <f t="array" ref="A600:ALK600">transpose(indirect('Train Failure report card'!C600))</f>
        <v>V4 Valve (Automatic coupler)</v>
      </c>
      <c r="B600" s="83" t="s">
        <v>1171</v>
      </c>
      <c r="C600" s="83" t="s">
        <v>1184</v>
      </c>
      <c r="D600" s="83" t="s">
        <v>1200</v>
      </c>
      <c r="E600" s="83" t="s">
        <v>215</v>
      </c>
      <c r="F600" s="83" t="s">
        <v>323</v>
      </c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  <c r="AK600" s="83"/>
      <c r="AL600" s="83"/>
      <c r="AM600" s="83"/>
      <c r="AN600" s="83"/>
      <c r="AO600" s="83"/>
      <c r="AP600" s="83"/>
      <c r="AQ600" s="83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E600" s="83"/>
      <c r="BF600" s="83"/>
      <c r="BG600" s="83"/>
      <c r="BH600" s="83"/>
      <c r="BI600" s="83"/>
      <c r="BJ600" s="83"/>
      <c r="BK600" s="83"/>
      <c r="BL600" s="83"/>
      <c r="BM600" s="83"/>
      <c r="BN600" s="83"/>
      <c r="BO600" s="83"/>
      <c r="BP600" s="83"/>
      <c r="BQ600" s="83"/>
      <c r="BR600" s="83"/>
    </row>
    <row r="601">
      <c r="A601" s="83" t="str">
        <f t="array" ref="A601:ALK601">transpose(indirect('Train Failure report card'!C601))</f>
        <v>V4 Valve (Automatic coupler)</v>
      </c>
      <c r="B601" s="83" t="s">
        <v>1171</v>
      </c>
      <c r="C601" s="83" t="s">
        <v>1184</v>
      </c>
      <c r="D601" s="83" t="s">
        <v>1200</v>
      </c>
      <c r="E601" s="83" t="s">
        <v>215</v>
      </c>
      <c r="F601" s="83" t="s">
        <v>323</v>
      </c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  <c r="AG601" s="83"/>
      <c r="AH601" s="83"/>
      <c r="AI601" s="83"/>
      <c r="AJ601" s="83"/>
      <c r="AK601" s="83"/>
      <c r="AL601" s="83"/>
      <c r="AM601" s="83"/>
      <c r="AN601" s="83"/>
      <c r="AO601" s="83"/>
      <c r="AP601" s="83"/>
      <c r="AQ601" s="83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E601" s="83"/>
      <c r="BF601" s="83"/>
      <c r="BG601" s="83"/>
      <c r="BH601" s="83"/>
      <c r="BI601" s="83"/>
      <c r="BJ601" s="83"/>
      <c r="BK601" s="83"/>
      <c r="BL601" s="83"/>
      <c r="BM601" s="83"/>
      <c r="BN601" s="83"/>
      <c r="BO601" s="83"/>
      <c r="BP601" s="83"/>
      <c r="BQ601" s="83"/>
      <c r="BR601" s="83"/>
    </row>
    <row r="602">
      <c r="A602" s="83" t="str">
        <f t="array" ref="A602:ALK602">transpose(indirect('Train Failure report card'!C602))</f>
        <v>V4 Valve (Automatic coupler)</v>
      </c>
      <c r="B602" s="83" t="s">
        <v>1171</v>
      </c>
      <c r="C602" s="83" t="s">
        <v>1184</v>
      </c>
      <c r="D602" s="83" t="s">
        <v>1200</v>
      </c>
      <c r="E602" s="83" t="s">
        <v>215</v>
      </c>
      <c r="F602" s="83" t="s">
        <v>323</v>
      </c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  <c r="AG602" s="83"/>
      <c r="AH602" s="83"/>
      <c r="AI602" s="83"/>
      <c r="AJ602" s="83"/>
      <c r="AK602" s="83"/>
      <c r="AL602" s="83"/>
      <c r="AM602" s="83"/>
      <c r="AN602" s="83"/>
      <c r="AO602" s="83"/>
      <c r="AP602" s="83"/>
      <c r="AQ602" s="83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E602" s="83"/>
      <c r="BF602" s="83"/>
      <c r="BG602" s="83"/>
      <c r="BH602" s="83"/>
      <c r="BI602" s="83"/>
      <c r="BJ602" s="83"/>
      <c r="BK602" s="83"/>
      <c r="BL602" s="83"/>
      <c r="BM602" s="83"/>
      <c r="BN602" s="83"/>
      <c r="BO602" s="83"/>
      <c r="BP602" s="83"/>
      <c r="BQ602" s="83"/>
      <c r="BR602" s="83"/>
    </row>
    <row r="603">
      <c r="A603" s="83" t="str">
        <f t="array" ref="A603:ALK603">transpose(indirect('Train Failure report card'!C603))</f>
        <v>V4 Valve (Automatic coupler)</v>
      </c>
      <c r="B603" s="83" t="s">
        <v>1171</v>
      </c>
      <c r="C603" s="83" t="s">
        <v>1184</v>
      </c>
      <c r="D603" s="83" t="s">
        <v>1200</v>
      </c>
      <c r="E603" s="83" t="s">
        <v>215</v>
      </c>
      <c r="F603" s="83" t="s">
        <v>323</v>
      </c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  <c r="AG603" s="83"/>
      <c r="AH603" s="83"/>
      <c r="AI603" s="83"/>
      <c r="AJ603" s="83"/>
      <c r="AK603" s="83"/>
      <c r="AL603" s="83"/>
      <c r="AM603" s="83"/>
      <c r="AN603" s="83"/>
      <c r="AO603" s="83"/>
      <c r="AP603" s="83"/>
      <c r="AQ603" s="83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E603" s="83"/>
      <c r="BF603" s="83"/>
      <c r="BG603" s="83"/>
      <c r="BH603" s="83"/>
      <c r="BI603" s="83"/>
      <c r="BJ603" s="83"/>
      <c r="BK603" s="83"/>
      <c r="BL603" s="83"/>
      <c r="BM603" s="83"/>
      <c r="BN603" s="83"/>
      <c r="BO603" s="83"/>
      <c r="BP603" s="83"/>
      <c r="BQ603" s="83"/>
      <c r="BR603" s="83"/>
    </row>
    <row r="604">
      <c r="A604" s="83" t="str">
        <f t="array" ref="A604:ALK604">transpose(indirect('Train Failure report card'!C604))</f>
        <v>Fire Extinguisher</v>
      </c>
      <c r="B604" s="83" t="s">
        <v>703</v>
      </c>
      <c r="C604" s="83" t="s">
        <v>1191</v>
      </c>
      <c r="D604" s="83" t="s">
        <v>1208</v>
      </c>
      <c r="E604" s="83" t="s">
        <v>1224</v>
      </c>
      <c r="F604" s="83" t="s">
        <v>1233</v>
      </c>
      <c r="G604" s="83" t="s">
        <v>323</v>
      </c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  <c r="AG604" s="83"/>
      <c r="AH604" s="83"/>
      <c r="AI604" s="83"/>
      <c r="AJ604" s="83"/>
      <c r="AK604" s="83"/>
      <c r="AL604" s="83"/>
      <c r="AM604" s="83"/>
      <c r="AN604" s="83"/>
      <c r="AO604" s="83"/>
      <c r="AP604" s="83"/>
      <c r="AQ604" s="83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E604" s="83"/>
      <c r="BF604" s="83"/>
      <c r="BG604" s="83"/>
      <c r="BH604" s="83"/>
      <c r="BI604" s="83"/>
      <c r="BJ604" s="83"/>
      <c r="BK604" s="83"/>
      <c r="BL604" s="83"/>
      <c r="BM604" s="83"/>
      <c r="BN604" s="83"/>
      <c r="BO604" s="83"/>
      <c r="BP604" s="83"/>
      <c r="BQ604" s="83"/>
      <c r="BR604" s="83"/>
    </row>
    <row r="605">
      <c r="A605" s="83" t="str">
        <f t="array" ref="A605:ALK605">transpose(indirect('Train Failure report card'!C605))</f>
        <v>Low beam lamp</v>
      </c>
      <c r="B605" s="83" t="s">
        <v>19</v>
      </c>
      <c r="C605" s="83" t="s">
        <v>1192</v>
      </c>
      <c r="D605" s="83" t="s">
        <v>1209</v>
      </c>
      <c r="E605" s="83" t="s">
        <v>249</v>
      </c>
      <c r="F605" s="83" t="s">
        <v>357</v>
      </c>
      <c r="G605" s="83" t="s">
        <v>323</v>
      </c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/>
      <c r="AI605" s="83"/>
      <c r="AJ605" s="83"/>
      <c r="AK605" s="83"/>
      <c r="AL605" s="83"/>
      <c r="AM605" s="83"/>
      <c r="AN605" s="83"/>
      <c r="AO605" s="83"/>
      <c r="AP605" s="83"/>
      <c r="AQ605" s="83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E605" s="83"/>
      <c r="BF605" s="83"/>
      <c r="BG605" s="83"/>
      <c r="BH605" s="83"/>
      <c r="BI605" s="83"/>
      <c r="BJ605" s="83"/>
      <c r="BK605" s="83"/>
      <c r="BL605" s="83"/>
      <c r="BM605" s="83"/>
      <c r="BN605" s="83"/>
      <c r="BO605" s="83"/>
      <c r="BP605" s="83"/>
      <c r="BQ605" s="83"/>
      <c r="BR605" s="83"/>
    </row>
    <row r="606">
      <c r="A606" s="83" t="str">
        <f t="array" ref="A606:ALK606">transpose(indirect('Train Failure report card'!C606))</f>
        <v>Current collector fuse</v>
      </c>
      <c r="B606" s="83" t="s">
        <v>126</v>
      </c>
      <c r="C606" s="83" t="s">
        <v>1185</v>
      </c>
      <c r="D606" s="83" t="s">
        <v>1201</v>
      </c>
      <c r="E606" s="83" t="s">
        <v>1218</v>
      </c>
      <c r="F606" s="83" t="s">
        <v>812</v>
      </c>
      <c r="G606" s="83" t="s">
        <v>176</v>
      </c>
      <c r="H606" s="83" t="s">
        <v>1244</v>
      </c>
      <c r="I606" s="83" t="s">
        <v>253</v>
      </c>
      <c r="J606" s="83" t="s">
        <v>433</v>
      </c>
      <c r="K606" s="83" t="s">
        <v>323</v>
      </c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  <c r="AG606" s="83"/>
      <c r="AH606" s="83"/>
      <c r="AI606" s="83"/>
      <c r="AJ606" s="83"/>
      <c r="AK606" s="83"/>
      <c r="AL606" s="83"/>
      <c r="AM606" s="83"/>
      <c r="AN606" s="83"/>
      <c r="AO606" s="83"/>
      <c r="AP606" s="83"/>
      <c r="AQ606" s="83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E606" s="83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/>
    </row>
    <row r="607">
      <c r="A607" s="83" t="str">
        <f t="array" ref="A607:ALK607">transpose(indirect('Train Failure report card'!C607))</f>
        <v>Outer Coil Spring</v>
      </c>
      <c r="B607" s="83" t="s">
        <v>1170</v>
      </c>
      <c r="C607" s="83" t="s">
        <v>1183</v>
      </c>
      <c r="D607" s="83" t="s">
        <v>1199</v>
      </c>
      <c r="E607" s="83" t="s">
        <v>1217</v>
      </c>
      <c r="F607" s="83" t="s">
        <v>1231</v>
      </c>
      <c r="G607" s="83" t="s">
        <v>25</v>
      </c>
      <c r="H607" s="83" t="s">
        <v>399</v>
      </c>
      <c r="I607" s="83" t="s">
        <v>1251</v>
      </c>
      <c r="J607" s="83" t="s">
        <v>1256</v>
      </c>
      <c r="K607" s="83" t="s">
        <v>1259</v>
      </c>
      <c r="L607" s="83" t="s">
        <v>1264</v>
      </c>
      <c r="M607" s="83" t="s">
        <v>1268</v>
      </c>
      <c r="N607" s="83" t="s">
        <v>262</v>
      </c>
      <c r="O607" s="83" t="s">
        <v>1274</v>
      </c>
      <c r="P607" s="83" t="s">
        <v>1279</v>
      </c>
      <c r="Q607" s="83" t="s">
        <v>1284</v>
      </c>
      <c r="R607" s="83" t="s">
        <v>1288</v>
      </c>
      <c r="S607" s="83" t="s">
        <v>1291</v>
      </c>
      <c r="T607" s="83" t="s">
        <v>110</v>
      </c>
      <c r="U607" s="83" t="s">
        <v>332</v>
      </c>
      <c r="V607" s="83" t="s">
        <v>323</v>
      </c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  <c r="AK607" s="83"/>
      <c r="AL607" s="83"/>
      <c r="AM607" s="83"/>
      <c r="AN607" s="83"/>
      <c r="AO607" s="83"/>
      <c r="AP607" s="83"/>
      <c r="AQ607" s="83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E607" s="83"/>
      <c r="BF607" s="83"/>
      <c r="BG607" s="83"/>
      <c r="BH607" s="83"/>
      <c r="BI607" s="83"/>
      <c r="BJ607" s="83"/>
      <c r="BK607" s="83"/>
      <c r="BL607" s="83"/>
      <c r="BM607" s="83"/>
      <c r="BN607" s="83"/>
      <c r="BO607" s="83"/>
      <c r="BP607" s="83"/>
      <c r="BQ607" s="83"/>
      <c r="BR607" s="83"/>
    </row>
    <row r="608">
      <c r="A608" s="83" t="str">
        <f t="array" ref="A608:ALK608">transpose(indirect('Train Failure report card'!C608))</f>
        <v>Saloon LCD</v>
      </c>
      <c r="B608" s="83" t="s">
        <v>164</v>
      </c>
      <c r="C608" s="83" t="s">
        <v>536</v>
      </c>
      <c r="D608" s="83" t="s">
        <v>341</v>
      </c>
      <c r="E608" s="83" t="s">
        <v>569</v>
      </c>
      <c r="F608" s="83" t="s">
        <v>489</v>
      </c>
      <c r="G608" s="83" t="s">
        <v>1241</v>
      </c>
      <c r="H608" s="83" t="s">
        <v>1246</v>
      </c>
      <c r="I608" s="83" t="s">
        <v>133</v>
      </c>
      <c r="J608" s="83" t="s">
        <v>635</v>
      </c>
      <c r="K608" s="83" t="s">
        <v>1263</v>
      </c>
      <c r="L608" s="83" t="s">
        <v>1267</v>
      </c>
      <c r="M608" s="83" t="s">
        <v>857</v>
      </c>
      <c r="N608" s="83" t="s">
        <v>1273</v>
      </c>
      <c r="O608" s="83" t="s">
        <v>990</v>
      </c>
      <c r="P608" s="83" t="s">
        <v>1283</v>
      </c>
      <c r="Q608" s="83" t="s">
        <v>914</v>
      </c>
      <c r="R608" s="83" t="s">
        <v>445</v>
      </c>
      <c r="S608" s="83" t="s">
        <v>238</v>
      </c>
      <c r="T608" s="83" t="s">
        <v>436</v>
      </c>
      <c r="U608" s="83" t="s">
        <v>375</v>
      </c>
      <c r="V608" s="83" t="s">
        <v>373</v>
      </c>
      <c r="W608" s="83" t="s">
        <v>582</v>
      </c>
      <c r="X608" s="83" t="s">
        <v>618</v>
      </c>
      <c r="Y608" s="83" t="s">
        <v>744</v>
      </c>
      <c r="Z608" s="83" t="s">
        <v>1106</v>
      </c>
      <c r="AA608" s="83" t="s">
        <v>161</v>
      </c>
      <c r="AB608" s="83" t="s">
        <v>38</v>
      </c>
      <c r="AC608" s="83" t="s">
        <v>95</v>
      </c>
      <c r="AD608" s="83" t="s">
        <v>619</v>
      </c>
      <c r="AE608" s="83" t="s">
        <v>680</v>
      </c>
      <c r="AF608" s="83" t="s">
        <v>699</v>
      </c>
      <c r="AG608" s="83" t="s">
        <v>1295</v>
      </c>
      <c r="AH608" s="83" t="s">
        <v>1296</v>
      </c>
      <c r="AI608" s="83" t="s">
        <v>61</v>
      </c>
      <c r="AJ608" s="83" t="s">
        <v>195</v>
      </c>
      <c r="AK608" s="83" t="s">
        <v>244</v>
      </c>
      <c r="AL608" s="83" t="s">
        <v>271</v>
      </c>
      <c r="AM608" s="83" t="s">
        <v>99</v>
      </c>
      <c r="AN608" s="83" t="s">
        <v>1297</v>
      </c>
      <c r="AO608" s="83" t="s">
        <v>288</v>
      </c>
      <c r="AP608" s="83" t="s">
        <v>523</v>
      </c>
      <c r="AQ608" s="83" t="s">
        <v>633</v>
      </c>
      <c r="AR608" s="83" t="s">
        <v>754</v>
      </c>
      <c r="AS608" s="83" t="s">
        <v>323</v>
      </c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E608" s="83"/>
      <c r="BF608" s="83"/>
      <c r="BG608" s="83"/>
      <c r="BH608" s="83"/>
      <c r="BI608" s="83"/>
      <c r="BJ608" s="83"/>
      <c r="BK608" s="83"/>
      <c r="BL608" s="83"/>
      <c r="BM608" s="83"/>
      <c r="BN608" s="83"/>
      <c r="BO608" s="83"/>
      <c r="BP608" s="83"/>
      <c r="BQ608" s="83"/>
      <c r="BR608" s="83"/>
    </row>
    <row r="609">
      <c r="A609" s="83" t="str">
        <f t="array" ref="A609:ALK609">transpose(indirect('Train Failure report card'!C609))</f>
        <v>Saloon LCD</v>
      </c>
      <c r="B609" s="83" t="s">
        <v>164</v>
      </c>
      <c r="C609" s="83" t="s">
        <v>536</v>
      </c>
      <c r="D609" s="83" t="s">
        <v>341</v>
      </c>
      <c r="E609" s="83" t="s">
        <v>569</v>
      </c>
      <c r="F609" s="83" t="s">
        <v>489</v>
      </c>
      <c r="G609" s="83" t="s">
        <v>1241</v>
      </c>
      <c r="H609" s="83" t="s">
        <v>1246</v>
      </c>
      <c r="I609" s="83" t="s">
        <v>133</v>
      </c>
      <c r="J609" s="83" t="s">
        <v>635</v>
      </c>
      <c r="K609" s="83" t="s">
        <v>1263</v>
      </c>
      <c r="L609" s="83" t="s">
        <v>1267</v>
      </c>
      <c r="M609" s="83" t="s">
        <v>857</v>
      </c>
      <c r="N609" s="83" t="s">
        <v>1273</v>
      </c>
      <c r="O609" s="83" t="s">
        <v>990</v>
      </c>
      <c r="P609" s="83" t="s">
        <v>1283</v>
      </c>
      <c r="Q609" s="83" t="s">
        <v>914</v>
      </c>
      <c r="R609" s="83" t="s">
        <v>445</v>
      </c>
      <c r="S609" s="83" t="s">
        <v>238</v>
      </c>
      <c r="T609" s="83" t="s">
        <v>436</v>
      </c>
      <c r="U609" s="83" t="s">
        <v>375</v>
      </c>
      <c r="V609" s="83" t="s">
        <v>373</v>
      </c>
      <c r="W609" s="83" t="s">
        <v>582</v>
      </c>
      <c r="X609" s="83" t="s">
        <v>618</v>
      </c>
      <c r="Y609" s="83" t="s">
        <v>744</v>
      </c>
      <c r="Z609" s="83" t="s">
        <v>1106</v>
      </c>
      <c r="AA609" s="83" t="s">
        <v>161</v>
      </c>
      <c r="AB609" s="83" t="s">
        <v>38</v>
      </c>
      <c r="AC609" s="83" t="s">
        <v>95</v>
      </c>
      <c r="AD609" s="83" t="s">
        <v>619</v>
      </c>
      <c r="AE609" s="83" t="s">
        <v>680</v>
      </c>
      <c r="AF609" s="83" t="s">
        <v>699</v>
      </c>
      <c r="AG609" s="83" t="s">
        <v>1295</v>
      </c>
      <c r="AH609" s="83" t="s">
        <v>1296</v>
      </c>
      <c r="AI609" s="83" t="s">
        <v>61</v>
      </c>
      <c r="AJ609" s="83" t="s">
        <v>195</v>
      </c>
      <c r="AK609" s="83" t="s">
        <v>244</v>
      </c>
      <c r="AL609" s="83" t="s">
        <v>271</v>
      </c>
      <c r="AM609" s="83" t="s">
        <v>99</v>
      </c>
      <c r="AN609" s="83" t="s">
        <v>1297</v>
      </c>
      <c r="AO609" s="83" t="s">
        <v>288</v>
      </c>
      <c r="AP609" s="83" t="s">
        <v>523</v>
      </c>
      <c r="AQ609" s="83" t="s">
        <v>633</v>
      </c>
      <c r="AR609" s="83" t="s">
        <v>754</v>
      </c>
      <c r="AS609" s="83" t="s">
        <v>323</v>
      </c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E609" s="83"/>
      <c r="BF609" s="83"/>
      <c r="BG609" s="83"/>
      <c r="BH609" s="83"/>
      <c r="BI609" s="83"/>
      <c r="BJ609" s="83"/>
      <c r="BK609" s="83"/>
      <c r="BL609" s="83"/>
      <c r="BM609" s="83"/>
      <c r="BN609" s="83"/>
      <c r="BO609" s="83"/>
      <c r="BP609" s="83"/>
      <c r="BQ609" s="83"/>
      <c r="BR609" s="83"/>
    </row>
    <row r="610">
      <c r="A610" s="83" t="str">
        <f t="array" ref="A610:ALK610">transpose(indirect('Train Failure report card'!C610))</f>
        <v>Current collector fuse</v>
      </c>
      <c r="B610" s="83" t="s">
        <v>126</v>
      </c>
      <c r="C610" s="83" t="s">
        <v>1185</v>
      </c>
      <c r="D610" s="83" t="s">
        <v>1201</v>
      </c>
      <c r="E610" s="83" t="s">
        <v>1218</v>
      </c>
      <c r="F610" s="83" t="s">
        <v>812</v>
      </c>
      <c r="G610" s="83" t="s">
        <v>176</v>
      </c>
      <c r="H610" s="83" t="s">
        <v>1244</v>
      </c>
      <c r="I610" s="83" t="s">
        <v>253</v>
      </c>
      <c r="J610" s="83" t="s">
        <v>433</v>
      </c>
      <c r="K610" s="83" t="s">
        <v>323</v>
      </c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/>
      <c r="AI610" s="83"/>
      <c r="AJ610" s="83"/>
      <c r="AK610" s="83"/>
      <c r="AL610" s="83"/>
      <c r="AM610" s="83"/>
      <c r="AN610" s="83"/>
      <c r="AO610" s="83"/>
      <c r="AP610" s="83"/>
      <c r="AQ610" s="83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E610" s="83"/>
      <c r="BF610" s="83"/>
      <c r="BG610" s="83"/>
      <c r="BH610" s="83"/>
      <c r="BI610" s="83"/>
      <c r="BJ610" s="83"/>
      <c r="BK610" s="83"/>
      <c r="BL610" s="83"/>
      <c r="BM610" s="83"/>
      <c r="BN610" s="83"/>
      <c r="BO610" s="83"/>
      <c r="BP610" s="83"/>
      <c r="BQ610" s="83"/>
      <c r="BR610" s="83"/>
    </row>
    <row r="611">
      <c r="A611" s="83" t="str">
        <f t="array" ref="A611:ALK611">transpose(indirect('Train Failure report card'!C611))</f>
        <v>Low beam lamp</v>
      </c>
      <c r="B611" s="83" t="s">
        <v>19</v>
      </c>
      <c r="C611" s="83" t="s">
        <v>1192</v>
      </c>
      <c r="D611" s="83" t="s">
        <v>1209</v>
      </c>
      <c r="E611" s="83" t="s">
        <v>249</v>
      </c>
      <c r="F611" s="83" t="s">
        <v>357</v>
      </c>
      <c r="G611" s="83" t="s">
        <v>323</v>
      </c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  <c r="AJ611" s="83"/>
      <c r="AK611" s="83"/>
      <c r="AL611" s="83"/>
      <c r="AM611" s="83"/>
      <c r="AN611" s="83"/>
      <c r="AO611" s="83"/>
      <c r="AP611" s="83"/>
      <c r="AQ611" s="83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E611" s="83"/>
      <c r="BF611" s="83"/>
      <c r="BG611" s="83"/>
      <c r="BH611" s="83"/>
      <c r="BI611" s="83"/>
      <c r="BJ611" s="83"/>
      <c r="BK611" s="83"/>
      <c r="BL611" s="83"/>
      <c r="BM611" s="83"/>
      <c r="BN611" s="83"/>
      <c r="BO611" s="83"/>
      <c r="BP611" s="83"/>
      <c r="BQ611" s="83"/>
      <c r="BR611" s="83"/>
    </row>
    <row r="612">
      <c r="A612" s="83" t="str">
        <f t="array" ref="A612:ALK612">transpose(indirect('Train Failure report card'!C612))</f>
        <v>Saloon LCD</v>
      </c>
      <c r="B612" s="83" t="s">
        <v>164</v>
      </c>
      <c r="C612" s="83" t="s">
        <v>536</v>
      </c>
      <c r="D612" s="83" t="s">
        <v>341</v>
      </c>
      <c r="E612" s="83" t="s">
        <v>569</v>
      </c>
      <c r="F612" s="83" t="s">
        <v>489</v>
      </c>
      <c r="G612" s="83" t="s">
        <v>1241</v>
      </c>
      <c r="H612" s="83" t="s">
        <v>1246</v>
      </c>
      <c r="I612" s="83" t="s">
        <v>133</v>
      </c>
      <c r="J612" s="83" t="s">
        <v>635</v>
      </c>
      <c r="K612" s="83" t="s">
        <v>1263</v>
      </c>
      <c r="L612" s="83" t="s">
        <v>1267</v>
      </c>
      <c r="M612" s="83" t="s">
        <v>857</v>
      </c>
      <c r="N612" s="83" t="s">
        <v>1273</v>
      </c>
      <c r="O612" s="83" t="s">
        <v>990</v>
      </c>
      <c r="P612" s="83" t="s">
        <v>1283</v>
      </c>
      <c r="Q612" s="83" t="s">
        <v>914</v>
      </c>
      <c r="R612" s="83" t="s">
        <v>445</v>
      </c>
      <c r="S612" s="83" t="s">
        <v>238</v>
      </c>
      <c r="T612" s="83" t="s">
        <v>436</v>
      </c>
      <c r="U612" s="83" t="s">
        <v>375</v>
      </c>
      <c r="V612" s="83" t="s">
        <v>373</v>
      </c>
      <c r="W612" s="83" t="s">
        <v>582</v>
      </c>
      <c r="X612" s="83" t="s">
        <v>618</v>
      </c>
      <c r="Y612" s="83" t="s">
        <v>744</v>
      </c>
      <c r="Z612" s="83" t="s">
        <v>1106</v>
      </c>
      <c r="AA612" s="83" t="s">
        <v>161</v>
      </c>
      <c r="AB612" s="83" t="s">
        <v>38</v>
      </c>
      <c r="AC612" s="83" t="s">
        <v>95</v>
      </c>
      <c r="AD612" s="83" t="s">
        <v>619</v>
      </c>
      <c r="AE612" s="83" t="s">
        <v>680</v>
      </c>
      <c r="AF612" s="83" t="s">
        <v>699</v>
      </c>
      <c r="AG612" s="83" t="s">
        <v>1295</v>
      </c>
      <c r="AH612" s="83" t="s">
        <v>1296</v>
      </c>
      <c r="AI612" s="83" t="s">
        <v>61</v>
      </c>
      <c r="AJ612" s="83" t="s">
        <v>195</v>
      </c>
      <c r="AK612" s="83" t="s">
        <v>244</v>
      </c>
      <c r="AL612" s="83" t="s">
        <v>271</v>
      </c>
      <c r="AM612" s="83" t="s">
        <v>99</v>
      </c>
      <c r="AN612" s="83" t="s">
        <v>1297</v>
      </c>
      <c r="AO612" s="83" t="s">
        <v>288</v>
      </c>
      <c r="AP612" s="83" t="s">
        <v>523</v>
      </c>
      <c r="AQ612" s="83" t="s">
        <v>633</v>
      </c>
      <c r="AR612" s="83" t="s">
        <v>754</v>
      </c>
      <c r="AS612" s="83" t="s">
        <v>323</v>
      </c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E612" s="83"/>
      <c r="BF612" s="83"/>
      <c r="BG612" s="83"/>
      <c r="BH612" s="83"/>
      <c r="BI612" s="83"/>
      <c r="BJ612" s="83"/>
      <c r="BK612" s="83"/>
      <c r="BL612" s="83"/>
      <c r="BM612" s="83"/>
      <c r="BN612" s="83"/>
      <c r="BO612" s="83"/>
      <c r="BP612" s="83"/>
      <c r="BQ612" s="83"/>
      <c r="BR612" s="83"/>
    </row>
    <row r="613">
      <c r="A613" s="83" t="str">
        <f t="array" ref="A613:ALK613">transpose(indirect('Train Failure report card'!C613))</f>
        <v>Fire Extinguisher</v>
      </c>
      <c r="B613" s="83" t="s">
        <v>703</v>
      </c>
      <c r="C613" s="83" t="s">
        <v>1191</v>
      </c>
      <c r="D613" s="83" t="s">
        <v>1208</v>
      </c>
      <c r="E613" s="83" t="s">
        <v>1224</v>
      </c>
      <c r="F613" s="83" t="s">
        <v>1233</v>
      </c>
      <c r="G613" s="83" t="s">
        <v>323</v>
      </c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  <c r="AJ613" s="83"/>
      <c r="AK613" s="83"/>
      <c r="AL613" s="83"/>
      <c r="AM613" s="83"/>
      <c r="AN613" s="83"/>
      <c r="AO613" s="83"/>
      <c r="AP613" s="83"/>
      <c r="AQ613" s="83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E613" s="83"/>
      <c r="BF613" s="83"/>
      <c r="BG613" s="83"/>
      <c r="BH613" s="83"/>
      <c r="BI613" s="83"/>
      <c r="BJ613" s="83"/>
      <c r="BK613" s="83"/>
      <c r="BL613" s="83"/>
      <c r="BM613" s="83"/>
      <c r="BN613" s="83"/>
      <c r="BO613" s="83"/>
      <c r="BP613" s="83"/>
      <c r="BQ613" s="83"/>
      <c r="BR613" s="83"/>
    </row>
    <row r="614">
      <c r="A614" s="83" t="str">
        <f t="array" ref="A614:ALK614">transpose(indirect('Train Failure report card'!C614))</f>
        <v>Saloon HVAC compressor</v>
      </c>
      <c r="B614" s="83" t="s">
        <v>338</v>
      </c>
      <c r="C614" s="83" t="s">
        <v>1190</v>
      </c>
      <c r="D614" s="83" t="s">
        <v>1207</v>
      </c>
      <c r="E614" s="83" t="s">
        <v>1223</v>
      </c>
      <c r="F614" s="83" t="s">
        <v>29</v>
      </c>
      <c r="G614" s="83" t="s">
        <v>363</v>
      </c>
      <c r="H614" s="83" t="s">
        <v>452</v>
      </c>
      <c r="I614" s="83" t="s">
        <v>414</v>
      </c>
      <c r="J614" s="83" t="s">
        <v>1115</v>
      </c>
      <c r="K614" s="83" t="s">
        <v>840</v>
      </c>
      <c r="L614" s="83" t="s">
        <v>1265</v>
      </c>
      <c r="M614" s="83" t="s">
        <v>116</v>
      </c>
      <c r="N614" s="83" t="s">
        <v>1271</v>
      </c>
      <c r="O614" s="83" t="s">
        <v>1277</v>
      </c>
      <c r="P614" s="83" t="s">
        <v>1282</v>
      </c>
      <c r="Q614" s="83" t="s">
        <v>1287</v>
      </c>
      <c r="R614" s="83" t="s">
        <v>1290</v>
      </c>
      <c r="S614" s="83" t="s">
        <v>1292</v>
      </c>
      <c r="T614" s="83" t="s">
        <v>1293</v>
      </c>
      <c r="U614" s="83" t="s">
        <v>1294</v>
      </c>
      <c r="V614" s="83" t="s">
        <v>189</v>
      </c>
      <c r="W614" s="83" t="s">
        <v>307</v>
      </c>
      <c r="X614" s="83" t="s">
        <v>346</v>
      </c>
      <c r="Y614" s="83" t="s">
        <v>808</v>
      </c>
      <c r="Z614" s="83" t="s">
        <v>323</v>
      </c>
      <c r="AA614" s="83"/>
      <c r="AB614" s="83"/>
      <c r="AC614" s="83"/>
      <c r="AD614" s="83"/>
      <c r="AE614" s="83"/>
      <c r="AF614" s="83"/>
      <c r="AG614" s="83"/>
      <c r="AH614" s="83"/>
      <c r="AI614" s="83"/>
      <c r="AJ614" s="83"/>
      <c r="AK614" s="83"/>
      <c r="AL614" s="83"/>
      <c r="AM614" s="83"/>
      <c r="AN614" s="83"/>
      <c r="AO614" s="83"/>
      <c r="AP614" s="83"/>
      <c r="AQ614" s="83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E614" s="83"/>
      <c r="BF614" s="83"/>
      <c r="BG614" s="83"/>
      <c r="BH614" s="83"/>
      <c r="BI614" s="83"/>
      <c r="BJ614" s="83"/>
      <c r="BK614" s="83"/>
      <c r="BL614" s="83"/>
      <c r="BM614" s="83"/>
      <c r="BN614" s="83"/>
      <c r="BO614" s="83"/>
      <c r="BP614" s="83"/>
      <c r="BQ614" s="83"/>
      <c r="BR614" s="83"/>
    </row>
    <row r="615">
      <c r="A615" s="83" t="str">
        <f t="array" ref="A615:ALK615">transpose(indirect('Train Failure report card'!C615))</f>
        <v>Emergency invertor electrical connector (X1 &amp; X2) rubber seal</v>
      </c>
      <c r="B615" s="83" t="s">
        <v>323</v>
      </c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  <c r="AJ615" s="83"/>
      <c r="AK615" s="83"/>
      <c r="AL615" s="83"/>
      <c r="AM615" s="83"/>
      <c r="AN615" s="83"/>
      <c r="AO615" s="83"/>
      <c r="AP615" s="83"/>
      <c r="AQ615" s="83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E615" s="83"/>
      <c r="BF615" s="83"/>
      <c r="BG615" s="83"/>
      <c r="BH615" s="83"/>
      <c r="BI615" s="83"/>
      <c r="BJ615" s="83"/>
      <c r="BK615" s="83"/>
      <c r="BL615" s="83"/>
      <c r="BM615" s="83"/>
      <c r="BN615" s="83"/>
      <c r="BO615" s="83"/>
      <c r="BP615" s="83"/>
      <c r="BQ615" s="83"/>
      <c r="BR615" s="83"/>
    </row>
    <row r="616">
      <c r="A616" s="83" t="str">
        <f t="array" ref="A616:ALK616">transpose(indirect('Train Failure report card'!C616))</f>
        <v>Low beam lamp</v>
      </c>
      <c r="B616" s="83" t="s">
        <v>19</v>
      </c>
      <c r="C616" s="83" t="s">
        <v>1192</v>
      </c>
      <c r="D616" s="83" t="s">
        <v>1209</v>
      </c>
      <c r="E616" s="83" t="s">
        <v>249</v>
      </c>
      <c r="F616" s="83" t="s">
        <v>357</v>
      </c>
      <c r="G616" s="83" t="s">
        <v>323</v>
      </c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  <c r="AI616" s="83"/>
      <c r="AJ616" s="83"/>
      <c r="AK616" s="83"/>
      <c r="AL616" s="83"/>
      <c r="AM616" s="83"/>
      <c r="AN616" s="83"/>
      <c r="AO616" s="83"/>
      <c r="AP616" s="83"/>
      <c r="AQ616" s="83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E616" s="83"/>
      <c r="BF616" s="83"/>
      <c r="BG616" s="83"/>
      <c r="BH616" s="83"/>
      <c r="BI616" s="83"/>
      <c r="BJ616" s="83"/>
      <c r="BK616" s="83"/>
      <c r="BL616" s="83"/>
      <c r="BM616" s="83"/>
      <c r="BN616" s="83"/>
      <c r="BO616" s="83"/>
      <c r="BP616" s="83"/>
      <c r="BQ616" s="83"/>
      <c r="BR616" s="83"/>
    </row>
    <row r="617">
      <c r="A617" s="83" t="str">
        <f t="array" ref="A617:ALK617">transpose(indirect('Train Failure report card'!C617))</f>
        <v>Low beam lamp</v>
      </c>
      <c r="B617" s="83" t="s">
        <v>19</v>
      </c>
      <c r="C617" s="83" t="s">
        <v>1192</v>
      </c>
      <c r="D617" s="83" t="s">
        <v>1209</v>
      </c>
      <c r="E617" s="83" t="s">
        <v>249</v>
      </c>
      <c r="F617" s="83" t="s">
        <v>357</v>
      </c>
      <c r="G617" s="83" t="s">
        <v>323</v>
      </c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  <c r="AG617" s="83"/>
      <c r="AH617" s="83"/>
      <c r="AI617" s="83"/>
      <c r="AJ617" s="83"/>
      <c r="AK617" s="83"/>
      <c r="AL617" s="83"/>
      <c r="AM617" s="83"/>
      <c r="AN617" s="83"/>
      <c r="AO617" s="83"/>
      <c r="AP617" s="83"/>
      <c r="AQ617" s="83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E617" s="83"/>
      <c r="BF617" s="83"/>
      <c r="BG617" s="83"/>
      <c r="BH617" s="83"/>
      <c r="BI617" s="83"/>
      <c r="BJ617" s="83"/>
      <c r="BK617" s="83"/>
      <c r="BL617" s="83"/>
      <c r="BM617" s="83"/>
      <c r="BN617" s="83"/>
      <c r="BO617" s="83"/>
      <c r="BP617" s="83"/>
      <c r="BQ617" s="83"/>
      <c r="BR617" s="83"/>
    </row>
    <row r="618">
      <c r="A618" s="83" t="str">
        <f t="array" ref="A618:ALK618">transpose(indirect('Train Failure report card'!C618))</f>
        <v>Current collector fuse</v>
      </c>
      <c r="B618" s="83" t="s">
        <v>126</v>
      </c>
      <c r="C618" s="83" t="s">
        <v>1185</v>
      </c>
      <c r="D618" s="83" t="s">
        <v>1201</v>
      </c>
      <c r="E618" s="83" t="s">
        <v>1218</v>
      </c>
      <c r="F618" s="83" t="s">
        <v>812</v>
      </c>
      <c r="G618" s="83" t="s">
        <v>176</v>
      </c>
      <c r="H618" s="83" t="s">
        <v>1244</v>
      </c>
      <c r="I618" s="83" t="s">
        <v>253</v>
      </c>
      <c r="J618" s="83" t="s">
        <v>433</v>
      </c>
      <c r="K618" s="83" t="s">
        <v>323</v>
      </c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  <c r="AJ618" s="83"/>
      <c r="AK618" s="83"/>
      <c r="AL618" s="83"/>
      <c r="AM618" s="83"/>
      <c r="AN618" s="83"/>
      <c r="AO618" s="83"/>
      <c r="AP618" s="83"/>
      <c r="AQ618" s="83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E618" s="83"/>
      <c r="BF618" s="83"/>
      <c r="BG618" s="83"/>
      <c r="BH618" s="83"/>
      <c r="BI618" s="83"/>
      <c r="BJ618" s="83"/>
      <c r="BK618" s="83"/>
      <c r="BL618" s="83"/>
      <c r="BM618" s="83"/>
      <c r="BN618" s="83"/>
      <c r="BO618" s="83"/>
      <c r="BP618" s="83"/>
      <c r="BQ618" s="83"/>
      <c r="BR618" s="83"/>
    </row>
    <row r="619">
      <c r="A619" s="83" t="str">
        <f t="array" ref="A619:ALK619">transpose(indirect('Train Failure report card'!C619))</f>
        <v>Saloon LCD</v>
      </c>
      <c r="B619" s="83" t="s">
        <v>164</v>
      </c>
      <c r="C619" s="83" t="s">
        <v>536</v>
      </c>
      <c r="D619" s="83" t="s">
        <v>341</v>
      </c>
      <c r="E619" s="83" t="s">
        <v>569</v>
      </c>
      <c r="F619" s="83" t="s">
        <v>489</v>
      </c>
      <c r="G619" s="83" t="s">
        <v>1241</v>
      </c>
      <c r="H619" s="83" t="s">
        <v>1246</v>
      </c>
      <c r="I619" s="83" t="s">
        <v>133</v>
      </c>
      <c r="J619" s="83" t="s">
        <v>635</v>
      </c>
      <c r="K619" s="83" t="s">
        <v>1263</v>
      </c>
      <c r="L619" s="83" t="s">
        <v>1267</v>
      </c>
      <c r="M619" s="83" t="s">
        <v>857</v>
      </c>
      <c r="N619" s="83" t="s">
        <v>1273</v>
      </c>
      <c r="O619" s="83" t="s">
        <v>990</v>
      </c>
      <c r="P619" s="83" t="s">
        <v>1283</v>
      </c>
      <c r="Q619" s="83" t="s">
        <v>914</v>
      </c>
      <c r="R619" s="83" t="s">
        <v>445</v>
      </c>
      <c r="S619" s="83" t="s">
        <v>238</v>
      </c>
      <c r="T619" s="83" t="s">
        <v>436</v>
      </c>
      <c r="U619" s="83" t="s">
        <v>375</v>
      </c>
      <c r="V619" s="83" t="s">
        <v>373</v>
      </c>
      <c r="W619" s="83" t="s">
        <v>582</v>
      </c>
      <c r="X619" s="83" t="s">
        <v>618</v>
      </c>
      <c r="Y619" s="83" t="s">
        <v>744</v>
      </c>
      <c r="Z619" s="83" t="s">
        <v>1106</v>
      </c>
      <c r="AA619" s="83" t="s">
        <v>161</v>
      </c>
      <c r="AB619" s="83" t="s">
        <v>38</v>
      </c>
      <c r="AC619" s="83" t="s">
        <v>95</v>
      </c>
      <c r="AD619" s="83" t="s">
        <v>619</v>
      </c>
      <c r="AE619" s="83" t="s">
        <v>680</v>
      </c>
      <c r="AF619" s="83" t="s">
        <v>699</v>
      </c>
      <c r="AG619" s="83" t="s">
        <v>1295</v>
      </c>
      <c r="AH619" s="83" t="s">
        <v>1296</v>
      </c>
      <c r="AI619" s="83" t="s">
        <v>61</v>
      </c>
      <c r="AJ619" s="83" t="s">
        <v>195</v>
      </c>
      <c r="AK619" s="83" t="s">
        <v>244</v>
      </c>
      <c r="AL619" s="83" t="s">
        <v>271</v>
      </c>
      <c r="AM619" s="83" t="s">
        <v>99</v>
      </c>
      <c r="AN619" s="83" t="s">
        <v>1297</v>
      </c>
      <c r="AO619" s="83" t="s">
        <v>288</v>
      </c>
      <c r="AP619" s="83" t="s">
        <v>523</v>
      </c>
      <c r="AQ619" s="83" t="s">
        <v>633</v>
      </c>
      <c r="AR619" s="83" t="s">
        <v>754</v>
      </c>
      <c r="AS619" s="83" t="s">
        <v>323</v>
      </c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E619" s="83"/>
      <c r="BF619" s="83"/>
      <c r="BG619" s="83"/>
      <c r="BH619" s="83"/>
      <c r="BI619" s="83"/>
      <c r="BJ619" s="83"/>
      <c r="BK619" s="83"/>
      <c r="BL619" s="83"/>
      <c r="BM619" s="83"/>
      <c r="BN619" s="83"/>
      <c r="BO619" s="83"/>
      <c r="BP619" s="83"/>
      <c r="BQ619" s="83"/>
      <c r="BR619" s="83"/>
    </row>
    <row r="620">
      <c r="A620" s="83" t="str">
        <f t="array" ref="A620:ALK620">transpose(indirect('Train Failure report card'!C620))</f>
        <v>Saloon LCD</v>
      </c>
      <c r="B620" s="83" t="s">
        <v>164</v>
      </c>
      <c r="C620" s="83" t="s">
        <v>536</v>
      </c>
      <c r="D620" s="83" t="s">
        <v>341</v>
      </c>
      <c r="E620" s="83" t="s">
        <v>569</v>
      </c>
      <c r="F620" s="83" t="s">
        <v>489</v>
      </c>
      <c r="G620" s="83" t="s">
        <v>1241</v>
      </c>
      <c r="H620" s="83" t="s">
        <v>1246</v>
      </c>
      <c r="I620" s="83" t="s">
        <v>133</v>
      </c>
      <c r="J620" s="83" t="s">
        <v>635</v>
      </c>
      <c r="K620" s="83" t="s">
        <v>1263</v>
      </c>
      <c r="L620" s="83" t="s">
        <v>1267</v>
      </c>
      <c r="M620" s="83" t="s">
        <v>857</v>
      </c>
      <c r="N620" s="83" t="s">
        <v>1273</v>
      </c>
      <c r="O620" s="83" t="s">
        <v>990</v>
      </c>
      <c r="P620" s="83" t="s">
        <v>1283</v>
      </c>
      <c r="Q620" s="83" t="s">
        <v>914</v>
      </c>
      <c r="R620" s="83" t="s">
        <v>445</v>
      </c>
      <c r="S620" s="83" t="s">
        <v>238</v>
      </c>
      <c r="T620" s="83" t="s">
        <v>436</v>
      </c>
      <c r="U620" s="83" t="s">
        <v>375</v>
      </c>
      <c r="V620" s="83" t="s">
        <v>373</v>
      </c>
      <c r="W620" s="83" t="s">
        <v>582</v>
      </c>
      <c r="X620" s="83" t="s">
        <v>618</v>
      </c>
      <c r="Y620" s="83" t="s">
        <v>744</v>
      </c>
      <c r="Z620" s="83" t="s">
        <v>1106</v>
      </c>
      <c r="AA620" s="83" t="s">
        <v>161</v>
      </c>
      <c r="AB620" s="83" t="s">
        <v>38</v>
      </c>
      <c r="AC620" s="83" t="s">
        <v>95</v>
      </c>
      <c r="AD620" s="83" t="s">
        <v>619</v>
      </c>
      <c r="AE620" s="83" t="s">
        <v>680</v>
      </c>
      <c r="AF620" s="83" t="s">
        <v>699</v>
      </c>
      <c r="AG620" s="83" t="s">
        <v>1295</v>
      </c>
      <c r="AH620" s="83" t="s">
        <v>1296</v>
      </c>
      <c r="AI620" s="83" t="s">
        <v>61</v>
      </c>
      <c r="AJ620" s="83" t="s">
        <v>195</v>
      </c>
      <c r="AK620" s="83" t="s">
        <v>244</v>
      </c>
      <c r="AL620" s="83" t="s">
        <v>271</v>
      </c>
      <c r="AM620" s="83" t="s">
        <v>99</v>
      </c>
      <c r="AN620" s="83" t="s">
        <v>1297</v>
      </c>
      <c r="AO620" s="83" t="s">
        <v>288</v>
      </c>
      <c r="AP620" s="83" t="s">
        <v>523</v>
      </c>
      <c r="AQ620" s="83" t="s">
        <v>633</v>
      </c>
      <c r="AR620" s="83" t="s">
        <v>754</v>
      </c>
      <c r="AS620" s="83" t="s">
        <v>323</v>
      </c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E620" s="83"/>
      <c r="BF620" s="83"/>
      <c r="BG620" s="83"/>
      <c r="BH620" s="83"/>
      <c r="BI620" s="83"/>
      <c r="BJ620" s="83"/>
      <c r="BK620" s="83"/>
      <c r="BL620" s="83"/>
      <c r="BM620" s="83"/>
      <c r="BN620" s="83"/>
      <c r="BO620" s="83"/>
      <c r="BP620" s="83"/>
      <c r="BQ620" s="83"/>
      <c r="BR620" s="83"/>
    </row>
    <row r="621">
      <c r="A621" s="83" t="str">
        <f t="array" ref="A621:ALK621">transpose(indirect('Train Failure report card'!C621))</f>
        <v>Current collector fuse</v>
      </c>
      <c r="B621" s="83" t="s">
        <v>126</v>
      </c>
      <c r="C621" s="83" t="s">
        <v>1185</v>
      </c>
      <c r="D621" s="83" t="s">
        <v>1201</v>
      </c>
      <c r="E621" s="83" t="s">
        <v>1218</v>
      </c>
      <c r="F621" s="83" t="s">
        <v>812</v>
      </c>
      <c r="G621" s="83" t="s">
        <v>176</v>
      </c>
      <c r="H621" s="83" t="s">
        <v>1244</v>
      </c>
      <c r="I621" s="83" t="s">
        <v>253</v>
      </c>
      <c r="J621" s="83" t="s">
        <v>433</v>
      </c>
      <c r="K621" s="83" t="s">
        <v>323</v>
      </c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  <c r="AJ621" s="83"/>
      <c r="AK621" s="83"/>
      <c r="AL621" s="83"/>
      <c r="AM621" s="83"/>
      <c r="AN621" s="83"/>
      <c r="AO621" s="83"/>
      <c r="AP621" s="83"/>
      <c r="AQ621" s="83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E621" s="83"/>
      <c r="BF621" s="83"/>
      <c r="BG621" s="83"/>
      <c r="BH621" s="83"/>
      <c r="BI621" s="83"/>
      <c r="BJ621" s="83"/>
      <c r="BK621" s="83"/>
      <c r="BL621" s="83"/>
      <c r="BM621" s="83"/>
      <c r="BN621" s="83"/>
      <c r="BO621" s="83"/>
      <c r="BP621" s="83"/>
      <c r="BQ621" s="83"/>
      <c r="BR621" s="83"/>
    </row>
    <row r="622">
      <c r="A622" s="83" t="str">
        <f t="array" ref="A622:ALK622">transpose(indirect('Train Failure report card'!C622))</f>
        <v>Saloon LCD</v>
      </c>
      <c r="B622" s="83" t="s">
        <v>164</v>
      </c>
      <c r="C622" s="83" t="s">
        <v>536</v>
      </c>
      <c r="D622" s="83" t="s">
        <v>341</v>
      </c>
      <c r="E622" s="83" t="s">
        <v>569</v>
      </c>
      <c r="F622" s="83" t="s">
        <v>489</v>
      </c>
      <c r="G622" s="83" t="s">
        <v>1241</v>
      </c>
      <c r="H622" s="83" t="s">
        <v>1246</v>
      </c>
      <c r="I622" s="83" t="s">
        <v>133</v>
      </c>
      <c r="J622" s="83" t="s">
        <v>635</v>
      </c>
      <c r="K622" s="83" t="s">
        <v>1263</v>
      </c>
      <c r="L622" s="83" t="s">
        <v>1267</v>
      </c>
      <c r="M622" s="83" t="s">
        <v>857</v>
      </c>
      <c r="N622" s="83" t="s">
        <v>1273</v>
      </c>
      <c r="O622" s="83" t="s">
        <v>990</v>
      </c>
      <c r="P622" s="83" t="s">
        <v>1283</v>
      </c>
      <c r="Q622" s="83" t="s">
        <v>914</v>
      </c>
      <c r="R622" s="83" t="s">
        <v>445</v>
      </c>
      <c r="S622" s="83" t="s">
        <v>238</v>
      </c>
      <c r="T622" s="83" t="s">
        <v>436</v>
      </c>
      <c r="U622" s="83" t="s">
        <v>375</v>
      </c>
      <c r="V622" s="83" t="s">
        <v>373</v>
      </c>
      <c r="W622" s="83" t="s">
        <v>582</v>
      </c>
      <c r="X622" s="83" t="s">
        <v>618</v>
      </c>
      <c r="Y622" s="83" t="s">
        <v>744</v>
      </c>
      <c r="Z622" s="83" t="s">
        <v>1106</v>
      </c>
      <c r="AA622" s="83" t="s">
        <v>161</v>
      </c>
      <c r="AB622" s="83" t="s">
        <v>38</v>
      </c>
      <c r="AC622" s="83" t="s">
        <v>95</v>
      </c>
      <c r="AD622" s="83" t="s">
        <v>619</v>
      </c>
      <c r="AE622" s="83" t="s">
        <v>680</v>
      </c>
      <c r="AF622" s="83" t="s">
        <v>699</v>
      </c>
      <c r="AG622" s="83" t="s">
        <v>1295</v>
      </c>
      <c r="AH622" s="83" t="s">
        <v>1296</v>
      </c>
      <c r="AI622" s="83" t="s">
        <v>61</v>
      </c>
      <c r="AJ622" s="83" t="s">
        <v>195</v>
      </c>
      <c r="AK622" s="83" t="s">
        <v>244</v>
      </c>
      <c r="AL622" s="83" t="s">
        <v>271</v>
      </c>
      <c r="AM622" s="83" t="s">
        <v>99</v>
      </c>
      <c r="AN622" s="83" t="s">
        <v>1297</v>
      </c>
      <c r="AO622" s="83" t="s">
        <v>288</v>
      </c>
      <c r="AP622" s="83" t="s">
        <v>523</v>
      </c>
      <c r="AQ622" s="83" t="s">
        <v>633</v>
      </c>
      <c r="AR622" s="83" t="s">
        <v>754</v>
      </c>
      <c r="AS622" s="83" t="s">
        <v>323</v>
      </c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E622" s="83"/>
      <c r="BF622" s="83"/>
      <c r="BG622" s="83"/>
      <c r="BH622" s="83"/>
      <c r="BI622" s="83"/>
      <c r="BJ622" s="83"/>
      <c r="BK622" s="83"/>
      <c r="BL622" s="83"/>
      <c r="BM622" s="83"/>
      <c r="BN622" s="83"/>
      <c r="BO622" s="83"/>
      <c r="BP622" s="83"/>
      <c r="BQ622" s="83"/>
      <c r="BR622" s="83"/>
    </row>
    <row r="623">
      <c r="A623" s="83" t="str">
        <f t="array" ref="A623:ALK623">transpose(indirect('Train Failure report card'!C623))</f>
        <v>LDCU</v>
      </c>
      <c r="B623" s="83" t="s">
        <v>1173</v>
      </c>
      <c r="C623" s="83" t="s">
        <v>1187</v>
      </c>
      <c r="D623" s="83" t="s">
        <v>1203</v>
      </c>
      <c r="E623" s="83" t="s">
        <v>1220</v>
      </c>
      <c r="F623" s="83" t="s">
        <v>1232</v>
      </c>
      <c r="G623" s="83" t="s">
        <v>1238</v>
      </c>
      <c r="H623" s="83" t="s">
        <v>150</v>
      </c>
      <c r="I623" s="83" t="s">
        <v>605</v>
      </c>
      <c r="J623" s="83" t="s">
        <v>141</v>
      </c>
      <c r="K623" s="83" t="s">
        <v>1261</v>
      </c>
      <c r="L623" s="83" t="s">
        <v>56</v>
      </c>
      <c r="M623" s="83" t="s">
        <v>312</v>
      </c>
      <c r="N623" s="83" t="s">
        <v>224</v>
      </c>
      <c r="O623" s="83" t="s">
        <v>1276</v>
      </c>
      <c r="P623" s="83" t="s">
        <v>1281</v>
      </c>
      <c r="Q623" s="83" t="s">
        <v>1286</v>
      </c>
      <c r="R623" s="83" t="s">
        <v>323</v>
      </c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  <c r="AG623" s="83"/>
      <c r="AH623" s="83"/>
      <c r="AI623" s="83"/>
      <c r="AJ623" s="83"/>
      <c r="AK623" s="83"/>
      <c r="AL623" s="83"/>
      <c r="AM623" s="83"/>
      <c r="AN623" s="83"/>
      <c r="AO623" s="83"/>
      <c r="AP623" s="83"/>
      <c r="AQ623" s="83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E623" s="83"/>
      <c r="BF623" s="83"/>
      <c r="BG623" s="83"/>
      <c r="BH623" s="83"/>
      <c r="BI623" s="83"/>
      <c r="BJ623" s="83"/>
      <c r="BK623" s="83"/>
      <c r="BL623" s="83"/>
      <c r="BM623" s="83"/>
      <c r="BN623" s="83"/>
      <c r="BO623" s="83"/>
      <c r="BP623" s="83"/>
      <c r="BQ623" s="83"/>
      <c r="BR623" s="83"/>
    </row>
    <row r="624">
      <c r="A624" s="83" t="str">
        <f t="array" ref="A624:ALK624">transpose(indirect('Train Failure report card'!C624))</f>
        <v>Saloon LCD</v>
      </c>
      <c r="B624" s="83" t="s">
        <v>164</v>
      </c>
      <c r="C624" s="83" t="s">
        <v>536</v>
      </c>
      <c r="D624" s="83" t="s">
        <v>341</v>
      </c>
      <c r="E624" s="83" t="s">
        <v>569</v>
      </c>
      <c r="F624" s="83" t="s">
        <v>489</v>
      </c>
      <c r="G624" s="83" t="s">
        <v>1241</v>
      </c>
      <c r="H624" s="83" t="s">
        <v>1246</v>
      </c>
      <c r="I624" s="83" t="s">
        <v>133</v>
      </c>
      <c r="J624" s="83" t="s">
        <v>635</v>
      </c>
      <c r="K624" s="83" t="s">
        <v>1263</v>
      </c>
      <c r="L624" s="83" t="s">
        <v>1267</v>
      </c>
      <c r="M624" s="83" t="s">
        <v>857</v>
      </c>
      <c r="N624" s="83" t="s">
        <v>1273</v>
      </c>
      <c r="O624" s="83" t="s">
        <v>990</v>
      </c>
      <c r="P624" s="83" t="s">
        <v>1283</v>
      </c>
      <c r="Q624" s="83" t="s">
        <v>914</v>
      </c>
      <c r="R624" s="83" t="s">
        <v>445</v>
      </c>
      <c r="S624" s="83" t="s">
        <v>238</v>
      </c>
      <c r="T624" s="83" t="s">
        <v>436</v>
      </c>
      <c r="U624" s="83" t="s">
        <v>375</v>
      </c>
      <c r="V624" s="83" t="s">
        <v>373</v>
      </c>
      <c r="W624" s="83" t="s">
        <v>582</v>
      </c>
      <c r="X624" s="83" t="s">
        <v>618</v>
      </c>
      <c r="Y624" s="83" t="s">
        <v>744</v>
      </c>
      <c r="Z624" s="83" t="s">
        <v>1106</v>
      </c>
      <c r="AA624" s="83" t="s">
        <v>161</v>
      </c>
      <c r="AB624" s="83" t="s">
        <v>38</v>
      </c>
      <c r="AC624" s="83" t="s">
        <v>95</v>
      </c>
      <c r="AD624" s="83" t="s">
        <v>619</v>
      </c>
      <c r="AE624" s="83" t="s">
        <v>680</v>
      </c>
      <c r="AF624" s="83" t="s">
        <v>699</v>
      </c>
      <c r="AG624" s="83" t="s">
        <v>1295</v>
      </c>
      <c r="AH624" s="83" t="s">
        <v>1296</v>
      </c>
      <c r="AI624" s="83" t="s">
        <v>61</v>
      </c>
      <c r="AJ624" s="83" t="s">
        <v>195</v>
      </c>
      <c r="AK624" s="83" t="s">
        <v>244</v>
      </c>
      <c r="AL624" s="83" t="s">
        <v>271</v>
      </c>
      <c r="AM624" s="83" t="s">
        <v>99</v>
      </c>
      <c r="AN624" s="83" t="s">
        <v>1297</v>
      </c>
      <c r="AO624" s="83" t="s">
        <v>288</v>
      </c>
      <c r="AP624" s="83" t="s">
        <v>523</v>
      </c>
      <c r="AQ624" s="83" t="s">
        <v>633</v>
      </c>
      <c r="AR624" s="83" t="s">
        <v>754</v>
      </c>
      <c r="AS624" s="83" t="s">
        <v>323</v>
      </c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E624" s="83"/>
      <c r="BF624" s="83"/>
      <c r="BG624" s="83"/>
      <c r="BH624" s="83"/>
      <c r="BI624" s="83"/>
      <c r="BJ624" s="83"/>
      <c r="BK624" s="83"/>
      <c r="BL624" s="83"/>
      <c r="BM624" s="83"/>
      <c r="BN624" s="83"/>
      <c r="BO624" s="83"/>
      <c r="BP624" s="83"/>
      <c r="BQ624" s="83"/>
      <c r="BR624" s="83"/>
    </row>
    <row r="625">
      <c r="A625" s="83" t="str">
        <f t="array" ref="A625:ALK625">transpose(indirect('Train Failure report card'!C625))</f>
        <v>Low beam lamp</v>
      </c>
      <c r="B625" s="83" t="s">
        <v>19</v>
      </c>
      <c r="C625" s="83" t="s">
        <v>1192</v>
      </c>
      <c r="D625" s="83" t="s">
        <v>1209</v>
      </c>
      <c r="E625" s="83" t="s">
        <v>249</v>
      </c>
      <c r="F625" s="83" t="s">
        <v>357</v>
      </c>
      <c r="G625" s="83" t="s">
        <v>323</v>
      </c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  <c r="AJ625" s="83"/>
      <c r="AK625" s="83"/>
      <c r="AL625" s="83"/>
      <c r="AM625" s="83"/>
      <c r="AN625" s="83"/>
      <c r="AO625" s="83"/>
      <c r="AP625" s="83"/>
      <c r="AQ625" s="83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E625" s="83"/>
      <c r="BF625" s="83"/>
      <c r="BG625" s="83"/>
      <c r="BH625" s="83"/>
      <c r="BI625" s="83"/>
      <c r="BJ625" s="83"/>
      <c r="BK625" s="83"/>
      <c r="BL625" s="83"/>
      <c r="BM625" s="83"/>
      <c r="BN625" s="83"/>
      <c r="BO625" s="83"/>
      <c r="BP625" s="83"/>
      <c r="BQ625" s="83"/>
      <c r="BR625" s="83"/>
    </row>
    <row r="626">
      <c r="A626" s="83" t="str">
        <f t="array" ref="A626:ALK626">transpose(indirect('Train Failure report card'!C626))</f>
        <v>Current collector fuse</v>
      </c>
      <c r="B626" s="83" t="s">
        <v>126</v>
      </c>
      <c r="C626" s="83" t="s">
        <v>1185</v>
      </c>
      <c r="D626" s="83" t="s">
        <v>1201</v>
      </c>
      <c r="E626" s="83" t="s">
        <v>1218</v>
      </c>
      <c r="F626" s="83" t="s">
        <v>812</v>
      </c>
      <c r="G626" s="83" t="s">
        <v>176</v>
      </c>
      <c r="H626" s="83" t="s">
        <v>1244</v>
      </c>
      <c r="I626" s="83" t="s">
        <v>253</v>
      </c>
      <c r="J626" s="83" t="s">
        <v>433</v>
      </c>
      <c r="K626" s="83" t="s">
        <v>323</v>
      </c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  <c r="AG626" s="83"/>
      <c r="AH626" s="83"/>
      <c r="AI626" s="83"/>
      <c r="AJ626" s="83"/>
      <c r="AK626" s="83"/>
      <c r="AL626" s="83"/>
      <c r="AM626" s="83"/>
      <c r="AN626" s="83"/>
      <c r="AO626" s="83"/>
      <c r="AP626" s="83"/>
      <c r="AQ626" s="83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E626" s="83"/>
      <c r="BF626" s="83"/>
      <c r="BG626" s="83"/>
      <c r="BH626" s="83"/>
      <c r="BI626" s="83"/>
      <c r="BJ626" s="83"/>
      <c r="BK626" s="83"/>
      <c r="BL626" s="83"/>
      <c r="BM626" s="83"/>
      <c r="BN626" s="83"/>
      <c r="BO626" s="83"/>
      <c r="BP626" s="83"/>
      <c r="BQ626" s="83"/>
      <c r="BR626" s="83"/>
    </row>
    <row r="627">
      <c r="A627" s="83" t="str">
        <f t="array" ref="A627:ALK627">transpose(indirect('Train Failure report card'!C627))</f>
        <v>Saloon LCD</v>
      </c>
      <c r="B627" s="83" t="s">
        <v>164</v>
      </c>
      <c r="C627" s="83" t="s">
        <v>536</v>
      </c>
      <c r="D627" s="83" t="s">
        <v>341</v>
      </c>
      <c r="E627" s="83" t="s">
        <v>569</v>
      </c>
      <c r="F627" s="83" t="s">
        <v>489</v>
      </c>
      <c r="G627" s="83" t="s">
        <v>1241</v>
      </c>
      <c r="H627" s="83" t="s">
        <v>1246</v>
      </c>
      <c r="I627" s="83" t="s">
        <v>133</v>
      </c>
      <c r="J627" s="83" t="s">
        <v>635</v>
      </c>
      <c r="K627" s="83" t="s">
        <v>1263</v>
      </c>
      <c r="L627" s="83" t="s">
        <v>1267</v>
      </c>
      <c r="M627" s="83" t="s">
        <v>857</v>
      </c>
      <c r="N627" s="83" t="s">
        <v>1273</v>
      </c>
      <c r="O627" s="83" t="s">
        <v>990</v>
      </c>
      <c r="P627" s="83" t="s">
        <v>1283</v>
      </c>
      <c r="Q627" s="83" t="s">
        <v>914</v>
      </c>
      <c r="R627" s="83" t="s">
        <v>445</v>
      </c>
      <c r="S627" s="83" t="s">
        <v>238</v>
      </c>
      <c r="T627" s="83" t="s">
        <v>436</v>
      </c>
      <c r="U627" s="83" t="s">
        <v>375</v>
      </c>
      <c r="V627" s="83" t="s">
        <v>373</v>
      </c>
      <c r="W627" s="83" t="s">
        <v>582</v>
      </c>
      <c r="X627" s="83" t="s">
        <v>618</v>
      </c>
      <c r="Y627" s="83" t="s">
        <v>744</v>
      </c>
      <c r="Z627" s="83" t="s">
        <v>1106</v>
      </c>
      <c r="AA627" s="83" t="s">
        <v>161</v>
      </c>
      <c r="AB627" s="83" t="s">
        <v>38</v>
      </c>
      <c r="AC627" s="83" t="s">
        <v>95</v>
      </c>
      <c r="AD627" s="83" t="s">
        <v>619</v>
      </c>
      <c r="AE627" s="83" t="s">
        <v>680</v>
      </c>
      <c r="AF627" s="83" t="s">
        <v>699</v>
      </c>
      <c r="AG627" s="83" t="s">
        <v>1295</v>
      </c>
      <c r="AH627" s="83" t="s">
        <v>1296</v>
      </c>
      <c r="AI627" s="83" t="s">
        <v>61</v>
      </c>
      <c r="AJ627" s="83" t="s">
        <v>195</v>
      </c>
      <c r="AK627" s="83" t="s">
        <v>244</v>
      </c>
      <c r="AL627" s="83" t="s">
        <v>271</v>
      </c>
      <c r="AM627" s="83" t="s">
        <v>99</v>
      </c>
      <c r="AN627" s="83" t="s">
        <v>1297</v>
      </c>
      <c r="AO627" s="83" t="s">
        <v>288</v>
      </c>
      <c r="AP627" s="83" t="s">
        <v>523</v>
      </c>
      <c r="AQ627" s="83" t="s">
        <v>633</v>
      </c>
      <c r="AR627" s="83" t="s">
        <v>754</v>
      </c>
      <c r="AS627" s="83" t="s">
        <v>323</v>
      </c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E627" s="83"/>
      <c r="BF627" s="83"/>
      <c r="BG627" s="83"/>
      <c r="BH627" s="83"/>
      <c r="BI627" s="83"/>
      <c r="BJ627" s="83"/>
      <c r="BK627" s="83"/>
      <c r="BL627" s="83"/>
      <c r="BM627" s="83"/>
      <c r="BN627" s="83"/>
      <c r="BO627" s="83"/>
      <c r="BP627" s="83"/>
      <c r="BQ627" s="83"/>
      <c r="BR627" s="83"/>
    </row>
    <row r="628">
      <c r="A628" s="83" t="str">
        <f t="array" ref="A628:ALK628">transpose(indirect('Train Failure report card'!C628))</f>
        <v>Saloon LCD</v>
      </c>
      <c r="B628" s="83" t="s">
        <v>164</v>
      </c>
      <c r="C628" s="83" t="s">
        <v>536</v>
      </c>
      <c r="D628" s="83" t="s">
        <v>341</v>
      </c>
      <c r="E628" s="83" t="s">
        <v>569</v>
      </c>
      <c r="F628" s="83" t="s">
        <v>489</v>
      </c>
      <c r="G628" s="83" t="s">
        <v>1241</v>
      </c>
      <c r="H628" s="83" t="s">
        <v>1246</v>
      </c>
      <c r="I628" s="83" t="s">
        <v>133</v>
      </c>
      <c r="J628" s="83" t="s">
        <v>635</v>
      </c>
      <c r="K628" s="83" t="s">
        <v>1263</v>
      </c>
      <c r="L628" s="83" t="s">
        <v>1267</v>
      </c>
      <c r="M628" s="83" t="s">
        <v>857</v>
      </c>
      <c r="N628" s="83" t="s">
        <v>1273</v>
      </c>
      <c r="O628" s="83" t="s">
        <v>990</v>
      </c>
      <c r="P628" s="83" t="s">
        <v>1283</v>
      </c>
      <c r="Q628" s="83" t="s">
        <v>914</v>
      </c>
      <c r="R628" s="83" t="s">
        <v>445</v>
      </c>
      <c r="S628" s="83" t="s">
        <v>238</v>
      </c>
      <c r="T628" s="83" t="s">
        <v>436</v>
      </c>
      <c r="U628" s="83" t="s">
        <v>375</v>
      </c>
      <c r="V628" s="83" t="s">
        <v>373</v>
      </c>
      <c r="W628" s="83" t="s">
        <v>582</v>
      </c>
      <c r="X628" s="83" t="s">
        <v>618</v>
      </c>
      <c r="Y628" s="83" t="s">
        <v>744</v>
      </c>
      <c r="Z628" s="83" t="s">
        <v>1106</v>
      </c>
      <c r="AA628" s="83" t="s">
        <v>161</v>
      </c>
      <c r="AB628" s="83" t="s">
        <v>38</v>
      </c>
      <c r="AC628" s="83" t="s">
        <v>95</v>
      </c>
      <c r="AD628" s="83" t="s">
        <v>619</v>
      </c>
      <c r="AE628" s="83" t="s">
        <v>680</v>
      </c>
      <c r="AF628" s="83" t="s">
        <v>699</v>
      </c>
      <c r="AG628" s="83" t="s">
        <v>1295</v>
      </c>
      <c r="AH628" s="83" t="s">
        <v>1296</v>
      </c>
      <c r="AI628" s="83" t="s">
        <v>61</v>
      </c>
      <c r="AJ628" s="83" t="s">
        <v>195</v>
      </c>
      <c r="AK628" s="83" t="s">
        <v>244</v>
      </c>
      <c r="AL628" s="83" t="s">
        <v>271</v>
      </c>
      <c r="AM628" s="83" t="s">
        <v>99</v>
      </c>
      <c r="AN628" s="83" t="s">
        <v>1297</v>
      </c>
      <c r="AO628" s="83" t="s">
        <v>288</v>
      </c>
      <c r="AP628" s="83" t="s">
        <v>523</v>
      </c>
      <c r="AQ628" s="83" t="s">
        <v>633</v>
      </c>
      <c r="AR628" s="83" t="s">
        <v>754</v>
      </c>
      <c r="AS628" s="83" t="s">
        <v>323</v>
      </c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E628" s="83"/>
      <c r="BF628" s="83"/>
      <c r="BG628" s="83"/>
      <c r="BH628" s="83"/>
      <c r="BI628" s="83"/>
      <c r="BJ628" s="83"/>
      <c r="BK628" s="83"/>
      <c r="BL628" s="83"/>
      <c r="BM628" s="83"/>
      <c r="BN628" s="83"/>
      <c r="BO628" s="83"/>
      <c r="BP628" s="83"/>
      <c r="BQ628" s="83"/>
      <c r="BR628" s="83"/>
    </row>
    <row r="629">
      <c r="A629" s="83" t="str">
        <f t="array" ref="A629:ALK629">transpose(indirect('Train Failure report card'!C629))</f>
        <v>Current collector fuse</v>
      </c>
      <c r="B629" s="83" t="s">
        <v>126</v>
      </c>
      <c r="C629" s="83" t="s">
        <v>1185</v>
      </c>
      <c r="D629" s="83" t="s">
        <v>1201</v>
      </c>
      <c r="E629" s="83" t="s">
        <v>1218</v>
      </c>
      <c r="F629" s="83" t="s">
        <v>812</v>
      </c>
      <c r="G629" s="83" t="s">
        <v>176</v>
      </c>
      <c r="H629" s="83" t="s">
        <v>1244</v>
      </c>
      <c r="I629" s="83" t="s">
        <v>253</v>
      </c>
      <c r="J629" s="83" t="s">
        <v>433</v>
      </c>
      <c r="K629" s="83" t="s">
        <v>323</v>
      </c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  <c r="AG629" s="83"/>
      <c r="AH629" s="83"/>
      <c r="AI629" s="83"/>
      <c r="AJ629" s="83"/>
      <c r="AK629" s="83"/>
      <c r="AL629" s="83"/>
      <c r="AM629" s="83"/>
      <c r="AN629" s="83"/>
      <c r="AO629" s="83"/>
      <c r="AP629" s="83"/>
      <c r="AQ629" s="83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E629" s="83"/>
      <c r="BF629" s="83"/>
      <c r="BG629" s="83"/>
      <c r="BH629" s="83"/>
      <c r="BI629" s="83"/>
      <c r="BJ629" s="83"/>
      <c r="BK629" s="83"/>
      <c r="BL629" s="83"/>
      <c r="BM629" s="83"/>
      <c r="BN629" s="83"/>
      <c r="BO629" s="83"/>
      <c r="BP629" s="83"/>
      <c r="BQ629" s="83"/>
      <c r="BR629" s="83"/>
    </row>
    <row r="630">
      <c r="A630" s="83" t="str">
        <f t="array" ref="A630:ALK630">transpose(indirect('Train Failure report card'!C630))</f>
        <v>Saloon LCD</v>
      </c>
      <c r="B630" s="83" t="s">
        <v>164</v>
      </c>
      <c r="C630" s="83" t="s">
        <v>536</v>
      </c>
      <c r="D630" s="83" t="s">
        <v>341</v>
      </c>
      <c r="E630" s="83" t="s">
        <v>569</v>
      </c>
      <c r="F630" s="83" t="s">
        <v>489</v>
      </c>
      <c r="G630" s="83" t="s">
        <v>1241</v>
      </c>
      <c r="H630" s="83" t="s">
        <v>1246</v>
      </c>
      <c r="I630" s="83" t="s">
        <v>133</v>
      </c>
      <c r="J630" s="83" t="s">
        <v>635</v>
      </c>
      <c r="K630" s="83" t="s">
        <v>1263</v>
      </c>
      <c r="L630" s="83" t="s">
        <v>1267</v>
      </c>
      <c r="M630" s="83" t="s">
        <v>857</v>
      </c>
      <c r="N630" s="83" t="s">
        <v>1273</v>
      </c>
      <c r="O630" s="83" t="s">
        <v>990</v>
      </c>
      <c r="P630" s="83" t="s">
        <v>1283</v>
      </c>
      <c r="Q630" s="83" t="s">
        <v>914</v>
      </c>
      <c r="R630" s="83" t="s">
        <v>445</v>
      </c>
      <c r="S630" s="83" t="s">
        <v>238</v>
      </c>
      <c r="T630" s="83" t="s">
        <v>436</v>
      </c>
      <c r="U630" s="83" t="s">
        <v>375</v>
      </c>
      <c r="V630" s="83" t="s">
        <v>373</v>
      </c>
      <c r="W630" s="83" t="s">
        <v>582</v>
      </c>
      <c r="X630" s="83" t="s">
        <v>618</v>
      </c>
      <c r="Y630" s="83" t="s">
        <v>744</v>
      </c>
      <c r="Z630" s="83" t="s">
        <v>1106</v>
      </c>
      <c r="AA630" s="83" t="s">
        <v>161</v>
      </c>
      <c r="AB630" s="83" t="s">
        <v>38</v>
      </c>
      <c r="AC630" s="83" t="s">
        <v>95</v>
      </c>
      <c r="AD630" s="83" t="s">
        <v>619</v>
      </c>
      <c r="AE630" s="83" t="s">
        <v>680</v>
      </c>
      <c r="AF630" s="83" t="s">
        <v>699</v>
      </c>
      <c r="AG630" s="83" t="s">
        <v>1295</v>
      </c>
      <c r="AH630" s="83" t="s">
        <v>1296</v>
      </c>
      <c r="AI630" s="83" t="s">
        <v>61</v>
      </c>
      <c r="AJ630" s="83" t="s">
        <v>195</v>
      </c>
      <c r="AK630" s="83" t="s">
        <v>244</v>
      </c>
      <c r="AL630" s="83" t="s">
        <v>271</v>
      </c>
      <c r="AM630" s="83" t="s">
        <v>99</v>
      </c>
      <c r="AN630" s="83" t="s">
        <v>1297</v>
      </c>
      <c r="AO630" s="83" t="s">
        <v>288</v>
      </c>
      <c r="AP630" s="83" t="s">
        <v>523</v>
      </c>
      <c r="AQ630" s="83" t="s">
        <v>633</v>
      </c>
      <c r="AR630" s="83" t="s">
        <v>754</v>
      </c>
      <c r="AS630" s="83" t="s">
        <v>323</v>
      </c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E630" s="83"/>
      <c r="BF630" s="83"/>
      <c r="BG630" s="83"/>
      <c r="BH630" s="83"/>
      <c r="BI630" s="83"/>
      <c r="BJ630" s="83"/>
      <c r="BK630" s="83"/>
      <c r="BL630" s="83"/>
      <c r="BM630" s="83"/>
      <c r="BN630" s="83"/>
      <c r="BO630" s="83"/>
      <c r="BP630" s="83"/>
      <c r="BQ630" s="83"/>
      <c r="BR630" s="83"/>
    </row>
    <row r="631">
      <c r="A631" s="83" t="str">
        <f t="array" ref="A631:ALK631">transpose(indirect('Train Failure report card'!C631))</f>
        <v>Fire Extinguisher</v>
      </c>
      <c r="B631" s="83" t="s">
        <v>703</v>
      </c>
      <c r="C631" s="83" t="s">
        <v>1191</v>
      </c>
      <c r="D631" s="83" t="s">
        <v>1208</v>
      </c>
      <c r="E631" s="83" t="s">
        <v>1224</v>
      </c>
      <c r="F631" s="83" t="s">
        <v>1233</v>
      </c>
      <c r="G631" s="83" t="s">
        <v>323</v>
      </c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  <c r="AI631" s="83"/>
      <c r="AJ631" s="83"/>
      <c r="AK631" s="83"/>
      <c r="AL631" s="83"/>
      <c r="AM631" s="83"/>
      <c r="AN631" s="83"/>
      <c r="AO631" s="83"/>
      <c r="AP631" s="83"/>
      <c r="AQ631" s="83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E631" s="83"/>
      <c r="BF631" s="83"/>
      <c r="BG631" s="83"/>
      <c r="BH631" s="83"/>
      <c r="BI631" s="83"/>
      <c r="BJ631" s="83"/>
      <c r="BK631" s="83"/>
      <c r="BL631" s="83"/>
      <c r="BM631" s="83"/>
      <c r="BN631" s="83"/>
      <c r="BO631" s="83"/>
      <c r="BP631" s="83"/>
      <c r="BQ631" s="83"/>
      <c r="BR631" s="83"/>
    </row>
    <row r="632">
      <c r="A632" s="83" t="str">
        <f t="array" ref="A632:ALK632">transpose(indirect('Train Failure report card'!C632))</f>
        <v>Fire Extinguisher</v>
      </c>
      <c r="B632" s="83" t="s">
        <v>703</v>
      </c>
      <c r="C632" s="83" t="s">
        <v>1191</v>
      </c>
      <c r="D632" s="83" t="s">
        <v>1208</v>
      </c>
      <c r="E632" s="83" t="s">
        <v>1224</v>
      </c>
      <c r="F632" s="83" t="s">
        <v>1233</v>
      </c>
      <c r="G632" s="83" t="s">
        <v>323</v>
      </c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  <c r="AJ632" s="83"/>
      <c r="AK632" s="83"/>
      <c r="AL632" s="83"/>
      <c r="AM632" s="83"/>
      <c r="AN632" s="83"/>
      <c r="AO632" s="83"/>
      <c r="AP632" s="83"/>
      <c r="AQ632" s="83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E632" s="83"/>
      <c r="BF632" s="83"/>
      <c r="BG632" s="83"/>
      <c r="BH632" s="83"/>
      <c r="BI632" s="83"/>
      <c r="BJ632" s="83"/>
      <c r="BK632" s="83"/>
      <c r="BL632" s="83"/>
      <c r="BM632" s="83"/>
      <c r="BN632" s="83"/>
      <c r="BO632" s="83"/>
      <c r="BP632" s="83"/>
      <c r="BQ632" s="83"/>
      <c r="BR632" s="83"/>
    </row>
    <row r="633">
      <c r="A633" s="83" t="str">
        <f t="array" ref="A633:ALK633">transpose(indirect('Train Failure report card'!C633))</f>
        <v>Saloon LCD</v>
      </c>
      <c r="B633" s="83" t="s">
        <v>164</v>
      </c>
      <c r="C633" s="83" t="s">
        <v>536</v>
      </c>
      <c r="D633" s="83" t="s">
        <v>341</v>
      </c>
      <c r="E633" s="83" t="s">
        <v>569</v>
      </c>
      <c r="F633" s="83" t="s">
        <v>489</v>
      </c>
      <c r="G633" s="83" t="s">
        <v>1241</v>
      </c>
      <c r="H633" s="83" t="s">
        <v>1246</v>
      </c>
      <c r="I633" s="83" t="s">
        <v>133</v>
      </c>
      <c r="J633" s="83" t="s">
        <v>635</v>
      </c>
      <c r="K633" s="83" t="s">
        <v>1263</v>
      </c>
      <c r="L633" s="83" t="s">
        <v>1267</v>
      </c>
      <c r="M633" s="83" t="s">
        <v>857</v>
      </c>
      <c r="N633" s="83" t="s">
        <v>1273</v>
      </c>
      <c r="O633" s="83" t="s">
        <v>990</v>
      </c>
      <c r="P633" s="83" t="s">
        <v>1283</v>
      </c>
      <c r="Q633" s="83" t="s">
        <v>914</v>
      </c>
      <c r="R633" s="83" t="s">
        <v>445</v>
      </c>
      <c r="S633" s="83" t="s">
        <v>238</v>
      </c>
      <c r="T633" s="83" t="s">
        <v>436</v>
      </c>
      <c r="U633" s="83" t="s">
        <v>375</v>
      </c>
      <c r="V633" s="83" t="s">
        <v>373</v>
      </c>
      <c r="W633" s="83" t="s">
        <v>582</v>
      </c>
      <c r="X633" s="83" t="s">
        <v>618</v>
      </c>
      <c r="Y633" s="83" t="s">
        <v>744</v>
      </c>
      <c r="Z633" s="83" t="s">
        <v>1106</v>
      </c>
      <c r="AA633" s="83" t="s">
        <v>161</v>
      </c>
      <c r="AB633" s="83" t="s">
        <v>38</v>
      </c>
      <c r="AC633" s="83" t="s">
        <v>95</v>
      </c>
      <c r="AD633" s="83" t="s">
        <v>619</v>
      </c>
      <c r="AE633" s="83" t="s">
        <v>680</v>
      </c>
      <c r="AF633" s="83" t="s">
        <v>699</v>
      </c>
      <c r="AG633" s="83" t="s">
        <v>1295</v>
      </c>
      <c r="AH633" s="83" t="s">
        <v>1296</v>
      </c>
      <c r="AI633" s="83" t="s">
        <v>61</v>
      </c>
      <c r="AJ633" s="83" t="s">
        <v>195</v>
      </c>
      <c r="AK633" s="83" t="s">
        <v>244</v>
      </c>
      <c r="AL633" s="83" t="s">
        <v>271</v>
      </c>
      <c r="AM633" s="83" t="s">
        <v>99</v>
      </c>
      <c r="AN633" s="83" t="s">
        <v>1297</v>
      </c>
      <c r="AO633" s="83" t="s">
        <v>288</v>
      </c>
      <c r="AP633" s="83" t="s">
        <v>523</v>
      </c>
      <c r="AQ633" s="83" t="s">
        <v>633</v>
      </c>
      <c r="AR633" s="83" t="s">
        <v>754</v>
      </c>
      <c r="AS633" s="83" t="s">
        <v>323</v>
      </c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E633" s="83"/>
      <c r="BF633" s="83"/>
      <c r="BG633" s="83"/>
      <c r="BH633" s="83"/>
      <c r="BI633" s="83"/>
      <c r="BJ633" s="83"/>
      <c r="BK633" s="83"/>
      <c r="BL633" s="83"/>
      <c r="BM633" s="83"/>
      <c r="BN633" s="83"/>
      <c r="BO633" s="83"/>
      <c r="BP633" s="83"/>
      <c r="BQ633" s="83"/>
      <c r="BR633" s="83"/>
    </row>
    <row r="634">
      <c r="A634" s="83" t="str">
        <f t="array" ref="A634:ALK634">transpose(indirect('Train Failure report card'!C634))</f>
        <v>Gateway valve</v>
      </c>
      <c r="B634" s="83" t="s">
        <v>34</v>
      </c>
      <c r="C634" s="83" t="s">
        <v>1195</v>
      </c>
      <c r="D634" s="83" t="s">
        <v>1211</v>
      </c>
      <c r="E634" s="83" t="s">
        <v>1226</v>
      </c>
      <c r="F634" s="83" t="s">
        <v>1235</v>
      </c>
      <c r="G634" s="83" t="s">
        <v>533</v>
      </c>
      <c r="H634" s="83" t="s">
        <v>1247</v>
      </c>
      <c r="I634" s="83" t="s">
        <v>200</v>
      </c>
      <c r="J634" s="83" t="s">
        <v>259</v>
      </c>
      <c r="K634" s="83" t="s">
        <v>147</v>
      </c>
      <c r="L634" s="83" t="s">
        <v>562</v>
      </c>
      <c r="M634" s="83" t="s">
        <v>694</v>
      </c>
      <c r="N634" s="83" t="s">
        <v>323</v>
      </c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  <c r="AK634" s="83"/>
      <c r="AL634" s="83"/>
      <c r="AM634" s="83"/>
      <c r="AN634" s="83"/>
      <c r="AO634" s="83"/>
      <c r="AP634" s="83"/>
      <c r="AQ634" s="83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E634" s="83"/>
      <c r="BF634" s="83"/>
      <c r="BG634" s="83"/>
      <c r="BH634" s="83"/>
      <c r="BI634" s="83"/>
      <c r="BJ634" s="83"/>
      <c r="BK634" s="83"/>
      <c r="BL634" s="83"/>
      <c r="BM634" s="83"/>
      <c r="BN634" s="83"/>
      <c r="BO634" s="83"/>
      <c r="BP634" s="83"/>
      <c r="BQ634" s="83"/>
      <c r="BR634" s="83"/>
    </row>
    <row r="635">
      <c r="A635" s="83" t="str">
        <f t="array" ref="A635:ALK635">transpose(indirect('Train Failure report card'!C635))</f>
        <v>Current collector fuse</v>
      </c>
      <c r="B635" s="83" t="s">
        <v>126</v>
      </c>
      <c r="C635" s="83" t="s">
        <v>1185</v>
      </c>
      <c r="D635" s="83" t="s">
        <v>1201</v>
      </c>
      <c r="E635" s="83" t="s">
        <v>1218</v>
      </c>
      <c r="F635" s="83" t="s">
        <v>812</v>
      </c>
      <c r="G635" s="83" t="s">
        <v>176</v>
      </c>
      <c r="H635" s="83" t="s">
        <v>1244</v>
      </c>
      <c r="I635" s="83" t="s">
        <v>253</v>
      </c>
      <c r="J635" s="83" t="s">
        <v>433</v>
      </c>
      <c r="K635" s="83" t="s">
        <v>323</v>
      </c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  <c r="AG635" s="83"/>
      <c r="AH635" s="83"/>
      <c r="AI635" s="83"/>
      <c r="AJ635" s="83"/>
      <c r="AK635" s="83"/>
      <c r="AL635" s="83"/>
      <c r="AM635" s="83"/>
      <c r="AN635" s="83"/>
      <c r="AO635" s="83"/>
      <c r="AP635" s="83"/>
      <c r="AQ635" s="83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E635" s="83"/>
      <c r="BF635" s="83"/>
      <c r="BG635" s="83"/>
      <c r="BH635" s="83"/>
      <c r="BI635" s="83"/>
      <c r="BJ635" s="83"/>
      <c r="BK635" s="83"/>
      <c r="BL635" s="83"/>
      <c r="BM635" s="83"/>
      <c r="BN635" s="83"/>
      <c r="BO635" s="83"/>
      <c r="BP635" s="83"/>
      <c r="BQ635" s="83"/>
      <c r="BR635" s="83"/>
    </row>
    <row r="636">
      <c r="A636" s="83" t="str">
        <f t="array" ref="A636:ALK636">transpose(indirect('Train Failure report card'!C636))</f>
        <v>Fire Extinguisher</v>
      </c>
      <c r="B636" s="83" t="s">
        <v>703</v>
      </c>
      <c r="C636" s="83" t="s">
        <v>1191</v>
      </c>
      <c r="D636" s="83" t="s">
        <v>1208</v>
      </c>
      <c r="E636" s="83" t="s">
        <v>1224</v>
      </c>
      <c r="F636" s="83" t="s">
        <v>1233</v>
      </c>
      <c r="G636" s="83" t="s">
        <v>323</v>
      </c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  <c r="AG636" s="83"/>
      <c r="AH636" s="83"/>
      <c r="AI636" s="83"/>
      <c r="AJ636" s="83"/>
      <c r="AK636" s="83"/>
      <c r="AL636" s="83"/>
      <c r="AM636" s="83"/>
      <c r="AN636" s="83"/>
      <c r="AO636" s="83"/>
      <c r="AP636" s="83"/>
      <c r="AQ636" s="83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E636" s="83"/>
      <c r="BF636" s="83"/>
      <c r="BG636" s="83"/>
      <c r="BH636" s="83"/>
      <c r="BI636" s="83"/>
      <c r="BJ636" s="83"/>
      <c r="BK636" s="83"/>
      <c r="BL636" s="83"/>
      <c r="BM636" s="83"/>
      <c r="BN636" s="83"/>
      <c r="BO636" s="83"/>
      <c r="BP636" s="83"/>
      <c r="BQ636" s="83"/>
      <c r="BR636" s="83"/>
    </row>
    <row r="637">
      <c r="A637" s="83" t="str">
        <f t="array" ref="A637:ALK637">transpose(indirect('Train Failure report card'!C637))</f>
        <v>LDCU</v>
      </c>
      <c r="B637" s="83" t="s">
        <v>1173</v>
      </c>
      <c r="C637" s="83" t="s">
        <v>1187</v>
      </c>
      <c r="D637" s="83" t="s">
        <v>1203</v>
      </c>
      <c r="E637" s="83" t="s">
        <v>1220</v>
      </c>
      <c r="F637" s="83" t="s">
        <v>1232</v>
      </c>
      <c r="G637" s="83" t="s">
        <v>1238</v>
      </c>
      <c r="H637" s="83" t="s">
        <v>150</v>
      </c>
      <c r="I637" s="83" t="s">
        <v>605</v>
      </c>
      <c r="J637" s="83" t="s">
        <v>141</v>
      </c>
      <c r="K637" s="83" t="s">
        <v>1261</v>
      </c>
      <c r="L637" s="83" t="s">
        <v>56</v>
      </c>
      <c r="M637" s="83" t="s">
        <v>312</v>
      </c>
      <c r="N637" s="83" t="s">
        <v>224</v>
      </c>
      <c r="O637" s="83" t="s">
        <v>1276</v>
      </c>
      <c r="P637" s="83" t="s">
        <v>1281</v>
      </c>
      <c r="Q637" s="83" t="s">
        <v>1286</v>
      </c>
      <c r="R637" s="83" t="s">
        <v>323</v>
      </c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  <c r="AJ637" s="83"/>
      <c r="AK637" s="83"/>
      <c r="AL637" s="83"/>
      <c r="AM637" s="83"/>
      <c r="AN637" s="83"/>
      <c r="AO637" s="83"/>
      <c r="AP637" s="83"/>
      <c r="AQ637" s="83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E637" s="83"/>
      <c r="BF637" s="83"/>
      <c r="BG637" s="83"/>
      <c r="BH637" s="83"/>
      <c r="BI637" s="83"/>
      <c r="BJ637" s="83"/>
      <c r="BK637" s="83"/>
      <c r="BL637" s="83"/>
      <c r="BM637" s="83"/>
      <c r="BN637" s="83"/>
      <c r="BO637" s="83"/>
      <c r="BP637" s="83"/>
      <c r="BQ637" s="83"/>
      <c r="BR637" s="83"/>
    </row>
    <row r="638">
      <c r="A638" s="83" t="str">
        <f t="array" ref="A638:ALK638">transpose(indirect('Train Failure report card'!C638))</f>
        <v>Gateway valve</v>
      </c>
      <c r="B638" s="83" t="s">
        <v>34</v>
      </c>
      <c r="C638" s="83" t="s">
        <v>1195</v>
      </c>
      <c r="D638" s="83" t="s">
        <v>1211</v>
      </c>
      <c r="E638" s="83" t="s">
        <v>1226</v>
      </c>
      <c r="F638" s="83" t="s">
        <v>1235</v>
      </c>
      <c r="G638" s="83" t="s">
        <v>533</v>
      </c>
      <c r="H638" s="83" t="s">
        <v>1247</v>
      </c>
      <c r="I638" s="83" t="s">
        <v>200</v>
      </c>
      <c r="J638" s="83" t="s">
        <v>259</v>
      </c>
      <c r="K638" s="83" t="s">
        <v>147</v>
      </c>
      <c r="L638" s="83" t="s">
        <v>562</v>
      </c>
      <c r="M638" s="83" t="s">
        <v>694</v>
      </c>
      <c r="N638" s="83" t="s">
        <v>323</v>
      </c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  <c r="AG638" s="83"/>
      <c r="AH638" s="83"/>
      <c r="AI638" s="83"/>
      <c r="AJ638" s="83"/>
      <c r="AK638" s="83"/>
      <c r="AL638" s="83"/>
      <c r="AM638" s="83"/>
      <c r="AN638" s="83"/>
      <c r="AO638" s="83"/>
      <c r="AP638" s="83"/>
      <c r="AQ638" s="83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E638" s="83"/>
      <c r="BF638" s="83"/>
      <c r="BG638" s="83"/>
      <c r="BH638" s="83"/>
      <c r="BI638" s="83"/>
      <c r="BJ638" s="83"/>
      <c r="BK638" s="83"/>
      <c r="BL638" s="83"/>
      <c r="BM638" s="83"/>
      <c r="BN638" s="83"/>
      <c r="BO638" s="83"/>
      <c r="BP638" s="83"/>
      <c r="BQ638" s="83"/>
      <c r="BR638" s="83"/>
    </row>
    <row r="639">
      <c r="A639" s="83" t="str">
        <f t="array" ref="A639:ALK639">transpose(indirect('Train Failure report card'!C639))</f>
        <v>Saloon LCD</v>
      </c>
      <c r="B639" s="83" t="s">
        <v>164</v>
      </c>
      <c r="C639" s="83" t="s">
        <v>536</v>
      </c>
      <c r="D639" s="83" t="s">
        <v>341</v>
      </c>
      <c r="E639" s="83" t="s">
        <v>569</v>
      </c>
      <c r="F639" s="83" t="s">
        <v>489</v>
      </c>
      <c r="G639" s="83" t="s">
        <v>1241</v>
      </c>
      <c r="H639" s="83" t="s">
        <v>1246</v>
      </c>
      <c r="I639" s="83" t="s">
        <v>133</v>
      </c>
      <c r="J639" s="83" t="s">
        <v>635</v>
      </c>
      <c r="K639" s="83" t="s">
        <v>1263</v>
      </c>
      <c r="L639" s="83" t="s">
        <v>1267</v>
      </c>
      <c r="M639" s="83" t="s">
        <v>857</v>
      </c>
      <c r="N639" s="83" t="s">
        <v>1273</v>
      </c>
      <c r="O639" s="83" t="s">
        <v>990</v>
      </c>
      <c r="P639" s="83" t="s">
        <v>1283</v>
      </c>
      <c r="Q639" s="83" t="s">
        <v>914</v>
      </c>
      <c r="R639" s="83" t="s">
        <v>445</v>
      </c>
      <c r="S639" s="83" t="s">
        <v>238</v>
      </c>
      <c r="T639" s="83" t="s">
        <v>436</v>
      </c>
      <c r="U639" s="83" t="s">
        <v>375</v>
      </c>
      <c r="V639" s="83" t="s">
        <v>373</v>
      </c>
      <c r="W639" s="83" t="s">
        <v>582</v>
      </c>
      <c r="X639" s="83" t="s">
        <v>618</v>
      </c>
      <c r="Y639" s="83" t="s">
        <v>744</v>
      </c>
      <c r="Z639" s="83" t="s">
        <v>1106</v>
      </c>
      <c r="AA639" s="83" t="s">
        <v>161</v>
      </c>
      <c r="AB639" s="83" t="s">
        <v>38</v>
      </c>
      <c r="AC639" s="83" t="s">
        <v>95</v>
      </c>
      <c r="AD639" s="83" t="s">
        <v>619</v>
      </c>
      <c r="AE639" s="83" t="s">
        <v>680</v>
      </c>
      <c r="AF639" s="83" t="s">
        <v>699</v>
      </c>
      <c r="AG639" s="83" t="s">
        <v>1295</v>
      </c>
      <c r="AH639" s="83" t="s">
        <v>1296</v>
      </c>
      <c r="AI639" s="83" t="s">
        <v>61</v>
      </c>
      <c r="AJ639" s="83" t="s">
        <v>195</v>
      </c>
      <c r="AK639" s="83" t="s">
        <v>244</v>
      </c>
      <c r="AL639" s="83" t="s">
        <v>271</v>
      </c>
      <c r="AM639" s="83" t="s">
        <v>99</v>
      </c>
      <c r="AN639" s="83" t="s">
        <v>1297</v>
      </c>
      <c r="AO639" s="83" t="s">
        <v>288</v>
      </c>
      <c r="AP639" s="83" t="s">
        <v>523</v>
      </c>
      <c r="AQ639" s="83" t="s">
        <v>633</v>
      </c>
      <c r="AR639" s="83" t="s">
        <v>754</v>
      </c>
      <c r="AS639" s="83" t="s">
        <v>323</v>
      </c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E639" s="83"/>
      <c r="BF639" s="83"/>
      <c r="BG639" s="83"/>
      <c r="BH639" s="83"/>
      <c r="BI639" s="83"/>
      <c r="BJ639" s="83"/>
      <c r="BK639" s="83"/>
      <c r="BL639" s="83"/>
      <c r="BM639" s="83"/>
      <c r="BN639" s="83"/>
      <c r="BO639" s="83"/>
      <c r="BP639" s="83"/>
      <c r="BQ639" s="83"/>
      <c r="BR639" s="83"/>
    </row>
    <row r="640">
      <c r="A640" s="83" t="str">
        <f t="array" ref="A640:ALK640">transpose(indirect('Train Failure report card'!C640))</f>
        <v>Current collector fuse</v>
      </c>
      <c r="B640" s="83" t="s">
        <v>126</v>
      </c>
      <c r="C640" s="83" t="s">
        <v>1185</v>
      </c>
      <c r="D640" s="83" t="s">
        <v>1201</v>
      </c>
      <c r="E640" s="83" t="s">
        <v>1218</v>
      </c>
      <c r="F640" s="83" t="s">
        <v>812</v>
      </c>
      <c r="G640" s="83" t="s">
        <v>176</v>
      </c>
      <c r="H640" s="83" t="s">
        <v>1244</v>
      </c>
      <c r="I640" s="83" t="s">
        <v>253</v>
      </c>
      <c r="J640" s="83" t="s">
        <v>433</v>
      </c>
      <c r="K640" s="83" t="s">
        <v>323</v>
      </c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  <c r="AG640" s="83"/>
      <c r="AH640" s="83"/>
      <c r="AI640" s="83"/>
      <c r="AJ640" s="83"/>
      <c r="AK640" s="83"/>
      <c r="AL640" s="83"/>
      <c r="AM640" s="83"/>
      <c r="AN640" s="83"/>
      <c r="AO640" s="83"/>
      <c r="AP640" s="83"/>
      <c r="AQ640" s="83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E640" s="83"/>
      <c r="BF640" s="83"/>
      <c r="BG640" s="83"/>
      <c r="BH640" s="83"/>
      <c r="BI640" s="83"/>
      <c r="BJ640" s="83"/>
      <c r="BK640" s="83"/>
      <c r="BL640" s="83"/>
      <c r="BM640" s="83"/>
      <c r="BN640" s="83"/>
      <c r="BO640" s="83"/>
      <c r="BP640" s="83"/>
      <c r="BQ640" s="83"/>
      <c r="BR640" s="83"/>
    </row>
    <row r="641">
      <c r="A641" s="83" t="str">
        <f t="array" ref="A641:ALK641">transpose(indirect('Train Failure report card'!C641))</f>
        <v>Gateway valve</v>
      </c>
      <c r="B641" s="83" t="s">
        <v>34</v>
      </c>
      <c r="C641" s="83" t="s">
        <v>1195</v>
      </c>
      <c r="D641" s="83" t="s">
        <v>1211</v>
      </c>
      <c r="E641" s="83" t="s">
        <v>1226</v>
      </c>
      <c r="F641" s="83" t="s">
        <v>1235</v>
      </c>
      <c r="G641" s="83" t="s">
        <v>533</v>
      </c>
      <c r="H641" s="83" t="s">
        <v>1247</v>
      </c>
      <c r="I641" s="83" t="s">
        <v>200</v>
      </c>
      <c r="J641" s="83" t="s">
        <v>259</v>
      </c>
      <c r="K641" s="83" t="s">
        <v>147</v>
      </c>
      <c r="L641" s="83" t="s">
        <v>562</v>
      </c>
      <c r="M641" s="83" t="s">
        <v>694</v>
      </c>
      <c r="N641" s="83" t="s">
        <v>323</v>
      </c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  <c r="AK641" s="83"/>
      <c r="AL641" s="83"/>
      <c r="AM641" s="83"/>
      <c r="AN641" s="83"/>
      <c r="AO641" s="83"/>
      <c r="AP641" s="83"/>
      <c r="AQ641" s="83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E641" s="83"/>
      <c r="BF641" s="83"/>
      <c r="BG641" s="83"/>
      <c r="BH641" s="83"/>
      <c r="BI641" s="83"/>
      <c r="BJ641" s="83"/>
      <c r="BK641" s="83"/>
      <c r="BL641" s="83"/>
      <c r="BM641" s="83"/>
      <c r="BN641" s="83"/>
      <c r="BO641" s="83"/>
      <c r="BP641" s="83"/>
      <c r="BQ641" s="83"/>
      <c r="BR641" s="83"/>
    </row>
    <row r="642">
      <c r="A642" s="83" t="str">
        <f t="array" ref="A642:ALK642">transpose(indirect('Train Failure report card'!C642))</f>
        <v>Current collector fuse</v>
      </c>
      <c r="B642" s="83" t="s">
        <v>126</v>
      </c>
      <c r="C642" s="83" t="s">
        <v>1185</v>
      </c>
      <c r="D642" s="83" t="s">
        <v>1201</v>
      </c>
      <c r="E642" s="83" t="s">
        <v>1218</v>
      </c>
      <c r="F642" s="83" t="s">
        <v>812</v>
      </c>
      <c r="G642" s="83" t="s">
        <v>176</v>
      </c>
      <c r="H642" s="83" t="s">
        <v>1244</v>
      </c>
      <c r="I642" s="83" t="s">
        <v>253</v>
      </c>
      <c r="J642" s="83" t="s">
        <v>433</v>
      </c>
      <c r="K642" s="83" t="s">
        <v>323</v>
      </c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  <c r="AG642" s="83"/>
      <c r="AH642" s="83"/>
      <c r="AI642" s="83"/>
      <c r="AJ642" s="83"/>
      <c r="AK642" s="83"/>
      <c r="AL642" s="83"/>
      <c r="AM642" s="83"/>
      <c r="AN642" s="83"/>
      <c r="AO642" s="83"/>
      <c r="AP642" s="83"/>
      <c r="AQ642" s="83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E642" s="83"/>
      <c r="BF642" s="83"/>
      <c r="BG642" s="83"/>
      <c r="BH642" s="83"/>
      <c r="BI642" s="83"/>
      <c r="BJ642" s="83"/>
      <c r="BK642" s="83"/>
      <c r="BL642" s="83"/>
      <c r="BM642" s="83"/>
      <c r="BN642" s="83"/>
      <c r="BO642" s="83"/>
      <c r="BP642" s="83"/>
      <c r="BQ642" s="83"/>
      <c r="BR642" s="83"/>
    </row>
    <row r="643">
      <c r="A643" s="83" t="str">
        <f t="array" ref="A643:ALK643">transpose(indirect('Train Failure report card'!C643))</f>
        <v>Low beam lamp</v>
      </c>
      <c r="B643" s="83" t="s">
        <v>19</v>
      </c>
      <c r="C643" s="83" t="s">
        <v>1192</v>
      </c>
      <c r="D643" s="83" t="s">
        <v>1209</v>
      </c>
      <c r="E643" s="83" t="s">
        <v>249</v>
      </c>
      <c r="F643" s="83" t="s">
        <v>357</v>
      </c>
      <c r="G643" s="83" t="s">
        <v>323</v>
      </c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  <c r="AG643" s="83"/>
      <c r="AH643" s="83"/>
      <c r="AI643" s="83"/>
      <c r="AJ643" s="83"/>
      <c r="AK643" s="83"/>
      <c r="AL643" s="83"/>
      <c r="AM643" s="83"/>
      <c r="AN643" s="83"/>
      <c r="AO643" s="83"/>
      <c r="AP643" s="83"/>
      <c r="AQ643" s="83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E643" s="83"/>
      <c r="BF643" s="83"/>
      <c r="BG643" s="83"/>
      <c r="BH643" s="83"/>
      <c r="BI643" s="83"/>
      <c r="BJ643" s="83"/>
      <c r="BK643" s="83"/>
      <c r="BL643" s="83"/>
      <c r="BM643" s="83"/>
      <c r="BN643" s="83"/>
      <c r="BO643" s="83"/>
      <c r="BP643" s="83"/>
      <c r="BQ643" s="83"/>
      <c r="BR643" s="83"/>
    </row>
    <row r="644">
      <c r="A644" s="83" t="str">
        <f t="array" ref="A644:ALK644">transpose(indirect('Train Failure report card'!C644))</f>
        <v>Current collector fuse</v>
      </c>
      <c r="B644" s="83" t="s">
        <v>126</v>
      </c>
      <c r="C644" s="83" t="s">
        <v>1185</v>
      </c>
      <c r="D644" s="83" t="s">
        <v>1201</v>
      </c>
      <c r="E644" s="83" t="s">
        <v>1218</v>
      </c>
      <c r="F644" s="83" t="s">
        <v>812</v>
      </c>
      <c r="G644" s="83" t="s">
        <v>176</v>
      </c>
      <c r="H644" s="83" t="s">
        <v>1244</v>
      </c>
      <c r="I644" s="83" t="s">
        <v>253</v>
      </c>
      <c r="J644" s="83" t="s">
        <v>433</v>
      </c>
      <c r="K644" s="83" t="s">
        <v>323</v>
      </c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  <c r="AG644" s="83"/>
      <c r="AH644" s="83"/>
      <c r="AI644" s="83"/>
      <c r="AJ644" s="83"/>
      <c r="AK644" s="83"/>
      <c r="AL644" s="83"/>
      <c r="AM644" s="83"/>
      <c r="AN644" s="83"/>
      <c r="AO644" s="83"/>
      <c r="AP644" s="83"/>
      <c r="AQ644" s="83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E644" s="83"/>
      <c r="BF644" s="83"/>
      <c r="BG644" s="83"/>
      <c r="BH644" s="83"/>
      <c r="BI644" s="83"/>
      <c r="BJ644" s="83"/>
      <c r="BK644" s="83"/>
      <c r="BL644" s="83"/>
      <c r="BM644" s="83"/>
      <c r="BN644" s="83"/>
      <c r="BO644" s="83"/>
      <c r="BP644" s="83"/>
      <c r="BQ644" s="83"/>
      <c r="BR644" s="83"/>
    </row>
    <row r="645">
      <c r="A645" s="83" t="str">
        <f t="array" ref="A645:ALK645">transpose(indirect('Train Failure report card'!C645))</f>
        <v>Air compressor set</v>
      </c>
      <c r="B645" s="83" t="s">
        <v>1169</v>
      </c>
      <c r="C645" s="83" t="s">
        <v>1182</v>
      </c>
      <c r="D645" s="83" t="s">
        <v>1198</v>
      </c>
      <c r="E645" s="83" t="s">
        <v>1216</v>
      </c>
      <c r="F645" s="83" t="s">
        <v>1230</v>
      </c>
      <c r="G645" s="83" t="s">
        <v>264</v>
      </c>
      <c r="H645" s="83" t="s">
        <v>1243</v>
      </c>
      <c r="I645" s="83" t="s">
        <v>1250</v>
      </c>
      <c r="J645" s="83" t="s">
        <v>130</v>
      </c>
      <c r="K645" s="83" t="s">
        <v>1258</v>
      </c>
      <c r="L645" s="83" t="s">
        <v>86</v>
      </c>
      <c r="M645" s="83" t="s">
        <v>323</v>
      </c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  <c r="AG645" s="83"/>
      <c r="AH645" s="83"/>
      <c r="AI645" s="83"/>
      <c r="AJ645" s="83"/>
      <c r="AK645" s="83"/>
      <c r="AL645" s="83"/>
      <c r="AM645" s="83"/>
      <c r="AN645" s="83"/>
      <c r="AO645" s="83"/>
      <c r="AP645" s="83"/>
      <c r="AQ645" s="83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E645" s="83"/>
      <c r="BF645" s="83"/>
      <c r="BG645" s="83"/>
      <c r="BH645" s="83"/>
      <c r="BI645" s="83"/>
      <c r="BJ645" s="83"/>
      <c r="BK645" s="83"/>
      <c r="BL645" s="83"/>
      <c r="BM645" s="83"/>
      <c r="BN645" s="83"/>
      <c r="BO645" s="83"/>
      <c r="BP645" s="83"/>
      <c r="BQ645" s="83"/>
      <c r="BR645" s="83"/>
    </row>
    <row r="646">
      <c r="A646" s="83" t="str">
        <f t="array" ref="A646:ALK646">transpose(indirect('Train Failure report card'!C646))</f>
        <v>Saloon LCD</v>
      </c>
      <c r="B646" s="83" t="s">
        <v>164</v>
      </c>
      <c r="C646" s="83" t="s">
        <v>536</v>
      </c>
      <c r="D646" s="83" t="s">
        <v>341</v>
      </c>
      <c r="E646" s="83" t="s">
        <v>569</v>
      </c>
      <c r="F646" s="83" t="s">
        <v>489</v>
      </c>
      <c r="G646" s="83" t="s">
        <v>1241</v>
      </c>
      <c r="H646" s="83" t="s">
        <v>1246</v>
      </c>
      <c r="I646" s="83" t="s">
        <v>133</v>
      </c>
      <c r="J646" s="83" t="s">
        <v>635</v>
      </c>
      <c r="K646" s="83" t="s">
        <v>1263</v>
      </c>
      <c r="L646" s="83" t="s">
        <v>1267</v>
      </c>
      <c r="M646" s="83" t="s">
        <v>857</v>
      </c>
      <c r="N646" s="83" t="s">
        <v>1273</v>
      </c>
      <c r="O646" s="83" t="s">
        <v>990</v>
      </c>
      <c r="P646" s="83" t="s">
        <v>1283</v>
      </c>
      <c r="Q646" s="83" t="s">
        <v>914</v>
      </c>
      <c r="R646" s="83" t="s">
        <v>445</v>
      </c>
      <c r="S646" s="83" t="s">
        <v>238</v>
      </c>
      <c r="T646" s="83" t="s">
        <v>436</v>
      </c>
      <c r="U646" s="83" t="s">
        <v>375</v>
      </c>
      <c r="V646" s="83" t="s">
        <v>373</v>
      </c>
      <c r="W646" s="83" t="s">
        <v>582</v>
      </c>
      <c r="X646" s="83" t="s">
        <v>618</v>
      </c>
      <c r="Y646" s="83" t="s">
        <v>744</v>
      </c>
      <c r="Z646" s="83" t="s">
        <v>1106</v>
      </c>
      <c r="AA646" s="83" t="s">
        <v>161</v>
      </c>
      <c r="AB646" s="83" t="s">
        <v>38</v>
      </c>
      <c r="AC646" s="83" t="s">
        <v>95</v>
      </c>
      <c r="AD646" s="83" t="s">
        <v>619</v>
      </c>
      <c r="AE646" s="83" t="s">
        <v>680</v>
      </c>
      <c r="AF646" s="83" t="s">
        <v>699</v>
      </c>
      <c r="AG646" s="83" t="s">
        <v>1295</v>
      </c>
      <c r="AH646" s="83" t="s">
        <v>1296</v>
      </c>
      <c r="AI646" s="83" t="s">
        <v>61</v>
      </c>
      <c r="AJ646" s="83" t="s">
        <v>195</v>
      </c>
      <c r="AK646" s="83" t="s">
        <v>244</v>
      </c>
      <c r="AL646" s="83" t="s">
        <v>271</v>
      </c>
      <c r="AM646" s="83" t="s">
        <v>99</v>
      </c>
      <c r="AN646" s="83" t="s">
        <v>1297</v>
      </c>
      <c r="AO646" s="83" t="s">
        <v>288</v>
      </c>
      <c r="AP646" s="83" t="s">
        <v>523</v>
      </c>
      <c r="AQ646" s="83" t="s">
        <v>633</v>
      </c>
      <c r="AR646" s="83" t="s">
        <v>754</v>
      </c>
      <c r="AS646" s="83" t="s">
        <v>323</v>
      </c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E646" s="83"/>
      <c r="BF646" s="83"/>
      <c r="BG646" s="83"/>
      <c r="BH646" s="83"/>
      <c r="BI646" s="83"/>
      <c r="BJ646" s="83"/>
      <c r="BK646" s="83"/>
      <c r="BL646" s="83"/>
      <c r="BM646" s="83"/>
      <c r="BN646" s="83"/>
      <c r="BO646" s="83"/>
      <c r="BP646" s="83"/>
      <c r="BQ646" s="83"/>
      <c r="BR646" s="83"/>
    </row>
    <row r="647">
      <c r="A647" s="83" t="str">
        <f t="array" ref="A647:ALK647">transpose(indirect('Train Failure report card'!C647))</f>
        <v>LDCU</v>
      </c>
      <c r="B647" s="83" t="s">
        <v>1173</v>
      </c>
      <c r="C647" s="83" t="s">
        <v>1187</v>
      </c>
      <c r="D647" s="83" t="s">
        <v>1203</v>
      </c>
      <c r="E647" s="83" t="s">
        <v>1220</v>
      </c>
      <c r="F647" s="83" t="s">
        <v>1232</v>
      </c>
      <c r="G647" s="83" t="s">
        <v>1238</v>
      </c>
      <c r="H647" s="83" t="s">
        <v>150</v>
      </c>
      <c r="I647" s="83" t="s">
        <v>605</v>
      </c>
      <c r="J647" s="83" t="s">
        <v>141</v>
      </c>
      <c r="K647" s="83" t="s">
        <v>1261</v>
      </c>
      <c r="L647" s="83" t="s">
        <v>56</v>
      </c>
      <c r="M647" s="83" t="s">
        <v>312</v>
      </c>
      <c r="N647" s="83" t="s">
        <v>224</v>
      </c>
      <c r="O647" s="83" t="s">
        <v>1276</v>
      </c>
      <c r="P647" s="83" t="s">
        <v>1281</v>
      </c>
      <c r="Q647" s="83" t="s">
        <v>1286</v>
      </c>
      <c r="R647" s="83" t="s">
        <v>323</v>
      </c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  <c r="AK647" s="83"/>
      <c r="AL647" s="83"/>
      <c r="AM647" s="83"/>
      <c r="AN647" s="83"/>
      <c r="AO647" s="83"/>
      <c r="AP647" s="83"/>
      <c r="AQ647" s="83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E647" s="83"/>
      <c r="BF647" s="83"/>
      <c r="BG647" s="83"/>
      <c r="BH647" s="83"/>
      <c r="BI647" s="83"/>
      <c r="BJ647" s="83"/>
      <c r="BK647" s="83"/>
      <c r="BL647" s="83"/>
      <c r="BM647" s="83"/>
      <c r="BN647" s="83"/>
      <c r="BO647" s="83"/>
      <c r="BP647" s="83"/>
      <c r="BQ647" s="83"/>
      <c r="BR647" s="83"/>
    </row>
    <row r="648">
      <c r="A648" s="83" t="str">
        <f t="array" ref="A648:ALK648">transpose(indirect('Train Failure report card'!C648))</f>
        <v>LDCU</v>
      </c>
      <c r="B648" s="83" t="s">
        <v>1173</v>
      </c>
      <c r="C648" s="83" t="s">
        <v>1187</v>
      </c>
      <c r="D648" s="83" t="s">
        <v>1203</v>
      </c>
      <c r="E648" s="83" t="s">
        <v>1220</v>
      </c>
      <c r="F648" s="83" t="s">
        <v>1232</v>
      </c>
      <c r="G648" s="83" t="s">
        <v>1238</v>
      </c>
      <c r="H648" s="83" t="s">
        <v>150</v>
      </c>
      <c r="I648" s="83" t="s">
        <v>605</v>
      </c>
      <c r="J648" s="83" t="s">
        <v>141</v>
      </c>
      <c r="K648" s="83" t="s">
        <v>1261</v>
      </c>
      <c r="L648" s="83" t="s">
        <v>56</v>
      </c>
      <c r="M648" s="83" t="s">
        <v>312</v>
      </c>
      <c r="N648" s="83" t="s">
        <v>224</v>
      </c>
      <c r="O648" s="83" t="s">
        <v>1276</v>
      </c>
      <c r="P648" s="83" t="s">
        <v>1281</v>
      </c>
      <c r="Q648" s="83" t="s">
        <v>1286</v>
      </c>
      <c r="R648" s="83" t="s">
        <v>323</v>
      </c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3"/>
      <c r="AH648" s="83"/>
      <c r="AI648" s="83"/>
      <c r="AJ648" s="83"/>
      <c r="AK648" s="83"/>
      <c r="AL648" s="83"/>
      <c r="AM648" s="83"/>
      <c r="AN648" s="83"/>
      <c r="AO648" s="83"/>
      <c r="AP648" s="83"/>
      <c r="AQ648" s="83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E648" s="83"/>
      <c r="BF648" s="83"/>
      <c r="BG648" s="83"/>
      <c r="BH648" s="83"/>
      <c r="BI648" s="83"/>
      <c r="BJ648" s="83"/>
      <c r="BK648" s="83"/>
      <c r="BL648" s="83"/>
      <c r="BM648" s="83"/>
      <c r="BN648" s="83"/>
      <c r="BO648" s="83"/>
      <c r="BP648" s="83"/>
      <c r="BQ648" s="83"/>
      <c r="BR648" s="83"/>
    </row>
    <row r="649">
      <c r="A649" s="83" t="str">
        <f t="array" ref="A649:ALK649">transpose(indirect('Train Failure report card'!C649))</f>
        <v>Current collector fuse</v>
      </c>
      <c r="B649" s="83" t="s">
        <v>126</v>
      </c>
      <c r="C649" s="83" t="s">
        <v>1185</v>
      </c>
      <c r="D649" s="83" t="s">
        <v>1201</v>
      </c>
      <c r="E649" s="83" t="s">
        <v>1218</v>
      </c>
      <c r="F649" s="83" t="s">
        <v>812</v>
      </c>
      <c r="G649" s="83" t="s">
        <v>176</v>
      </c>
      <c r="H649" s="83" t="s">
        <v>1244</v>
      </c>
      <c r="I649" s="83" t="s">
        <v>253</v>
      </c>
      <c r="J649" s="83" t="s">
        <v>433</v>
      </c>
      <c r="K649" s="83" t="s">
        <v>323</v>
      </c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  <c r="AG649" s="83"/>
      <c r="AH649" s="83"/>
      <c r="AI649" s="83"/>
      <c r="AJ649" s="83"/>
      <c r="AK649" s="83"/>
      <c r="AL649" s="83"/>
      <c r="AM649" s="83"/>
      <c r="AN649" s="83"/>
      <c r="AO649" s="83"/>
      <c r="AP649" s="83"/>
      <c r="AQ649" s="83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E649" s="83"/>
      <c r="BF649" s="83"/>
      <c r="BG649" s="83"/>
      <c r="BH649" s="83"/>
      <c r="BI649" s="83"/>
      <c r="BJ649" s="83"/>
      <c r="BK649" s="83"/>
      <c r="BL649" s="83"/>
      <c r="BM649" s="83"/>
      <c r="BN649" s="83"/>
      <c r="BO649" s="83"/>
      <c r="BP649" s="83"/>
      <c r="BQ649" s="83"/>
      <c r="BR649" s="83"/>
    </row>
    <row r="650">
      <c r="A650" s="83" t="str">
        <f t="array" ref="A650:ALK650">transpose(indirect('Train Failure report card'!C650))</f>
        <v>Wiper controller Box</v>
      </c>
      <c r="B650" s="83" t="s">
        <v>470</v>
      </c>
      <c r="C650" s="83" t="s">
        <v>424</v>
      </c>
      <c r="D650" s="83" t="s">
        <v>1215</v>
      </c>
      <c r="E650" s="83" t="s">
        <v>281</v>
      </c>
      <c r="F650" s="83" t="s">
        <v>352</v>
      </c>
      <c r="G650" s="83" t="s">
        <v>114</v>
      </c>
      <c r="H650" s="83" t="s">
        <v>1249</v>
      </c>
      <c r="I650" s="83" t="s">
        <v>1255</v>
      </c>
      <c r="J650" s="83" t="s">
        <v>625</v>
      </c>
      <c r="K650" s="83" t="s">
        <v>958</v>
      </c>
      <c r="L650" s="83" t="s">
        <v>645</v>
      </c>
      <c r="M650" s="83" t="s">
        <v>323</v>
      </c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  <c r="AG650" s="83"/>
      <c r="AH650" s="83"/>
      <c r="AI650" s="83"/>
      <c r="AJ650" s="83"/>
      <c r="AK650" s="83"/>
      <c r="AL650" s="83"/>
      <c r="AM650" s="83"/>
      <c r="AN650" s="83"/>
      <c r="AO650" s="83"/>
      <c r="AP650" s="83"/>
      <c r="AQ650" s="83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E650" s="83"/>
      <c r="BF650" s="83"/>
      <c r="BG650" s="83"/>
      <c r="BH650" s="83"/>
      <c r="BI650" s="83"/>
      <c r="BJ650" s="83"/>
      <c r="BK650" s="83"/>
      <c r="BL650" s="83"/>
      <c r="BM650" s="83"/>
      <c r="BN650" s="83"/>
      <c r="BO650" s="83"/>
      <c r="BP650" s="83"/>
      <c r="BQ650" s="83"/>
      <c r="BR650" s="83"/>
    </row>
    <row r="651">
      <c r="A651" s="83" t="str">
        <f t="array" ref="A651:ALK651">transpose(indirect('Train Failure report card'!C651))</f>
        <v>Current collector fuse</v>
      </c>
      <c r="B651" s="83" t="s">
        <v>126</v>
      </c>
      <c r="C651" s="83" t="s">
        <v>1185</v>
      </c>
      <c r="D651" s="83" t="s">
        <v>1201</v>
      </c>
      <c r="E651" s="83" t="s">
        <v>1218</v>
      </c>
      <c r="F651" s="83" t="s">
        <v>812</v>
      </c>
      <c r="G651" s="83" t="s">
        <v>176</v>
      </c>
      <c r="H651" s="83" t="s">
        <v>1244</v>
      </c>
      <c r="I651" s="83" t="s">
        <v>253</v>
      </c>
      <c r="J651" s="83" t="s">
        <v>433</v>
      </c>
      <c r="K651" s="83" t="s">
        <v>323</v>
      </c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  <c r="AG651" s="83"/>
      <c r="AH651" s="83"/>
      <c r="AI651" s="83"/>
      <c r="AJ651" s="83"/>
      <c r="AK651" s="83"/>
      <c r="AL651" s="83"/>
      <c r="AM651" s="83"/>
      <c r="AN651" s="83"/>
      <c r="AO651" s="83"/>
      <c r="AP651" s="83"/>
      <c r="AQ651" s="83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E651" s="83"/>
      <c r="BF651" s="83"/>
      <c r="BG651" s="83"/>
      <c r="BH651" s="83"/>
      <c r="BI651" s="83"/>
      <c r="BJ651" s="83"/>
      <c r="BK651" s="83"/>
      <c r="BL651" s="83"/>
      <c r="BM651" s="83"/>
      <c r="BN651" s="83"/>
      <c r="BO651" s="83"/>
      <c r="BP651" s="83"/>
      <c r="BQ651" s="83"/>
      <c r="BR651" s="83"/>
    </row>
    <row r="652">
      <c r="A652" s="83" t="str">
        <f t="array" ref="A652:ALK652">transpose(indirect('Train Failure report card'!C652))</f>
        <v>V4 Valve (Automatic coupler)</v>
      </c>
      <c r="B652" s="83" t="s">
        <v>1171</v>
      </c>
      <c r="C652" s="83" t="s">
        <v>1184</v>
      </c>
      <c r="D652" s="83" t="s">
        <v>1200</v>
      </c>
      <c r="E652" s="83" t="s">
        <v>215</v>
      </c>
      <c r="F652" s="83" t="s">
        <v>323</v>
      </c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  <c r="AG652" s="83"/>
      <c r="AH652" s="83"/>
      <c r="AI652" s="83"/>
      <c r="AJ652" s="83"/>
      <c r="AK652" s="83"/>
      <c r="AL652" s="83"/>
      <c r="AM652" s="83"/>
      <c r="AN652" s="83"/>
      <c r="AO652" s="83"/>
      <c r="AP652" s="83"/>
      <c r="AQ652" s="83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E652" s="83"/>
      <c r="BF652" s="83"/>
      <c r="BG652" s="83"/>
      <c r="BH652" s="83"/>
      <c r="BI652" s="83"/>
      <c r="BJ652" s="83"/>
      <c r="BK652" s="83"/>
      <c r="BL652" s="83"/>
      <c r="BM652" s="83"/>
      <c r="BN652" s="83"/>
      <c r="BO652" s="83"/>
      <c r="BP652" s="83"/>
      <c r="BQ652" s="83"/>
      <c r="BR652" s="83"/>
    </row>
    <row r="653">
      <c r="A653" s="83" t="str">
        <f t="array" ref="A653:ALK653">transpose(indirect('Train Failure report card'!C653))</f>
        <v>HMI</v>
      </c>
      <c r="B653" s="83" t="s">
        <v>600</v>
      </c>
      <c r="C653" s="83" t="s">
        <v>1100</v>
      </c>
      <c r="D653" s="83" t="s">
        <v>1214</v>
      </c>
      <c r="E653" s="83" t="s">
        <v>1229</v>
      </c>
      <c r="F653" s="83" t="s">
        <v>1236</v>
      </c>
      <c r="G653" s="83" t="s">
        <v>1242</v>
      </c>
      <c r="H653" s="83" t="s">
        <v>1248</v>
      </c>
      <c r="I653" s="83" t="s">
        <v>323</v>
      </c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  <c r="AG653" s="83"/>
      <c r="AH653" s="83"/>
      <c r="AI653" s="83"/>
      <c r="AJ653" s="83"/>
      <c r="AK653" s="83"/>
      <c r="AL653" s="83"/>
      <c r="AM653" s="83"/>
      <c r="AN653" s="83"/>
      <c r="AO653" s="83"/>
      <c r="AP653" s="83"/>
      <c r="AQ653" s="83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E653" s="83"/>
      <c r="BF653" s="83"/>
      <c r="BG653" s="83"/>
      <c r="BH653" s="83"/>
      <c r="BI653" s="83"/>
      <c r="BJ653" s="83"/>
      <c r="BK653" s="83"/>
      <c r="BL653" s="83"/>
      <c r="BM653" s="83"/>
      <c r="BN653" s="83"/>
      <c r="BO653" s="83"/>
      <c r="BP653" s="83"/>
      <c r="BQ653" s="83"/>
      <c r="BR653" s="83"/>
    </row>
    <row r="654">
      <c r="A654" s="83" t="str">
        <f t="array" ref="A654:ALK654">transpose(indirect('Train Failure report card'!C654))</f>
        <v>LDCU</v>
      </c>
      <c r="B654" s="83" t="s">
        <v>1173</v>
      </c>
      <c r="C654" s="83" t="s">
        <v>1187</v>
      </c>
      <c r="D654" s="83" t="s">
        <v>1203</v>
      </c>
      <c r="E654" s="83" t="s">
        <v>1220</v>
      </c>
      <c r="F654" s="83" t="s">
        <v>1232</v>
      </c>
      <c r="G654" s="83" t="s">
        <v>1238</v>
      </c>
      <c r="H654" s="83" t="s">
        <v>150</v>
      </c>
      <c r="I654" s="83" t="s">
        <v>605</v>
      </c>
      <c r="J654" s="83" t="s">
        <v>141</v>
      </c>
      <c r="K654" s="83" t="s">
        <v>1261</v>
      </c>
      <c r="L654" s="83" t="s">
        <v>56</v>
      </c>
      <c r="M654" s="83" t="s">
        <v>312</v>
      </c>
      <c r="N654" s="83" t="s">
        <v>224</v>
      </c>
      <c r="O654" s="83" t="s">
        <v>1276</v>
      </c>
      <c r="P654" s="83" t="s">
        <v>1281</v>
      </c>
      <c r="Q654" s="83" t="s">
        <v>1286</v>
      </c>
      <c r="R654" s="83" t="s">
        <v>323</v>
      </c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  <c r="AG654" s="83"/>
      <c r="AH654" s="83"/>
      <c r="AI654" s="83"/>
      <c r="AJ654" s="83"/>
      <c r="AK654" s="83"/>
      <c r="AL654" s="83"/>
      <c r="AM654" s="83"/>
      <c r="AN654" s="83"/>
      <c r="AO654" s="83"/>
      <c r="AP654" s="83"/>
      <c r="AQ654" s="83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E654" s="83"/>
      <c r="BF654" s="83"/>
      <c r="BG654" s="83"/>
      <c r="BH654" s="83"/>
      <c r="BI654" s="83"/>
      <c r="BJ654" s="83"/>
      <c r="BK654" s="83"/>
      <c r="BL654" s="83"/>
      <c r="BM654" s="83"/>
      <c r="BN654" s="83"/>
      <c r="BO654" s="83"/>
      <c r="BP654" s="83"/>
      <c r="BQ654" s="83"/>
      <c r="BR654" s="83"/>
    </row>
    <row r="655">
      <c r="A655" s="83" t="str">
        <f t="array" ref="A655:ALK655">transpose(indirect('Train Failure report card'!C655))</f>
        <v>Current collector fuse</v>
      </c>
      <c r="B655" s="83" t="s">
        <v>126</v>
      </c>
      <c r="C655" s="83" t="s">
        <v>1185</v>
      </c>
      <c r="D655" s="83" t="s">
        <v>1201</v>
      </c>
      <c r="E655" s="83" t="s">
        <v>1218</v>
      </c>
      <c r="F655" s="83" t="s">
        <v>812</v>
      </c>
      <c r="G655" s="83" t="s">
        <v>176</v>
      </c>
      <c r="H655" s="83" t="s">
        <v>1244</v>
      </c>
      <c r="I655" s="83" t="s">
        <v>253</v>
      </c>
      <c r="J655" s="83" t="s">
        <v>433</v>
      </c>
      <c r="K655" s="83" t="s">
        <v>323</v>
      </c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  <c r="AG655" s="83"/>
      <c r="AH655" s="83"/>
      <c r="AI655" s="83"/>
      <c r="AJ655" s="83"/>
      <c r="AK655" s="83"/>
      <c r="AL655" s="83"/>
      <c r="AM655" s="83"/>
      <c r="AN655" s="83"/>
      <c r="AO655" s="83"/>
      <c r="AP655" s="83"/>
      <c r="AQ655" s="83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E655" s="83"/>
      <c r="BF655" s="83"/>
      <c r="BG655" s="83"/>
      <c r="BH655" s="83"/>
      <c r="BI655" s="83"/>
      <c r="BJ655" s="83"/>
      <c r="BK655" s="83"/>
      <c r="BL655" s="83"/>
      <c r="BM655" s="83"/>
      <c r="BN655" s="83"/>
      <c r="BO655" s="83"/>
      <c r="BP655" s="83"/>
      <c r="BQ655" s="83"/>
      <c r="BR655" s="83"/>
    </row>
    <row r="656">
      <c r="A656" s="83" t="str">
        <f t="array" ref="A656:ALK656">transpose(indirect('Train Failure report card'!C656))</f>
        <v>Current collector fuse</v>
      </c>
      <c r="B656" s="83" t="s">
        <v>126</v>
      </c>
      <c r="C656" s="83" t="s">
        <v>1185</v>
      </c>
      <c r="D656" s="83" t="s">
        <v>1201</v>
      </c>
      <c r="E656" s="83" t="s">
        <v>1218</v>
      </c>
      <c r="F656" s="83" t="s">
        <v>812</v>
      </c>
      <c r="G656" s="83" t="s">
        <v>176</v>
      </c>
      <c r="H656" s="83" t="s">
        <v>1244</v>
      </c>
      <c r="I656" s="83" t="s">
        <v>253</v>
      </c>
      <c r="J656" s="83" t="s">
        <v>433</v>
      </c>
      <c r="K656" s="83" t="s">
        <v>323</v>
      </c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  <c r="AG656" s="83"/>
      <c r="AH656" s="83"/>
      <c r="AI656" s="83"/>
      <c r="AJ656" s="83"/>
      <c r="AK656" s="83"/>
      <c r="AL656" s="83"/>
      <c r="AM656" s="83"/>
      <c r="AN656" s="83"/>
      <c r="AO656" s="83"/>
      <c r="AP656" s="83"/>
      <c r="AQ656" s="83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E656" s="83"/>
      <c r="BF656" s="83"/>
      <c r="BG656" s="83"/>
      <c r="BH656" s="83"/>
      <c r="BI656" s="83"/>
      <c r="BJ656" s="83"/>
      <c r="BK656" s="83"/>
      <c r="BL656" s="83"/>
      <c r="BM656" s="83"/>
      <c r="BN656" s="83"/>
      <c r="BO656" s="83"/>
      <c r="BP656" s="83"/>
      <c r="BQ656" s="83"/>
      <c r="BR656" s="83"/>
    </row>
    <row r="657">
      <c r="A657" s="83" t="str">
        <f t="array" ref="A657:ALK657">transpose(indirect('Train Failure report card'!C657))</f>
        <v>Traction Inverter</v>
      </c>
      <c r="B657" s="83" t="s">
        <v>1172</v>
      </c>
      <c r="C657" s="83" t="s">
        <v>1186</v>
      </c>
      <c r="D657" s="83" t="s">
        <v>1202</v>
      </c>
      <c r="E657" s="83" t="s">
        <v>1219</v>
      </c>
      <c r="F657" s="83" t="s">
        <v>420</v>
      </c>
      <c r="G657" s="83" t="s">
        <v>1237</v>
      </c>
      <c r="H657" s="83" t="s">
        <v>512</v>
      </c>
      <c r="I657" s="83" t="s">
        <v>1252</v>
      </c>
      <c r="J657" s="83" t="s">
        <v>931</v>
      </c>
      <c r="K657" s="83" t="s">
        <v>1260</v>
      </c>
      <c r="L657" s="83" t="s">
        <v>899</v>
      </c>
      <c r="M657" s="83" t="s">
        <v>1269</v>
      </c>
      <c r="N657" s="83" t="s">
        <v>922</v>
      </c>
      <c r="O657" s="83" t="s">
        <v>1275</v>
      </c>
      <c r="P657" s="83" t="s">
        <v>1280</v>
      </c>
      <c r="Q657" s="83" t="s">
        <v>1285</v>
      </c>
      <c r="R657" s="83" t="s">
        <v>1289</v>
      </c>
      <c r="S657" s="83" t="s">
        <v>516</v>
      </c>
      <c r="T657" s="83" t="s">
        <v>893</v>
      </c>
      <c r="U657" s="83" t="s">
        <v>877</v>
      </c>
      <c r="V657" s="83" t="s">
        <v>878</v>
      </c>
      <c r="W657" s="83" t="s">
        <v>883</v>
      </c>
      <c r="X657" s="83" t="s">
        <v>912</v>
      </c>
      <c r="Y657" s="83" t="s">
        <v>323</v>
      </c>
      <c r="Z657" s="83"/>
      <c r="AA657" s="83"/>
      <c r="AB657" s="83"/>
      <c r="AC657" s="83"/>
      <c r="AD657" s="83"/>
      <c r="AE657" s="83"/>
      <c r="AF657" s="83"/>
      <c r="AG657" s="83"/>
      <c r="AH657" s="83"/>
      <c r="AI657" s="83"/>
      <c r="AJ657" s="83"/>
      <c r="AK657" s="83"/>
      <c r="AL657" s="83"/>
      <c r="AM657" s="83"/>
      <c r="AN657" s="83"/>
      <c r="AO657" s="83"/>
      <c r="AP657" s="83"/>
      <c r="AQ657" s="83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E657" s="83"/>
      <c r="BF657" s="83"/>
      <c r="BG657" s="83"/>
      <c r="BH657" s="83"/>
      <c r="BI657" s="83"/>
      <c r="BJ657" s="83"/>
      <c r="BK657" s="83"/>
      <c r="BL657" s="83"/>
      <c r="BM657" s="83"/>
      <c r="BN657" s="83"/>
      <c r="BO657" s="83"/>
      <c r="BP657" s="83"/>
      <c r="BQ657" s="83"/>
      <c r="BR657" s="83"/>
    </row>
    <row r="658">
      <c r="A658" s="83" t="str">
        <f t="array" ref="A658:ALK658">transpose(indirect('Train Failure report card'!C658))</f>
        <v>Saloon LCD</v>
      </c>
      <c r="B658" s="83" t="s">
        <v>164</v>
      </c>
      <c r="C658" s="83" t="s">
        <v>536</v>
      </c>
      <c r="D658" s="83" t="s">
        <v>341</v>
      </c>
      <c r="E658" s="83" t="s">
        <v>569</v>
      </c>
      <c r="F658" s="83" t="s">
        <v>489</v>
      </c>
      <c r="G658" s="83" t="s">
        <v>1241</v>
      </c>
      <c r="H658" s="83" t="s">
        <v>1246</v>
      </c>
      <c r="I658" s="83" t="s">
        <v>133</v>
      </c>
      <c r="J658" s="83" t="s">
        <v>635</v>
      </c>
      <c r="K658" s="83" t="s">
        <v>1263</v>
      </c>
      <c r="L658" s="83" t="s">
        <v>1267</v>
      </c>
      <c r="M658" s="83" t="s">
        <v>857</v>
      </c>
      <c r="N658" s="83" t="s">
        <v>1273</v>
      </c>
      <c r="O658" s="83" t="s">
        <v>990</v>
      </c>
      <c r="P658" s="83" t="s">
        <v>1283</v>
      </c>
      <c r="Q658" s="83" t="s">
        <v>914</v>
      </c>
      <c r="R658" s="83" t="s">
        <v>445</v>
      </c>
      <c r="S658" s="83" t="s">
        <v>238</v>
      </c>
      <c r="T658" s="83" t="s">
        <v>436</v>
      </c>
      <c r="U658" s="83" t="s">
        <v>375</v>
      </c>
      <c r="V658" s="83" t="s">
        <v>373</v>
      </c>
      <c r="W658" s="83" t="s">
        <v>582</v>
      </c>
      <c r="X658" s="83" t="s">
        <v>618</v>
      </c>
      <c r="Y658" s="83" t="s">
        <v>744</v>
      </c>
      <c r="Z658" s="83" t="s">
        <v>1106</v>
      </c>
      <c r="AA658" s="83" t="s">
        <v>161</v>
      </c>
      <c r="AB658" s="83" t="s">
        <v>38</v>
      </c>
      <c r="AC658" s="83" t="s">
        <v>95</v>
      </c>
      <c r="AD658" s="83" t="s">
        <v>619</v>
      </c>
      <c r="AE658" s="83" t="s">
        <v>680</v>
      </c>
      <c r="AF658" s="83" t="s">
        <v>699</v>
      </c>
      <c r="AG658" s="83" t="s">
        <v>1295</v>
      </c>
      <c r="AH658" s="83" t="s">
        <v>1296</v>
      </c>
      <c r="AI658" s="83" t="s">
        <v>61</v>
      </c>
      <c r="AJ658" s="83" t="s">
        <v>195</v>
      </c>
      <c r="AK658" s="83" t="s">
        <v>244</v>
      </c>
      <c r="AL658" s="83" t="s">
        <v>271</v>
      </c>
      <c r="AM658" s="83" t="s">
        <v>99</v>
      </c>
      <c r="AN658" s="83" t="s">
        <v>1297</v>
      </c>
      <c r="AO658" s="83" t="s">
        <v>288</v>
      </c>
      <c r="AP658" s="83" t="s">
        <v>523</v>
      </c>
      <c r="AQ658" s="83" t="s">
        <v>633</v>
      </c>
      <c r="AR658" s="83" t="s">
        <v>754</v>
      </c>
      <c r="AS658" s="83" t="s">
        <v>323</v>
      </c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E658" s="83"/>
      <c r="BF658" s="83"/>
      <c r="BG658" s="83"/>
      <c r="BH658" s="83"/>
      <c r="BI658" s="83"/>
      <c r="BJ658" s="83"/>
      <c r="BK658" s="83"/>
      <c r="BL658" s="83"/>
      <c r="BM658" s="83"/>
      <c r="BN658" s="83"/>
      <c r="BO658" s="83"/>
      <c r="BP658" s="83"/>
      <c r="BQ658" s="83"/>
      <c r="BR658" s="83"/>
    </row>
    <row r="659">
      <c r="A659" s="83" t="str">
        <f t="array" ref="A659:ALK659">transpose(indirect('Train Failure report card'!C659))</f>
        <v>Saloon LCD</v>
      </c>
      <c r="B659" s="83" t="s">
        <v>164</v>
      </c>
      <c r="C659" s="83" t="s">
        <v>536</v>
      </c>
      <c r="D659" s="83" t="s">
        <v>341</v>
      </c>
      <c r="E659" s="83" t="s">
        <v>569</v>
      </c>
      <c r="F659" s="83" t="s">
        <v>489</v>
      </c>
      <c r="G659" s="83" t="s">
        <v>1241</v>
      </c>
      <c r="H659" s="83" t="s">
        <v>1246</v>
      </c>
      <c r="I659" s="83" t="s">
        <v>133</v>
      </c>
      <c r="J659" s="83" t="s">
        <v>635</v>
      </c>
      <c r="K659" s="83" t="s">
        <v>1263</v>
      </c>
      <c r="L659" s="83" t="s">
        <v>1267</v>
      </c>
      <c r="M659" s="83" t="s">
        <v>857</v>
      </c>
      <c r="N659" s="83" t="s">
        <v>1273</v>
      </c>
      <c r="O659" s="83" t="s">
        <v>990</v>
      </c>
      <c r="P659" s="83" t="s">
        <v>1283</v>
      </c>
      <c r="Q659" s="83" t="s">
        <v>914</v>
      </c>
      <c r="R659" s="83" t="s">
        <v>445</v>
      </c>
      <c r="S659" s="83" t="s">
        <v>238</v>
      </c>
      <c r="T659" s="83" t="s">
        <v>436</v>
      </c>
      <c r="U659" s="83" t="s">
        <v>375</v>
      </c>
      <c r="V659" s="83" t="s">
        <v>373</v>
      </c>
      <c r="W659" s="83" t="s">
        <v>582</v>
      </c>
      <c r="X659" s="83" t="s">
        <v>618</v>
      </c>
      <c r="Y659" s="83" t="s">
        <v>744</v>
      </c>
      <c r="Z659" s="83" t="s">
        <v>1106</v>
      </c>
      <c r="AA659" s="83" t="s">
        <v>161</v>
      </c>
      <c r="AB659" s="83" t="s">
        <v>38</v>
      </c>
      <c r="AC659" s="83" t="s">
        <v>95</v>
      </c>
      <c r="AD659" s="83" t="s">
        <v>619</v>
      </c>
      <c r="AE659" s="83" t="s">
        <v>680</v>
      </c>
      <c r="AF659" s="83" t="s">
        <v>699</v>
      </c>
      <c r="AG659" s="83" t="s">
        <v>1295</v>
      </c>
      <c r="AH659" s="83" t="s">
        <v>1296</v>
      </c>
      <c r="AI659" s="83" t="s">
        <v>61</v>
      </c>
      <c r="AJ659" s="83" t="s">
        <v>195</v>
      </c>
      <c r="AK659" s="83" t="s">
        <v>244</v>
      </c>
      <c r="AL659" s="83" t="s">
        <v>271</v>
      </c>
      <c r="AM659" s="83" t="s">
        <v>99</v>
      </c>
      <c r="AN659" s="83" t="s">
        <v>1297</v>
      </c>
      <c r="AO659" s="83" t="s">
        <v>288</v>
      </c>
      <c r="AP659" s="83" t="s">
        <v>523</v>
      </c>
      <c r="AQ659" s="83" t="s">
        <v>633</v>
      </c>
      <c r="AR659" s="83" t="s">
        <v>754</v>
      </c>
      <c r="AS659" s="83" t="s">
        <v>323</v>
      </c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E659" s="83"/>
      <c r="BF659" s="83"/>
      <c r="BG659" s="83"/>
      <c r="BH659" s="83"/>
      <c r="BI659" s="83"/>
      <c r="BJ659" s="83"/>
      <c r="BK659" s="83"/>
      <c r="BL659" s="83"/>
      <c r="BM659" s="83"/>
      <c r="BN659" s="83"/>
      <c r="BO659" s="83"/>
      <c r="BP659" s="83"/>
      <c r="BQ659" s="83"/>
      <c r="BR659" s="83"/>
    </row>
    <row r="660">
      <c r="A660" s="83" t="str">
        <f t="array" ref="A660:ALK660">transpose(indirect('Train Failure report card'!C660))</f>
        <v>Saloon LCD</v>
      </c>
      <c r="B660" s="83" t="s">
        <v>164</v>
      </c>
      <c r="C660" s="83" t="s">
        <v>536</v>
      </c>
      <c r="D660" s="83" t="s">
        <v>341</v>
      </c>
      <c r="E660" s="83" t="s">
        <v>569</v>
      </c>
      <c r="F660" s="83" t="s">
        <v>489</v>
      </c>
      <c r="G660" s="83" t="s">
        <v>1241</v>
      </c>
      <c r="H660" s="83" t="s">
        <v>1246</v>
      </c>
      <c r="I660" s="83" t="s">
        <v>133</v>
      </c>
      <c r="J660" s="83" t="s">
        <v>635</v>
      </c>
      <c r="K660" s="83" t="s">
        <v>1263</v>
      </c>
      <c r="L660" s="83" t="s">
        <v>1267</v>
      </c>
      <c r="M660" s="83" t="s">
        <v>857</v>
      </c>
      <c r="N660" s="83" t="s">
        <v>1273</v>
      </c>
      <c r="O660" s="83" t="s">
        <v>990</v>
      </c>
      <c r="P660" s="83" t="s">
        <v>1283</v>
      </c>
      <c r="Q660" s="83" t="s">
        <v>914</v>
      </c>
      <c r="R660" s="83" t="s">
        <v>445</v>
      </c>
      <c r="S660" s="83" t="s">
        <v>238</v>
      </c>
      <c r="T660" s="83" t="s">
        <v>436</v>
      </c>
      <c r="U660" s="83" t="s">
        <v>375</v>
      </c>
      <c r="V660" s="83" t="s">
        <v>373</v>
      </c>
      <c r="W660" s="83" t="s">
        <v>582</v>
      </c>
      <c r="X660" s="83" t="s">
        <v>618</v>
      </c>
      <c r="Y660" s="83" t="s">
        <v>744</v>
      </c>
      <c r="Z660" s="83" t="s">
        <v>1106</v>
      </c>
      <c r="AA660" s="83" t="s">
        <v>161</v>
      </c>
      <c r="AB660" s="83" t="s">
        <v>38</v>
      </c>
      <c r="AC660" s="83" t="s">
        <v>95</v>
      </c>
      <c r="AD660" s="83" t="s">
        <v>619</v>
      </c>
      <c r="AE660" s="83" t="s">
        <v>680</v>
      </c>
      <c r="AF660" s="83" t="s">
        <v>699</v>
      </c>
      <c r="AG660" s="83" t="s">
        <v>1295</v>
      </c>
      <c r="AH660" s="83" t="s">
        <v>1296</v>
      </c>
      <c r="AI660" s="83" t="s">
        <v>61</v>
      </c>
      <c r="AJ660" s="83" t="s">
        <v>195</v>
      </c>
      <c r="AK660" s="83" t="s">
        <v>244</v>
      </c>
      <c r="AL660" s="83" t="s">
        <v>271</v>
      </c>
      <c r="AM660" s="83" t="s">
        <v>99</v>
      </c>
      <c r="AN660" s="83" t="s">
        <v>1297</v>
      </c>
      <c r="AO660" s="83" t="s">
        <v>288</v>
      </c>
      <c r="AP660" s="83" t="s">
        <v>523</v>
      </c>
      <c r="AQ660" s="83" t="s">
        <v>633</v>
      </c>
      <c r="AR660" s="83" t="s">
        <v>754</v>
      </c>
      <c r="AS660" s="83" t="s">
        <v>323</v>
      </c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E660" s="83"/>
      <c r="BF660" s="83"/>
      <c r="BG660" s="83"/>
      <c r="BH660" s="83"/>
      <c r="BI660" s="83"/>
      <c r="BJ660" s="83"/>
      <c r="BK660" s="83"/>
      <c r="BL660" s="83"/>
      <c r="BM660" s="83"/>
      <c r="BN660" s="83"/>
      <c r="BO660" s="83"/>
      <c r="BP660" s="83"/>
      <c r="BQ660" s="83"/>
      <c r="BR660" s="83"/>
    </row>
    <row r="661">
      <c r="A661" s="83" t="str">
        <f t="array" ref="A661:ALK661">transpose(indirect('Train Failure report card'!C661))</f>
        <v>Speedometer</v>
      </c>
      <c r="B661" s="83" t="s">
        <v>1174</v>
      </c>
      <c r="C661" s="83" t="s">
        <v>45</v>
      </c>
      <c r="D661" s="83" t="s">
        <v>1204</v>
      </c>
      <c r="E661" s="83" t="s">
        <v>1221</v>
      </c>
      <c r="F661" s="83" t="s">
        <v>114</v>
      </c>
      <c r="G661" s="83" t="s">
        <v>171</v>
      </c>
      <c r="H661" s="83" t="s">
        <v>183</v>
      </c>
      <c r="I661" s="83" t="s">
        <v>735</v>
      </c>
      <c r="J661" s="83" t="s">
        <v>323</v>
      </c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  <c r="AG661" s="83"/>
      <c r="AH661" s="83"/>
      <c r="AI661" s="83"/>
      <c r="AJ661" s="83"/>
      <c r="AK661" s="83"/>
      <c r="AL661" s="83"/>
      <c r="AM661" s="83"/>
      <c r="AN661" s="83"/>
      <c r="AO661" s="83"/>
      <c r="AP661" s="83"/>
      <c r="AQ661" s="83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E661" s="83"/>
      <c r="BF661" s="83"/>
      <c r="BG661" s="83"/>
      <c r="BH661" s="83"/>
      <c r="BI661" s="83"/>
      <c r="BJ661" s="83"/>
      <c r="BK661" s="83"/>
      <c r="BL661" s="83"/>
      <c r="BM661" s="83"/>
      <c r="BN661" s="83"/>
      <c r="BO661" s="83"/>
      <c r="BP661" s="83"/>
      <c r="BQ661" s="83"/>
      <c r="BR661" s="83"/>
    </row>
    <row r="662">
      <c r="A662" s="83" t="str">
        <f t="array" ref="A662:ALK662">transpose(indirect('Train Failure report card'!C662))</f>
        <v>Current collector fuse</v>
      </c>
      <c r="B662" s="83" t="s">
        <v>126</v>
      </c>
      <c r="C662" s="83" t="s">
        <v>1185</v>
      </c>
      <c r="D662" s="83" t="s">
        <v>1201</v>
      </c>
      <c r="E662" s="83" t="s">
        <v>1218</v>
      </c>
      <c r="F662" s="83" t="s">
        <v>812</v>
      </c>
      <c r="G662" s="83" t="s">
        <v>176</v>
      </c>
      <c r="H662" s="83" t="s">
        <v>1244</v>
      </c>
      <c r="I662" s="83" t="s">
        <v>253</v>
      </c>
      <c r="J662" s="83" t="s">
        <v>433</v>
      </c>
      <c r="K662" s="83" t="s">
        <v>323</v>
      </c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  <c r="AG662" s="83"/>
      <c r="AH662" s="83"/>
      <c r="AI662" s="83"/>
      <c r="AJ662" s="83"/>
      <c r="AK662" s="83"/>
      <c r="AL662" s="83"/>
      <c r="AM662" s="83"/>
      <c r="AN662" s="83"/>
      <c r="AO662" s="83"/>
      <c r="AP662" s="83"/>
      <c r="AQ662" s="83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E662" s="83"/>
      <c r="BF662" s="83"/>
      <c r="BG662" s="83"/>
      <c r="BH662" s="83"/>
      <c r="BI662" s="83"/>
      <c r="BJ662" s="83"/>
      <c r="BK662" s="83"/>
      <c r="BL662" s="83"/>
      <c r="BM662" s="83"/>
      <c r="BN662" s="83"/>
      <c r="BO662" s="83"/>
      <c r="BP662" s="83"/>
      <c r="BQ662" s="83"/>
      <c r="BR662" s="83"/>
    </row>
    <row r="663">
      <c r="A663" s="83" t="str">
        <f t="array" ref="A663:ALK663">transpose(indirect('Train Failure report card'!C663))</f>
        <v>Cab HVAC compressor</v>
      </c>
      <c r="B663" s="83" t="s">
        <v>1177</v>
      </c>
      <c r="C663" s="83" t="s">
        <v>1189</v>
      </c>
      <c r="D663" s="83" t="s">
        <v>1206</v>
      </c>
      <c r="E663" s="83" t="s">
        <v>1222</v>
      </c>
      <c r="F663" s="83" t="s">
        <v>793</v>
      </c>
      <c r="G663" s="83" t="s">
        <v>1239</v>
      </c>
      <c r="H663" s="83" t="s">
        <v>1245</v>
      </c>
      <c r="I663" s="83" t="s">
        <v>1253</v>
      </c>
      <c r="J663" s="83" t="s">
        <v>654</v>
      </c>
      <c r="K663" s="83" t="s">
        <v>363</v>
      </c>
      <c r="L663" s="83" t="s">
        <v>452</v>
      </c>
      <c r="M663" s="83" t="s">
        <v>414</v>
      </c>
      <c r="N663" s="83" t="s">
        <v>1115</v>
      </c>
      <c r="O663" s="83" t="s">
        <v>840</v>
      </c>
      <c r="P663" s="83" t="s">
        <v>1265</v>
      </c>
      <c r="Q663" s="83" t="s">
        <v>323</v>
      </c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  <c r="AJ663" s="83"/>
      <c r="AK663" s="83"/>
      <c r="AL663" s="83"/>
      <c r="AM663" s="83"/>
      <c r="AN663" s="83"/>
      <c r="AO663" s="83"/>
      <c r="AP663" s="83"/>
      <c r="AQ663" s="83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E663" s="83"/>
      <c r="BF663" s="83"/>
      <c r="BG663" s="83"/>
      <c r="BH663" s="83"/>
      <c r="BI663" s="83"/>
      <c r="BJ663" s="83"/>
      <c r="BK663" s="83"/>
      <c r="BL663" s="83"/>
      <c r="BM663" s="83"/>
      <c r="BN663" s="83"/>
      <c r="BO663" s="83"/>
      <c r="BP663" s="83"/>
      <c r="BQ663" s="83"/>
      <c r="BR663" s="83"/>
    </row>
    <row r="664">
      <c r="A664" s="83" t="str">
        <f t="array" ref="A664:ALK664">transpose(indirect('Train Failure report card'!C664))</f>
        <v>Saloon LCD</v>
      </c>
      <c r="B664" s="83" t="s">
        <v>164</v>
      </c>
      <c r="C664" s="83" t="s">
        <v>536</v>
      </c>
      <c r="D664" s="83" t="s">
        <v>341</v>
      </c>
      <c r="E664" s="83" t="s">
        <v>569</v>
      </c>
      <c r="F664" s="83" t="s">
        <v>489</v>
      </c>
      <c r="G664" s="83" t="s">
        <v>1241</v>
      </c>
      <c r="H664" s="83" t="s">
        <v>1246</v>
      </c>
      <c r="I664" s="83" t="s">
        <v>133</v>
      </c>
      <c r="J664" s="83" t="s">
        <v>635</v>
      </c>
      <c r="K664" s="83" t="s">
        <v>1263</v>
      </c>
      <c r="L664" s="83" t="s">
        <v>1267</v>
      </c>
      <c r="M664" s="83" t="s">
        <v>857</v>
      </c>
      <c r="N664" s="83" t="s">
        <v>1273</v>
      </c>
      <c r="O664" s="83" t="s">
        <v>990</v>
      </c>
      <c r="P664" s="83" t="s">
        <v>1283</v>
      </c>
      <c r="Q664" s="83" t="s">
        <v>914</v>
      </c>
      <c r="R664" s="83" t="s">
        <v>445</v>
      </c>
      <c r="S664" s="83" t="s">
        <v>238</v>
      </c>
      <c r="T664" s="83" t="s">
        <v>436</v>
      </c>
      <c r="U664" s="83" t="s">
        <v>375</v>
      </c>
      <c r="V664" s="83" t="s">
        <v>373</v>
      </c>
      <c r="W664" s="83" t="s">
        <v>582</v>
      </c>
      <c r="X664" s="83" t="s">
        <v>618</v>
      </c>
      <c r="Y664" s="83" t="s">
        <v>744</v>
      </c>
      <c r="Z664" s="83" t="s">
        <v>1106</v>
      </c>
      <c r="AA664" s="83" t="s">
        <v>161</v>
      </c>
      <c r="AB664" s="83" t="s">
        <v>38</v>
      </c>
      <c r="AC664" s="83" t="s">
        <v>95</v>
      </c>
      <c r="AD664" s="83" t="s">
        <v>619</v>
      </c>
      <c r="AE664" s="83" t="s">
        <v>680</v>
      </c>
      <c r="AF664" s="83" t="s">
        <v>699</v>
      </c>
      <c r="AG664" s="83" t="s">
        <v>1295</v>
      </c>
      <c r="AH664" s="83" t="s">
        <v>1296</v>
      </c>
      <c r="AI664" s="83" t="s">
        <v>61</v>
      </c>
      <c r="AJ664" s="83" t="s">
        <v>195</v>
      </c>
      <c r="AK664" s="83" t="s">
        <v>244</v>
      </c>
      <c r="AL664" s="83" t="s">
        <v>271</v>
      </c>
      <c r="AM664" s="83" t="s">
        <v>99</v>
      </c>
      <c r="AN664" s="83" t="s">
        <v>1297</v>
      </c>
      <c r="AO664" s="83" t="s">
        <v>288</v>
      </c>
      <c r="AP664" s="83" t="s">
        <v>523</v>
      </c>
      <c r="AQ664" s="83" t="s">
        <v>633</v>
      </c>
      <c r="AR664" s="83" t="s">
        <v>754</v>
      </c>
      <c r="AS664" s="83" t="s">
        <v>323</v>
      </c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E664" s="83"/>
      <c r="BF664" s="83"/>
      <c r="BG664" s="83"/>
      <c r="BH664" s="83"/>
      <c r="BI664" s="83"/>
      <c r="BJ664" s="83"/>
      <c r="BK664" s="83"/>
      <c r="BL664" s="83"/>
      <c r="BM664" s="83"/>
      <c r="BN664" s="83"/>
      <c r="BO664" s="83"/>
      <c r="BP664" s="83"/>
      <c r="BQ664" s="83"/>
      <c r="BR664" s="83"/>
    </row>
    <row r="665">
      <c r="A665" s="83" t="str">
        <f t="array" ref="A665:ALK665">transpose(indirect('Train Failure report card'!C665))</f>
        <v>V4 Valve (Automatic coupler)</v>
      </c>
      <c r="B665" s="83" t="s">
        <v>1171</v>
      </c>
      <c r="C665" s="83" t="s">
        <v>1184</v>
      </c>
      <c r="D665" s="83" t="s">
        <v>1200</v>
      </c>
      <c r="E665" s="83" t="s">
        <v>215</v>
      </c>
      <c r="F665" s="83" t="s">
        <v>323</v>
      </c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  <c r="AG665" s="83"/>
      <c r="AH665" s="83"/>
      <c r="AI665" s="83"/>
      <c r="AJ665" s="83"/>
      <c r="AK665" s="83"/>
      <c r="AL665" s="83"/>
      <c r="AM665" s="83"/>
      <c r="AN665" s="83"/>
      <c r="AO665" s="83"/>
      <c r="AP665" s="83"/>
      <c r="AQ665" s="83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E665" s="83"/>
      <c r="BF665" s="83"/>
      <c r="BG665" s="83"/>
      <c r="BH665" s="83"/>
      <c r="BI665" s="83"/>
      <c r="BJ665" s="83"/>
      <c r="BK665" s="83"/>
      <c r="BL665" s="83"/>
      <c r="BM665" s="83"/>
      <c r="BN665" s="83"/>
      <c r="BO665" s="83"/>
      <c r="BP665" s="83"/>
      <c r="BQ665" s="83"/>
      <c r="BR665" s="83"/>
    </row>
    <row r="666">
      <c r="A666" s="83" t="str">
        <f t="array" ref="A666:ALK666">transpose(indirect('Train Failure report card'!C666))</f>
        <v>Current collector fuse</v>
      </c>
      <c r="B666" s="83" t="s">
        <v>126</v>
      </c>
      <c r="C666" s="83" t="s">
        <v>1185</v>
      </c>
      <c r="D666" s="83" t="s">
        <v>1201</v>
      </c>
      <c r="E666" s="83" t="s">
        <v>1218</v>
      </c>
      <c r="F666" s="83" t="s">
        <v>812</v>
      </c>
      <c r="G666" s="83" t="s">
        <v>176</v>
      </c>
      <c r="H666" s="83" t="s">
        <v>1244</v>
      </c>
      <c r="I666" s="83" t="s">
        <v>253</v>
      </c>
      <c r="J666" s="83" t="s">
        <v>433</v>
      </c>
      <c r="K666" s="83" t="s">
        <v>323</v>
      </c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  <c r="AG666" s="83"/>
      <c r="AH666" s="83"/>
      <c r="AI666" s="83"/>
      <c r="AJ666" s="83"/>
      <c r="AK666" s="83"/>
      <c r="AL666" s="83"/>
      <c r="AM666" s="83"/>
      <c r="AN666" s="83"/>
      <c r="AO666" s="83"/>
      <c r="AP666" s="83"/>
      <c r="AQ666" s="83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E666" s="83"/>
      <c r="BF666" s="83"/>
      <c r="BG666" s="83"/>
      <c r="BH666" s="83"/>
      <c r="BI666" s="83"/>
      <c r="BJ666" s="83"/>
      <c r="BK666" s="83"/>
      <c r="BL666" s="83"/>
      <c r="BM666" s="83"/>
      <c r="BN666" s="83"/>
      <c r="BO666" s="83"/>
      <c r="BP666" s="83"/>
      <c r="BQ666" s="83"/>
      <c r="BR666" s="83"/>
    </row>
    <row r="667">
      <c r="A667" s="83" t="str">
        <f t="array" ref="A667:ALK667">transpose(indirect('Train Failure report card'!C667))</f>
        <v>V4 Valve (Automatic coupler)</v>
      </c>
      <c r="B667" s="83" t="s">
        <v>1171</v>
      </c>
      <c r="C667" s="83" t="s">
        <v>1184</v>
      </c>
      <c r="D667" s="83" t="s">
        <v>1200</v>
      </c>
      <c r="E667" s="83" t="s">
        <v>215</v>
      </c>
      <c r="F667" s="83" t="s">
        <v>323</v>
      </c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  <c r="AG667" s="83"/>
      <c r="AH667" s="83"/>
      <c r="AI667" s="83"/>
      <c r="AJ667" s="83"/>
      <c r="AK667" s="83"/>
      <c r="AL667" s="83"/>
      <c r="AM667" s="83"/>
      <c r="AN667" s="83"/>
      <c r="AO667" s="83"/>
      <c r="AP667" s="83"/>
      <c r="AQ667" s="83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E667" s="83"/>
      <c r="BF667" s="83"/>
      <c r="BG667" s="83"/>
      <c r="BH667" s="83"/>
      <c r="BI667" s="83"/>
      <c r="BJ667" s="83"/>
      <c r="BK667" s="83"/>
      <c r="BL667" s="83"/>
      <c r="BM667" s="83"/>
      <c r="BN667" s="83"/>
      <c r="BO667" s="83"/>
      <c r="BP667" s="83"/>
      <c r="BQ667" s="83"/>
      <c r="BR667" s="83"/>
    </row>
    <row r="668">
      <c r="A668" s="83" t="str">
        <f t="array" ref="A668:ALK668">transpose(indirect('Train Failure report card'!C668))</f>
        <v>Saloon LCD</v>
      </c>
      <c r="B668" s="83" t="s">
        <v>164</v>
      </c>
      <c r="C668" s="83" t="s">
        <v>536</v>
      </c>
      <c r="D668" s="83" t="s">
        <v>341</v>
      </c>
      <c r="E668" s="83" t="s">
        <v>569</v>
      </c>
      <c r="F668" s="83" t="s">
        <v>489</v>
      </c>
      <c r="G668" s="83" t="s">
        <v>1241</v>
      </c>
      <c r="H668" s="83" t="s">
        <v>1246</v>
      </c>
      <c r="I668" s="83" t="s">
        <v>133</v>
      </c>
      <c r="J668" s="83" t="s">
        <v>635</v>
      </c>
      <c r="K668" s="83" t="s">
        <v>1263</v>
      </c>
      <c r="L668" s="83" t="s">
        <v>1267</v>
      </c>
      <c r="M668" s="83" t="s">
        <v>857</v>
      </c>
      <c r="N668" s="83" t="s">
        <v>1273</v>
      </c>
      <c r="O668" s="83" t="s">
        <v>990</v>
      </c>
      <c r="P668" s="83" t="s">
        <v>1283</v>
      </c>
      <c r="Q668" s="83" t="s">
        <v>914</v>
      </c>
      <c r="R668" s="83" t="s">
        <v>445</v>
      </c>
      <c r="S668" s="83" t="s">
        <v>238</v>
      </c>
      <c r="T668" s="83" t="s">
        <v>436</v>
      </c>
      <c r="U668" s="83" t="s">
        <v>375</v>
      </c>
      <c r="V668" s="83" t="s">
        <v>373</v>
      </c>
      <c r="W668" s="83" t="s">
        <v>582</v>
      </c>
      <c r="X668" s="83" t="s">
        <v>618</v>
      </c>
      <c r="Y668" s="83" t="s">
        <v>744</v>
      </c>
      <c r="Z668" s="83" t="s">
        <v>1106</v>
      </c>
      <c r="AA668" s="83" t="s">
        <v>161</v>
      </c>
      <c r="AB668" s="83" t="s">
        <v>38</v>
      </c>
      <c r="AC668" s="83" t="s">
        <v>95</v>
      </c>
      <c r="AD668" s="83" t="s">
        <v>619</v>
      </c>
      <c r="AE668" s="83" t="s">
        <v>680</v>
      </c>
      <c r="AF668" s="83" t="s">
        <v>699</v>
      </c>
      <c r="AG668" s="83" t="s">
        <v>1295</v>
      </c>
      <c r="AH668" s="83" t="s">
        <v>1296</v>
      </c>
      <c r="AI668" s="83" t="s">
        <v>61</v>
      </c>
      <c r="AJ668" s="83" t="s">
        <v>195</v>
      </c>
      <c r="AK668" s="83" t="s">
        <v>244</v>
      </c>
      <c r="AL668" s="83" t="s">
        <v>271</v>
      </c>
      <c r="AM668" s="83" t="s">
        <v>99</v>
      </c>
      <c r="AN668" s="83" t="s">
        <v>1297</v>
      </c>
      <c r="AO668" s="83" t="s">
        <v>288</v>
      </c>
      <c r="AP668" s="83" t="s">
        <v>523</v>
      </c>
      <c r="AQ668" s="83" t="s">
        <v>633</v>
      </c>
      <c r="AR668" s="83" t="s">
        <v>754</v>
      </c>
      <c r="AS668" s="83" t="s">
        <v>323</v>
      </c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E668" s="83"/>
      <c r="BF668" s="83"/>
      <c r="BG668" s="83"/>
      <c r="BH668" s="83"/>
      <c r="BI668" s="83"/>
      <c r="BJ668" s="83"/>
      <c r="BK668" s="83"/>
      <c r="BL668" s="83"/>
      <c r="BM668" s="83"/>
      <c r="BN668" s="83"/>
      <c r="BO668" s="83"/>
      <c r="BP668" s="83"/>
      <c r="BQ668" s="83"/>
      <c r="BR668" s="83"/>
    </row>
    <row r="669">
      <c r="A669" s="83" t="str">
        <f t="array" ref="A669:ALK669">transpose(indirect('Train Failure report card'!C669))</f>
        <v>Saloon LCD</v>
      </c>
      <c r="B669" s="83" t="s">
        <v>164</v>
      </c>
      <c r="C669" s="83" t="s">
        <v>536</v>
      </c>
      <c r="D669" s="83" t="s">
        <v>341</v>
      </c>
      <c r="E669" s="83" t="s">
        <v>569</v>
      </c>
      <c r="F669" s="83" t="s">
        <v>489</v>
      </c>
      <c r="G669" s="83" t="s">
        <v>1241</v>
      </c>
      <c r="H669" s="83" t="s">
        <v>1246</v>
      </c>
      <c r="I669" s="83" t="s">
        <v>133</v>
      </c>
      <c r="J669" s="83" t="s">
        <v>635</v>
      </c>
      <c r="K669" s="83" t="s">
        <v>1263</v>
      </c>
      <c r="L669" s="83" t="s">
        <v>1267</v>
      </c>
      <c r="M669" s="83" t="s">
        <v>857</v>
      </c>
      <c r="N669" s="83" t="s">
        <v>1273</v>
      </c>
      <c r="O669" s="83" t="s">
        <v>990</v>
      </c>
      <c r="P669" s="83" t="s">
        <v>1283</v>
      </c>
      <c r="Q669" s="83" t="s">
        <v>914</v>
      </c>
      <c r="R669" s="83" t="s">
        <v>445</v>
      </c>
      <c r="S669" s="83" t="s">
        <v>238</v>
      </c>
      <c r="T669" s="83" t="s">
        <v>436</v>
      </c>
      <c r="U669" s="83" t="s">
        <v>375</v>
      </c>
      <c r="V669" s="83" t="s">
        <v>373</v>
      </c>
      <c r="W669" s="83" t="s">
        <v>582</v>
      </c>
      <c r="X669" s="83" t="s">
        <v>618</v>
      </c>
      <c r="Y669" s="83" t="s">
        <v>744</v>
      </c>
      <c r="Z669" s="83" t="s">
        <v>1106</v>
      </c>
      <c r="AA669" s="83" t="s">
        <v>161</v>
      </c>
      <c r="AB669" s="83" t="s">
        <v>38</v>
      </c>
      <c r="AC669" s="83" t="s">
        <v>95</v>
      </c>
      <c r="AD669" s="83" t="s">
        <v>619</v>
      </c>
      <c r="AE669" s="83" t="s">
        <v>680</v>
      </c>
      <c r="AF669" s="83" t="s">
        <v>699</v>
      </c>
      <c r="AG669" s="83" t="s">
        <v>1295</v>
      </c>
      <c r="AH669" s="83" t="s">
        <v>1296</v>
      </c>
      <c r="AI669" s="83" t="s">
        <v>61</v>
      </c>
      <c r="AJ669" s="83" t="s">
        <v>195</v>
      </c>
      <c r="AK669" s="83" t="s">
        <v>244</v>
      </c>
      <c r="AL669" s="83" t="s">
        <v>271</v>
      </c>
      <c r="AM669" s="83" t="s">
        <v>99</v>
      </c>
      <c r="AN669" s="83" t="s">
        <v>1297</v>
      </c>
      <c r="AO669" s="83" t="s">
        <v>288</v>
      </c>
      <c r="AP669" s="83" t="s">
        <v>523</v>
      </c>
      <c r="AQ669" s="83" t="s">
        <v>633</v>
      </c>
      <c r="AR669" s="83" t="s">
        <v>754</v>
      </c>
      <c r="AS669" s="83" t="s">
        <v>323</v>
      </c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E669" s="83"/>
      <c r="BF669" s="83"/>
      <c r="BG669" s="83"/>
      <c r="BH669" s="83"/>
      <c r="BI669" s="83"/>
      <c r="BJ669" s="83"/>
      <c r="BK669" s="83"/>
      <c r="BL669" s="83"/>
      <c r="BM669" s="83"/>
      <c r="BN669" s="83"/>
      <c r="BO669" s="83"/>
      <c r="BP669" s="83"/>
      <c r="BQ669" s="83"/>
      <c r="BR669" s="83"/>
    </row>
    <row r="670">
      <c r="A670" s="83" t="str">
        <f t="array" ref="A670:ALK670">transpose(indirect('Train Failure report card'!C670))</f>
        <v>Saloon LCD</v>
      </c>
      <c r="B670" s="83" t="s">
        <v>164</v>
      </c>
      <c r="C670" s="83" t="s">
        <v>536</v>
      </c>
      <c r="D670" s="83" t="s">
        <v>341</v>
      </c>
      <c r="E670" s="83" t="s">
        <v>569</v>
      </c>
      <c r="F670" s="83" t="s">
        <v>489</v>
      </c>
      <c r="G670" s="83" t="s">
        <v>1241</v>
      </c>
      <c r="H670" s="83" t="s">
        <v>1246</v>
      </c>
      <c r="I670" s="83" t="s">
        <v>133</v>
      </c>
      <c r="J670" s="83" t="s">
        <v>635</v>
      </c>
      <c r="K670" s="83" t="s">
        <v>1263</v>
      </c>
      <c r="L670" s="83" t="s">
        <v>1267</v>
      </c>
      <c r="M670" s="83" t="s">
        <v>857</v>
      </c>
      <c r="N670" s="83" t="s">
        <v>1273</v>
      </c>
      <c r="O670" s="83" t="s">
        <v>990</v>
      </c>
      <c r="P670" s="83" t="s">
        <v>1283</v>
      </c>
      <c r="Q670" s="83" t="s">
        <v>914</v>
      </c>
      <c r="R670" s="83" t="s">
        <v>445</v>
      </c>
      <c r="S670" s="83" t="s">
        <v>238</v>
      </c>
      <c r="T670" s="83" t="s">
        <v>436</v>
      </c>
      <c r="U670" s="83" t="s">
        <v>375</v>
      </c>
      <c r="V670" s="83" t="s">
        <v>373</v>
      </c>
      <c r="W670" s="83" t="s">
        <v>582</v>
      </c>
      <c r="X670" s="83" t="s">
        <v>618</v>
      </c>
      <c r="Y670" s="83" t="s">
        <v>744</v>
      </c>
      <c r="Z670" s="83" t="s">
        <v>1106</v>
      </c>
      <c r="AA670" s="83" t="s">
        <v>161</v>
      </c>
      <c r="AB670" s="83" t="s">
        <v>38</v>
      </c>
      <c r="AC670" s="83" t="s">
        <v>95</v>
      </c>
      <c r="AD670" s="83" t="s">
        <v>619</v>
      </c>
      <c r="AE670" s="83" t="s">
        <v>680</v>
      </c>
      <c r="AF670" s="83" t="s">
        <v>699</v>
      </c>
      <c r="AG670" s="83" t="s">
        <v>1295</v>
      </c>
      <c r="AH670" s="83" t="s">
        <v>1296</v>
      </c>
      <c r="AI670" s="83" t="s">
        <v>61</v>
      </c>
      <c r="AJ670" s="83" t="s">
        <v>195</v>
      </c>
      <c r="AK670" s="83" t="s">
        <v>244</v>
      </c>
      <c r="AL670" s="83" t="s">
        <v>271</v>
      </c>
      <c r="AM670" s="83" t="s">
        <v>99</v>
      </c>
      <c r="AN670" s="83" t="s">
        <v>1297</v>
      </c>
      <c r="AO670" s="83" t="s">
        <v>288</v>
      </c>
      <c r="AP670" s="83" t="s">
        <v>523</v>
      </c>
      <c r="AQ670" s="83" t="s">
        <v>633</v>
      </c>
      <c r="AR670" s="83" t="s">
        <v>754</v>
      </c>
      <c r="AS670" s="83" t="s">
        <v>323</v>
      </c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E670" s="83"/>
      <c r="BF670" s="83"/>
      <c r="BG670" s="83"/>
      <c r="BH670" s="83"/>
      <c r="BI670" s="83"/>
      <c r="BJ670" s="83"/>
      <c r="BK670" s="83"/>
      <c r="BL670" s="83"/>
      <c r="BM670" s="83"/>
      <c r="BN670" s="83"/>
      <c r="BO670" s="83"/>
      <c r="BP670" s="83"/>
      <c r="BQ670" s="83"/>
      <c r="BR670" s="83"/>
    </row>
    <row r="671">
      <c r="A671" s="83" t="str">
        <f t="array" ref="A671:ALK671">transpose(indirect('Train Failure report card'!C671))</f>
        <v>Low beam lamp</v>
      </c>
      <c r="B671" s="83" t="s">
        <v>19</v>
      </c>
      <c r="C671" s="83" t="s">
        <v>1192</v>
      </c>
      <c r="D671" s="83" t="s">
        <v>1209</v>
      </c>
      <c r="E671" s="83" t="s">
        <v>249</v>
      </c>
      <c r="F671" s="83" t="s">
        <v>357</v>
      </c>
      <c r="G671" s="83" t="s">
        <v>323</v>
      </c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  <c r="AG671" s="83"/>
      <c r="AH671" s="83"/>
      <c r="AI671" s="83"/>
      <c r="AJ671" s="83"/>
      <c r="AK671" s="83"/>
      <c r="AL671" s="83"/>
      <c r="AM671" s="83"/>
      <c r="AN671" s="83"/>
      <c r="AO671" s="83"/>
      <c r="AP671" s="83"/>
      <c r="AQ671" s="83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E671" s="83"/>
      <c r="BF671" s="83"/>
      <c r="BG671" s="83"/>
      <c r="BH671" s="83"/>
      <c r="BI671" s="83"/>
      <c r="BJ671" s="83"/>
      <c r="BK671" s="83"/>
      <c r="BL671" s="83"/>
      <c r="BM671" s="83"/>
      <c r="BN671" s="83"/>
      <c r="BO671" s="83"/>
      <c r="BP671" s="83"/>
      <c r="BQ671" s="83"/>
      <c r="BR671" s="83"/>
    </row>
    <row r="672">
      <c r="A672" s="83" t="str">
        <f t="array" ref="A672:ALK672">transpose(indirect('Train Failure report card'!C672))</f>
        <v>LDCU</v>
      </c>
      <c r="B672" s="83" t="s">
        <v>1173</v>
      </c>
      <c r="C672" s="83" t="s">
        <v>1187</v>
      </c>
      <c r="D672" s="83" t="s">
        <v>1203</v>
      </c>
      <c r="E672" s="83" t="s">
        <v>1220</v>
      </c>
      <c r="F672" s="83" t="s">
        <v>1232</v>
      </c>
      <c r="G672" s="83" t="s">
        <v>1238</v>
      </c>
      <c r="H672" s="83" t="s">
        <v>150</v>
      </c>
      <c r="I672" s="83" t="s">
        <v>605</v>
      </c>
      <c r="J672" s="83" t="s">
        <v>141</v>
      </c>
      <c r="K672" s="83" t="s">
        <v>1261</v>
      </c>
      <c r="L672" s="83" t="s">
        <v>56</v>
      </c>
      <c r="M672" s="83" t="s">
        <v>312</v>
      </c>
      <c r="N672" s="83" t="s">
        <v>224</v>
      </c>
      <c r="O672" s="83" t="s">
        <v>1276</v>
      </c>
      <c r="P672" s="83" t="s">
        <v>1281</v>
      </c>
      <c r="Q672" s="83" t="s">
        <v>1286</v>
      </c>
      <c r="R672" s="83" t="s">
        <v>323</v>
      </c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  <c r="AG672" s="83"/>
      <c r="AH672" s="83"/>
      <c r="AI672" s="83"/>
      <c r="AJ672" s="83"/>
      <c r="AK672" s="83"/>
      <c r="AL672" s="83"/>
      <c r="AM672" s="83"/>
      <c r="AN672" s="83"/>
      <c r="AO672" s="83"/>
      <c r="AP672" s="83"/>
      <c r="AQ672" s="83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E672" s="83"/>
      <c r="BF672" s="83"/>
      <c r="BG672" s="83"/>
      <c r="BH672" s="83"/>
      <c r="BI672" s="83"/>
      <c r="BJ672" s="83"/>
      <c r="BK672" s="83"/>
      <c r="BL672" s="83"/>
      <c r="BM672" s="83"/>
      <c r="BN672" s="83"/>
      <c r="BO672" s="83"/>
      <c r="BP672" s="83"/>
      <c r="BQ672" s="83"/>
      <c r="BR672" s="83"/>
    </row>
    <row r="673">
      <c r="A673" s="83" t="str">
        <f t="array" ref="A673:ALK673">transpose(indirect('Train Failure report card'!C673))</f>
        <v>Relay 3RT1017-2KF41</v>
      </c>
      <c r="B673" s="83" t="s">
        <v>1179</v>
      </c>
      <c r="C673" s="83" t="s">
        <v>1194</v>
      </c>
      <c r="D673" s="83" t="s">
        <v>1210</v>
      </c>
      <c r="E673" s="83" t="s">
        <v>1225</v>
      </c>
      <c r="F673" s="83" t="s">
        <v>1234</v>
      </c>
      <c r="G673" s="83" t="s">
        <v>1240</v>
      </c>
      <c r="H673" s="83" t="s">
        <v>1139</v>
      </c>
      <c r="I673" s="83" t="s">
        <v>1254</v>
      </c>
      <c r="J673" s="83" t="s">
        <v>1257</v>
      </c>
      <c r="K673" s="83" t="s">
        <v>1262</v>
      </c>
      <c r="L673" s="83" t="s">
        <v>1266</v>
      </c>
      <c r="M673" s="83" t="s">
        <v>1270</v>
      </c>
      <c r="N673" s="83" t="s">
        <v>1272</v>
      </c>
      <c r="O673" s="83" t="s">
        <v>1278</v>
      </c>
      <c r="P673" s="83" t="s">
        <v>502</v>
      </c>
      <c r="Q673" s="83" t="s">
        <v>323</v>
      </c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  <c r="AG673" s="83"/>
      <c r="AH673" s="83"/>
      <c r="AI673" s="83"/>
      <c r="AJ673" s="83"/>
      <c r="AK673" s="83"/>
      <c r="AL673" s="83"/>
      <c r="AM673" s="83"/>
      <c r="AN673" s="83"/>
      <c r="AO673" s="83"/>
      <c r="AP673" s="83"/>
      <c r="AQ673" s="83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E673" s="83"/>
      <c r="BF673" s="83"/>
      <c r="BG673" s="83"/>
      <c r="BH673" s="83"/>
      <c r="BI673" s="83"/>
      <c r="BJ673" s="83"/>
      <c r="BK673" s="83"/>
      <c r="BL673" s="83"/>
      <c r="BM673" s="83"/>
      <c r="BN673" s="83"/>
      <c r="BO673" s="83"/>
      <c r="BP673" s="83"/>
      <c r="BQ673" s="83"/>
      <c r="BR673" s="83"/>
    </row>
    <row r="674">
      <c r="A674" s="83" t="str">
        <f t="array" ref="A674:ALK674">transpose(indirect('Train Failure report card'!C674))</f>
        <v>Current collector fuse</v>
      </c>
      <c r="B674" s="83" t="s">
        <v>126</v>
      </c>
      <c r="C674" s="83" t="s">
        <v>1185</v>
      </c>
      <c r="D674" s="83" t="s">
        <v>1201</v>
      </c>
      <c r="E674" s="83" t="s">
        <v>1218</v>
      </c>
      <c r="F674" s="83" t="s">
        <v>812</v>
      </c>
      <c r="G674" s="83" t="s">
        <v>176</v>
      </c>
      <c r="H674" s="83" t="s">
        <v>1244</v>
      </c>
      <c r="I674" s="83" t="s">
        <v>253</v>
      </c>
      <c r="J674" s="83" t="s">
        <v>433</v>
      </c>
      <c r="K674" s="83" t="s">
        <v>323</v>
      </c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  <c r="AG674" s="83"/>
      <c r="AH674" s="83"/>
      <c r="AI674" s="83"/>
      <c r="AJ674" s="83"/>
      <c r="AK674" s="83"/>
      <c r="AL674" s="83"/>
      <c r="AM674" s="83"/>
      <c r="AN674" s="83"/>
      <c r="AO674" s="83"/>
      <c r="AP674" s="83"/>
      <c r="AQ674" s="83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E674" s="83"/>
      <c r="BF674" s="83"/>
      <c r="BG674" s="83"/>
      <c r="BH674" s="83"/>
      <c r="BI674" s="83"/>
      <c r="BJ674" s="83"/>
      <c r="BK674" s="83"/>
      <c r="BL674" s="83"/>
      <c r="BM674" s="83"/>
      <c r="BN674" s="83"/>
      <c r="BO674" s="83"/>
      <c r="BP674" s="83"/>
      <c r="BQ674" s="83"/>
      <c r="BR674" s="83"/>
    </row>
    <row r="675">
      <c r="A675" s="83" t="str">
        <f t="array" ref="A675:ALK675">transpose(indirect('Train Failure report card'!C675))</f>
        <v>Current collector fuse</v>
      </c>
      <c r="B675" s="83" t="s">
        <v>126</v>
      </c>
      <c r="C675" s="83" t="s">
        <v>1185</v>
      </c>
      <c r="D675" s="83" t="s">
        <v>1201</v>
      </c>
      <c r="E675" s="83" t="s">
        <v>1218</v>
      </c>
      <c r="F675" s="83" t="s">
        <v>812</v>
      </c>
      <c r="G675" s="83" t="s">
        <v>176</v>
      </c>
      <c r="H675" s="83" t="s">
        <v>1244</v>
      </c>
      <c r="I675" s="83" t="s">
        <v>253</v>
      </c>
      <c r="J675" s="83" t="s">
        <v>433</v>
      </c>
      <c r="K675" s="83" t="s">
        <v>323</v>
      </c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  <c r="AG675" s="83"/>
      <c r="AH675" s="83"/>
      <c r="AI675" s="83"/>
      <c r="AJ675" s="83"/>
      <c r="AK675" s="83"/>
      <c r="AL675" s="83"/>
      <c r="AM675" s="83"/>
      <c r="AN675" s="83"/>
      <c r="AO675" s="83"/>
      <c r="AP675" s="83"/>
      <c r="AQ675" s="83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E675" s="83"/>
      <c r="BF675" s="83"/>
      <c r="BG675" s="83"/>
      <c r="BH675" s="83"/>
      <c r="BI675" s="83"/>
      <c r="BJ675" s="83"/>
      <c r="BK675" s="83"/>
      <c r="BL675" s="83"/>
      <c r="BM675" s="83"/>
      <c r="BN675" s="83"/>
      <c r="BO675" s="83"/>
      <c r="BP675" s="83"/>
      <c r="BQ675" s="83"/>
      <c r="BR675" s="83"/>
    </row>
    <row r="676">
      <c r="A676" s="83" t="str">
        <f t="array" ref="A676:ALK676">transpose(indirect('Train Failure report card'!C676))</f>
        <v>Current collector fuse</v>
      </c>
      <c r="B676" s="83" t="s">
        <v>126</v>
      </c>
      <c r="C676" s="83" t="s">
        <v>1185</v>
      </c>
      <c r="D676" s="83" t="s">
        <v>1201</v>
      </c>
      <c r="E676" s="83" t="s">
        <v>1218</v>
      </c>
      <c r="F676" s="83" t="s">
        <v>812</v>
      </c>
      <c r="G676" s="83" t="s">
        <v>176</v>
      </c>
      <c r="H676" s="83" t="s">
        <v>1244</v>
      </c>
      <c r="I676" s="83" t="s">
        <v>253</v>
      </c>
      <c r="J676" s="83" t="s">
        <v>433</v>
      </c>
      <c r="K676" s="83" t="s">
        <v>323</v>
      </c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  <c r="AG676" s="83"/>
      <c r="AH676" s="83"/>
      <c r="AI676" s="83"/>
      <c r="AJ676" s="83"/>
      <c r="AK676" s="83"/>
      <c r="AL676" s="83"/>
      <c r="AM676" s="83"/>
      <c r="AN676" s="83"/>
      <c r="AO676" s="83"/>
      <c r="AP676" s="83"/>
      <c r="AQ676" s="83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E676" s="83"/>
      <c r="BF676" s="83"/>
      <c r="BG676" s="83"/>
      <c r="BH676" s="83"/>
      <c r="BI676" s="83"/>
      <c r="BJ676" s="83"/>
      <c r="BK676" s="83"/>
      <c r="BL676" s="83"/>
      <c r="BM676" s="83"/>
      <c r="BN676" s="83"/>
      <c r="BO676" s="83"/>
      <c r="BP676" s="83"/>
      <c r="BQ676" s="83"/>
      <c r="BR676" s="83"/>
    </row>
    <row r="677">
      <c r="A677" s="83" t="str">
        <f t="array" ref="A677:ALK677">transpose(indirect('Train Failure report card'!C677))</f>
        <v>Traction Inverter</v>
      </c>
      <c r="B677" s="83" t="s">
        <v>1172</v>
      </c>
      <c r="C677" s="83" t="s">
        <v>1186</v>
      </c>
      <c r="D677" s="83" t="s">
        <v>1202</v>
      </c>
      <c r="E677" s="83" t="s">
        <v>1219</v>
      </c>
      <c r="F677" s="83" t="s">
        <v>420</v>
      </c>
      <c r="G677" s="83" t="s">
        <v>1237</v>
      </c>
      <c r="H677" s="83" t="s">
        <v>512</v>
      </c>
      <c r="I677" s="83" t="s">
        <v>1252</v>
      </c>
      <c r="J677" s="83" t="s">
        <v>931</v>
      </c>
      <c r="K677" s="83" t="s">
        <v>1260</v>
      </c>
      <c r="L677" s="83" t="s">
        <v>899</v>
      </c>
      <c r="M677" s="83" t="s">
        <v>1269</v>
      </c>
      <c r="N677" s="83" t="s">
        <v>922</v>
      </c>
      <c r="O677" s="83" t="s">
        <v>1275</v>
      </c>
      <c r="P677" s="83" t="s">
        <v>1280</v>
      </c>
      <c r="Q677" s="83" t="s">
        <v>1285</v>
      </c>
      <c r="R677" s="83" t="s">
        <v>1289</v>
      </c>
      <c r="S677" s="83" t="s">
        <v>516</v>
      </c>
      <c r="T677" s="83" t="s">
        <v>893</v>
      </c>
      <c r="U677" s="83" t="s">
        <v>877</v>
      </c>
      <c r="V677" s="83" t="s">
        <v>878</v>
      </c>
      <c r="W677" s="83" t="s">
        <v>883</v>
      </c>
      <c r="X677" s="83" t="s">
        <v>912</v>
      </c>
      <c r="Y677" s="83" t="s">
        <v>323</v>
      </c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  <c r="AK677" s="83"/>
      <c r="AL677" s="83"/>
      <c r="AM677" s="83"/>
      <c r="AN677" s="83"/>
      <c r="AO677" s="83"/>
      <c r="AP677" s="83"/>
      <c r="AQ677" s="83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E677" s="83"/>
      <c r="BF677" s="83"/>
      <c r="BG677" s="83"/>
      <c r="BH677" s="83"/>
      <c r="BI677" s="83"/>
      <c r="BJ677" s="83"/>
      <c r="BK677" s="83"/>
      <c r="BL677" s="83"/>
      <c r="BM677" s="83"/>
      <c r="BN677" s="83"/>
      <c r="BO677" s="83"/>
      <c r="BP677" s="83"/>
      <c r="BQ677" s="83"/>
      <c r="BR677" s="83"/>
    </row>
    <row r="678">
      <c r="A678" s="83" t="str">
        <f t="array" ref="A678">transpose(indirect('Train Failure report card'!C678))</f>
        <v>#REF!</v>
      </c>
    </row>
    <row r="679">
      <c r="A679" s="83" t="str">
        <f t="array" ref="A679">transpose(indirect('Train Failure report card'!C679))</f>
        <v>#REF!</v>
      </c>
    </row>
    <row r="680">
      <c r="A680" s="83" t="str">
        <f t="array" ref="A680">transpose(indirect('Train Failure report card'!C680))</f>
        <v>#REF!</v>
      </c>
    </row>
    <row r="681">
      <c r="A681" s="83" t="str">
        <f t="array" ref="A681">transpose(indirect('Train Failure report card'!C681))</f>
        <v>#REF!</v>
      </c>
    </row>
    <row r="682">
      <c r="A682" s="83" t="str">
        <f t="array" ref="A682">transpose(indirect('Train Failure report card'!C682))</f>
        <v>#REF!</v>
      </c>
    </row>
    <row r="683">
      <c r="A683" s="83" t="str">
        <f t="array" ref="A683">transpose(indirect('Train Failure report card'!C683))</f>
        <v>#REF!</v>
      </c>
    </row>
    <row r="684">
      <c r="A684" s="83" t="str">
        <f t="array" ref="A684">transpose(indirect('Train Failure report card'!C684))</f>
        <v>#REF!</v>
      </c>
    </row>
    <row r="685">
      <c r="A685" s="83" t="str">
        <f t="array" ref="A685">transpose(indirect('Train Failure report card'!C685))</f>
        <v>#REF!</v>
      </c>
    </row>
    <row r="686">
      <c r="A686" s="83" t="str">
        <f t="array" ref="A686">transpose(indirect('Train Failure report card'!C686))</f>
        <v>#REF!</v>
      </c>
    </row>
    <row r="687">
      <c r="A687" s="83" t="str">
        <f t="array" ref="A687">transpose(indirect('Train Failure report card'!C687))</f>
        <v>#REF!</v>
      </c>
    </row>
    <row r="688">
      <c r="A688" s="83" t="str">
        <f t="array" ref="A688">transpose(indirect('Train Failure report card'!C688))</f>
        <v>#REF!</v>
      </c>
    </row>
    <row r="689">
      <c r="A689" s="83" t="str">
        <f t="array" ref="A689">transpose(indirect('Train Failure report card'!C689))</f>
        <v>#REF!</v>
      </c>
    </row>
    <row r="690">
      <c r="A690" s="83" t="str">
        <f t="array" ref="A690">transpose(indirect('Train Failure report card'!C690))</f>
        <v>#REF!</v>
      </c>
    </row>
    <row r="691">
      <c r="A691" s="83" t="str">
        <f t="array" ref="A691">transpose(indirect('Train Failure report card'!C691))</f>
        <v>#REF!</v>
      </c>
    </row>
    <row r="692">
      <c r="A692" s="83" t="str">
        <f t="array" ref="A692">transpose(indirect('Train Failure report card'!C692))</f>
        <v>#REF!</v>
      </c>
    </row>
    <row r="693">
      <c r="A693" s="83" t="str">
        <f t="array" ref="A693">transpose(indirect('Train Failure report card'!C693))</f>
        <v>#REF!</v>
      </c>
    </row>
    <row r="694">
      <c r="A694" s="83" t="str">
        <f t="array" ref="A694">transpose(indirect('Train Failure report card'!C694))</f>
        <v>#REF!</v>
      </c>
    </row>
    <row r="695">
      <c r="A695" s="83" t="str">
        <f t="array" ref="A695">transpose(indirect('Train Failure report card'!C695))</f>
        <v>#REF!</v>
      </c>
    </row>
    <row r="696">
      <c r="A696" s="83" t="str">
        <f t="array" ref="A696">transpose(indirect('Train Failure report card'!C696))</f>
        <v>#REF!</v>
      </c>
    </row>
    <row r="697">
      <c r="A697" s="83" t="str">
        <f t="array" ref="A697">transpose(indirect('Train Failure report card'!C697))</f>
        <v>#REF!</v>
      </c>
    </row>
    <row r="698">
      <c r="A698" s="83" t="str">
        <f t="array" ref="A698">transpose(indirect('Train Failure report card'!C698))</f>
        <v>#REF!</v>
      </c>
    </row>
    <row r="699">
      <c r="A699" s="83" t="str">
        <f t="array" ref="A699">transpose(indirect('Train Failure report card'!C699))</f>
        <v>#REF!</v>
      </c>
    </row>
    <row r="700">
      <c r="A700" s="83" t="str">
        <f t="array" ref="A700">transpose(indirect('Train Failure report card'!C700))</f>
        <v>#REF!</v>
      </c>
    </row>
    <row r="701">
      <c r="A701" s="83" t="str">
        <f t="array" ref="A701">transpose(indirect('Train Failure report card'!C701))</f>
        <v>#REF!</v>
      </c>
    </row>
    <row r="702">
      <c r="A702" s="83" t="str">
        <f t="array" ref="A702">transpose(indirect('Train Failure report card'!C702))</f>
        <v>#REF!</v>
      </c>
    </row>
    <row r="703">
      <c r="A703" s="83" t="str">
        <f t="array" ref="A703">transpose(indirect('Train Failure report card'!C703))</f>
        <v>#REF!</v>
      </c>
    </row>
    <row r="704">
      <c r="A704" s="83" t="str">
        <f t="array" ref="A704">transpose(indirect('Train Failure report card'!C704))</f>
        <v>#REF!</v>
      </c>
    </row>
    <row r="705">
      <c r="A705" s="83" t="str">
        <f t="array" ref="A705">transpose(indirect('Train Failure report card'!C705))</f>
        <v>#REF!</v>
      </c>
    </row>
    <row r="706">
      <c r="A706" s="83" t="str">
        <f t="array" ref="A706">transpose(indirect('Train Failure report card'!C706))</f>
        <v>#REF!</v>
      </c>
    </row>
    <row r="707">
      <c r="A707" s="83" t="str">
        <f t="array" ref="A707">transpose(indirect('Train Failure report card'!C707))</f>
        <v>#REF!</v>
      </c>
    </row>
    <row r="708">
      <c r="A708" s="83" t="str">
        <f t="array" ref="A708">transpose(indirect('Train Failure report card'!C708))</f>
        <v>#REF!</v>
      </c>
    </row>
    <row r="709">
      <c r="A709" s="83" t="str">
        <f t="array" ref="A709">transpose(indirect('Train Failure report card'!C709))</f>
        <v>#REF!</v>
      </c>
    </row>
    <row r="710">
      <c r="A710" s="83" t="str">
        <f t="array" ref="A710">transpose(indirect('Train Failure report card'!C710))</f>
        <v>#REF!</v>
      </c>
    </row>
    <row r="711">
      <c r="A711" s="83" t="str">
        <f t="array" ref="A711">transpose(indirect('Train Failure report card'!C711))</f>
        <v>#REF!</v>
      </c>
    </row>
    <row r="712">
      <c r="A712" s="83" t="str">
        <f t="array" ref="A712">transpose(indirect('Train Failure report card'!C712))</f>
        <v>#REF!</v>
      </c>
    </row>
    <row r="713">
      <c r="A713" s="83" t="str">
        <f t="array" ref="A713">transpose(indirect('Train Failure report card'!C713))</f>
        <v>#REF!</v>
      </c>
    </row>
    <row r="714">
      <c r="A714" s="83" t="str">
        <f t="array" ref="A714">transpose(indirect('Train Failure report card'!C714))</f>
        <v>#REF!</v>
      </c>
    </row>
    <row r="715">
      <c r="A715" s="83" t="str">
        <f t="array" ref="A715">transpose(indirect('Train Failure report card'!C715))</f>
        <v>#REF!</v>
      </c>
    </row>
    <row r="716">
      <c r="A716" s="83" t="str">
        <f t="array" ref="A716">transpose(indirect('Train Failure report card'!C716))</f>
        <v>#REF!</v>
      </c>
    </row>
    <row r="717">
      <c r="A717" s="83" t="str">
        <f t="array" ref="A717">transpose(indirect('Train Failure report card'!C717))</f>
        <v>#REF!</v>
      </c>
    </row>
    <row r="718">
      <c r="A718" s="83" t="str">
        <f t="array" ref="A718">transpose(indirect('Train Failure report card'!C718))</f>
        <v>#REF!</v>
      </c>
    </row>
    <row r="719">
      <c r="A719" s="83" t="str">
        <f t="array" ref="A719">transpose(indirect('Train Failure report card'!C719))</f>
        <v>#REF!</v>
      </c>
    </row>
    <row r="720">
      <c r="A720" s="83" t="str">
        <f t="array" ref="A720">transpose(indirect('Train Failure report card'!C720))</f>
        <v>#REF!</v>
      </c>
    </row>
    <row r="721">
      <c r="A721" s="83" t="str">
        <f t="array" ref="A721">transpose(indirect('Train Failure report card'!C721))</f>
        <v>#REF!</v>
      </c>
    </row>
    <row r="722">
      <c r="A722" s="83" t="str">
        <f t="array" ref="A722">transpose(indirect('Train Failure report card'!C722))</f>
        <v>#REF!</v>
      </c>
    </row>
    <row r="723">
      <c r="A723" s="83" t="str">
        <f t="array" ref="A723">transpose(indirect('Train Failure report card'!C723))</f>
        <v>#REF!</v>
      </c>
    </row>
    <row r="724">
      <c r="A724" s="83" t="str">
        <f t="array" ref="A724">transpose(indirect('Train Failure report card'!C724))</f>
        <v>#REF!</v>
      </c>
    </row>
    <row r="725">
      <c r="A725" s="83" t="str">
        <f t="array" ref="A725">transpose(indirect('Train Failure report card'!C725))</f>
        <v>#REF!</v>
      </c>
    </row>
    <row r="726">
      <c r="A726" s="83" t="str">
        <f t="array" ref="A726">transpose(indirect('Train Failure report card'!C726))</f>
        <v>#REF!</v>
      </c>
    </row>
    <row r="727">
      <c r="A727" s="83" t="str">
        <f t="array" ref="A727">transpose(indirect('Train Failure report card'!C727))</f>
        <v>#REF!</v>
      </c>
    </row>
    <row r="728">
      <c r="A728" s="83" t="str">
        <f t="array" ref="A728">transpose(indirect('Train Failure report card'!C728))</f>
        <v>#REF!</v>
      </c>
    </row>
    <row r="729">
      <c r="A729" s="83" t="str">
        <f t="array" ref="A729">transpose(indirect('Train Failure report card'!C729))</f>
        <v>#REF!</v>
      </c>
    </row>
    <row r="730">
      <c r="A730" s="83" t="str">
        <f t="array" ref="A730">transpose(indirect('Train Failure report card'!C730))</f>
        <v>#REF!</v>
      </c>
    </row>
    <row r="731">
      <c r="A731" s="83" t="str">
        <f t="array" ref="A731">transpose(indirect('Train Failure report card'!C731))</f>
        <v>#REF!</v>
      </c>
    </row>
    <row r="732">
      <c r="A732" s="83" t="str">
        <f t="array" ref="A732">transpose(indirect('Train Failure report card'!C732))</f>
        <v>#REF!</v>
      </c>
    </row>
    <row r="733">
      <c r="A733" s="83" t="str">
        <f t="array" ref="A733">transpose(indirect('Train Failure report card'!C733))</f>
        <v>#REF!</v>
      </c>
    </row>
    <row r="734">
      <c r="A734" s="83" t="str">
        <f t="array" ref="A734">transpose(indirect('Train Failure report card'!C734))</f>
        <v>#REF!</v>
      </c>
    </row>
    <row r="735">
      <c r="A735" s="83" t="str">
        <f t="array" ref="A735">transpose(indirect('Train Failure report card'!C735))</f>
        <v>#REF!</v>
      </c>
    </row>
    <row r="736">
      <c r="A736" s="83" t="str">
        <f t="array" ref="A736">transpose(indirect('Train Failure report card'!C736))</f>
        <v>#REF!</v>
      </c>
    </row>
    <row r="737">
      <c r="A737" s="83" t="str">
        <f t="array" ref="A737">transpose(indirect('Train Failure report card'!C737))</f>
        <v>#REF!</v>
      </c>
    </row>
    <row r="738">
      <c r="A738" s="83" t="str">
        <f t="array" ref="A738">transpose(indirect('Train Failure report card'!C738))</f>
        <v>#REF!</v>
      </c>
    </row>
    <row r="739">
      <c r="A739" s="83" t="str">
        <f t="array" ref="A739">transpose(indirect('Train Failure report card'!C739))</f>
        <v>#REF!</v>
      </c>
    </row>
    <row r="740">
      <c r="A740" s="83" t="str">
        <f t="array" ref="A740">transpose(indirect('Train Failure report card'!C740))</f>
        <v>#REF!</v>
      </c>
    </row>
    <row r="741">
      <c r="A741" s="83" t="str">
        <f t="array" ref="A741">transpose(indirect('Train Failure report card'!C741))</f>
        <v>#REF!</v>
      </c>
    </row>
    <row r="742">
      <c r="A742" s="83" t="str">
        <f t="array" ref="A742">transpose(indirect('Train Failure report card'!C742))</f>
        <v>#REF!</v>
      </c>
    </row>
    <row r="743">
      <c r="A743" s="83" t="str">
        <f t="array" ref="A743">transpose(indirect('Train Failure report card'!C743))</f>
        <v>#REF!</v>
      </c>
    </row>
    <row r="744">
      <c r="A744" s="83" t="str">
        <f t="array" ref="A744">transpose(indirect('Train Failure report card'!C744))</f>
        <v>#REF!</v>
      </c>
    </row>
    <row r="745">
      <c r="A745" s="83" t="str">
        <f t="array" ref="A745">transpose(indirect('Train Failure report card'!C745))</f>
        <v>#REF!</v>
      </c>
    </row>
    <row r="746">
      <c r="A746" s="83" t="str">
        <f t="array" ref="A746">transpose(indirect('Train Failure report card'!C746))</f>
        <v>#REF!</v>
      </c>
    </row>
    <row r="747">
      <c r="A747" s="83" t="str">
        <f t="array" ref="A747">transpose(indirect('Train Failure report card'!C747))</f>
        <v>#REF!</v>
      </c>
    </row>
    <row r="748">
      <c r="A748" s="83" t="str">
        <f t="array" ref="A748">transpose(indirect('Train Failure report card'!C748))</f>
        <v>#REF!</v>
      </c>
    </row>
    <row r="749">
      <c r="A749" s="83" t="str">
        <f t="array" ref="A749">transpose(indirect('Train Failure report card'!C749))</f>
        <v>#REF!</v>
      </c>
    </row>
    <row r="750">
      <c r="A750" s="83" t="str">
        <f t="array" ref="A750">transpose(indirect('Train Failure report card'!C750))</f>
        <v>#REF!</v>
      </c>
    </row>
    <row r="751">
      <c r="A751" s="83" t="str">
        <f t="array" ref="A751">transpose(indirect('Train Failure report card'!C751))</f>
        <v>#REF!</v>
      </c>
    </row>
    <row r="752">
      <c r="A752" s="83" t="str">
        <f t="array" ref="A752">transpose(indirect('Train Failure report card'!C752))</f>
        <v>#REF!</v>
      </c>
    </row>
    <row r="753">
      <c r="A753" s="83" t="str">
        <f t="array" ref="A753">transpose(indirect('Train Failure report card'!C753))</f>
        <v>#REF!</v>
      </c>
    </row>
    <row r="754">
      <c r="A754" s="83" t="str">
        <f t="array" ref="A754">transpose(indirect('Train Failure report card'!C754))</f>
        <v>#REF!</v>
      </c>
    </row>
    <row r="755">
      <c r="A755" s="83" t="str">
        <f t="array" ref="A755">transpose(indirect('Train Failure report card'!C755))</f>
        <v>#REF!</v>
      </c>
    </row>
    <row r="756">
      <c r="A756" s="83" t="str">
        <f t="array" ref="A756">transpose(indirect('Train Failure report card'!C756))</f>
        <v>#REF!</v>
      </c>
    </row>
    <row r="757">
      <c r="A757" s="83" t="str">
        <f t="array" ref="A757">transpose(indirect('Train Failure report card'!C757))</f>
        <v>#REF!</v>
      </c>
    </row>
    <row r="758">
      <c r="A758" s="83" t="str">
        <f t="array" ref="A758">transpose(indirect('Train Failure report card'!C758))</f>
        <v>#REF!</v>
      </c>
    </row>
    <row r="759">
      <c r="A759" s="83" t="str">
        <f t="array" ref="A759">transpose(indirect('Train Failure report card'!C759))</f>
        <v>#REF!</v>
      </c>
    </row>
    <row r="760">
      <c r="A760" s="83" t="str">
        <f t="array" ref="A760">transpose(indirect('Train Failure report card'!C760))</f>
        <v>#REF!</v>
      </c>
    </row>
    <row r="761">
      <c r="A761" s="83" t="str">
        <f t="array" ref="A761">transpose(indirect('Train Failure report card'!C761))</f>
        <v>#REF!</v>
      </c>
    </row>
    <row r="762">
      <c r="A762" s="83" t="str">
        <f t="array" ref="A762">transpose(indirect('Train Failure report card'!C762))</f>
        <v>#REF!</v>
      </c>
    </row>
    <row r="763">
      <c r="A763" s="83" t="str">
        <f t="array" ref="A763">transpose(indirect('Train Failure report card'!C763))</f>
        <v>#REF!</v>
      </c>
    </row>
    <row r="764">
      <c r="A764" s="83" t="str">
        <f t="array" ref="A764">transpose(indirect('Train Failure report card'!C764))</f>
        <v>#REF!</v>
      </c>
    </row>
    <row r="765">
      <c r="A765" s="83" t="str">
        <f t="array" ref="A765">transpose(indirect('Train Failure report card'!C765))</f>
        <v>#REF!</v>
      </c>
    </row>
    <row r="766">
      <c r="A766" s="83" t="str">
        <f t="array" ref="A766">transpose(indirect('Train Failure report card'!C766))</f>
        <v>#REF!</v>
      </c>
    </row>
    <row r="767">
      <c r="A767" s="83" t="str">
        <f t="array" ref="A767">transpose(indirect('Train Failure report card'!C767))</f>
        <v>#REF!</v>
      </c>
    </row>
    <row r="768">
      <c r="A768" s="83" t="str">
        <f t="array" ref="A768">transpose(indirect('Train Failure report card'!C768))</f>
        <v>#REF!</v>
      </c>
    </row>
    <row r="769">
      <c r="A769" s="83" t="str">
        <f t="array" ref="A769">transpose(indirect('Train Failure report card'!C769))</f>
        <v>#REF!</v>
      </c>
    </row>
    <row r="770">
      <c r="A770" s="83" t="str">
        <f t="array" ref="A770">transpose(indirect('Train Failure report card'!C770))</f>
        <v>#REF!</v>
      </c>
    </row>
    <row r="771">
      <c r="A771" s="83" t="str">
        <f t="array" ref="A771">transpose(indirect('Train Failure report card'!C771))</f>
        <v>#REF!</v>
      </c>
    </row>
    <row r="772">
      <c r="A772" s="83" t="str">
        <f t="array" ref="A772">transpose(indirect('Train Failure report card'!C772))</f>
        <v>#REF!</v>
      </c>
    </row>
    <row r="773">
      <c r="A773" s="83" t="str">
        <f t="array" ref="A773">transpose(indirect('Train Failure report card'!C773))</f>
        <v>#REF!</v>
      </c>
    </row>
    <row r="774">
      <c r="A774" s="83" t="str">
        <f t="array" ref="A774">transpose(indirect('Train Failure report card'!C774))</f>
        <v>#REF!</v>
      </c>
    </row>
    <row r="775">
      <c r="A775" s="83" t="str">
        <f t="array" ref="A775">transpose(indirect('Train Failure report card'!C775))</f>
        <v>#REF!</v>
      </c>
    </row>
    <row r="776">
      <c r="A776" s="83" t="str">
        <f t="array" ref="A776">transpose(indirect('Train Failure report card'!C776))</f>
        <v>#REF!</v>
      </c>
    </row>
    <row r="777">
      <c r="A777" s="83" t="str">
        <f t="array" ref="A777">transpose(indirect('Train Failure report card'!C777))</f>
        <v>#REF!</v>
      </c>
    </row>
    <row r="778">
      <c r="A778" s="83" t="str">
        <f t="array" ref="A778">transpose(indirect('Train Failure report card'!C778))</f>
        <v>#REF!</v>
      </c>
    </row>
    <row r="779">
      <c r="A779" s="83" t="str">
        <f t="array" ref="A779">transpose(indirect('Train Failure report card'!C779))</f>
        <v>#REF!</v>
      </c>
    </row>
    <row r="780">
      <c r="A780" s="83" t="str">
        <f t="array" ref="A780">transpose(indirect('Train Failure report card'!C780))</f>
        <v>#REF!</v>
      </c>
    </row>
    <row r="781">
      <c r="A781" s="83" t="str">
        <f t="array" ref="A781">transpose(indirect('Train Failure report card'!C781))</f>
        <v>#REF!</v>
      </c>
    </row>
    <row r="782">
      <c r="A782" s="83" t="str">
        <f t="array" ref="A782">transpose(indirect('Train Failure report card'!C782))</f>
        <v>#REF!</v>
      </c>
    </row>
    <row r="783">
      <c r="A783" s="83" t="str">
        <f t="array" ref="A783">transpose(indirect('Train Failure report card'!C783))</f>
        <v>#REF!</v>
      </c>
    </row>
    <row r="784">
      <c r="A784" s="83" t="str">
        <f t="array" ref="A784">transpose(indirect('Train Failure report card'!C784))</f>
        <v>#REF!</v>
      </c>
    </row>
    <row r="785">
      <c r="A785" s="83" t="str">
        <f t="array" ref="A785">transpose(indirect('Train Failure report card'!C785))</f>
        <v>#REF!</v>
      </c>
    </row>
    <row r="786">
      <c r="A786" s="83" t="str">
        <f t="array" ref="A786">transpose(indirect('Train Failure report card'!C786))</f>
        <v>#REF!</v>
      </c>
    </row>
    <row r="787">
      <c r="A787" s="83" t="str">
        <f t="array" ref="A787">transpose(indirect('Train Failure report card'!C787))</f>
        <v>#REF!</v>
      </c>
    </row>
    <row r="788">
      <c r="A788" s="83" t="str">
        <f t="array" ref="A788">transpose(indirect('Train Failure report card'!C788))</f>
        <v>#REF!</v>
      </c>
    </row>
    <row r="789">
      <c r="A789" s="83" t="str">
        <f t="array" ref="A789">transpose(indirect('Train Failure report card'!C789))</f>
        <v>#REF!</v>
      </c>
    </row>
    <row r="790">
      <c r="A790" s="83" t="str">
        <f t="array" ref="A790">transpose(indirect('Train Failure report card'!C790))</f>
        <v>#REF!</v>
      </c>
    </row>
    <row r="791">
      <c r="A791" s="83" t="str">
        <f t="array" ref="A791">transpose(indirect('Train Failure report card'!C791))</f>
        <v>#REF!</v>
      </c>
    </row>
    <row r="792">
      <c r="A792" s="83" t="str">
        <f t="array" ref="A792">transpose(indirect('Train Failure report card'!C792))</f>
        <v>#REF!</v>
      </c>
    </row>
    <row r="793">
      <c r="A793" s="83" t="str">
        <f t="array" ref="A793">transpose(indirect('Train Failure report card'!C793))</f>
        <v>#REF!</v>
      </c>
    </row>
    <row r="794">
      <c r="A794" s="83" t="str">
        <f t="array" ref="A794">transpose(indirect('Train Failure report card'!C794))</f>
        <v>#REF!</v>
      </c>
    </row>
    <row r="795">
      <c r="A795" s="83" t="str">
        <f t="array" ref="A795">transpose(indirect('Train Failure report card'!C795))</f>
        <v>#REF!</v>
      </c>
    </row>
    <row r="796">
      <c r="A796" s="83" t="str">
        <f t="array" ref="A796">transpose(indirect('Train Failure report card'!C796))</f>
        <v>#REF!</v>
      </c>
    </row>
    <row r="797">
      <c r="A797" s="83" t="str">
        <f t="array" ref="A797">transpose(indirect('Train Failure report card'!C797))</f>
        <v>#REF!</v>
      </c>
    </row>
    <row r="798">
      <c r="A798" s="83" t="str">
        <f t="array" ref="A798">transpose(indirect('Train Failure report card'!C798))</f>
        <v>#REF!</v>
      </c>
    </row>
    <row r="799">
      <c r="A799" s="83" t="str">
        <f t="array" ref="A799">transpose(indirect('Train Failure report card'!C799))</f>
        <v>#REF!</v>
      </c>
    </row>
    <row r="800">
      <c r="A800" s="83" t="str">
        <f t="array" ref="A800">transpose(indirect('Train Failure report card'!C800))</f>
        <v>#REF!</v>
      </c>
    </row>
    <row r="801">
      <c r="A801" s="83" t="str">
        <f t="array" ref="A801">transpose(indirect('Train Failure report card'!C801))</f>
        <v>#REF!</v>
      </c>
    </row>
    <row r="802">
      <c r="A802" s="83" t="str">
        <f t="array" ref="A802">transpose(indirect('Train Failure report card'!C802))</f>
        <v>#REF!</v>
      </c>
    </row>
    <row r="803">
      <c r="A803" s="83" t="str">
        <f t="array" ref="A803">transpose(indirect('Train Failure report card'!C803))</f>
        <v>#REF!</v>
      </c>
    </row>
    <row r="804">
      <c r="A804" s="83" t="str">
        <f t="array" ref="A804">transpose(indirect('Train Failure report card'!C804))</f>
        <v>#REF!</v>
      </c>
    </row>
    <row r="805">
      <c r="A805" s="83" t="str">
        <f t="array" ref="A805">transpose(indirect('Train Failure report card'!C805))</f>
        <v>#REF!</v>
      </c>
    </row>
    <row r="806">
      <c r="A806" s="83" t="str">
        <f t="array" ref="A806">transpose(indirect('Train Failure report card'!C806))</f>
        <v>#REF!</v>
      </c>
    </row>
    <row r="807">
      <c r="A807" s="83" t="str">
        <f t="array" ref="A807">transpose(indirect('Train Failure report card'!C807))</f>
        <v>#REF!</v>
      </c>
    </row>
    <row r="808">
      <c r="A808" s="83" t="str">
        <f t="array" ref="A808">transpose(indirect('Train Failure report card'!C808))</f>
        <v>#REF!</v>
      </c>
    </row>
    <row r="809">
      <c r="A809" s="83" t="str">
        <f t="array" ref="A809">transpose(indirect('Train Failure report card'!C809))</f>
        <v>#REF!</v>
      </c>
    </row>
    <row r="810">
      <c r="A810" s="83" t="str">
        <f t="array" ref="A810">transpose(indirect('Train Failure report card'!C810))</f>
        <v>#REF!</v>
      </c>
    </row>
    <row r="811">
      <c r="A811" s="83" t="str">
        <f t="array" ref="A811">transpose(indirect('Train Failure report card'!C811))</f>
        <v>#REF!</v>
      </c>
    </row>
    <row r="812">
      <c r="A812" s="83" t="str">
        <f t="array" ref="A812">transpose(indirect('Train Failure report card'!C812))</f>
        <v>#REF!</v>
      </c>
    </row>
    <row r="813">
      <c r="A813" s="83" t="str">
        <f t="array" ref="A813">transpose(indirect('Train Failure report card'!C813))</f>
        <v>#REF!</v>
      </c>
    </row>
    <row r="814">
      <c r="A814" s="83" t="str">
        <f t="array" ref="A814">transpose(indirect('Train Failure report card'!C814))</f>
        <v>#REF!</v>
      </c>
    </row>
    <row r="815">
      <c r="A815" s="83" t="str">
        <f t="array" ref="A815">transpose(indirect('Train Failure report card'!C815))</f>
        <v>#REF!</v>
      </c>
    </row>
    <row r="816">
      <c r="A816" s="83" t="str">
        <f t="array" ref="A816">transpose(indirect('Train Failure report card'!C816))</f>
        <v>#REF!</v>
      </c>
    </row>
    <row r="817">
      <c r="A817" s="83" t="str">
        <f t="array" ref="A817">transpose(indirect('Train Failure report card'!C817))</f>
        <v>#REF!</v>
      </c>
    </row>
    <row r="818">
      <c r="A818" s="83" t="str">
        <f t="array" ref="A818">transpose(indirect('Train Failure report card'!C818))</f>
        <v>#REF!</v>
      </c>
    </row>
    <row r="819">
      <c r="A819" s="83" t="str">
        <f t="array" ref="A819">transpose(indirect('Train Failure report card'!C819))</f>
        <v>#REF!</v>
      </c>
    </row>
    <row r="820">
      <c r="A820" s="83" t="str">
        <f t="array" ref="A820">transpose(indirect('Train Failure report card'!C820))</f>
        <v>#REF!</v>
      </c>
    </row>
    <row r="821">
      <c r="A821" s="83" t="str">
        <f t="array" ref="A821">transpose(indirect('Train Failure report card'!C821))</f>
        <v>#REF!</v>
      </c>
    </row>
    <row r="822">
      <c r="A822" s="83" t="str">
        <f t="array" ref="A822">transpose(indirect('Train Failure report card'!C822))</f>
        <v>#REF!</v>
      </c>
    </row>
    <row r="823">
      <c r="A823" s="83" t="str">
        <f t="array" ref="A823">transpose(indirect('Train Failure report card'!C823))</f>
        <v>#REF!</v>
      </c>
    </row>
    <row r="824">
      <c r="A824" s="83" t="str">
        <f t="array" ref="A824">transpose(indirect('Train Failure report card'!C824))</f>
        <v>#REF!</v>
      </c>
    </row>
    <row r="825">
      <c r="A825" s="83" t="str">
        <f t="array" ref="A825">transpose(indirect('Train Failure report card'!C825))</f>
        <v>#REF!</v>
      </c>
    </row>
    <row r="826">
      <c r="A826" s="83" t="str">
        <f t="array" ref="A826">transpose(indirect('Train Failure report card'!C826))</f>
        <v>#REF!</v>
      </c>
    </row>
    <row r="827">
      <c r="A827" s="83" t="str">
        <f t="array" ref="A827">transpose(indirect('Train Failure report card'!C827))</f>
        <v>#REF!</v>
      </c>
    </row>
    <row r="828">
      <c r="A828" s="83" t="str">
        <f t="array" ref="A828">transpose(indirect('Train Failure report card'!C828))</f>
        <v>#REF!</v>
      </c>
    </row>
    <row r="829">
      <c r="A829" s="83" t="str">
        <f t="array" ref="A829">transpose(indirect('Train Failure report card'!C829))</f>
        <v>#REF!</v>
      </c>
    </row>
    <row r="830">
      <c r="A830" s="83" t="str">
        <f t="array" ref="A830">transpose(indirect('Train Failure report card'!C830))</f>
        <v>#REF!</v>
      </c>
    </row>
    <row r="831">
      <c r="A831" s="83" t="str">
        <f t="array" ref="A831">transpose(indirect('Train Failure report card'!C831))</f>
        <v>#REF!</v>
      </c>
    </row>
    <row r="832">
      <c r="A832" s="83" t="str">
        <f t="array" ref="A832">transpose(indirect('Train Failure report card'!C832))</f>
        <v>#REF!</v>
      </c>
    </row>
    <row r="833">
      <c r="A833" s="83" t="str">
        <f t="array" ref="A833">transpose(indirect('Train Failure report card'!C833))</f>
        <v>#REF!</v>
      </c>
    </row>
    <row r="834">
      <c r="A834" s="83" t="str">
        <f t="array" ref="A834">transpose(indirect('Train Failure report card'!C834))</f>
        <v>#REF!</v>
      </c>
    </row>
    <row r="835">
      <c r="A835" s="83" t="str">
        <f t="array" ref="A835">transpose(indirect('Train Failure report card'!C835))</f>
        <v>#REF!</v>
      </c>
    </row>
    <row r="836">
      <c r="A836" s="83" t="str">
        <f t="array" ref="A836">transpose(indirect('Train Failure report card'!C836))</f>
        <v>#REF!</v>
      </c>
    </row>
    <row r="837">
      <c r="A837" s="83" t="str">
        <f t="array" ref="A837">transpose(indirect('Train Failure report card'!C837))</f>
        <v>#REF!</v>
      </c>
    </row>
    <row r="838">
      <c r="A838" s="83" t="str">
        <f t="array" ref="A838">transpose(indirect('Train Failure report card'!C838))</f>
        <v>#REF!</v>
      </c>
    </row>
    <row r="839">
      <c r="A839" s="83" t="str">
        <f t="array" ref="A839">transpose(indirect('Train Failure report card'!C839))</f>
        <v>#REF!</v>
      </c>
    </row>
    <row r="840">
      <c r="A840" s="83" t="str">
        <f t="array" ref="A840">transpose(indirect('Train Failure report card'!C840))</f>
        <v>#REF!</v>
      </c>
    </row>
    <row r="841">
      <c r="A841" s="83" t="str">
        <f t="array" ref="A841">transpose(indirect('Train Failure report card'!C841))</f>
        <v>#REF!</v>
      </c>
    </row>
    <row r="842">
      <c r="A842" s="83" t="str">
        <f t="array" ref="A842">transpose(indirect('Train Failure report card'!C842))</f>
        <v>#REF!</v>
      </c>
    </row>
    <row r="843">
      <c r="A843" s="83" t="str">
        <f t="array" ref="A843">transpose(indirect('Train Failure report card'!C843))</f>
        <v>#REF!</v>
      </c>
    </row>
    <row r="844">
      <c r="A844" s="83" t="str">
        <f t="array" ref="A844">transpose(indirect('Train Failure report card'!C844))</f>
        <v>#REF!</v>
      </c>
    </row>
    <row r="845">
      <c r="A845" s="83" t="str">
        <f t="array" ref="A845">transpose(indirect('Train Failure report card'!C845))</f>
        <v>#REF!</v>
      </c>
    </row>
    <row r="846">
      <c r="A846" s="83" t="str">
        <f t="array" ref="A846">transpose(indirect('Train Failure report card'!C846))</f>
        <v>#REF!</v>
      </c>
    </row>
    <row r="847">
      <c r="A847" s="83" t="str">
        <f t="array" ref="A847">transpose(indirect('Train Failure report card'!C847))</f>
        <v>#REF!</v>
      </c>
    </row>
    <row r="848">
      <c r="A848" s="83" t="str">
        <f t="array" ref="A848">transpose(indirect('Train Failure report card'!C848))</f>
        <v>#REF!</v>
      </c>
    </row>
    <row r="849">
      <c r="A849" s="83" t="str">
        <f t="array" ref="A849">transpose(indirect('Train Failure report card'!C849))</f>
        <v>#REF!</v>
      </c>
    </row>
    <row r="850">
      <c r="A850" s="83" t="str">
        <f t="array" ref="A850">transpose(indirect('Train Failure report card'!C850))</f>
        <v>#REF!</v>
      </c>
    </row>
    <row r="851">
      <c r="A851" s="83" t="str">
        <f t="array" ref="A851">transpose(indirect('Train Failure report card'!C851))</f>
        <v>#REF!</v>
      </c>
    </row>
    <row r="852">
      <c r="A852" s="83" t="str">
        <f t="array" ref="A852">transpose(indirect('Train Failure report card'!C852))</f>
        <v>#REF!</v>
      </c>
    </row>
    <row r="853">
      <c r="A853" s="83" t="str">
        <f t="array" ref="A853">transpose(indirect('Train Failure report card'!C853))</f>
        <v>#REF!</v>
      </c>
    </row>
    <row r="854">
      <c r="A854" s="83" t="str">
        <f t="array" ref="A854">transpose(indirect('Train Failure report card'!C854))</f>
        <v>#REF!</v>
      </c>
    </row>
    <row r="855">
      <c r="A855" s="83" t="str">
        <f t="array" ref="A855">transpose(indirect('Train Failure report card'!C855))</f>
        <v>#REF!</v>
      </c>
    </row>
    <row r="856">
      <c r="A856" s="83" t="str">
        <f t="array" ref="A856">transpose(indirect('Train Failure report card'!C856))</f>
        <v>#REF!</v>
      </c>
    </row>
    <row r="857">
      <c r="A857" s="83" t="str">
        <f t="array" ref="A857">transpose(indirect('Train Failure report card'!C857))</f>
        <v>#REF!</v>
      </c>
    </row>
    <row r="858">
      <c r="A858" s="83" t="str">
        <f t="array" ref="A858">transpose(indirect('Train Failure report card'!C858))</f>
        <v>#REF!</v>
      </c>
    </row>
    <row r="859">
      <c r="A859" s="83" t="str">
        <f t="array" ref="A859">transpose(indirect('Train Failure report card'!C859))</f>
        <v>#REF!</v>
      </c>
    </row>
    <row r="860">
      <c r="A860" s="83" t="str">
        <f t="array" ref="A860">transpose(indirect('Train Failure report card'!C860))</f>
        <v>#REF!</v>
      </c>
    </row>
    <row r="861">
      <c r="A861" s="83" t="str">
        <f t="array" ref="A861">transpose(indirect('Train Failure report card'!C861))</f>
        <v>#REF!</v>
      </c>
    </row>
    <row r="862">
      <c r="A862" s="83" t="str">
        <f t="array" ref="A862">transpose(indirect('Train Failure report card'!C862))</f>
        <v>#REF!</v>
      </c>
    </row>
    <row r="863">
      <c r="A863" s="83" t="str">
        <f t="array" ref="A863">transpose(indirect('Train Failure report card'!C863))</f>
        <v>#REF!</v>
      </c>
    </row>
    <row r="864">
      <c r="A864" s="83" t="str">
        <f t="array" ref="A864">transpose(indirect('Train Failure report card'!C864))</f>
        <v>#REF!</v>
      </c>
    </row>
    <row r="865">
      <c r="A865" s="83" t="str">
        <f t="array" ref="A865">transpose(indirect('Train Failure report card'!C865))</f>
        <v>#REF!</v>
      </c>
    </row>
    <row r="866">
      <c r="A866" s="83" t="str">
        <f t="array" ref="A866">transpose(indirect('Train Failure report card'!C866))</f>
        <v>#REF!</v>
      </c>
    </row>
    <row r="867">
      <c r="A867" s="83" t="str">
        <f t="array" ref="A867">transpose(indirect('Train Failure report card'!C867))</f>
        <v>#REF!</v>
      </c>
    </row>
    <row r="868">
      <c r="A868" s="83" t="str">
        <f t="array" ref="A868">transpose(indirect('Train Failure report card'!C868))</f>
        <v>#REF!</v>
      </c>
    </row>
    <row r="869">
      <c r="A869" s="83" t="str">
        <f t="array" ref="A869">transpose(indirect('Train Failure report card'!C869))</f>
        <v>#REF!</v>
      </c>
    </row>
    <row r="870">
      <c r="A870" s="83" t="str">
        <f t="array" ref="A870">transpose(indirect('Train Failure report card'!C870))</f>
        <v>#REF!</v>
      </c>
    </row>
    <row r="871">
      <c r="A871" s="83" t="str">
        <f t="array" ref="A871">transpose(indirect('Train Failure report card'!C871))</f>
        <v>#REF!</v>
      </c>
    </row>
    <row r="872">
      <c r="A872" s="83" t="str">
        <f t="array" ref="A872">transpose(indirect('Train Failure report card'!C872))</f>
        <v>#REF!</v>
      </c>
    </row>
    <row r="873">
      <c r="A873" s="83" t="str">
        <f t="array" ref="A873">transpose(indirect('Train Failure report card'!C873))</f>
        <v>#REF!</v>
      </c>
    </row>
    <row r="874">
      <c r="A874" s="83" t="str">
        <f t="array" ref="A874">transpose(indirect('Train Failure report card'!C874))</f>
        <v>#REF!</v>
      </c>
    </row>
    <row r="875">
      <c r="A875" s="83" t="str">
        <f t="array" ref="A875">transpose(indirect('Train Failure report card'!C875))</f>
        <v>#REF!</v>
      </c>
    </row>
    <row r="876">
      <c r="A876" s="83" t="str">
        <f t="array" ref="A876">transpose(indirect('Train Failure report card'!C876))</f>
        <v>#REF!</v>
      </c>
    </row>
    <row r="877">
      <c r="A877" s="83" t="str">
        <f t="array" ref="A877">transpose(indirect('Train Failure report card'!C877))</f>
        <v>#REF!</v>
      </c>
    </row>
    <row r="878">
      <c r="A878" s="83" t="str">
        <f t="array" ref="A878">transpose(indirect('Train Failure report card'!C878))</f>
        <v>#REF!</v>
      </c>
    </row>
    <row r="879">
      <c r="A879" s="83" t="str">
        <f t="array" ref="A879">transpose(indirect('Train Failure report card'!C879))</f>
        <v>#REF!</v>
      </c>
    </row>
    <row r="880">
      <c r="A880" s="83" t="str">
        <f t="array" ref="A880">transpose(indirect('Train Failure report card'!C880))</f>
        <v>#REF!</v>
      </c>
    </row>
    <row r="881">
      <c r="A881" s="83" t="str">
        <f t="array" ref="A881">transpose(indirect('Train Failure report card'!C881))</f>
        <v>#REF!</v>
      </c>
    </row>
    <row r="882">
      <c r="A882" s="83" t="str">
        <f t="array" ref="A882">transpose(indirect('Train Failure report card'!C882))</f>
        <v>#REF!</v>
      </c>
    </row>
    <row r="883">
      <c r="A883" s="83" t="str">
        <f t="array" ref="A883">transpose(indirect('Train Failure report card'!C883))</f>
        <v>#REF!</v>
      </c>
    </row>
    <row r="884">
      <c r="A884" s="83" t="str">
        <f t="array" ref="A884">transpose(indirect('Train Failure report card'!C884))</f>
        <v>#REF!</v>
      </c>
    </row>
    <row r="885">
      <c r="A885" s="83" t="str">
        <f t="array" ref="A885">transpose(indirect('Train Failure report card'!C885))</f>
        <v>#REF!</v>
      </c>
    </row>
    <row r="886">
      <c r="A886" s="83" t="str">
        <f t="array" ref="A886">transpose(indirect('Train Failure report card'!C886))</f>
        <v>#REF!</v>
      </c>
    </row>
    <row r="887">
      <c r="A887" s="83" t="str">
        <f t="array" ref="A887">transpose(indirect('Train Failure report card'!C887))</f>
        <v>#REF!</v>
      </c>
    </row>
    <row r="888">
      <c r="A888" s="83" t="str">
        <f t="array" ref="A888">transpose(indirect('Train Failure report card'!C888))</f>
        <v>#REF!</v>
      </c>
    </row>
    <row r="889">
      <c r="A889" s="83" t="str">
        <f t="array" ref="A889">transpose(indirect('Train Failure report card'!C889))</f>
        <v>#REF!</v>
      </c>
    </row>
    <row r="890">
      <c r="A890" s="83" t="str">
        <f t="array" ref="A890">transpose(indirect('Train Failure report card'!C890))</f>
        <v>#REF!</v>
      </c>
    </row>
    <row r="891">
      <c r="A891" s="83" t="str">
        <f t="array" ref="A891">transpose(indirect('Train Failure report card'!C891))</f>
        <v>#REF!</v>
      </c>
    </row>
    <row r="892">
      <c r="A892" s="83" t="str">
        <f t="array" ref="A892">transpose(indirect('Train Failure report card'!C892))</f>
        <v>#REF!</v>
      </c>
    </row>
    <row r="893">
      <c r="A893" s="83" t="str">
        <f t="array" ref="A893">transpose(indirect('Train Failure report card'!C893))</f>
        <v>#REF!</v>
      </c>
    </row>
    <row r="894">
      <c r="A894" s="83" t="str">
        <f t="array" ref="A894">transpose(indirect('Train Failure report card'!C894))</f>
        <v>#REF!</v>
      </c>
    </row>
    <row r="895">
      <c r="A895" s="83" t="str">
        <f t="array" ref="A895">transpose(indirect('Train Failure report card'!C895))</f>
        <v>#REF!</v>
      </c>
    </row>
    <row r="896">
      <c r="A896" s="83" t="str">
        <f t="array" ref="A896">transpose(indirect('Train Failure report card'!C896))</f>
        <v>#REF!</v>
      </c>
    </row>
    <row r="897">
      <c r="A897" s="83" t="str">
        <f t="array" ref="A897">transpose(indirect('Train Failure report card'!C897))</f>
        <v>#REF!</v>
      </c>
    </row>
    <row r="898">
      <c r="A898" s="83" t="str">
        <f t="array" ref="A898">transpose(indirect('Train Failure report card'!C898))</f>
        <v>#REF!</v>
      </c>
    </row>
    <row r="899">
      <c r="A899" s="83" t="str">
        <f t="array" ref="A899">transpose(indirect('Train Failure report card'!C899))</f>
        <v>#REF!</v>
      </c>
    </row>
    <row r="900">
      <c r="A900" s="83" t="str">
        <f t="array" ref="A900">transpose(indirect('Train Failure report card'!C900))</f>
        <v>#REF!</v>
      </c>
    </row>
    <row r="901">
      <c r="A901" s="83" t="str">
        <f t="array" ref="A901">transpose(indirect('Train Failure report card'!C901))</f>
        <v>#REF!</v>
      </c>
    </row>
    <row r="902">
      <c r="A902" s="83" t="str">
        <f t="array" ref="A902">transpose(indirect('Train Failure report card'!C902))</f>
        <v>#REF!</v>
      </c>
    </row>
    <row r="903">
      <c r="A903" s="83" t="str">
        <f t="array" ref="A903">transpose(indirect('Train Failure report card'!C903))</f>
        <v>#REF!</v>
      </c>
    </row>
    <row r="904">
      <c r="A904" s="83" t="str">
        <f t="array" ref="A904">transpose(indirect('Train Failure report card'!C904))</f>
        <v>#REF!</v>
      </c>
    </row>
    <row r="905">
      <c r="A905" s="83" t="str">
        <f t="array" ref="A905">transpose(indirect('Train Failure report card'!C905))</f>
        <v>#REF!</v>
      </c>
    </row>
    <row r="906">
      <c r="A906" s="83" t="str">
        <f t="array" ref="A906">transpose(indirect('Train Failure report card'!C906))</f>
        <v>#REF!</v>
      </c>
    </row>
    <row r="907">
      <c r="A907" s="83" t="str">
        <f t="array" ref="A907">transpose(indirect('Train Failure report card'!C907))</f>
        <v>#REF!</v>
      </c>
    </row>
    <row r="908">
      <c r="A908" s="83" t="str">
        <f t="array" ref="A908">transpose(indirect('Train Failure report card'!C908))</f>
        <v>#REF!</v>
      </c>
    </row>
    <row r="909">
      <c r="A909" s="83" t="str">
        <f t="array" ref="A909">transpose(indirect('Train Failure report card'!C909))</f>
        <v>#REF!</v>
      </c>
    </row>
    <row r="910">
      <c r="A910" s="83" t="str">
        <f t="array" ref="A910">transpose(indirect('Train Failure report card'!C910))</f>
        <v>#REF!</v>
      </c>
    </row>
    <row r="911">
      <c r="A911" s="83" t="str">
        <f t="array" ref="A911">transpose(indirect('Train Failure report card'!C911))</f>
        <v>#REF!</v>
      </c>
    </row>
    <row r="912">
      <c r="A912" s="83" t="str">
        <f t="array" ref="A912">transpose(indirect('Train Failure report card'!C912))</f>
        <v>#REF!</v>
      </c>
    </row>
    <row r="913">
      <c r="A913" s="83" t="str">
        <f t="array" ref="A913">transpose(indirect('Train Failure report card'!C913))</f>
        <v>#REF!</v>
      </c>
    </row>
    <row r="914">
      <c r="A914" s="83" t="str">
        <f t="array" ref="A914">transpose(indirect('Train Failure report card'!C914))</f>
        <v>#REF!</v>
      </c>
    </row>
    <row r="915">
      <c r="A915" s="83" t="str">
        <f t="array" ref="A915">transpose(indirect('Train Failure report card'!C915))</f>
        <v>#REF!</v>
      </c>
    </row>
    <row r="916">
      <c r="A916" s="83" t="str">
        <f t="array" ref="A916">transpose(indirect('Train Failure report card'!C916))</f>
        <v>#REF!</v>
      </c>
    </row>
    <row r="917">
      <c r="A917" s="83" t="str">
        <f t="array" ref="A917">transpose(indirect('Train Failure report card'!C917))</f>
        <v>#REF!</v>
      </c>
    </row>
    <row r="918">
      <c r="A918" s="83" t="str">
        <f t="array" ref="A918">transpose(indirect('Train Failure report card'!C918))</f>
        <v>#REF!</v>
      </c>
    </row>
    <row r="919">
      <c r="A919" s="83" t="str">
        <f t="array" ref="A919">transpose(indirect('Train Failure report card'!C919))</f>
        <v>#REF!</v>
      </c>
    </row>
    <row r="920">
      <c r="A920" s="83" t="str">
        <f t="array" ref="A920">transpose(indirect('Train Failure report card'!C920))</f>
        <v>#REF!</v>
      </c>
    </row>
    <row r="921">
      <c r="A921" s="83" t="str">
        <f t="array" ref="A921">transpose(indirect('Train Failure report card'!C921))</f>
        <v>#REF!</v>
      </c>
    </row>
    <row r="922">
      <c r="A922" s="83" t="str">
        <f t="array" ref="A922">transpose(indirect('Train Failure report card'!C922))</f>
        <v>#REF!</v>
      </c>
    </row>
    <row r="923">
      <c r="A923" s="83" t="str">
        <f t="array" ref="A923">transpose(indirect('Train Failure report card'!C923))</f>
        <v>#REF!</v>
      </c>
    </row>
    <row r="924">
      <c r="A924" s="83" t="str">
        <f t="array" ref="A924">transpose(indirect('Train Failure report card'!C924))</f>
        <v>#REF!</v>
      </c>
    </row>
    <row r="925">
      <c r="A925" s="83" t="str">
        <f t="array" ref="A925">transpose(indirect('Train Failure report card'!C925))</f>
        <v>#REF!</v>
      </c>
    </row>
    <row r="926">
      <c r="A926" s="83" t="str">
        <f t="array" ref="A926">transpose(indirect('Train Failure report card'!C926))</f>
        <v>#REF!</v>
      </c>
    </row>
    <row r="927">
      <c r="A927" s="83" t="str">
        <f t="array" ref="A927">transpose(indirect('Train Failure report card'!C927))</f>
        <v>#REF!</v>
      </c>
    </row>
    <row r="928">
      <c r="A928" s="83" t="str">
        <f t="array" ref="A928">transpose(indirect('Train Failure report card'!C928))</f>
        <v>#REF!</v>
      </c>
    </row>
    <row r="929">
      <c r="A929" s="83" t="str">
        <f t="array" ref="A929">transpose(indirect('Train Failure report card'!C929))</f>
        <v>#REF!</v>
      </c>
    </row>
    <row r="930">
      <c r="A930" s="83" t="str">
        <f t="array" ref="A930">transpose(indirect('Train Failure report card'!C930))</f>
        <v>#REF!</v>
      </c>
    </row>
    <row r="931">
      <c r="A931" s="83" t="str">
        <f t="array" ref="A931">transpose(indirect('Train Failure report card'!C931))</f>
        <v>#REF!</v>
      </c>
    </row>
    <row r="932">
      <c r="A932" s="83" t="str">
        <f t="array" ref="A932">transpose(indirect('Train Failure report card'!C932))</f>
        <v>#REF!</v>
      </c>
    </row>
    <row r="933">
      <c r="A933" s="83" t="str">
        <f t="array" ref="A933">transpose(indirect('Train Failure report card'!C933))</f>
        <v>#REF!</v>
      </c>
    </row>
    <row r="934">
      <c r="A934" s="83" t="str">
        <f t="array" ref="A934">transpose(indirect('Train Failure report card'!C934))</f>
        <v>#REF!</v>
      </c>
    </row>
    <row r="935">
      <c r="A935" s="83" t="str">
        <f t="array" ref="A935">transpose(indirect('Train Failure report card'!C935))</f>
        <v>#REF!</v>
      </c>
    </row>
    <row r="936">
      <c r="A936" s="83" t="str">
        <f t="array" ref="A936">transpose(indirect('Train Failure report card'!C936))</f>
        <v>#REF!</v>
      </c>
    </row>
    <row r="937">
      <c r="A937" s="83" t="str">
        <f t="array" ref="A937">transpose(indirect('Train Failure report card'!C937))</f>
        <v>#REF!</v>
      </c>
    </row>
    <row r="938">
      <c r="A938" s="83" t="str">
        <f t="array" ref="A938">transpose(indirect('Train Failure report card'!C938))</f>
        <v>#REF!</v>
      </c>
    </row>
    <row r="939">
      <c r="A939" s="83" t="str">
        <f t="array" ref="A939">transpose(indirect('Train Failure report card'!C939))</f>
        <v>#REF!</v>
      </c>
    </row>
    <row r="940">
      <c r="A940" s="83" t="str">
        <f t="array" ref="A940">transpose(indirect('Train Failure report card'!C940))</f>
        <v>#REF!</v>
      </c>
    </row>
    <row r="941">
      <c r="A941" s="83" t="str">
        <f t="array" ref="A941">transpose(indirect('Train Failure report card'!C941))</f>
        <v>#REF!</v>
      </c>
    </row>
    <row r="942">
      <c r="A942" s="83" t="str">
        <f t="array" ref="A942">transpose(indirect('Train Failure report card'!C942))</f>
        <v>#REF!</v>
      </c>
    </row>
    <row r="943">
      <c r="A943" s="83" t="str">
        <f t="array" ref="A943">transpose(indirect('Train Failure report card'!C943))</f>
        <v>#REF!</v>
      </c>
    </row>
    <row r="944">
      <c r="A944" s="83" t="str">
        <f t="array" ref="A944">transpose(indirect('Train Failure report card'!C944))</f>
        <v>#REF!</v>
      </c>
    </row>
    <row r="945">
      <c r="A945" s="83" t="str">
        <f t="array" ref="A945">transpose(indirect('Train Failure report card'!C945))</f>
        <v>#REF!</v>
      </c>
    </row>
    <row r="946">
      <c r="A946" s="83" t="str">
        <f t="array" ref="A946">transpose(indirect('Train Failure report card'!C946))</f>
        <v>#REF!</v>
      </c>
    </row>
    <row r="947">
      <c r="A947" s="83" t="str">
        <f t="array" ref="A947">transpose(indirect('Train Failure report card'!C947))</f>
        <v>#REF!</v>
      </c>
    </row>
    <row r="948">
      <c r="A948" s="83" t="str">
        <f t="array" ref="A948">transpose(indirect('Train Failure report card'!C948))</f>
        <v>#REF!</v>
      </c>
    </row>
    <row r="949">
      <c r="A949" s="83" t="str">
        <f t="array" ref="A949">transpose(indirect('Train Failure report card'!C949))</f>
        <v>#REF!</v>
      </c>
    </row>
    <row r="950">
      <c r="A950" s="83" t="str">
        <f t="array" ref="A950">transpose(indirect('Train Failure report card'!C950))</f>
        <v>#REF!</v>
      </c>
    </row>
    <row r="951">
      <c r="A951" s="83" t="str">
        <f t="array" ref="A951">transpose(indirect('Train Failure report card'!C951))</f>
        <v>#REF!</v>
      </c>
    </row>
    <row r="952">
      <c r="A952" s="83" t="str">
        <f t="array" ref="A952">transpose(indirect('Train Failure report card'!C952))</f>
        <v>#REF!</v>
      </c>
    </row>
    <row r="953">
      <c r="A953" s="83" t="str">
        <f t="array" ref="A953">transpose(indirect('Train Failure report card'!C953))</f>
        <v>#REF!</v>
      </c>
    </row>
    <row r="954">
      <c r="A954" s="83" t="str">
        <f t="array" ref="A954">transpose(indirect('Train Failure report card'!C954))</f>
        <v>#REF!</v>
      </c>
    </row>
    <row r="955">
      <c r="A955" s="83" t="str">
        <f t="array" ref="A955">transpose(indirect('Train Failure report card'!C955))</f>
        <v>#REF!</v>
      </c>
    </row>
    <row r="956">
      <c r="A956" s="83" t="str">
        <f t="array" ref="A956">transpose(indirect('Train Failure report card'!C956))</f>
        <v>#REF!</v>
      </c>
    </row>
    <row r="957">
      <c r="A957" s="83" t="str">
        <f t="array" ref="A957">transpose(indirect('Train Failure report card'!C957))</f>
        <v>#REF!</v>
      </c>
    </row>
    <row r="958">
      <c r="A958" s="83" t="str">
        <f t="array" ref="A958">transpose(indirect('Train Failure report card'!C958))</f>
        <v>#REF!</v>
      </c>
    </row>
    <row r="959">
      <c r="A959" s="83" t="str">
        <f t="array" ref="A959">transpose(indirect('Train Failure report card'!C959))</f>
        <v>#REF!</v>
      </c>
    </row>
    <row r="960">
      <c r="A960" s="83" t="str">
        <f t="array" ref="A960">transpose(indirect('Train Failure report card'!C960))</f>
        <v>#REF!</v>
      </c>
    </row>
    <row r="961">
      <c r="A961" s="83" t="str">
        <f t="array" ref="A961">transpose(indirect('Train Failure report card'!C961))</f>
        <v>#REF!</v>
      </c>
    </row>
    <row r="962">
      <c r="A962" s="83" t="str">
        <f t="array" ref="A962">transpose(indirect('Train Failure report card'!C962))</f>
        <v>#REF!</v>
      </c>
    </row>
    <row r="963">
      <c r="A963" s="83" t="str">
        <f t="array" ref="A963">transpose(indirect('Train Failure report card'!C963))</f>
        <v>#REF!</v>
      </c>
    </row>
    <row r="964">
      <c r="A964" s="83" t="str">
        <f t="array" ref="A964">transpose(indirect('Train Failure report card'!C964))</f>
        <v>#REF!</v>
      </c>
    </row>
    <row r="965">
      <c r="A965" s="83" t="str">
        <f t="array" ref="A965">transpose(indirect('Train Failure report card'!C965))</f>
        <v>#REF!</v>
      </c>
    </row>
    <row r="966">
      <c r="A966" s="83" t="str">
        <f t="array" ref="A966">transpose(indirect('Train Failure report card'!C966))</f>
        <v>#REF!</v>
      </c>
    </row>
    <row r="967">
      <c r="A967" s="83" t="str">
        <f t="array" ref="A967">transpose(indirect('Train Failure report card'!C967))</f>
        <v>#REF!</v>
      </c>
    </row>
    <row r="968">
      <c r="A968" s="83" t="str">
        <f t="array" ref="A968">transpose(indirect('Train Failure report card'!C968))</f>
        <v>#REF!</v>
      </c>
    </row>
    <row r="969">
      <c r="A969" s="83" t="str">
        <f t="array" ref="A969">transpose(indirect('Train Failure report card'!C969))</f>
        <v>#REF!</v>
      </c>
    </row>
    <row r="970">
      <c r="A970" s="83" t="str">
        <f t="array" ref="A970">transpose(indirect('Train Failure report card'!C970))</f>
        <v>#REF!</v>
      </c>
    </row>
    <row r="971">
      <c r="A971" s="83" t="str">
        <f t="array" ref="A971">transpose(indirect('Train Failure report card'!C971))</f>
        <v>#REF!</v>
      </c>
    </row>
    <row r="972">
      <c r="A972" s="83" t="str">
        <f t="array" ref="A972">transpose(indirect('Train Failure report card'!C972))</f>
        <v>#REF!</v>
      </c>
    </row>
    <row r="973">
      <c r="A973" s="83" t="str">
        <f t="array" ref="A973">transpose(indirect('Train Failure report card'!C973))</f>
        <v>#REF!</v>
      </c>
    </row>
    <row r="974">
      <c r="A974" s="83" t="str">
        <f t="array" ref="A974">transpose(indirect('Train Failure report card'!C974))</f>
        <v>#REF!</v>
      </c>
    </row>
    <row r="975">
      <c r="A975" s="83" t="str">
        <f t="array" ref="A975">transpose(indirect('Train Failure report card'!C975))</f>
        <v>#REF!</v>
      </c>
    </row>
    <row r="976">
      <c r="A976" s="83" t="str">
        <f t="array" ref="A976">transpose(indirect('Train Failure report card'!C976))</f>
        <v>#REF!</v>
      </c>
    </row>
    <row r="977">
      <c r="A977" s="83" t="str">
        <f t="array" ref="A977">transpose(indirect('Train Failure report card'!C977))</f>
        <v>#REF!</v>
      </c>
    </row>
    <row r="978">
      <c r="A978" s="83" t="str">
        <f t="array" ref="A978">transpose(indirect('Train Failure report card'!C978))</f>
        <v>#REF!</v>
      </c>
    </row>
    <row r="979">
      <c r="A979" s="83" t="str">
        <f t="array" ref="A979">transpose(indirect('Train Failure report card'!C979))</f>
        <v>#REF!</v>
      </c>
    </row>
    <row r="980">
      <c r="A980" s="83" t="str">
        <f t="array" ref="A980">transpose(indirect('Train Failure report card'!C980))</f>
        <v>#REF!</v>
      </c>
    </row>
    <row r="981">
      <c r="A981" s="83" t="str">
        <f t="array" ref="A981">transpose(indirect('Train Failure report card'!C981))</f>
        <v>#REF!</v>
      </c>
    </row>
    <row r="982">
      <c r="A982" s="83" t="str">
        <f t="array" ref="A982">transpose(indirect('Train Failure report card'!C982))</f>
        <v>#REF!</v>
      </c>
    </row>
    <row r="983">
      <c r="A983" s="83" t="str">
        <f t="array" ref="A983">transpose(indirect('Train Failure report card'!C983))</f>
        <v>#REF!</v>
      </c>
    </row>
    <row r="984">
      <c r="A984" s="83" t="str">
        <f t="array" ref="A984">transpose(indirect('Train Failure report card'!C984))</f>
        <v>#REF!</v>
      </c>
    </row>
    <row r="985">
      <c r="A985" s="83" t="str">
        <f t="array" ref="A985">transpose(indirect('Train Failure report card'!C985))</f>
        <v>#REF!</v>
      </c>
    </row>
    <row r="986">
      <c r="A986" s="83" t="str">
        <f t="array" ref="A986">transpose(indirect('Train Failure report card'!C986))</f>
        <v>#REF!</v>
      </c>
    </row>
    <row r="987">
      <c r="A987" s="83" t="str">
        <f t="array" ref="A987">transpose(indirect('Train Failure report card'!C987))</f>
        <v>#REF!</v>
      </c>
    </row>
    <row r="988">
      <c r="A988" s="83" t="str">
        <f t="array" ref="A988">transpose(indirect('Train Failure report card'!C988))</f>
        <v>#REF!</v>
      </c>
    </row>
    <row r="989">
      <c r="A989" s="83" t="str">
        <f t="array" ref="A989">transpose(indirect('Train Failure report card'!C989))</f>
        <v>#REF!</v>
      </c>
    </row>
    <row r="990">
      <c r="A990" s="83" t="str">
        <f t="array" ref="A990">transpose(indirect('Train Failure report card'!C990))</f>
        <v>#REF!</v>
      </c>
    </row>
    <row r="991">
      <c r="A991" s="83" t="str">
        <f t="array" ref="A991">transpose(indirect('Train Failure report card'!C991))</f>
        <v>#REF!</v>
      </c>
    </row>
    <row r="992">
      <c r="A992" s="83" t="str">
        <f t="array" ref="A992">transpose(indirect('Train Failure report card'!C992))</f>
        <v>#REF!</v>
      </c>
    </row>
    <row r="993">
      <c r="A993" s="83" t="str">
        <f t="array" ref="A993">transpose(indirect('Train Failure report card'!C993))</f>
        <v>#REF!</v>
      </c>
    </row>
    <row r="994">
      <c r="A994" s="83" t="str">
        <f t="array" ref="A994">transpose(indirect('Train Failure report card'!C994))</f>
        <v>#REF!</v>
      </c>
    </row>
    <row r="995">
      <c r="A995" s="83" t="str">
        <f t="array" ref="A995">transpose(indirect('Train Failure report card'!C995))</f>
        <v>#REF!</v>
      </c>
    </row>
    <row r="996">
      <c r="A996" s="83" t="str">
        <f t="array" ref="A996">transpose(indirect('Train Failure report card'!C996))</f>
        <v>#REF!</v>
      </c>
    </row>
    <row r="997">
      <c r="A997" s="83" t="str">
        <f t="array" ref="A997">transpose(indirect('Train Failure report card'!C997))</f>
        <v>#REF!</v>
      </c>
    </row>
    <row r="998">
      <c r="A998" s="83" t="str">
        <f t="array" ref="A998">transpose(indirect('Train Failure report card'!C998))</f>
        <v>#REF!</v>
      </c>
    </row>
    <row r="999">
      <c r="A999" s="83" t="str">
        <f t="array" ref="A999">transpose(indirect('Train Failure report card'!C999))</f>
        <v>#REF!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38.5"/>
    <col hidden="1" min="2" max="2" width="12.63"/>
    <col customWidth="1" min="3" max="3" width="29.63"/>
    <col customWidth="1" min="4" max="4" width="21.5"/>
  </cols>
  <sheetData>
    <row r="1" ht="28.5" customHeight="1">
      <c r="C1" s="125" t="s">
        <v>1391</v>
      </c>
      <c r="D1" s="125" t="s">
        <v>1392</v>
      </c>
    </row>
    <row r="2">
      <c r="A2" s="83" t="str">
        <f>IFERROR(__xludf.DUMMYFUNCTION("unique('Train Failure report card'!G2:G1000)"),"High Beam lamp")</f>
        <v>High Beam lamp</v>
      </c>
      <c r="B2" s="83">
        <f>sumifs('Train Failure report card'!I2:I1000,'Train Failure report card'!G2:G1000,A2)</f>
        <v>22</v>
      </c>
      <c r="C2" s="126" t="str">
        <f t="array" ref="C2:D1000">sort(A2:B1000,2,False)</f>
        <v/>
      </c>
      <c r="D2" s="126" t="e">
        <v>#VALUE!</v>
      </c>
    </row>
    <row r="3">
      <c r="A3" s="83" t="str">
        <f>IFERROR(__xludf.DUMMYFUNCTION("""COMPUTED_VALUE"""),"Leveling Rod ball joint")</f>
        <v>Leveling Rod ball joint</v>
      </c>
      <c r="B3" s="83">
        <f>sumifs('Train Failure report card'!I3:I1000,'Train Failure report card'!G3:G1000,A3)</f>
        <v>94</v>
      </c>
      <c r="C3" s="126" t="s">
        <v>126</v>
      </c>
      <c r="D3" s="126">
        <v>196.0</v>
      </c>
    </row>
    <row r="4">
      <c r="A4" s="83" t="str">
        <f>IFERROR(__xludf.DUMMYFUNCTION("""COMPUTED_VALUE"""),"CRPC controller")</f>
        <v>CRPC controller</v>
      </c>
      <c r="B4" s="83">
        <f>sumifs('Train Failure report card'!I4:I1000,'Train Failure report card'!G4:G1000,A4)</f>
        <v>6</v>
      </c>
      <c r="C4" s="126" t="s">
        <v>25</v>
      </c>
      <c r="D4" s="126">
        <v>94.0</v>
      </c>
    </row>
    <row r="5">
      <c r="A5" s="83" t="str">
        <f>IFERROR(__xludf.DUMMYFUNCTION("""COMPUTED_VALUE"""),"Smart valve")</f>
        <v>Smart valve</v>
      </c>
      <c r="B5" s="83">
        <f>sumifs('Train Failure report card'!I5:I1000,'Train Failure report card'!G5:G1000,A5)</f>
        <v>10</v>
      </c>
      <c r="C5" s="126" t="s">
        <v>249</v>
      </c>
      <c r="D5" s="126">
        <v>88.0</v>
      </c>
    </row>
    <row r="6">
      <c r="A6" s="83" t="str">
        <f>IFERROR(__xludf.DUMMYFUNCTION("""COMPUTED_VALUE"""),"PACU AMP Card (GLA1006H1)")</f>
        <v>PACU AMP Card (GLA1006H1)</v>
      </c>
      <c r="B6" s="83">
        <f>sumifs('Train Failure report card'!I6:I1000,'Train Failure report card'!G6:G1000,A6)</f>
        <v>16</v>
      </c>
      <c r="C6" s="126" t="s">
        <v>625</v>
      </c>
      <c r="D6" s="126">
        <v>52.0</v>
      </c>
    </row>
    <row r="7">
      <c r="A7" s="83" t="str">
        <f>IFERROR(__xludf.DUMMYFUNCTION("""COMPUTED_VALUE"""),"Cab Seat base assembly")</f>
        <v>Cab Seat base assembly</v>
      </c>
      <c r="B7" s="83">
        <f>sumifs('Train Failure report card'!I7:I1000,'Train Failure report card'!G7:G1000,A7)</f>
        <v>2</v>
      </c>
      <c r="C7" s="126" t="s">
        <v>357</v>
      </c>
      <c r="D7" s="126">
        <v>46.0</v>
      </c>
    </row>
    <row r="8">
      <c r="A8" s="83" t="str">
        <f>IFERROR(__xludf.DUMMYFUNCTION("""COMPUTED_VALUE"""),"FAS smoke detector")</f>
        <v>FAS smoke detector</v>
      </c>
      <c r="B8" s="83">
        <f>sumifs('Train Failure report card'!I8:I1000,'Train Failure report card'!G8:G1000,A8)</f>
        <v>2</v>
      </c>
      <c r="C8" s="126" t="s">
        <v>52</v>
      </c>
      <c r="D8" s="126">
        <v>32.0</v>
      </c>
    </row>
    <row r="9">
      <c r="A9" s="83" t="str">
        <f>IFERROR(__xludf.DUMMYFUNCTION("""COMPUTED_VALUE"""),"Low beam lamp")</f>
        <v>Low beam lamp</v>
      </c>
      <c r="B9" s="83">
        <f>sumifs('Train Failure report card'!I9:I1000,'Train Failure report card'!G9:G1000,A9)</f>
        <v>32</v>
      </c>
      <c r="C9" s="126" t="s">
        <v>66</v>
      </c>
      <c r="D9" s="126">
        <v>31.0</v>
      </c>
    </row>
    <row r="10">
      <c r="A10" s="83" t="str">
        <f>IFERROR(__xludf.DUMMYFUNCTION("""COMPUTED_VALUE"""),"Right cab side door lock (Complete set)")</f>
        <v>Right cab side door lock (Complete set)</v>
      </c>
      <c r="B10" s="83">
        <f>sumifs('Train Failure report card'!I10:I1000,'Train Failure report card'!G10:G1000,A10)</f>
        <v>5</v>
      </c>
      <c r="C10" s="126" t="s">
        <v>19</v>
      </c>
      <c r="D10" s="126">
        <v>22.0</v>
      </c>
    </row>
    <row r="11">
      <c r="A11" s="83" t="str">
        <f>IFERROR(__xludf.DUMMYFUNCTION("""COMPUTED_VALUE"""),"DRMD control card ")</f>
        <v>DRMD control card </v>
      </c>
      <c r="B11" s="83">
        <f>sumifs('Train Failure report card'!I11:I1000,'Train Failure report card'!G11:G1000,A11)</f>
        <v>6</v>
      </c>
      <c r="C11" s="126" t="s">
        <v>323</v>
      </c>
      <c r="D11" s="126">
        <v>20.0</v>
      </c>
    </row>
    <row r="12">
      <c r="A12" s="83" t="str">
        <f>IFERROR(__xludf.DUMMYFUNCTION("""COMPUTED_VALUE"""),"Saloon LCD")</f>
        <v>Saloon LCD</v>
      </c>
      <c r="B12" s="83">
        <f>sumifs('Train Failure report card'!I12:I1000,'Train Failure report card'!G12:G1000,A12)</f>
        <v>31</v>
      </c>
      <c r="C12" s="126" t="s">
        <v>516</v>
      </c>
      <c r="D12" s="126">
        <v>19.0</v>
      </c>
    </row>
    <row r="13">
      <c r="A13" s="83" t="str">
        <f>IFERROR(__xludf.DUMMYFUNCTION("""COMPUTED_VALUE"""),"V4 Valve (Automatic coupler)")</f>
        <v>V4 Valve (Automatic coupler)</v>
      </c>
      <c r="B13" s="83">
        <f>sumifs('Train Failure report card'!I13:I1000,'Train Failure report card'!G13:G1000,A13)</f>
        <v>17</v>
      </c>
      <c r="C13" s="126" t="s">
        <v>72</v>
      </c>
      <c r="D13" s="126">
        <v>17.0</v>
      </c>
    </row>
    <row r="14">
      <c r="A14" s="83" t="str">
        <f>IFERROR(__xludf.DUMMYFUNCTION("""COMPUTED_VALUE"""),"Drain Valve")</f>
        <v>Drain Valve</v>
      </c>
      <c r="B14" s="83">
        <f>sumifs('Train Failure report card'!I14:I1000,'Train Failure report card'!G14:G1000,A14)</f>
        <v>4</v>
      </c>
      <c r="C14" s="126" t="s">
        <v>114</v>
      </c>
      <c r="D14" s="126">
        <v>17.0</v>
      </c>
    </row>
    <row r="15">
      <c r="A15" s="83" t="str">
        <f>IFERROR(__xludf.DUMMYFUNCTION("""COMPUTED_VALUE"""),"PACU LAN Switch Card (GL2317B)")</f>
        <v>PACU LAN Switch Card (GL2317B)</v>
      </c>
      <c r="B15" s="83">
        <f>sumifs('Train Failure report card'!I15:I1000,'Train Failure report card'!G15:G1000,A15)</f>
        <v>5</v>
      </c>
      <c r="C15" s="126" t="s">
        <v>38</v>
      </c>
      <c r="D15" s="126">
        <v>16.0</v>
      </c>
    </row>
    <row r="16">
      <c r="A16" s="83" t="str">
        <f>IFERROR(__xludf.DUMMYFUNCTION("""COMPUTED_VALUE"""),"PECU control card")</f>
        <v>PECU control card</v>
      </c>
      <c r="B16" s="83">
        <f>sumifs('Train Failure report card'!I16:I1000,'Train Failure report card'!G16:G1000,A16)</f>
        <v>3</v>
      </c>
      <c r="C16" s="126" t="s">
        <v>130</v>
      </c>
      <c r="D16" s="126">
        <v>11.0</v>
      </c>
    </row>
    <row r="17">
      <c r="A17" s="83" t="str">
        <f>IFERROR(__xludf.DUMMYFUNCTION("""COMPUTED_VALUE"""),"Inner Coil Spring")</f>
        <v>Inner Coil Spring</v>
      </c>
      <c r="B17" s="83">
        <f>sumifs('Train Failure report card'!I17:I1000,'Train Failure report card'!G17:G1000,A17)</f>
        <v>4</v>
      </c>
      <c r="C17" s="126" t="s">
        <v>34</v>
      </c>
      <c r="D17" s="126">
        <v>10.0</v>
      </c>
    </row>
    <row r="18">
      <c r="A18" s="83" t="str">
        <f>IFERROR(__xludf.DUMMYFUNCTION("""COMPUTED_VALUE"""),"Wiper limit switch")</f>
        <v>Wiper limit switch</v>
      </c>
      <c r="B18" s="83">
        <f>sumifs('Train Failure report card'!I18:I1000,'Train Failure report card'!G18:G1000,A18)</f>
        <v>17</v>
      </c>
      <c r="C18" s="126" t="s">
        <v>155</v>
      </c>
      <c r="D18" s="126">
        <v>10.0</v>
      </c>
    </row>
    <row r="19">
      <c r="A19" s="83" t="str">
        <f>IFERROR(__xludf.DUMMYFUNCTION("""COMPUTED_VALUE"""),"Saloon HVAC controller power supply")</f>
        <v>Saloon HVAC controller power supply</v>
      </c>
      <c r="B19" s="83">
        <f>sumifs('Train Failure report card'!I19:I1000,'Train Failure report card'!G19:G1000,A19)</f>
        <v>3</v>
      </c>
      <c r="C19" s="126" t="s">
        <v>271</v>
      </c>
      <c r="D19" s="126">
        <v>10.0</v>
      </c>
    </row>
    <row r="20">
      <c r="A20" s="83" t="str">
        <f>IFERROR(__xludf.DUMMYFUNCTION("""COMPUTED_VALUE"""),"Carbon skateboard")</f>
        <v>Carbon skateboard</v>
      </c>
      <c r="B20" s="83">
        <f>sumifs('Train Failure report card'!I20:I1000,'Train Failure report card'!G20:G1000,A20)</f>
        <v>196</v>
      </c>
      <c r="C20" s="126" t="s">
        <v>399</v>
      </c>
      <c r="D20" s="126">
        <v>10.0</v>
      </c>
    </row>
    <row r="21">
      <c r="A21" s="83" t="str">
        <f>IFERROR(__xludf.DUMMYFUNCTION("""COMPUTED_VALUE"""),"Dry type Air Filter")</f>
        <v>Dry type Air Filter</v>
      </c>
      <c r="B21" s="83">
        <f>sumifs('Train Failure report card'!I21:I1000,'Train Failure report card'!G21:G1000,A21)</f>
        <v>11</v>
      </c>
      <c r="C21" s="126" t="s">
        <v>288</v>
      </c>
      <c r="D21" s="126">
        <v>8.0</v>
      </c>
    </row>
    <row r="22">
      <c r="A22" s="83" t="str">
        <f>IFERROR(__xludf.DUMMYFUNCTION("""COMPUTED_VALUE"""),"EX camera")</f>
        <v>EX camera</v>
      </c>
      <c r="B22" s="83">
        <f>sumifs('Train Failure report card'!I22:I1000,'Train Failure report card'!G22:G1000,A22)</f>
        <v>6</v>
      </c>
      <c r="C22" s="126" t="s">
        <v>373</v>
      </c>
      <c r="D22" s="126">
        <v>8.0</v>
      </c>
    </row>
    <row r="23">
      <c r="A23" s="83" t="str">
        <f>IFERROR(__xludf.DUMMYFUNCTION("""COMPUTED_VALUE"""),"Door lead screw bearing and accessories")</f>
        <v>Door lead screw bearing and accessories</v>
      </c>
      <c r="B23" s="83">
        <f>sumifs('Train Failure report card'!I23:I1000,'Train Failure report card'!G23:G1000,A23)</f>
        <v>3</v>
      </c>
      <c r="C23" s="126" t="s">
        <v>375</v>
      </c>
      <c r="D23" s="126">
        <v>8.0</v>
      </c>
    </row>
    <row r="24">
      <c r="A24" s="83" t="str">
        <f>IFERROR(__xludf.DUMMYFUNCTION("""COMPUTED_VALUE"""),"Smart Valve test fitting BCO O-ring")</f>
        <v>Smart Valve test fitting BCO O-ring</v>
      </c>
      <c r="B24" s="83">
        <f>sumifs('Train Failure report card'!I24:I1000,'Train Failure report card'!G24:G1000,A24)</f>
        <v>1</v>
      </c>
      <c r="C24" s="126" t="s">
        <v>703</v>
      </c>
      <c r="D24" s="126">
        <v>8.0</v>
      </c>
    </row>
    <row r="25">
      <c r="A25" s="83" t="str">
        <f>IFERROR(__xludf.DUMMYFUNCTION("""COMPUTED_VALUE"""),"K1 relay")</f>
        <v>K1 relay</v>
      </c>
      <c r="B25" s="83">
        <f>sumifs('Train Failure report card'!I25:I1000,'Train Failure report card'!G25:G1000,A25)</f>
        <v>7</v>
      </c>
      <c r="C25" s="126" t="s">
        <v>150</v>
      </c>
      <c r="D25" s="126">
        <v>7.0</v>
      </c>
    </row>
    <row r="26">
      <c r="A26" s="83" t="str">
        <f>IFERROR(__xludf.DUMMYFUNCTION("""COMPUTED_VALUE"""),"LED lighting source plate module (LED strip board)")</f>
        <v>LED lighting source plate module (LED strip board)</v>
      </c>
      <c r="B26" s="83">
        <f>sumifs('Train Failure report card'!I26:I1000,'Train Failure report card'!G26:G1000,A26)</f>
        <v>10</v>
      </c>
      <c r="C26" s="126" t="s">
        <v>312</v>
      </c>
      <c r="D26" s="126">
        <v>7.0</v>
      </c>
    </row>
    <row r="27">
      <c r="A27" s="83" t="str">
        <f>IFERROR(__xludf.DUMMYFUNCTION("""COMPUTED_VALUE"""),"PACU ICU Card (GLA1007H)")</f>
        <v>PACU ICU Card (GLA1007H)</v>
      </c>
      <c r="B27" s="83">
        <f>sumifs('Train Failure report card'!I27:I1000,'Train Failure report card'!G27:G1000,A27)</f>
        <v>1</v>
      </c>
      <c r="C27" s="126" t="s">
        <v>542</v>
      </c>
      <c r="D27" s="126">
        <v>7.0</v>
      </c>
    </row>
    <row r="28">
      <c r="A28" s="83" t="str">
        <f>IFERROR(__xludf.DUMMYFUNCTION("""COMPUTED_VALUE"""),"Saloon loud speaker")</f>
        <v>Saloon loud speaker</v>
      </c>
      <c r="B28" s="83">
        <f>sumifs('Train Failure report card'!I28:I1000,'Train Failure report card'!G28:G1000,A28)</f>
        <v>4</v>
      </c>
      <c r="C28" s="126" t="s">
        <v>29</v>
      </c>
      <c r="D28" s="126">
        <v>6.0</v>
      </c>
    </row>
    <row r="29">
      <c r="A29" s="83" t="str">
        <f>IFERROR(__xludf.DUMMYFUNCTION("""COMPUTED_VALUE"""),"Full water indication light")</f>
        <v>Full water indication light</v>
      </c>
      <c r="B29" s="83">
        <f>sumifs('Train Failure report card'!I29:I1000,'Train Failure report card'!G29:G1000,A29)</f>
        <v>1</v>
      </c>
      <c r="C29" s="126" t="s">
        <v>61</v>
      </c>
      <c r="D29" s="126">
        <v>6.0</v>
      </c>
    </row>
    <row r="30">
      <c r="A30" s="83" t="str">
        <f>IFERROR(__xludf.DUMMYFUNCTION("""COMPUTED_VALUE"""),"Z type complete current collector set")</f>
        <v>Z type complete current collector set</v>
      </c>
      <c r="B30" s="83">
        <f>sumifs('Train Failure report card'!I30:I1000,'Train Failure report card'!G30:G1000,A30)</f>
        <v>1</v>
      </c>
      <c r="C30" s="126" t="s">
        <v>133</v>
      </c>
      <c r="D30" s="126">
        <v>6.0</v>
      </c>
    </row>
    <row r="31">
      <c r="A31" s="83" t="str">
        <f>IFERROR(__xludf.DUMMYFUNCTION("""COMPUTED_VALUE"""),"Water delivery pipe")</f>
        <v>Water delivery pipe</v>
      </c>
      <c r="B31" s="83">
        <f>sumifs('Train Failure report card'!I31:I1000,'Train Failure report card'!G31:G1000,A31)</f>
        <v>2</v>
      </c>
      <c r="C31" s="126" t="s">
        <v>224</v>
      </c>
      <c r="D31" s="126">
        <v>6.0</v>
      </c>
    </row>
    <row r="32">
      <c r="A32" s="83" t="str">
        <f>IFERROR(__xludf.DUMMYFUNCTION("""COMPUTED_VALUE"""),"Saloon HVAC fresh air filter")</f>
        <v>Saloon HVAC fresh air filter</v>
      </c>
      <c r="B32" s="83">
        <f>sumifs('Train Failure report card'!I32:I1000,'Train Failure report card'!G32:G1000,A32)</f>
        <v>1</v>
      </c>
      <c r="C32" s="126" t="s">
        <v>56</v>
      </c>
      <c r="D32" s="126">
        <v>5.0</v>
      </c>
    </row>
    <row r="33">
      <c r="A33" s="83" t="str">
        <f>IFERROR(__xludf.DUMMYFUNCTION("""COMPUTED_VALUE"""),"Media server power supply card")</f>
        <v>Media server power supply card</v>
      </c>
      <c r="B33" s="83">
        <f>sumifs('Train Failure report card'!I33:I1000,'Train Failure report card'!G33:G1000,A33)</f>
        <v>1</v>
      </c>
      <c r="C33" s="126" t="s">
        <v>95</v>
      </c>
      <c r="D33" s="126">
        <v>5.0</v>
      </c>
    </row>
    <row r="34">
      <c r="A34" s="83" t="str">
        <f>IFERROR(__xludf.DUMMYFUNCTION("""COMPUTED_VALUE"""),"Oil filter drain valve")</f>
        <v>Oil filter drain valve</v>
      </c>
      <c r="B34" s="83">
        <f>sumifs('Train Failure report card'!I34:I1000,'Train Failure report card'!G34:G1000,A34)</f>
        <v>2</v>
      </c>
      <c r="C34" s="126" t="s">
        <v>338</v>
      </c>
      <c r="D34" s="126">
        <v>5.0</v>
      </c>
    </row>
    <row r="35">
      <c r="A35" s="83" t="str">
        <f>IFERROR(__xludf.DUMMYFUNCTION("""COMPUTED_VALUE"""),"Speedometer")</f>
        <v>Speedometer</v>
      </c>
      <c r="B35" s="83">
        <f>sumifs('Train Failure report card'!I35:I1000,'Train Failure report card'!G35:G1000,A35)</f>
        <v>2</v>
      </c>
      <c r="C35" s="126" t="s">
        <v>414</v>
      </c>
      <c r="D35" s="126">
        <v>5.0</v>
      </c>
    </row>
    <row r="36">
      <c r="A36" s="83" t="str">
        <f>IFERROR(__xludf.DUMMYFUNCTION("""COMPUTED_VALUE"""),"V3 Valve (Automatic coupler)")</f>
        <v>V3 Valve (Automatic coupler)</v>
      </c>
      <c r="B36" s="83">
        <f>sumifs('Train Failure report card'!I36:I1000,'Train Failure report card'!G36:G1000,A36)</f>
        <v>1</v>
      </c>
      <c r="C36" s="126" t="s">
        <v>420</v>
      </c>
      <c r="D36" s="126">
        <v>5.0</v>
      </c>
    </row>
    <row r="37">
      <c r="A37" s="83" t="str">
        <f>IFERROR(__xludf.DUMMYFUNCTION("""COMPUTED_VALUE"""),"Outer Coil Spring")</f>
        <v>Outer Coil Spring</v>
      </c>
      <c r="B37" s="83">
        <f>sumifs('Train Failure report card'!I37:I1000,'Train Failure report card'!G37:G1000,A37)</f>
        <v>4</v>
      </c>
      <c r="C37" s="126" t="s">
        <v>86</v>
      </c>
      <c r="D37" s="126">
        <v>4.0</v>
      </c>
    </row>
    <row r="38">
      <c r="A38" s="83" t="str">
        <f>IFERROR(__xludf.DUMMYFUNCTION("""COMPUTED_VALUE"""),"Cab side door lock cylinder")</f>
        <v>Cab side door lock cylinder</v>
      </c>
      <c r="B38" s="83">
        <f>sumifs('Train Failure report card'!I38:I1000,'Train Failure report card'!G38:G1000,A38)</f>
        <v>6</v>
      </c>
      <c r="C38" s="126" t="s">
        <v>110</v>
      </c>
      <c r="D38" s="126">
        <v>4.0</v>
      </c>
    </row>
    <row r="39">
      <c r="A39" s="83" t="str">
        <f>IFERROR(__xludf.DUMMYFUNCTION("""COMPUTED_VALUE"""),"ACSU CAPU Card (GLA1002H)")</f>
        <v>ACSU CAPU Card (GLA1002H)</v>
      </c>
      <c r="B39" s="83">
        <f>sumifs('Train Failure report card'!I39:I1000,'Train Failure report card'!G39:G1000,A39)</f>
        <v>2</v>
      </c>
      <c r="C39" s="126" t="s">
        <v>164</v>
      </c>
      <c r="D39" s="126">
        <v>4.0</v>
      </c>
    </row>
    <row r="40">
      <c r="A40" s="83" t="str">
        <f>IFERROR(__xludf.DUMMYFUNCTION("""COMPUTED_VALUE"""),"DACU Mic Cover")</f>
        <v>DACU Mic Cover</v>
      </c>
      <c r="B40" s="83">
        <f>sumifs('Train Failure report card'!I40:I1000,'Train Failure report card'!G40:G1000,A40)</f>
        <v>2</v>
      </c>
      <c r="C40" s="126" t="s">
        <v>220</v>
      </c>
      <c r="D40" s="126">
        <v>4.0</v>
      </c>
    </row>
    <row r="41">
      <c r="A41" s="83" t="str">
        <f>IFERROR(__xludf.DUMMYFUNCTION("""COMPUTED_VALUE"""),"LED low beam lamp")</f>
        <v>LED low beam lamp</v>
      </c>
      <c r="B41" s="83">
        <f>sumifs('Train Failure report card'!I41:I1000,'Train Failure report card'!G41:G1000,A41)</f>
        <v>88</v>
      </c>
      <c r="C41" s="126" t="s">
        <v>633</v>
      </c>
      <c r="D41" s="126">
        <v>4.0</v>
      </c>
    </row>
    <row r="42">
      <c r="A42" s="83" t="str">
        <f>IFERROR(__xludf.DUMMYFUNCTION("""COMPUTED_VALUE"""),"Current collector protection cover plate")</f>
        <v>Current collector protection cover plate</v>
      </c>
      <c r="B42" s="83">
        <f>sumifs('Train Failure report card'!I42:I1000,'Train Failure report card'!G42:G1000,A42)</f>
        <v>1</v>
      </c>
      <c r="C42" s="126" t="s">
        <v>99</v>
      </c>
      <c r="D42" s="126">
        <v>3.0</v>
      </c>
    </row>
    <row r="43">
      <c r="A43" s="83" t="str">
        <f>IFERROR(__xludf.DUMMYFUNCTION("""COMPUTED_VALUE"""),"B15 test fitting port O ring")</f>
        <v>B15 test fitting port O ring</v>
      </c>
      <c r="B43" s="83">
        <f>sumifs('Train Failure report card'!I43:I1000,'Train Failure report card'!G43:G1000,A43)</f>
        <v>1</v>
      </c>
      <c r="C43" s="126" t="s">
        <v>116</v>
      </c>
      <c r="D43" s="126">
        <v>3.0</v>
      </c>
    </row>
    <row r="44">
      <c r="A44" s="83" t="str">
        <f>IFERROR(__xludf.DUMMYFUNCTION("""COMPUTED_VALUE"""),"O ring (Gearbox)")</f>
        <v>O ring (Gearbox)</v>
      </c>
      <c r="B44" s="83">
        <f>sumifs('Train Failure report card'!I44:I1000,'Train Failure report card'!G44:G1000,A44)</f>
        <v>1</v>
      </c>
      <c r="C44" s="126" t="s">
        <v>141</v>
      </c>
      <c r="D44" s="126">
        <v>3.0</v>
      </c>
    </row>
    <row r="45">
      <c r="A45" s="83" t="str">
        <f>IFERROR(__xludf.DUMMYFUNCTION("""COMPUTED_VALUE"""),"Micromesh oil filter")</f>
        <v>Micromesh oil filter</v>
      </c>
      <c r="B45" s="83">
        <f>sumifs('Train Failure report card'!I45:I1000,'Train Failure report card'!G45:G1000,A45)</f>
        <v>3</v>
      </c>
      <c r="C45" s="126" t="s">
        <v>264</v>
      </c>
      <c r="D45" s="126">
        <v>3.0</v>
      </c>
    </row>
    <row r="46">
      <c r="A46" s="83" t="str">
        <f>IFERROR(__xludf.DUMMYFUNCTION("""COMPUTED_VALUE"""),"EX camera control PCB board")</f>
        <v>EX camera control PCB board</v>
      </c>
      <c r="B46" s="83">
        <f>sumifs('Train Failure report card'!I46:I1000,'Train Failure report card'!G46:G1000,A46)</f>
        <v>10</v>
      </c>
      <c r="C46" s="126" t="s">
        <v>523</v>
      </c>
      <c r="D46" s="126">
        <v>3.0</v>
      </c>
    </row>
    <row r="47">
      <c r="A47" s="83" t="str">
        <f>IFERROR(__xludf.DUMMYFUNCTION("""COMPUTED_VALUE"""),"Wiper Multiposition switch")</f>
        <v>Wiper Multiposition switch</v>
      </c>
      <c r="B47" s="83">
        <f>sumifs('Train Failure report card'!I47:I1000,'Train Failure report card'!G47:G1000,A47)</f>
        <v>2</v>
      </c>
      <c r="C47" s="126" t="s">
        <v>654</v>
      </c>
      <c r="D47" s="126">
        <v>3.0</v>
      </c>
    </row>
    <row r="48">
      <c r="A48" s="83" t="str">
        <f>IFERROR(__xludf.DUMMYFUNCTION("""COMPUTED_VALUE"""),"DRMD LED Strip")</f>
        <v>DRMD LED Strip</v>
      </c>
      <c r="B48" s="83">
        <f>sumifs('Train Failure report card'!I48:I1000,'Train Failure report card'!G48:G1000,A48)</f>
        <v>8</v>
      </c>
      <c r="C48" s="126" t="s">
        <v>699</v>
      </c>
      <c r="D48" s="126">
        <v>3.0</v>
      </c>
    </row>
    <row r="49">
      <c r="A49" s="83" t="str">
        <f>IFERROR(__xludf.DUMMYFUNCTION("""COMPUTED_VALUE"""),"LDCU")</f>
        <v>LDCU</v>
      </c>
      <c r="B49" s="83">
        <f>sumifs('Train Failure report card'!I49:I1000,'Train Failure report card'!G49:G1000,A49)</f>
        <v>1</v>
      </c>
      <c r="C49" s="126" t="s">
        <v>812</v>
      </c>
      <c r="D49" s="126">
        <v>3.0</v>
      </c>
    </row>
    <row r="50">
      <c r="A50" s="83" t="str">
        <f>IFERROR(__xludf.DUMMYFUNCTION("""COMPUTED_VALUE"""),"HVAC local HMI")</f>
        <v>HVAC local HMI</v>
      </c>
      <c r="B50" s="83">
        <f>sumifs('Train Failure report card'!I50:I1000,'Train Failure report card'!G50:G1000,A50)</f>
        <v>1</v>
      </c>
      <c r="C50" s="126" t="s">
        <v>1106</v>
      </c>
      <c r="D50" s="126">
        <v>3.0</v>
      </c>
    </row>
    <row r="51">
      <c r="A51" s="83" t="str">
        <f>IFERROR(__xludf.DUMMYFUNCTION("""COMPUTED_VALUE"""),"Left cab side door lock (Complete set)")</f>
        <v>Left cab side door lock (Complete set)</v>
      </c>
      <c r="B51" s="83">
        <f>sumifs('Train Failure report card'!I51:I1000,'Train Failure report card'!G51:G1000,A51)</f>
        <v>7</v>
      </c>
      <c r="C51" s="126" t="s">
        <v>45</v>
      </c>
      <c r="D51" s="126">
        <v>2.0</v>
      </c>
    </row>
    <row r="52">
      <c r="A52" s="83" t="str">
        <f>IFERROR(__xludf.DUMMYFUNCTION("""COMPUTED_VALUE"""),"Others")</f>
        <v>Others</v>
      </c>
      <c r="B52" s="83">
        <f>sumifs('Train Failure report card'!I52:I1000,'Train Failure report card'!G52:G1000,A52)</f>
        <v>20</v>
      </c>
      <c r="C52" s="126" t="s">
        <v>49</v>
      </c>
      <c r="D52" s="126">
        <v>2.0</v>
      </c>
    </row>
    <row r="53">
      <c r="A53" s="83" t="str">
        <f>IFERROR(__xludf.DUMMYFUNCTION("""COMPUTED_VALUE"""),"Leveling valve")</f>
        <v>Leveling valve</v>
      </c>
      <c r="B53" s="83">
        <f>sumifs('Train Failure report card'!I53:I1000,'Train Failure report card'!G53:G1000,A53)</f>
        <v>1</v>
      </c>
      <c r="C53" s="126" t="s">
        <v>183</v>
      </c>
      <c r="D53" s="126">
        <v>2.0</v>
      </c>
    </row>
    <row r="54">
      <c r="A54" s="83" t="str">
        <f>IFERROR(__xludf.DUMMYFUNCTION("""COMPUTED_VALUE"""),"Saloon LP switch")</f>
        <v>Saloon LP switch</v>
      </c>
      <c r="B54" s="83">
        <f>sumifs('Train Failure report card'!I54:I1000,'Train Failure report card'!G54:G1000,A54)</f>
        <v>5</v>
      </c>
      <c r="C54" s="126" t="s">
        <v>200</v>
      </c>
      <c r="D54" s="126">
        <v>2.0</v>
      </c>
    </row>
    <row r="55">
      <c r="A55" s="83" t="str">
        <f>IFERROR(__xludf.DUMMYFUNCTION("""COMPUTED_VALUE"""),"DACU")</f>
        <v>DACU</v>
      </c>
      <c r="B55" s="83">
        <f>sumifs('Train Failure report card'!I55:I1000,'Train Failure report card'!G55:G1000,A55)</f>
        <v>1</v>
      </c>
      <c r="C55" s="126" t="s">
        <v>211</v>
      </c>
      <c r="D55" s="126">
        <v>2.0</v>
      </c>
    </row>
    <row r="56">
      <c r="A56" s="83" t="str">
        <f>IFERROR(__xludf.DUMMYFUNCTION("""COMPUTED_VALUE"""),"Supply Air temperature sensor")</f>
        <v>Supply Air temperature sensor</v>
      </c>
      <c r="B56" s="83">
        <f>sumifs('Train Failure report card'!I56:I1000,'Train Failure report card'!G56:G1000,A56)</f>
        <v>1</v>
      </c>
      <c r="C56" s="126" t="s">
        <v>238</v>
      </c>
      <c r="D56" s="126">
        <v>2.0</v>
      </c>
    </row>
    <row r="57">
      <c r="A57" s="83" t="str">
        <f>IFERROR(__xludf.DUMMYFUNCTION("""COMPUTED_VALUE"""),"Motor (Wiper)")</f>
        <v>Motor (Wiper)</v>
      </c>
      <c r="B57" s="83">
        <f>sumifs('Train Failure report card'!I57:I1000,'Train Failure report card'!G57:G1000,A57)</f>
        <v>1</v>
      </c>
      <c r="C57" s="126" t="s">
        <v>244</v>
      </c>
      <c r="D57" s="126">
        <v>2.0</v>
      </c>
    </row>
    <row r="58">
      <c r="A58" s="83" t="str">
        <f>IFERROR(__xludf.DUMMYFUNCTION("""COMPUTED_VALUE"""),"LED high beam lamp")</f>
        <v>LED high beam lamp</v>
      </c>
      <c r="B58" s="83">
        <f>sumifs('Train Failure report card'!I58:I1000,'Train Failure report card'!G58:G1000,A58)</f>
        <v>46</v>
      </c>
      <c r="C58" s="126" t="s">
        <v>281</v>
      </c>
      <c r="D58" s="126">
        <v>2.0</v>
      </c>
    </row>
    <row r="59">
      <c r="A59" s="83" t="str">
        <f>IFERROR(__xludf.DUMMYFUNCTION("""COMPUTED_VALUE"""),"Compressor magnatic contactor")</f>
        <v>Compressor magnatic contactor</v>
      </c>
      <c r="B59" s="83">
        <f>sumifs('Train Failure report card'!I59:I1000,'Train Failure report card'!G59:G1000,A59)</f>
        <v>2</v>
      </c>
      <c r="C59" s="126" t="s">
        <v>363</v>
      </c>
      <c r="D59" s="126">
        <v>2.0</v>
      </c>
    </row>
    <row r="60">
      <c r="A60" s="83" t="str">
        <f>IFERROR(__xludf.DUMMYFUNCTION("""COMPUTED_VALUE"""),"ACUS LAN Switch Card (GL2317B)")</f>
        <v>ACUS LAN Switch Card (GL2317B)</v>
      </c>
      <c r="B60" s="83">
        <f>sumifs('Train Failure report card'!I60:I1000,'Train Failure report card'!G60:G1000,A60)</f>
        <v>8</v>
      </c>
      <c r="C60" s="126" t="s">
        <v>424</v>
      </c>
      <c r="D60" s="126">
        <v>2.0</v>
      </c>
    </row>
    <row r="61">
      <c r="A61" s="83" t="str">
        <f>IFERROR(__xludf.DUMMYFUNCTION("""COMPUTED_VALUE"""),"ACSU IPC-I/O Card (GL2318C)")</f>
        <v>ACSU IPC-I/O Card (GL2318C)</v>
      </c>
      <c r="B61" s="83">
        <f>sumifs('Train Failure report card'!I61:I1000,'Train Failure report card'!G61:G1000,A61)</f>
        <v>8</v>
      </c>
      <c r="C61" s="126" t="s">
        <v>436</v>
      </c>
      <c r="D61" s="126">
        <v>2.0</v>
      </c>
    </row>
    <row r="62">
      <c r="A62" s="83" t="str">
        <f>IFERROR(__xludf.DUMMYFUNCTION("""COMPUTED_VALUE"""),"Primary Damper")</f>
        <v>Primary Damper</v>
      </c>
      <c r="B62" s="83">
        <f>sumifs('Train Failure report card'!I62:I1000,'Train Failure report card'!G62:G1000,A62)</f>
        <v>10</v>
      </c>
      <c r="C62" s="126" t="s">
        <v>440</v>
      </c>
      <c r="D62" s="126">
        <v>2.0</v>
      </c>
    </row>
    <row r="63">
      <c r="A63" s="83" t="str">
        <f>IFERROR(__xludf.DUMMYFUNCTION("""COMPUTED_VALUE"""),"Evaporator magnatic contactor")</f>
        <v>Evaporator magnatic contactor</v>
      </c>
      <c r="B63" s="83">
        <f>sumifs('Train Failure report card'!I63:I1000,'Train Failure report card'!G63:G1000,A63)</f>
        <v>5</v>
      </c>
      <c r="C63" s="126" t="s">
        <v>445</v>
      </c>
      <c r="D63" s="126">
        <v>2.0</v>
      </c>
    </row>
    <row r="64">
      <c r="A64" s="83" t="str">
        <f>IFERROR(__xludf.DUMMYFUNCTION("""COMPUTED_VALUE"""),"Brake resistor insulators")</f>
        <v>Brake resistor insulators</v>
      </c>
      <c r="B64" s="83">
        <f>sumifs('Train Failure report card'!I64:I1000,'Train Failure report card'!G64:G1000,A64)</f>
        <v>5</v>
      </c>
      <c r="C64" s="126" t="s">
        <v>512</v>
      </c>
      <c r="D64" s="126">
        <v>2.0</v>
      </c>
    </row>
    <row r="65">
      <c r="A65" s="83" t="str">
        <f>IFERROR(__xludf.DUMMYFUNCTION("""COMPUTED_VALUE"""),"Resistor (Wiper)")</f>
        <v>Resistor (Wiper)</v>
      </c>
      <c r="B65" s="83">
        <f>sumifs('Train Failure report card'!I65:I1000,'Train Failure report card'!G65:G1000,A65)</f>
        <v>2</v>
      </c>
      <c r="C65" s="126" t="s">
        <v>533</v>
      </c>
      <c r="D65" s="126">
        <v>2.0</v>
      </c>
    </row>
    <row r="66">
      <c r="A66" s="83" t="str">
        <f>IFERROR(__xludf.DUMMYFUNCTION("""COMPUTED_VALUE"""),"Inline Cable II")</f>
        <v>Inline Cable II</v>
      </c>
      <c r="B66" s="83">
        <f>sumifs('Train Failure report card'!I66:I1000,'Train Failure report card'!G66:G1000,A66)</f>
        <v>1</v>
      </c>
      <c r="C66" s="126" t="s">
        <v>569</v>
      </c>
      <c r="D66" s="126">
        <v>2.0</v>
      </c>
    </row>
    <row r="67">
      <c r="A67" s="83" t="str">
        <f>IFERROR(__xludf.DUMMYFUNCTION("""COMPUTED_VALUE"""),"ACSU MVB Card (GLA1009E)")</f>
        <v>ACSU MVB Card (GLA1009E)</v>
      </c>
      <c r="B67" s="83">
        <f>sumifs('Train Failure report card'!I67:I1000,'Train Failure report card'!G67:G1000,A67)</f>
        <v>2</v>
      </c>
      <c r="C67" s="126" t="s">
        <v>680</v>
      </c>
      <c r="D67" s="126">
        <v>2.0</v>
      </c>
    </row>
    <row r="68">
      <c r="A68" s="83" t="str">
        <f>IFERROR(__xludf.DUMMYFUNCTION("""COMPUTED_VALUE"""),"Current collector fuse")</f>
        <v>Current collector fuse</v>
      </c>
      <c r="B68" s="83">
        <f>sumifs('Train Failure report card'!I68:I1000,'Train Failure report card'!G68:G1000,A68)</f>
        <v>2</v>
      </c>
      <c r="C68" s="126" t="s">
        <v>754</v>
      </c>
      <c r="D68" s="126">
        <v>2.0</v>
      </c>
    </row>
    <row r="69">
      <c r="A69" s="83" t="str">
        <f>IFERROR(__xludf.DUMMYFUNCTION("""COMPUTED_VALUE"""),"ACSU PISC Card (GLA1001P) ")</f>
        <v>ACSU PISC Card (GLA1001P) </v>
      </c>
      <c r="B69" s="83">
        <f>sumifs('Train Failure report card'!I69:I1000,'Train Failure report card'!G69:G1000,A69)</f>
        <v>2</v>
      </c>
      <c r="C69" s="126" t="s">
        <v>857</v>
      </c>
      <c r="D69" s="126">
        <v>2.0</v>
      </c>
    </row>
    <row r="70">
      <c r="A70" s="83" t="str">
        <f>IFERROR(__xludf.DUMMYFUNCTION("""COMPUTED_VALUE"""),"Compressor thermal overload relay")</f>
        <v>Compressor thermal overload relay</v>
      </c>
      <c r="B70" s="83">
        <f>sumifs('Train Failure report card'!I70:I1000,'Train Failure report card'!G70:G1000,A70)</f>
        <v>1</v>
      </c>
      <c r="C70" s="126" t="s">
        <v>877</v>
      </c>
      <c r="D70" s="126">
        <v>2.0</v>
      </c>
    </row>
    <row r="71">
      <c r="A71" s="83" t="str">
        <f>IFERROR(__xludf.DUMMYFUNCTION("""COMPUTED_VALUE"""),"Relay (Wiper)")</f>
        <v>Relay (Wiper)</v>
      </c>
      <c r="B71" s="83">
        <f>sumifs('Train Failure report card'!I71:I1000,'Train Failure report card'!G71:G1000,A71)</f>
        <v>1</v>
      </c>
      <c r="C71" s="126" t="s">
        <v>878</v>
      </c>
      <c r="D71" s="126">
        <v>2.0</v>
      </c>
    </row>
    <row r="72">
      <c r="A72" s="83" t="str">
        <f>IFERROR(__xludf.DUMMYFUNCTION("""COMPUTED_VALUE"""),"Saloon light gear controller")</f>
        <v>Saloon light gear controller</v>
      </c>
      <c r="B72" s="83">
        <f>sumifs('Train Failure report card'!I72:I1000,'Train Failure report card'!G72:G1000,A72)</f>
        <v>1</v>
      </c>
      <c r="C72" s="126" t="s">
        <v>922</v>
      </c>
      <c r="D72" s="126">
        <v>2.0</v>
      </c>
    </row>
    <row r="73">
      <c r="A73" s="83" t="str">
        <f>IFERROR(__xludf.DUMMYFUNCTION("""COMPUTED_VALUE"""),"ASCU")</f>
        <v>ASCU</v>
      </c>
      <c r="B73" s="83">
        <f>sumifs('Train Failure report card'!I73:I1000,'Train Failure report card'!G73:G1000,A73)</f>
        <v>1</v>
      </c>
      <c r="C73" s="126" t="s">
        <v>958</v>
      </c>
      <c r="D73" s="126">
        <v>2.0</v>
      </c>
    </row>
    <row r="74">
      <c r="A74" s="83" t="str">
        <f>IFERROR(__xludf.DUMMYFUNCTION("""COMPUTED_VALUE"""),"Relay =22-K127")</f>
        <v>Relay =22-K127</v>
      </c>
      <c r="B74" s="83">
        <f>sumifs('Train Failure report card'!I74:I1000,'Train Failure report card'!G74:G1000,A74)</f>
        <v>1</v>
      </c>
      <c r="C74" s="126" t="s">
        <v>147</v>
      </c>
      <c r="D74" s="126">
        <v>1.0</v>
      </c>
    </row>
    <row r="75">
      <c r="A75" s="83" t="str">
        <f>IFERROR(__xludf.DUMMYFUNCTION("""COMPUTED_VALUE"""),"MCU card")</f>
        <v>MCU card</v>
      </c>
      <c r="B75" s="83">
        <f>sumifs('Train Failure report card'!I75:I1000,'Train Failure report card'!G75:G1000,A75)</f>
        <v>2</v>
      </c>
      <c r="C75" s="126" t="s">
        <v>161</v>
      </c>
      <c r="D75" s="126">
        <v>1.0</v>
      </c>
    </row>
    <row r="76">
      <c r="A76" s="83" t="str">
        <f>IFERROR(__xludf.DUMMYFUNCTION("""COMPUTED_VALUE"""),"DCU cooling fan")</f>
        <v>DCU cooling fan</v>
      </c>
      <c r="B76" s="83">
        <f>sumifs('Train Failure report card'!I76:I1000,'Train Failure report card'!G76:G1000,A76)</f>
        <v>19</v>
      </c>
      <c r="C76" s="126" t="s">
        <v>171</v>
      </c>
      <c r="D76" s="126">
        <v>1.0</v>
      </c>
    </row>
    <row r="77">
      <c r="A77" s="83" t="str">
        <f>IFERROR(__xludf.DUMMYFUNCTION("""COMPUTED_VALUE"""),"DACU voulme control knob")</f>
        <v>DACU voulme control knob</v>
      </c>
      <c r="B77" s="83">
        <f>sumifs('Train Failure report card'!I77:I1000,'Train Failure report card'!G77:G1000,A77)</f>
        <v>3</v>
      </c>
      <c r="C77" s="126" t="s">
        <v>176</v>
      </c>
      <c r="D77" s="126">
        <v>1.0</v>
      </c>
    </row>
    <row r="78">
      <c r="A78" s="83" t="str">
        <f>IFERROR(__xludf.DUMMYFUNCTION("""COMPUTED_VALUE"""),"Brake shoe")</f>
        <v>Brake shoe</v>
      </c>
      <c r="B78" s="83">
        <f>sumifs('Train Failure report card'!I78:I1000,'Train Failure report card'!G78:G1000,A78)</f>
        <v>2</v>
      </c>
      <c r="C78" s="126" t="s">
        <v>189</v>
      </c>
      <c r="D78" s="126">
        <v>1.0</v>
      </c>
    </row>
    <row r="79">
      <c r="A79" s="83" t="str">
        <f>IFERROR(__xludf.DUMMYFUNCTION("""COMPUTED_VALUE"""),"DRMD")</f>
        <v>DRMD</v>
      </c>
      <c r="B79" s="83">
        <f>sumifs('Train Failure report card'!I79:I1000,'Train Failure report card'!G79:G1000,A79)</f>
        <v>1</v>
      </c>
      <c r="C79" s="126" t="s">
        <v>195</v>
      </c>
      <c r="D79" s="126">
        <v>1.0</v>
      </c>
    </row>
    <row r="80">
      <c r="A80" s="83" t="str">
        <f>IFERROR(__xludf.DUMMYFUNCTION("""COMPUTED_VALUE"""),"HMI")</f>
        <v>HMI</v>
      </c>
      <c r="B80" s="83">
        <f>sumifs('Train Failure report card'!I80:I1000,'Train Failure report card'!G80:G1000,A80)</f>
        <v>7</v>
      </c>
      <c r="C80" s="126" t="s">
        <v>215</v>
      </c>
      <c r="D80" s="126">
        <v>1.0</v>
      </c>
    </row>
    <row r="81">
      <c r="A81" s="83" t="str">
        <f>IFERROR(__xludf.DUMMYFUNCTION("""COMPUTED_VALUE"""),"speed sensor cable")</f>
        <v>speed sensor cable</v>
      </c>
      <c r="B81" s="83">
        <f>sumifs('Train Failure report card'!I81:I1000,'Train Failure report card'!G81:G1000,A81)</f>
        <v>1</v>
      </c>
      <c r="C81" s="126" t="s">
        <v>253</v>
      </c>
      <c r="D81" s="126">
        <v>1.0</v>
      </c>
    </row>
    <row r="82">
      <c r="A82" s="83" t="str">
        <f>IFERROR(__xludf.DUMMYFUNCTION("""COMPUTED_VALUE"""),"PECU")</f>
        <v>PECU</v>
      </c>
      <c r="B82" s="83">
        <f>sumifs('Train Failure report card'!I82:I1000,'Train Failure report card'!G82:G1000,A82)</f>
        <v>2</v>
      </c>
      <c r="C82" s="126" t="s">
        <v>259</v>
      </c>
      <c r="D82" s="126">
        <v>1.0</v>
      </c>
    </row>
    <row r="83">
      <c r="A83" s="83" t="str">
        <f>IFERROR(__xludf.DUMMYFUNCTION("""COMPUTED_VALUE"""),"ACSU GL2008 ")</f>
        <v>ACSU GL2008 </v>
      </c>
      <c r="B83" s="83">
        <f>sumifs('Train Failure report card'!I83:I1000,'Train Failure report card'!G83:G1000,A83)</f>
        <v>1</v>
      </c>
      <c r="C83" s="126" t="s">
        <v>262</v>
      </c>
      <c r="D83" s="126">
        <v>1.0</v>
      </c>
    </row>
    <row r="84">
      <c r="A84" s="83" t="str">
        <f>IFERROR(__xludf.DUMMYFUNCTION("""COMPUTED_VALUE"""),"DIME")</f>
        <v>DIME</v>
      </c>
      <c r="B84" s="83">
        <f>sumifs('Train Failure report card'!I84:I1000,'Train Failure report card'!G84:G1000,A84)</f>
        <v>1</v>
      </c>
      <c r="C84" s="126" t="s">
        <v>292</v>
      </c>
      <c r="D84" s="126">
        <v>1.0</v>
      </c>
    </row>
    <row r="85">
      <c r="A85" s="83" t="str">
        <f>IFERROR(__xludf.DUMMYFUNCTION("""COMPUTED_VALUE"""),"K2 relay")</f>
        <v>K2 relay</v>
      </c>
      <c r="B85" s="83">
        <f>sumifs('Train Failure report card'!I85:I1000,'Train Failure report card'!G85:G1000,A85)</f>
        <v>0</v>
      </c>
      <c r="C85" s="126" t="s">
        <v>307</v>
      </c>
      <c r="D85" s="126">
        <v>1.0</v>
      </c>
    </row>
    <row r="86">
      <c r="A86" s="83" t="str">
        <f>IFERROR(__xludf.DUMMYFUNCTION("""COMPUTED_VALUE"""),"ACSU MPS Card (GL2607A)")</f>
        <v>ACSU MPS Card (GL2607A)</v>
      </c>
      <c r="B86" s="83">
        <f>sumifs('Train Failure report card'!I86:I1000,'Train Failure report card'!G86:G1000,A86)</f>
        <v>1</v>
      </c>
      <c r="C86" s="126" t="s">
        <v>332</v>
      </c>
      <c r="D86" s="126">
        <v>1.0</v>
      </c>
    </row>
    <row r="87">
      <c r="A87" s="83" t="str">
        <f>IFERROR(__xludf.DUMMYFUNCTION("""COMPUTED_VALUE"""),"PACU LAN Switch Card (GL2317A)")</f>
        <v>PACU LAN Switch Card (GL2317A)</v>
      </c>
      <c r="B87" s="83">
        <f>sumifs('Train Failure report card'!I87:I1000,'Train Failure report card'!G87:G1000,A87)</f>
        <v>0</v>
      </c>
      <c r="C87" s="126" t="s">
        <v>341</v>
      </c>
      <c r="D87" s="126">
        <v>1.0</v>
      </c>
    </row>
    <row r="88">
      <c r="A88" s="83" t="str">
        <f>IFERROR(__xludf.DUMMYFUNCTION("""COMPUTED_VALUE"""),"wiper arm")</f>
        <v>wiper arm</v>
      </c>
      <c r="B88" s="83">
        <f>sumifs('Train Failure report card'!I88:I1000,'Train Failure report card'!G88:G1000,A88)</f>
        <v>52</v>
      </c>
      <c r="C88" s="126" t="s">
        <v>346</v>
      </c>
      <c r="D88" s="126">
        <v>1.0</v>
      </c>
    </row>
    <row r="89">
      <c r="A89" s="83" t="str">
        <f>IFERROR(__xludf.DUMMYFUNCTION("""COMPUTED_VALUE"""),"DACU Control card")</f>
        <v>DACU Control card</v>
      </c>
      <c r="B89" s="83">
        <f>sumifs('Train Failure report card'!I89:I1000,'Train Failure report card'!G89:G1000,A89)</f>
        <v>4</v>
      </c>
      <c r="C89" s="126" t="s">
        <v>352</v>
      </c>
      <c r="D89" s="126">
        <v>1.0</v>
      </c>
    </row>
    <row r="90">
      <c r="A90" s="83" t="str">
        <f>IFERROR(__xludf.DUMMYFUNCTION("""COMPUTED_VALUE"""),"TLCD Camera screen")</f>
        <v>TLCD Camera screen</v>
      </c>
      <c r="B90" s="83">
        <f>sumifs('Train Failure report card'!I90:I1000,'Train Failure report card'!G90:G1000,A90)</f>
        <v>1</v>
      </c>
      <c r="C90" s="126" t="s">
        <v>433</v>
      </c>
      <c r="D90" s="126">
        <v>1.0</v>
      </c>
    </row>
    <row r="91">
      <c r="A91" s="83" t="str">
        <f>IFERROR(__xludf.DUMMYFUNCTION("""COMPUTED_VALUE"""),"water sprinkle nozzle")</f>
        <v>water sprinkle nozzle</v>
      </c>
      <c r="B91" s="83">
        <f>sumifs('Train Failure report card'!I91:I1000,'Train Failure report card'!G91:G1000,A91)</f>
        <v>1</v>
      </c>
      <c r="C91" s="126" t="s">
        <v>452</v>
      </c>
      <c r="D91" s="126">
        <v>1.0</v>
      </c>
    </row>
    <row r="92">
      <c r="A92" s="83" t="str">
        <f>IFERROR(__xludf.DUMMYFUNCTION("""COMPUTED_VALUE"""),"Cab Y3/Y4 solenoid valve")</f>
        <v>Cab Y3/Y4 solenoid valve</v>
      </c>
      <c r="B92" s="83">
        <f>sumifs('Train Failure report card'!I92:I1000,'Train Failure report card'!G92:G1000,A92)</f>
        <v>3</v>
      </c>
      <c r="C92" s="126" t="s">
        <v>470</v>
      </c>
      <c r="D92" s="126">
        <v>1.0</v>
      </c>
    </row>
    <row r="93">
      <c r="A93" s="83" t="str">
        <f>IFERROR(__xludf.DUMMYFUNCTION("""COMPUTED_VALUE"""),"PACU IPC-I/O Card (GL2318C)")</f>
        <v>PACU IPC-I/O Card (GL2318C)</v>
      </c>
      <c r="B93" s="83">
        <f>sumifs('Train Failure report card'!I93:I1000,'Train Failure report card'!G93:G1000,A93)</f>
        <v>2</v>
      </c>
      <c r="C93" s="126" t="s">
        <v>478</v>
      </c>
      <c r="D93" s="126">
        <v>1.0</v>
      </c>
    </row>
    <row r="94">
      <c r="A94" s="83" t="str">
        <f>IFERROR(__xludf.DUMMYFUNCTION("""COMPUTED_VALUE"""),"A07 test fitting port")</f>
        <v>A07 test fitting port</v>
      </c>
      <c r="B94" s="83">
        <f>sumifs('Train Failure report card'!I94:I1000,'Train Failure report card'!G94:G1000,A94)</f>
        <v>1</v>
      </c>
      <c r="C94" s="126" t="s">
        <v>489</v>
      </c>
      <c r="D94" s="126">
        <v>1.0</v>
      </c>
    </row>
    <row r="95">
      <c r="A95" s="83" t="str">
        <f>IFERROR(__xludf.DUMMYFUNCTION("""COMPUTED_VALUE"""),"PACU VGA Distributer (GL2802A)")</f>
        <v>PACU VGA Distributer (GL2802A)</v>
      </c>
      <c r="B95" s="83">
        <f>sumifs('Train Failure report card'!I95:I1000,'Train Failure report card'!G95:G1000,A95)</f>
        <v>3</v>
      </c>
      <c r="C95" s="126" t="s">
        <v>502</v>
      </c>
      <c r="D95" s="126">
        <v>1.0</v>
      </c>
    </row>
    <row r="96">
      <c r="A96" s="83" t="str">
        <f>IFERROR(__xludf.DUMMYFUNCTION("""COMPUTED_VALUE"""),"Grab Handle")</f>
        <v>Grab Handle</v>
      </c>
      <c r="B96" s="83">
        <f>sumifs('Train Failure report card'!I96:I1000,'Train Failure report card'!G96:G1000,A96)</f>
        <v>8</v>
      </c>
      <c r="C96" s="126" t="s">
        <v>536</v>
      </c>
      <c r="D96" s="126">
        <v>1.0</v>
      </c>
    </row>
    <row r="97">
      <c r="A97" s="83" t="str">
        <f>IFERROR(__xludf.DUMMYFUNCTION("""COMPUTED_VALUE"""),"Blower Fan")</f>
        <v>Blower Fan</v>
      </c>
      <c r="B97" s="83">
        <f>sumifs('Train Failure report card'!I97:I1000,'Train Failure report card'!G97:G1000,A97)</f>
        <v>1</v>
      </c>
      <c r="C97" s="126" t="s">
        <v>562</v>
      </c>
      <c r="D97" s="126">
        <v>1.0</v>
      </c>
    </row>
    <row r="98">
      <c r="A98" s="83" t="str">
        <f>IFERROR(__xludf.DUMMYFUNCTION("""COMPUTED_VALUE"""),"Master controller lock")</f>
        <v>Master controller lock</v>
      </c>
      <c r="B98" s="83">
        <f>sumifs('Train Failure report card'!I98:I1000,'Train Failure report card'!G98:G1000,A98)</f>
        <v>1</v>
      </c>
      <c r="C98" s="126" t="s">
        <v>582</v>
      </c>
      <c r="D98" s="126">
        <v>1.0</v>
      </c>
    </row>
    <row r="99">
      <c r="A99" s="83" t="str">
        <f>IFERROR(__xludf.DUMMYFUNCTION("""COMPUTED_VALUE"""),"PACU PSU Card (GLA1005T1)")</f>
        <v>PACU PSU Card (GLA1005T1)</v>
      </c>
      <c r="B99" s="83">
        <f>sumifs('Train Failure report card'!I99:I1000,'Train Failure report card'!G99:G1000,A99)</f>
        <v>1</v>
      </c>
      <c r="C99" s="126" t="s">
        <v>600</v>
      </c>
      <c r="D99" s="126">
        <v>1.0</v>
      </c>
    </row>
    <row r="100">
      <c r="A100" s="83" t="str">
        <f>IFERROR(__xludf.DUMMYFUNCTION("""COMPUTED_VALUE"""),"EDD Led Strip")</f>
        <v>EDD Led Strip</v>
      </c>
      <c r="B100" s="83">
        <f>sumifs('Train Failure report card'!I100:I1000,'Train Failure report card'!G100:G1000,A100)</f>
        <v>2</v>
      </c>
      <c r="C100" s="126" t="s">
        <v>618</v>
      </c>
      <c r="D100" s="126">
        <v>1.0</v>
      </c>
    </row>
    <row r="101">
      <c r="A101" s="83" t="str">
        <f>IFERROR(__xludf.DUMMYFUNCTION("""COMPUTED_VALUE"""),"Saloon light gear controller X2 Connector")</f>
        <v>Saloon light gear controller X2 Connector</v>
      </c>
      <c r="B101" s="83">
        <f>sumifs('Train Failure report card'!I101:I1000,'Train Failure report card'!G101:G1000,A101)</f>
        <v>1</v>
      </c>
      <c r="C101" s="126" t="s">
        <v>635</v>
      </c>
      <c r="D101" s="126">
        <v>1.0</v>
      </c>
    </row>
    <row r="102">
      <c r="A102" s="83" t="str">
        <f>IFERROR(__xludf.DUMMYFUNCTION("""COMPUTED_VALUE"""),"SPLC")</f>
        <v>SPLC</v>
      </c>
      <c r="B102" s="83">
        <f>sumifs('Train Failure report card'!I102:I1000,'Train Failure report card'!G102:G1000,A102)</f>
        <v>1</v>
      </c>
      <c r="C102" s="126" t="s">
        <v>645</v>
      </c>
      <c r="D102" s="126">
        <v>1.0</v>
      </c>
    </row>
    <row r="103">
      <c r="A103" s="83" t="str">
        <f>IFERROR(__xludf.DUMMYFUNCTION("""COMPUTED_VALUE"""),"Circuit Breaker (QM12)")</f>
        <v>Circuit Breaker (QM12)</v>
      </c>
      <c r="B103" s="83">
        <f>sumifs('Train Failure report card'!I103:I1000,'Train Failure report card'!G103:G1000,A103)</f>
        <v>1</v>
      </c>
      <c r="C103" s="126" t="s">
        <v>694</v>
      </c>
      <c r="D103" s="126">
        <v>1.0</v>
      </c>
    </row>
    <row r="104">
      <c r="A104" s="83" t="str">
        <f>IFERROR(__xludf.DUMMYFUNCTION("""COMPUTED_VALUE"""),"Current collector Compression steel spring")</f>
        <v>Current collector Compression steel spring</v>
      </c>
      <c r="B104" s="83">
        <f>sumifs('Train Failure report card'!I104:I1000,'Train Failure report card'!G104:G1000,A104)</f>
        <v>3</v>
      </c>
      <c r="C104" s="126" t="s">
        <v>731</v>
      </c>
      <c r="D104" s="126">
        <v>1.0</v>
      </c>
    </row>
    <row r="105">
      <c r="A105" s="83" t="str">
        <f>IFERROR(__xludf.DUMMYFUNCTION("""COMPUTED_VALUE"""),"Condenser fan magnatic contactor")</f>
        <v>Condenser fan magnatic contactor</v>
      </c>
      <c r="B105" s="83">
        <f>sumifs('Train Failure report card'!I105:I1000,'Train Failure report card'!G105:G1000,A105)</f>
        <v>1</v>
      </c>
      <c r="C105" s="126" t="s">
        <v>735</v>
      </c>
      <c r="D105" s="126">
        <v>1.0</v>
      </c>
    </row>
    <row r="106">
      <c r="A106" s="83" t="str">
        <f>IFERROR(__xludf.DUMMYFUNCTION("""COMPUTED_VALUE"""),"Media Server")</f>
        <v>Media Server</v>
      </c>
      <c r="B106" s="83">
        <f>sumifs('Train Failure report card'!I106:I1000,'Train Failure report card'!G106:G1000,A106)</f>
        <v>2</v>
      </c>
      <c r="C106" s="126" t="s">
        <v>744</v>
      </c>
      <c r="D106" s="126">
        <v>1.0</v>
      </c>
    </row>
    <row r="107">
      <c r="A107" s="83" t="str">
        <f>IFERROR(__xludf.DUMMYFUNCTION("""COMPUTED_VALUE"""),"Type-1 Resistor")</f>
        <v>Type-1 Resistor</v>
      </c>
      <c r="B107" s="83">
        <f>sumifs('Train Failure report card'!I107:I1000,'Train Failure report card'!G107:G1000,A107)</f>
        <v>2</v>
      </c>
      <c r="C107" s="126" t="s">
        <v>782</v>
      </c>
      <c r="D107" s="126">
        <v>1.0</v>
      </c>
    </row>
    <row r="108">
      <c r="A108" s="83" t="str">
        <f>IFERROR(__xludf.DUMMYFUNCTION("""COMPUTED_VALUE"""),"Type-2 Resistor")</f>
        <v>Type-2 Resistor</v>
      </c>
      <c r="B108" s="83">
        <f>sumifs('Train Failure report card'!I108:I1000,'Train Failure report card'!G108:G1000,A108)</f>
        <v>2</v>
      </c>
      <c r="C108" s="126" t="s">
        <v>793</v>
      </c>
      <c r="D108" s="126">
        <v>1.0</v>
      </c>
    </row>
    <row r="109">
      <c r="A109" s="83" t="str">
        <f>IFERROR(__xludf.DUMMYFUNCTION("""COMPUTED_VALUE"""),"Brake resistor fan")</f>
        <v>Brake resistor fan</v>
      </c>
      <c r="B109" s="83">
        <f>sumifs('Train Failure report card'!I109:I1000,'Train Failure report card'!G109:G1000,A109)</f>
        <v>1</v>
      </c>
      <c r="C109" s="126" t="s">
        <v>808</v>
      </c>
      <c r="D109" s="126">
        <v>1.0</v>
      </c>
    </row>
    <row r="110">
      <c r="A110" s="83" t="str">
        <f>IFERROR(__xludf.DUMMYFUNCTION("""COMPUTED_VALUE"""),"PT100 Resistor temperature sensor")</f>
        <v>PT100 Resistor temperature sensor</v>
      </c>
      <c r="B110" s="83">
        <f>sumifs('Train Failure report card'!I110:I1000,'Train Failure report card'!G110:G1000,A110)</f>
        <v>1</v>
      </c>
      <c r="C110" s="126" t="s">
        <v>840</v>
      </c>
      <c r="D110" s="126">
        <v>1.0</v>
      </c>
    </row>
    <row r="111">
      <c r="A111" s="83" t="str">
        <f>IFERROR(__xludf.DUMMYFUNCTION("""COMPUTED_VALUE"""),"APU card ")</f>
        <v>APU card </v>
      </c>
      <c r="B111" s="83">
        <f>sumifs('Train Failure report card'!I111:I1000,'Train Failure report card'!G111:G1000,A111)</f>
        <v>1</v>
      </c>
      <c r="C111" s="126" t="s">
        <v>883</v>
      </c>
      <c r="D111" s="126">
        <v>1.0</v>
      </c>
    </row>
    <row r="112">
      <c r="A112" s="83" t="str">
        <f>IFERROR(__xludf.DUMMYFUNCTION("""COMPUTED_VALUE"""),"DCU control box rack")</f>
        <v>DCU control box rack</v>
      </c>
      <c r="B112" s="83">
        <f>sumifs('Train Failure report card'!I112:I1000,'Train Failure report card'!G112:G1000,A112)</f>
        <v>1</v>
      </c>
      <c r="C112" s="126" t="s">
        <v>893</v>
      </c>
      <c r="D112" s="126">
        <v>1.0</v>
      </c>
    </row>
    <row r="113">
      <c r="A113" s="83" t="str">
        <f>IFERROR(__xludf.DUMMYFUNCTION("""COMPUTED_VALUE"""),"ACSU I/O Card (GL1008H)")</f>
        <v>ACSU I/O Card (GL1008H)</v>
      </c>
      <c r="B113" s="83">
        <f>sumifs('Train Failure report card'!I113:I1000,'Train Failure report card'!G113:G1000,A113)</f>
        <v>1</v>
      </c>
      <c r="C113" s="126" t="s">
        <v>899</v>
      </c>
      <c r="D113" s="126">
        <v>1.0</v>
      </c>
    </row>
    <row r="114">
      <c r="A114" s="83" t="str">
        <f>IFERROR(__xludf.DUMMYFUNCTION("""COMPUTED_VALUE"""),"DIO card")</f>
        <v>DIO card</v>
      </c>
      <c r="B114" s="83">
        <f>sumifs('Train Failure report card'!I114:I1000,'Train Failure report card'!G114:G1000,A114)</f>
        <v>2</v>
      </c>
      <c r="C114" s="126" t="s">
        <v>912</v>
      </c>
      <c r="D114" s="126">
        <v>1.0</v>
      </c>
    </row>
    <row r="115">
      <c r="A115" s="83" t="str">
        <f>IFERROR(__xludf.DUMMYFUNCTION("""COMPUTED_VALUE"""),"SPU card ")</f>
        <v>SPU card </v>
      </c>
      <c r="B115" s="83">
        <f>sumifs('Train Failure report card'!I115:I1000,'Train Failure report card'!G115:G1000,A115)</f>
        <v>1</v>
      </c>
      <c r="C115" s="126" t="s">
        <v>914</v>
      </c>
      <c r="D115" s="126">
        <v>1.0</v>
      </c>
    </row>
    <row r="116">
      <c r="A116" s="83" t="str">
        <f>IFERROR(__xludf.DUMMYFUNCTION("""COMPUTED_VALUE"""),"water sprinkle pump")</f>
        <v>water sprinkle pump</v>
      </c>
      <c r="B116" s="83">
        <f>sumifs('Train Failure report card'!I116:I1000,'Train Failure report card'!G116:G1000,A116)</f>
        <v>2</v>
      </c>
      <c r="C116" s="126" t="s">
        <v>931</v>
      </c>
      <c r="D116" s="126">
        <v>1.0</v>
      </c>
    </row>
    <row r="117">
      <c r="A117" s="83" t="str">
        <f>IFERROR(__xludf.DUMMYFUNCTION("""COMPUTED_VALUE"""),"ACSU PSU Card (GLA1005T2)")</f>
        <v>ACSU PSU Card (GLA1005T2)</v>
      </c>
      <c r="B117" s="83">
        <f>sumifs('Train Failure report card'!I117:I1000,'Train Failure report card'!G117:G1000,A117)</f>
        <v>1</v>
      </c>
      <c r="C117" s="126" t="s">
        <v>990</v>
      </c>
      <c r="D117" s="126">
        <v>1.0</v>
      </c>
    </row>
    <row r="118">
      <c r="A118" s="83" t="str">
        <f>IFERROR(__xludf.DUMMYFUNCTION("""COMPUTED_VALUE"""),"DXME")</f>
        <v>DXME</v>
      </c>
      <c r="B118" s="83">
        <f>sumifs('Train Failure report card'!I118:I1000,'Train Failure report card'!G118:G1000,A118)</f>
        <v>1</v>
      </c>
      <c r="C118" s="126" t="s">
        <v>1100</v>
      </c>
      <c r="D118" s="126">
        <v>1.0</v>
      </c>
    </row>
    <row r="119">
      <c r="A119" s="83" t="str">
        <f>IFERROR(__xludf.DUMMYFUNCTION("""COMPUTED_VALUE"""),"PACU I/O Card (GL1008H1)")</f>
        <v>PACU I/O Card (GL1008H1)</v>
      </c>
      <c r="B119" s="83">
        <f>sumifs('Train Failure report card'!I119:I1000,'Train Failure report card'!G119:G1000,A119)</f>
        <v>3</v>
      </c>
      <c r="C119" s="126" t="s">
        <v>1115</v>
      </c>
      <c r="D119" s="126">
        <v>1.0</v>
      </c>
    </row>
    <row r="120">
      <c r="A120" s="83" t="str">
        <f>IFERROR(__xludf.DUMMYFUNCTION("""COMPUTED_VALUE"""),"Evaporator thermal overload relay")</f>
        <v>Evaporator thermal overload relay</v>
      </c>
      <c r="B120" s="83">
        <f>sumifs('Train Failure report card'!I120:I1000,'Train Failure report card'!G120:G1000,A120)</f>
        <v>1</v>
      </c>
      <c r="C120" s="126" t="s">
        <v>1139</v>
      </c>
      <c r="D120" s="126">
        <v>1.0</v>
      </c>
    </row>
    <row r="121">
      <c r="A121" s="83" t="str">
        <f>IFERROR(__xludf.DUMMYFUNCTION("""COMPUTED_VALUE"""),"Relay 3RT1035-3KF44-0LA0")</f>
        <v>Relay 3RT1035-3KF44-0LA0</v>
      </c>
      <c r="B121" s="83">
        <f>sumifs('Train Failure report card'!I121:I1000,'Train Failure report card'!G121:G1000,A121)</f>
        <v>1</v>
      </c>
      <c r="C121" s="126" t="s">
        <v>605</v>
      </c>
      <c r="D121" s="126">
        <v>0.0</v>
      </c>
    </row>
    <row r="122">
      <c r="A122" s="83"/>
      <c r="B122" s="83">
        <f>sumifs('Train Failure report card'!I122:I1000,'Train Failure report card'!G122:G1000,A122)</f>
        <v>0</v>
      </c>
      <c r="C122" s="126" t="s">
        <v>619</v>
      </c>
      <c r="D122" s="126">
        <v>0.0</v>
      </c>
    </row>
    <row r="123">
      <c r="B123" s="83">
        <f>sumifs('Train Failure report card'!I123:I1000,'Train Failure report card'!G123:G1000,A123)</f>
        <v>0</v>
      </c>
      <c r="C123" s="126"/>
      <c r="D123" s="126">
        <v>0.0</v>
      </c>
    </row>
    <row r="124">
      <c r="B124" s="83">
        <f>sumifs('Train Failure report card'!I124:I1000,'Train Failure report card'!G124:G1000,A124)</f>
        <v>0</v>
      </c>
      <c r="C124" s="126"/>
      <c r="D124" s="126">
        <v>0.0</v>
      </c>
    </row>
    <row r="125">
      <c r="B125" s="83">
        <f>sumifs('Train Failure report card'!I125:I1000,'Train Failure report card'!G125:G1000,A125)</f>
        <v>0</v>
      </c>
      <c r="C125" s="126"/>
      <c r="D125" s="126">
        <v>0.0</v>
      </c>
    </row>
    <row r="126">
      <c r="B126" s="83">
        <f>sumifs('Train Failure report card'!I126:I1000,'Train Failure report card'!G126:G1000,A126)</f>
        <v>0</v>
      </c>
      <c r="C126" s="126"/>
      <c r="D126" s="126">
        <v>0.0</v>
      </c>
    </row>
    <row r="127">
      <c r="B127" s="83">
        <f>sumifs('Train Failure report card'!I127:I1000,'Train Failure report card'!G127:G1000,A127)</f>
        <v>0</v>
      </c>
      <c r="C127" s="126"/>
      <c r="D127" s="126">
        <v>0.0</v>
      </c>
    </row>
    <row r="128">
      <c r="B128" s="83">
        <f>sumifs('Train Failure report card'!I128:I1000,'Train Failure report card'!G128:G1000,A128)</f>
        <v>0</v>
      </c>
      <c r="C128" s="126"/>
      <c r="D128" s="126">
        <v>0.0</v>
      </c>
    </row>
    <row r="129">
      <c r="B129" s="83">
        <f>sumifs('Train Failure report card'!I129:I1000,'Train Failure report card'!G129:G1000,A129)</f>
        <v>0</v>
      </c>
      <c r="C129" s="126"/>
      <c r="D129" s="126">
        <v>0.0</v>
      </c>
    </row>
    <row r="130">
      <c r="B130" s="83">
        <f>sumifs('Train Failure report card'!I130:I1000,'Train Failure report card'!G130:G1000,A130)</f>
        <v>0</v>
      </c>
      <c r="C130" s="126"/>
      <c r="D130" s="126">
        <v>0.0</v>
      </c>
    </row>
    <row r="131">
      <c r="B131" s="83">
        <f>sumifs('Train Failure report card'!I131:I1000,'Train Failure report card'!G131:G1000,A131)</f>
        <v>0</v>
      </c>
      <c r="C131" s="104"/>
      <c r="D131" s="104">
        <v>0.0</v>
      </c>
    </row>
    <row r="132">
      <c r="B132" s="83">
        <f>sumifs('Train Failure report card'!I132:I1000,'Train Failure report card'!G132:G1000,A132)</f>
        <v>0</v>
      </c>
      <c r="C132" s="104"/>
      <c r="D132" s="104">
        <v>0.0</v>
      </c>
    </row>
    <row r="133">
      <c r="B133" s="83">
        <f>sumifs('Train Failure report card'!I133:I1000,'Train Failure report card'!G133:G1000,A133)</f>
        <v>0</v>
      </c>
      <c r="C133" s="104"/>
      <c r="D133" s="104">
        <v>0.0</v>
      </c>
    </row>
    <row r="134">
      <c r="B134" s="83">
        <f>sumifs('Train Failure report card'!I134:I1000,'Train Failure report card'!G134:G1000,A134)</f>
        <v>0</v>
      </c>
      <c r="C134" s="104"/>
      <c r="D134" s="104">
        <v>0.0</v>
      </c>
    </row>
    <row r="135">
      <c r="B135" s="83">
        <f>sumifs('Train Failure report card'!I135:I1000,'Train Failure report card'!G135:G1000,A135)</f>
        <v>0</v>
      </c>
      <c r="C135" s="104"/>
      <c r="D135" s="104">
        <v>0.0</v>
      </c>
    </row>
    <row r="136">
      <c r="B136" s="83">
        <f>sumifs('Train Failure report card'!I136:I1000,'Train Failure report card'!G136:G1000,A136)</f>
        <v>0</v>
      </c>
      <c r="C136" s="104"/>
      <c r="D136" s="104">
        <v>0.0</v>
      </c>
    </row>
    <row r="137">
      <c r="B137" s="83">
        <f>sumifs('Train Failure report card'!I137:I1000,'Train Failure report card'!G137:G1000,A137)</f>
        <v>0</v>
      </c>
      <c r="C137" s="104"/>
      <c r="D137" s="104">
        <v>0.0</v>
      </c>
    </row>
    <row r="138">
      <c r="B138" s="83">
        <f>sumifs('Train Failure report card'!I138:I1000,'Train Failure report card'!G138:G1000,A138)</f>
        <v>0</v>
      </c>
      <c r="C138" s="104"/>
      <c r="D138" s="104">
        <v>0.0</v>
      </c>
    </row>
    <row r="139">
      <c r="B139" s="83">
        <f>sumifs('Train Failure report card'!I139:I1000,'Train Failure report card'!G139:G1000,A139)</f>
        <v>0</v>
      </c>
      <c r="C139" s="104"/>
      <c r="D139" s="104">
        <v>0.0</v>
      </c>
    </row>
    <row r="140">
      <c r="B140" s="83">
        <f>sumifs('Train Failure report card'!I140:I1000,'Train Failure report card'!G140:G1000,A140)</f>
        <v>0</v>
      </c>
      <c r="C140" s="104"/>
      <c r="D140" s="104">
        <v>0.0</v>
      </c>
    </row>
    <row r="141">
      <c r="B141" s="83">
        <f>sumifs('Train Failure report card'!I141:I1000,'Train Failure report card'!G141:G1000,A141)</f>
        <v>0</v>
      </c>
      <c r="C141" s="104"/>
      <c r="D141" s="104">
        <v>0.0</v>
      </c>
    </row>
    <row r="142">
      <c r="B142" s="83">
        <f>sumifs('Train Failure report card'!I142:I1000,'Train Failure report card'!G142:G1000,A142)</f>
        <v>0</v>
      </c>
      <c r="C142" s="104"/>
      <c r="D142" s="104">
        <v>0.0</v>
      </c>
    </row>
    <row r="143">
      <c r="B143" s="83">
        <f>sumifs('Train Failure report card'!I143:I1000,'Train Failure report card'!G143:G1000,A143)</f>
        <v>0</v>
      </c>
      <c r="C143" s="104"/>
      <c r="D143" s="104">
        <v>0.0</v>
      </c>
    </row>
    <row r="144">
      <c r="B144" s="83">
        <f>sumifs('Train Failure report card'!I144:I1000,'Train Failure report card'!G144:G1000,A144)</f>
        <v>0</v>
      </c>
      <c r="C144" s="104"/>
      <c r="D144" s="104">
        <v>0.0</v>
      </c>
    </row>
    <row r="145">
      <c r="B145" s="83">
        <f>sumifs('Train Failure report card'!I145:I1000,'Train Failure report card'!G145:G1000,A145)</f>
        <v>0</v>
      </c>
      <c r="C145" s="104"/>
      <c r="D145" s="104">
        <v>0.0</v>
      </c>
    </row>
    <row r="146">
      <c r="B146" s="83">
        <f>sumifs('Train Failure report card'!I146:I1000,'Train Failure report card'!G146:G1000,A146)</f>
        <v>0</v>
      </c>
      <c r="C146" s="104"/>
      <c r="D146" s="104">
        <v>0.0</v>
      </c>
    </row>
    <row r="147">
      <c r="B147" s="83">
        <f>sumifs('Train Failure report card'!I147:I1000,'Train Failure report card'!G147:G1000,A147)</f>
        <v>0</v>
      </c>
      <c r="C147" s="104"/>
      <c r="D147" s="104">
        <v>0.0</v>
      </c>
    </row>
    <row r="148">
      <c r="B148" s="83">
        <f>sumifs('Train Failure report card'!I148:I1000,'Train Failure report card'!G148:G1000,A148)</f>
        <v>0</v>
      </c>
      <c r="C148" s="104"/>
      <c r="D148" s="104">
        <v>0.0</v>
      </c>
    </row>
    <row r="149">
      <c r="B149" s="83">
        <f>sumifs('Train Failure report card'!I149:I1000,'Train Failure report card'!G149:G1000,A149)</f>
        <v>0</v>
      </c>
      <c r="C149" s="104"/>
      <c r="D149" s="104">
        <v>0.0</v>
      </c>
    </row>
    <row r="150">
      <c r="B150" s="83">
        <f>sumifs('Train Failure report card'!I150:I1000,'Train Failure report card'!G150:G1000,A150)</f>
        <v>0</v>
      </c>
      <c r="C150" s="104"/>
      <c r="D150" s="104">
        <v>0.0</v>
      </c>
    </row>
    <row r="151">
      <c r="B151" s="83">
        <f>sumifs('Train Failure report card'!I151:I1000,'Train Failure report card'!G151:G1000,A151)</f>
        <v>0</v>
      </c>
      <c r="C151" s="104"/>
      <c r="D151" s="104">
        <v>0.0</v>
      </c>
    </row>
    <row r="152">
      <c r="B152" s="83">
        <f>sumifs('Train Failure report card'!I152:I1000,'Train Failure report card'!G152:G1000,A152)</f>
        <v>0</v>
      </c>
      <c r="C152" s="104"/>
      <c r="D152" s="104">
        <v>0.0</v>
      </c>
    </row>
    <row r="153">
      <c r="B153" s="83">
        <f>sumifs('Train Failure report card'!I153:I1000,'Train Failure report card'!G153:G1000,A153)</f>
        <v>0</v>
      </c>
      <c r="C153" s="104"/>
      <c r="D153" s="104">
        <v>0.0</v>
      </c>
    </row>
    <row r="154">
      <c r="B154" s="83">
        <f>sumifs('Train Failure report card'!I154:I1000,'Train Failure report card'!G154:G1000,A154)</f>
        <v>0</v>
      </c>
      <c r="C154" s="104"/>
      <c r="D154" s="104">
        <v>0.0</v>
      </c>
    </row>
    <row r="155">
      <c r="B155" s="83">
        <f>sumifs('Train Failure report card'!I155:I1000,'Train Failure report card'!G155:G1000,A155)</f>
        <v>0</v>
      </c>
      <c r="C155" s="104"/>
      <c r="D155" s="104">
        <v>0.0</v>
      </c>
    </row>
    <row r="156">
      <c r="B156" s="83">
        <f>sumifs('Train Failure report card'!I156:I1000,'Train Failure report card'!G156:G1000,A156)</f>
        <v>0</v>
      </c>
      <c r="C156" s="104"/>
      <c r="D156" s="104">
        <v>0.0</v>
      </c>
    </row>
    <row r="157">
      <c r="B157" s="83">
        <f>sumifs('Train Failure report card'!I157:I1000,'Train Failure report card'!G157:G1000,A157)</f>
        <v>0</v>
      </c>
      <c r="C157" s="104"/>
      <c r="D157" s="104">
        <v>0.0</v>
      </c>
    </row>
    <row r="158">
      <c r="B158" s="83">
        <f>sumifs('Train Failure report card'!I158:I1000,'Train Failure report card'!G158:G1000,A158)</f>
        <v>0</v>
      </c>
      <c r="C158" s="104"/>
      <c r="D158" s="104">
        <v>0.0</v>
      </c>
    </row>
    <row r="159">
      <c r="B159" s="83">
        <f>sumifs('Train Failure report card'!I159:I1000,'Train Failure report card'!G159:G1000,A159)</f>
        <v>0</v>
      </c>
      <c r="C159" s="104"/>
      <c r="D159" s="104">
        <v>0.0</v>
      </c>
    </row>
    <row r="160">
      <c r="B160" s="83">
        <f>sumifs('Train Failure report card'!I160:I1000,'Train Failure report card'!G160:G1000,A160)</f>
        <v>0</v>
      </c>
      <c r="C160" s="104"/>
      <c r="D160" s="104">
        <v>0.0</v>
      </c>
    </row>
    <row r="161">
      <c r="B161" s="83">
        <f>sumifs('Train Failure report card'!I161:I1000,'Train Failure report card'!G161:G1000,A161)</f>
        <v>0</v>
      </c>
      <c r="C161" s="104"/>
      <c r="D161" s="104">
        <v>0.0</v>
      </c>
    </row>
    <row r="162">
      <c r="B162" s="83">
        <f>sumifs('Train Failure report card'!I162:I1000,'Train Failure report card'!G162:G1000,A162)</f>
        <v>0</v>
      </c>
      <c r="C162" s="104"/>
      <c r="D162" s="104">
        <v>0.0</v>
      </c>
    </row>
    <row r="163">
      <c r="B163" s="83">
        <f>sumifs('Train Failure report card'!I163:I1000,'Train Failure report card'!G163:G1000,A163)</f>
        <v>0</v>
      </c>
      <c r="C163" s="104"/>
      <c r="D163" s="104">
        <v>0.0</v>
      </c>
    </row>
    <row r="164">
      <c r="B164" s="83">
        <f>sumifs('Train Failure report card'!I164:I1000,'Train Failure report card'!G164:G1000,A164)</f>
        <v>0</v>
      </c>
      <c r="C164" s="104"/>
      <c r="D164" s="104">
        <v>0.0</v>
      </c>
    </row>
    <row r="165">
      <c r="B165" s="83">
        <f>sumifs('Train Failure report card'!I165:I1000,'Train Failure report card'!G165:G1000,A165)</f>
        <v>0</v>
      </c>
      <c r="C165" s="104"/>
      <c r="D165" s="104">
        <v>0.0</v>
      </c>
    </row>
    <row r="166">
      <c r="B166" s="83">
        <f>sumifs('Train Failure report card'!I166:I1000,'Train Failure report card'!G166:G1000,A166)</f>
        <v>0</v>
      </c>
      <c r="C166" s="104"/>
      <c r="D166" s="104">
        <v>0.0</v>
      </c>
    </row>
    <row r="167">
      <c r="B167" s="83">
        <f>sumifs('Train Failure report card'!I167:I1000,'Train Failure report card'!G167:G1000,A167)</f>
        <v>0</v>
      </c>
      <c r="C167" s="104"/>
      <c r="D167" s="104">
        <v>0.0</v>
      </c>
    </row>
    <row r="168">
      <c r="B168" s="83">
        <f>sumifs('Train Failure report card'!I168:I1000,'Train Failure report card'!G168:G1000,A168)</f>
        <v>0</v>
      </c>
      <c r="C168" s="104"/>
      <c r="D168" s="104">
        <v>0.0</v>
      </c>
    </row>
    <row r="169">
      <c r="B169" s="83">
        <f>sumifs('Train Failure report card'!I169:I1000,'Train Failure report card'!G169:G1000,A169)</f>
        <v>0</v>
      </c>
      <c r="C169" s="104"/>
      <c r="D169" s="104">
        <v>0.0</v>
      </c>
    </row>
    <row r="170">
      <c r="B170" s="83">
        <f>sumifs('Train Failure report card'!I170:I1000,'Train Failure report card'!G170:G1000,A170)</f>
        <v>0</v>
      </c>
      <c r="C170" s="104"/>
      <c r="D170" s="104">
        <v>0.0</v>
      </c>
    </row>
    <row r="171">
      <c r="B171" s="83">
        <f>sumifs('Train Failure report card'!I171:I1000,'Train Failure report card'!G171:G1000,A171)</f>
        <v>0</v>
      </c>
      <c r="C171" s="104"/>
      <c r="D171" s="104">
        <v>0.0</v>
      </c>
    </row>
    <row r="172">
      <c r="B172" s="83">
        <f>sumifs('Train Failure report card'!I172:I1000,'Train Failure report card'!G172:G1000,A172)</f>
        <v>0</v>
      </c>
      <c r="C172" s="104"/>
      <c r="D172" s="104">
        <v>0.0</v>
      </c>
    </row>
    <row r="173">
      <c r="B173" s="83">
        <f>sumifs('Train Failure report card'!I173:I1000,'Train Failure report card'!G173:G1000,A173)</f>
        <v>0</v>
      </c>
      <c r="C173" s="104"/>
      <c r="D173" s="104">
        <v>0.0</v>
      </c>
    </row>
    <row r="174">
      <c r="B174" s="83">
        <f>sumifs('Train Failure report card'!I174:I1000,'Train Failure report card'!G174:G1000,A174)</f>
        <v>0</v>
      </c>
      <c r="C174" s="104"/>
      <c r="D174" s="104">
        <v>0.0</v>
      </c>
    </row>
    <row r="175">
      <c r="B175" s="83">
        <f>sumifs('Train Failure report card'!I175:I1000,'Train Failure report card'!G175:G1000,A175)</f>
        <v>0</v>
      </c>
      <c r="C175" s="104"/>
      <c r="D175" s="104">
        <v>0.0</v>
      </c>
    </row>
    <row r="176">
      <c r="B176" s="83">
        <f>sumifs('Train Failure report card'!I176:I1000,'Train Failure report card'!G176:G1000,A176)</f>
        <v>0</v>
      </c>
      <c r="C176" s="104"/>
      <c r="D176" s="104">
        <v>0.0</v>
      </c>
    </row>
    <row r="177">
      <c r="B177" s="83">
        <f>sumifs('Train Failure report card'!I177:I1000,'Train Failure report card'!G177:G1000,A177)</f>
        <v>0</v>
      </c>
      <c r="C177" s="104"/>
      <c r="D177" s="104">
        <v>0.0</v>
      </c>
    </row>
    <row r="178">
      <c r="B178" s="83">
        <f>sumifs('Train Failure report card'!I178:I1000,'Train Failure report card'!G178:G1000,A178)</f>
        <v>0</v>
      </c>
      <c r="C178" s="104"/>
      <c r="D178" s="104">
        <v>0.0</v>
      </c>
    </row>
    <row r="179">
      <c r="B179" s="83">
        <f>sumifs('Train Failure report card'!I179:I1000,'Train Failure report card'!G179:G1000,A179)</f>
        <v>0</v>
      </c>
      <c r="C179" s="104"/>
      <c r="D179" s="104">
        <v>0.0</v>
      </c>
    </row>
    <row r="180">
      <c r="B180" s="83">
        <f>sumifs('Train Failure report card'!I180:I1000,'Train Failure report card'!G180:G1000,A180)</f>
        <v>0</v>
      </c>
      <c r="C180" s="104"/>
      <c r="D180" s="104">
        <v>0.0</v>
      </c>
    </row>
    <row r="181">
      <c r="B181" s="83">
        <f>sumifs('Train Failure report card'!I181:I1000,'Train Failure report card'!G181:G1000,A181)</f>
        <v>0</v>
      </c>
      <c r="C181" s="104"/>
      <c r="D181" s="104">
        <v>0.0</v>
      </c>
    </row>
    <row r="182">
      <c r="B182" s="83">
        <f>sumifs('Train Failure report card'!I182:I1000,'Train Failure report card'!G182:G1000,A182)</f>
        <v>0</v>
      </c>
      <c r="C182" s="104"/>
      <c r="D182" s="104">
        <v>0.0</v>
      </c>
    </row>
    <row r="183">
      <c r="B183" s="83">
        <f>sumifs('Train Failure report card'!I183:I1000,'Train Failure report card'!G183:G1000,A183)</f>
        <v>0</v>
      </c>
      <c r="C183" s="104"/>
      <c r="D183" s="104">
        <v>0.0</v>
      </c>
    </row>
    <row r="184">
      <c r="B184" s="83">
        <f>sumifs('Train Failure report card'!I184:I1000,'Train Failure report card'!G184:G1000,A184)</f>
        <v>0</v>
      </c>
      <c r="C184" s="104"/>
      <c r="D184" s="104">
        <v>0.0</v>
      </c>
    </row>
    <row r="185">
      <c r="B185" s="83">
        <f>sumifs('Train Failure report card'!I185:I1000,'Train Failure report card'!G185:G1000,A185)</f>
        <v>0</v>
      </c>
      <c r="C185" s="104"/>
      <c r="D185" s="104">
        <v>0.0</v>
      </c>
    </row>
    <row r="186">
      <c r="B186" s="83">
        <f>sumifs('Train Failure report card'!I186:I1000,'Train Failure report card'!G186:G1000,A186)</f>
        <v>0</v>
      </c>
      <c r="C186" s="104"/>
      <c r="D186" s="104">
        <v>0.0</v>
      </c>
    </row>
    <row r="187">
      <c r="B187" s="83">
        <f>sumifs('Train Failure report card'!I187:I1000,'Train Failure report card'!G187:G1000,A187)</f>
        <v>0</v>
      </c>
      <c r="C187" s="104"/>
      <c r="D187" s="104">
        <v>0.0</v>
      </c>
    </row>
    <row r="188">
      <c r="B188" s="83">
        <f>sumifs('Train Failure report card'!I188:I1000,'Train Failure report card'!G188:G1000,A188)</f>
        <v>0</v>
      </c>
      <c r="C188" s="104"/>
      <c r="D188" s="104">
        <v>0.0</v>
      </c>
    </row>
    <row r="189">
      <c r="B189" s="83">
        <f>sumifs('Train Failure report card'!I189:I1000,'Train Failure report card'!G189:G1000,A189)</f>
        <v>0</v>
      </c>
      <c r="C189" s="104"/>
      <c r="D189" s="104">
        <v>0.0</v>
      </c>
    </row>
    <row r="190">
      <c r="B190" s="83">
        <f>sumifs('Train Failure report card'!I190:I1000,'Train Failure report card'!G190:G1000,A190)</f>
        <v>0</v>
      </c>
      <c r="C190" s="104"/>
      <c r="D190" s="104">
        <v>0.0</v>
      </c>
    </row>
    <row r="191">
      <c r="B191" s="83">
        <f>sumifs('Train Failure report card'!I191:I1000,'Train Failure report card'!G191:G1000,A191)</f>
        <v>0</v>
      </c>
      <c r="C191" s="104"/>
      <c r="D191" s="104">
        <v>0.0</v>
      </c>
    </row>
    <row r="192">
      <c r="B192" s="83">
        <f>sumifs('Train Failure report card'!I192:I1000,'Train Failure report card'!G192:G1000,A192)</f>
        <v>0</v>
      </c>
      <c r="C192" s="104"/>
      <c r="D192" s="104">
        <v>0.0</v>
      </c>
    </row>
    <row r="193">
      <c r="B193" s="83">
        <f>sumifs('Train Failure report card'!I193:I1000,'Train Failure report card'!G193:G1000,A193)</f>
        <v>0</v>
      </c>
      <c r="C193" s="104"/>
      <c r="D193" s="104">
        <v>0.0</v>
      </c>
    </row>
    <row r="194">
      <c r="B194" s="83">
        <f>sumifs('Train Failure report card'!I194:I1000,'Train Failure report card'!G194:G1000,A194)</f>
        <v>0</v>
      </c>
      <c r="C194" s="104"/>
      <c r="D194" s="104">
        <v>0.0</v>
      </c>
    </row>
    <row r="195">
      <c r="B195" s="83">
        <f>sumifs('Train Failure report card'!I195:I1000,'Train Failure report card'!G195:G1000,A195)</f>
        <v>0</v>
      </c>
      <c r="C195" s="104"/>
      <c r="D195" s="104">
        <v>0.0</v>
      </c>
    </row>
    <row r="196">
      <c r="B196" s="83">
        <f>sumifs('Train Failure report card'!I196:I1000,'Train Failure report card'!G196:G1000,A196)</f>
        <v>0</v>
      </c>
      <c r="C196" s="104"/>
      <c r="D196" s="104">
        <v>0.0</v>
      </c>
    </row>
    <row r="197">
      <c r="B197" s="83">
        <f>sumifs('Train Failure report card'!I197:I1000,'Train Failure report card'!G197:G1000,A197)</f>
        <v>0</v>
      </c>
      <c r="C197" s="104"/>
      <c r="D197" s="104">
        <v>0.0</v>
      </c>
    </row>
    <row r="198">
      <c r="B198" s="83">
        <f>sumifs('Train Failure report card'!I198:I1000,'Train Failure report card'!G198:G1000,A198)</f>
        <v>0</v>
      </c>
      <c r="C198" s="104"/>
      <c r="D198" s="104">
        <v>0.0</v>
      </c>
    </row>
    <row r="199">
      <c r="B199" s="83">
        <f>sumifs('Train Failure report card'!I199:I1000,'Train Failure report card'!G199:G1000,A199)</f>
        <v>0</v>
      </c>
      <c r="C199" s="104"/>
      <c r="D199" s="104">
        <v>0.0</v>
      </c>
    </row>
    <row r="200">
      <c r="B200" s="83">
        <f>sumifs('Train Failure report card'!I200:I1000,'Train Failure report card'!G200:G1000,A200)</f>
        <v>0</v>
      </c>
      <c r="C200" s="104"/>
      <c r="D200" s="104">
        <v>0.0</v>
      </c>
    </row>
    <row r="201">
      <c r="B201" s="83">
        <f>sumifs('Train Failure report card'!I201:I1000,'Train Failure report card'!G201:G1000,A201)</f>
        <v>0</v>
      </c>
      <c r="C201" s="104"/>
      <c r="D201" s="104">
        <v>0.0</v>
      </c>
    </row>
    <row r="202">
      <c r="B202" s="83">
        <f>sumifs('Train Failure report card'!I202:I1000,'Train Failure report card'!G202:G1000,A202)</f>
        <v>0</v>
      </c>
      <c r="C202" s="104"/>
      <c r="D202" s="104">
        <v>0.0</v>
      </c>
    </row>
    <row r="203">
      <c r="B203" s="83">
        <f>sumifs('Train Failure report card'!I204:I1000,'Train Failure report card'!G204:G1000,A203)</f>
        <v>0</v>
      </c>
      <c r="C203" s="104"/>
      <c r="D203" s="104">
        <v>0.0</v>
      </c>
    </row>
    <row r="204">
      <c r="B204" s="83">
        <f>sumifs('Train Failure report card'!I205:I1000,'Train Failure report card'!G205:G1000,A204)</f>
        <v>0</v>
      </c>
      <c r="C204" s="104"/>
      <c r="D204" s="104">
        <v>0.0</v>
      </c>
    </row>
    <row r="205">
      <c r="B205" s="83">
        <f>sumifs('Train Failure report card'!I206:I1000,'Train Failure report card'!G206:G1000,A205)</f>
        <v>0</v>
      </c>
      <c r="C205" s="104"/>
      <c r="D205" s="104">
        <v>0.0</v>
      </c>
    </row>
    <row r="206">
      <c r="B206" s="83">
        <f>sumifs('Train Failure report card'!I207:I1000,'Train Failure report card'!G207:G1000,A206)</f>
        <v>0</v>
      </c>
      <c r="C206" s="104"/>
      <c r="D206" s="104">
        <v>0.0</v>
      </c>
    </row>
    <row r="207">
      <c r="B207" s="83">
        <f>sumifs('Train Failure report card'!I208:I1000,'Train Failure report card'!G208:G1000,A207)</f>
        <v>0</v>
      </c>
      <c r="C207" s="104"/>
      <c r="D207" s="104">
        <v>0.0</v>
      </c>
    </row>
    <row r="208">
      <c r="B208" s="83">
        <f>sumifs('Train Failure report card'!I209:I1000,'Train Failure report card'!G209:G1000,A208)</f>
        <v>0</v>
      </c>
      <c r="C208" s="104"/>
      <c r="D208" s="104">
        <v>0.0</v>
      </c>
    </row>
    <row r="209">
      <c r="B209" s="83">
        <f>sumifs('Train Failure report card'!I210:I1000,'Train Failure report card'!G210:G1000,A209)</f>
        <v>0</v>
      </c>
      <c r="C209" s="104"/>
      <c r="D209" s="104">
        <v>0.0</v>
      </c>
    </row>
    <row r="210">
      <c r="B210" s="83">
        <f>sumifs('Train Failure report card'!I211:I1000,'Train Failure report card'!G211:G1000,A210)</f>
        <v>0</v>
      </c>
      <c r="C210" s="104"/>
      <c r="D210" s="104">
        <v>0.0</v>
      </c>
    </row>
    <row r="211">
      <c r="B211" s="83">
        <f>sumifs('Train Failure report card'!I212:I1000,'Train Failure report card'!G212:G1000,A211)</f>
        <v>0</v>
      </c>
      <c r="C211" s="104"/>
      <c r="D211" s="104">
        <v>0.0</v>
      </c>
    </row>
    <row r="212">
      <c r="B212" s="83">
        <f>sumifs('Train Failure report card'!I213:I1000,'Train Failure report card'!G213:G1000,A212)</f>
        <v>0</v>
      </c>
      <c r="C212" s="104"/>
      <c r="D212" s="104">
        <v>0.0</v>
      </c>
    </row>
    <row r="213">
      <c r="B213" s="83">
        <f>sumifs('Train Failure report card'!I214:I1000,'Train Failure report card'!G214:G1000,A213)</f>
        <v>0</v>
      </c>
      <c r="C213" s="104"/>
      <c r="D213" s="104">
        <v>0.0</v>
      </c>
    </row>
    <row r="214">
      <c r="B214" s="83">
        <f>sumifs('Train Failure report card'!I215:I1000,'Train Failure report card'!G215:G1000,A214)</f>
        <v>0</v>
      </c>
      <c r="C214" s="104"/>
      <c r="D214" s="104">
        <v>0.0</v>
      </c>
    </row>
    <row r="215">
      <c r="B215" s="83">
        <f>sumifs('Train Failure report card'!I216:I1000,'Train Failure report card'!G216:G1000,A215)</f>
        <v>0</v>
      </c>
      <c r="C215" s="104"/>
      <c r="D215" s="104">
        <v>0.0</v>
      </c>
    </row>
    <row r="216">
      <c r="B216" s="83">
        <f>sumifs('Train Failure report card'!I217:I1000,'Train Failure report card'!G217:G1000,A216)</f>
        <v>0</v>
      </c>
      <c r="C216" s="104"/>
      <c r="D216" s="104">
        <v>0.0</v>
      </c>
    </row>
    <row r="217">
      <c r="B217" s="83">
        <f>sumifs('Train Failure report card'!I218:I1000,'Train Failure report card'!G218:G1000,A217)</f>
        <v>0</v>
      </c>
      <c r="C217" s="104"/>
      <c r="D217" s="104">
        <v>0.0</v>
      </c>
    </row>
    <row r="218">
      <c r="B218" s="83">
        <f>sumifs('Train Failure report card'!I219:I1000,'Train Failure report card'!G219:G1000,A218)</f>
        <v>0</v>
      </c>
      <c r="C218" s="104"/>
      <c r="D218" s="104">
        <v>0.0</v>
      </c>
    </row>
    <row r="219">
      <c r="B219" s="83">
        <f>sumifs('Train Failure report card'!I220:I1000,'Train Failure report card'!G220:G1000,A219)</f>
        <v>0</v>
      </c>
      <c r="C219" s="104"/>
      <c r="D219" s="104">
        <v>0.0</v>
      </c>
    </row>
    <row r="220">
      <c r="B220" s="83">
        <f>sumifs('Train Failure report card'!I221:I1000,'Train Failure report card'!G221:G1000,A220)</f>
        <v>0</v>
      </c>
      <c r="C220" s="104"/>
      <c r="D220" s="104">
        <v>0.0</v>
      </c>
    </row>
    <row r="221">
      <c r="B221" s="83">
        <f>sumifs('Train Failure report card'!I222:I1000,'Train Failure report card'!G222:G1000,A221)</f>
        <v>0</v>
      </c>
      <c r="C221" s="104"/>
      <c r="D221" s="104">
        <v>0.0</v>
      </c>
    </row>
    <row r="222">
      <c r="B222" s="83">
        <f>sumifs('Train Failure report card'!I223:I1000,'Train Failure report card'!G223:G1000,A222)</f>
        <v>0</v>
      </c>
      <c r="C222" s="104"/>
      <c r="D222" s="104">
        <v>0.0</v>
      </c>
    </row>
    <row r="223">
      <c r="B223" s="83">
        <f>sumifs('Train Failure report card'!I224:I1000,'Train Failure report card'!G224:G1000,A223)</f>
        <v>0</v>
      </c>
      <c r="C223" s="104"/>
      <c r="D223" s="104">
        <v>0.0</v>
      </c>
    </row>
    <row r="224">
      <c r="B224" s="83">
        <f>sumifs('Train Failure report card'!I225:I1000,'Train Failure report card'!G225:G1000,A224)</f>
        <v>0</v>
      </c>
      <c r="C224" s="104"/>
      <c r="D224" s="104">
        <v>0.0</v>
      </c>
    </row>
    <row r="225">
      <c r="B225" s="83">
        <f>sumifs('Train Failure report card'!I226:I1000,'Train Failure report card'!G226:G1000,A225)</f>
        <v>0</v>
      </c>
      <c r="C225" s="104"/>
      <c r="D225" s="104">
        <v>0.0</v>
      </c>
    </row>
    <row r="226">
      <c r="B226" s="83">
        <f>sumifs('Train Failure report card'!I227:I1000,'Train Failure report card'!G227:G1000,A226)</f>
        <v>0</v>
      </c>
      <c r="C226" s="104"/>
      <c r="D226" s="104">
        <v>0.0</v>
      </c>
    </row>
    <row r="227">
      <c r="B227" s="83">
        <f>sumifs('Train Failure report card'!I228:I1000,'Train Failure report card'!G228:G1000,A227)</f>
        <v>0</v>
      </c>
      <c r="C227" s="104"/>
      <c r="D227" s="104">
        <v>0.0</v>
      </c>
    </row>
    <row r="228">
      <c r="B228" s="83">
        <f>sumifs('Train Failure report card'!I229:I1000,'Train Failure report card'!G229:G1000,A228)</f>
        <v>0</v>
      </c>
      <c r="C228" s="104"/>
      <c r="D228" s="104">
        <v>0.0</v>
      </c>
    </row>
    <row r="229">
      <c r="B229" s="83">
        <f>sumifs('Train Failure report card'!I230:I1000,'Train Failure report card'!G230:G1000,A229)</f>
        <v>0</v>
      </c>
      <c r="C229" s="104"/>
      <c r="D229" s="104">
        <v>0.0</v>
      </c>
    </row>
    <row r="230">
      <c r="B230" s="83">
        <f>sumifs('Train Failure report card'!I231:I1000,'Train Failure report card'!G231:G1000,A230)</f>
        <v>0</v>
      </c>
      <c r="C230" s="104"/>
      <c r="D230" s="104">
        <v>0.0</v>
      </c>
    </row>
    <row r="231">
      <c r="B231" s="83">
        <f>sumifs('Train Failure report card'!I232:I1000,'Train Failure report card'!G232:G1000,A231)</f>
        <v>0</v>
      </c>
      <c r="C231" s="104"/>
      <c r="D231" s="104">
        <v>0.0</v>
      </c>
    </row>
    <row r="232">
      <c r="B232" s="83">
        <f>sumifs('Train Failure report card'!I233:I1000,'Train Failure report card'!G233:G1000,A232)</f>
        <v>0</v>
      </c>
      <c r="C232" s="104"/>
      <c r="D232" s="104">
        <v>0.0</v>
      </c>
    </row>
    <row r="233">
      <c r="B233" s="83">
        <f>sumifs('Train Failure report card'!I234:I1000,'Train Failure report card'!G234:G1000,A233)</f>
        <v>0</v>
      </c>
      <c r="C233" s="104"/>
      <c r="D233" s="104">
        <v>0.0</v>
      </c>
    </row>
    <row r="234">
      <c r="B234" s="83">
        <f>sumifs('Train Failure report card'!I235:I1000,'Train Failure report card'!G235:G1000,A234)</f>
        <v>0</v>
      </c>
      <c r="C234" s="104"/>
      <c r="D234" s="104">
        <v>0.0</v>
      </c>
    </row>
    <row r="235">
      <c r="B235" s="83">
        <f>sumifs('Train Failure report card'!I236:I1000,'Train Failure report card'!G236:G1000,A235)</f>
        <v>0</v>
      </c>
      <c r="C235" s="104"/>
      <c r="D235" s="104">
        <v>0.0</v>
      </c>
    </row>
    <row r="236">
      <c r="B236" s="83">
        <f>sumifs('Train Failure report card'!I236:I1000,'Train Failure report card'!G236:G1000,A236)</f>
        <v>0</v>
      </c>
      <c r="C236" s="104"/>
      <c r="D236" s="104">
        <v>0.0</v>
      </c>
    </row>
    <row r="237">
      <c r="B237" s="83">
        <f>sumifs('Train Failure report card'!I237:I1000,'Train Failure report card'!G237:G1000,A237)</f>
        <v>0</v>
      </c>
      <c r="C237" s="104"/>
      <c r="D237" s="104">
        <v>0.0</v>
      </c>
    </row>
    <row r="238">
      <c r="B238" s="83">
        <f>sumifs('Train Failure report card'!I238:I1000,'Train Failure report card'!G238:G1000,A238)</f>
        <v>0</v>
      </c>
      <c r="C238" s="104"/>
      <c r="D238" s="104">
        <v>0.0</v>
      </c>
    </row>
    <row r="239">
      <c r="B239" s="83">
        <f>sumifs('Train Failure report card'!I239:I1000,'Train Failure report card'!G239:G1000,A239)</f>
        <v>0</v>
      </c>
      <c r="C239" s="104"/>
      <c r="D239" s="104">
        <v>0.0</v>
      </c>
    </row>
    <row r="240">
      <c r="B240" s="83">
        <f>sumifs('Train Failure report card'!I240:I1000,'Train Failure report card'!G240:G1000,A240)</f>
        <v>0</v>
      </c>
      <c r="C240" s="104"/>
      <c r="D240" s="104">
        <v>0.0</v>
      </c>
    </row>
    <row r="241">
      <c r="B241" s="83">
        <f>sumifs('Train Failure report card'!I241:I1000,'Train Failure report card'!G241:G1000,A241)</f>
        <v>0</v>
      </c>
      <c r="C241" s="104"/>
      <c r="D241" s="104">
        <v>0.0</v>
      </c>
    </row>
    <row r="242">
      <c r="B242" s="83">
        <f>sumifs('Train Failure report card'!I242:I1000,'Train Failure report card'!G242:G1000,A242)</f>
        <v>0</v>
      </c>
      <c r="C242" s="104"/>
      <c r="D242" s="104">
        <v>0.0</v>
      </c>
    </row>
    <row r="243">
      <c r="B243" s="83">
        <f>sumifs('Train Failure report card'!I243:I1000,'Train Failure report card'!G243:G1000,A243)</f>
        <v>0</v>
      </c>
      <c r="C243" s="104"/>
      <c r="D243" s="104">
        <v>0.0</v>
      </c>
    </row>
    <row r="244">
      <c r="B244" s="83">
        <f>sumifs('Train Failure report card'!I244:I1000,'Train Failure report card'!G244:G1000,A244)</f>
        <v>0</v>
      </c>
      <c r="C244" s="104"/>
      <c r="D244" s="104">
        <v>0.0</v>
      </c>
    </row>
    <row r="245">
      <c r="B245" s="83">
        <f>sumifs('Train Failure report card'!I245:I1000,'Train Failure report card'!G245:G1000,A245)</f>
        <v>0</v>
      </c>
      <c r="C245" s="104"/>
      <c r="D245" s="104">
        <v>0.0</v>
      </c>
    </row>
    <row r="246">
      <c r="B246" s="83">
        <f>sumifs('Train Failure report card'!I246:I1000,'Train Failure report card'!G246:G1000,A246)</f>
        <v>0</v>
      </c>
      <c r="C246" s="104"/>
      <c r="D246" s="104">
        <v>0.0</v>
      </c>
    </row>
    <row r="247">
      <c r="B247" s="83">
        <f>sumifs('Train Failure report card'!I247:I1000,'Train Failure report card'!G247:G1000,A247)</f>
        <v>0</v>
      </c>
      <c r="C247" s="104"/>
      <c r="D247" s="104">
        <v>0.0</v>
      </c>
    </row>
    <row r="248">
      <c r="B248" s="83">
        <f>sumifs('Train Failure report card'!I248:I1000,'Train Failure report card'!G248:G1000,A248)</f>
        <v>0</v>
      </c>
      <c r="C248" s="104"/>
      <c r="D248" s="104">
        <v>0.0</v>
      </c>
    </row>
    <row r="249">
      <c r="B249" s="83">
        <f>sumifs('Train Failure report card'!I249:I1000,'Train Failure report card'!G249:G1000,A249)</f>
        <v>0</v>
      </c>
      <c r="C249" s="104"/>
      <c r="D249" s="104">
        <v>0.0</v>
      </c>
    </row>
    <row r="250">
      <c r="B250" s="83">
        <f>sumifs('Train Failure report card'!I250:I1000,'Train Failure report card'!G250:G1000,A250)</f>
        <v>0</v>
      </c>
      <c r="C250" s="104"/>
      <c r="D250" s="104">
        <v>0.0</v>
      </c>
    </row>
    <row r="251">
      <c r="B251" s="83">
        <f>sumifs('Train Failure report card'!I251:I1000,'Train Failure report card'!G251:G1000,A251)</f>
        <v>0</v>
      </c>
      <c r="C251" s="104"/>
      <c r="D251" s="104">
        <v>0.0</v>
      </c>
    </row>
    <row r="252">
      <c r="B252" s="83">
        <f>sumifs('Train Failure report card'!I252:I1000,'Train Failure report card'!G252:G1000,A252)</f>
        <v>0</v>
      </c>
      <c r="C252" s="104"/>
      <c r="D252" s="104">
        <v>0.0</v>
      </c>
    </row>
    <row r="253">
      <c r="B253" s="83">
        <f>sumifs('Train Failure report card'!I253:I1000,'Train Failure report card'!G253:G1000,A253)</f>
        <v>0</v>
      </c>
      <c r="C253" s="104"/>
      <c r="D253" s="104">
        <v>0.0</v>
      </c>
    </row>
    <row r="254">
      <c r="B254" s="83">
        <f>sumifs('Train Failure report card'!I254:I1000,'Train Failure report card'!G254:G1000,A254)</f>
        <v>0</v>
      </c>
      <c r="C254" s="104"/>
      <c r="D254" s="104">
        <v>0.0</v>
      </c>
    </row>
    <row r="255">
      <c r="B255" s="83">
        <f>sumifs('Train Failure report card'!I255:I1000,'Train Failure report card'!G255:G1000,A255)</f>
        <v>0</v>
      </c>
      <c r="C255" s="104"/>
      <c r="D255" s="104">
        <v>0.0</v>
      </c>
    </row>
    <row r="256">
      <c r="B256" s="83">
        <f>sumifs('Train Failure report card'!I256:I1000,'Train Failure report card'!G256:G1000,A256)</f>
        <v>0</v>
      </c>
      <c r="C256" s="104"/>
      <c r="D256" s="104">
        <v>0.0</v>
      </c>
    </row>
    <row r="257">
      <c r="B257" s="83">
        <f>sumifs('Train Failure report card'!I257:I1000,'Train Failure report card'!G257:G1000,A257)</f>
        <v>0</v>
      </c>
      <c r="C257" s="104"/>
      <c r="D257" s="104">
        <v>0.0</v>
      </c>
    </row>
    <row r="258">
      <c r="B258" s="83">
        <f>sumifs('Train Failure report card'!I258:I1000,'Train Failure report card'!G258:G1000,A258)</f>
        <v>0</v>
      </c>
      <c r="C258" s="104"/>
      <c r="D258" s="104">
        <v>0.0</v>
      </c>
    </row>
    <row r="259">
      <c r="B259" s="83">
        <f>sumifs('Train Failure report card'!I259:I1000,'Train Failure report card'!G259:G1000,A259)</f>
        <v>0</v>
      </c>
      <c r="C259" s="104"/>
      <c r="D259" s="104">
        <v>0.0</v>
      </c>
    </row>
    <row r="260">
      <c r="B260" s="83">
        <f>sumifs('Train Failure report card'!I260:I1000,'Train Failure report card'!G260:G1000,A260)</f>
        <v>0</v>
      </c>
      <c r="C260" s="104"/>
      <c r="D260" s="104">
        <v>0.0</v>
      </c>
    </row>
    <row r="261">
      <c r="B261" s="83">
        <f>sumifs('Train Failure report card'!I261:I1000,'Train Failure report card'!G261:G1000,A261)</f>
        <v>0</v>
      </c>
      <c r="C261" s="104"/>
      <c r="D261" s="104">
        <v>0.0</v>
      </c>
    </row>
    <row r="262">
      <c r="B262" s="83">
        <f>sumifs('Train Failure report card'!I262:I1000,'Train Failure report card'!G262:G1000,A262)</f>
        <v>0</v>
      </c>
      <c r="C262" s="104"/>
      <c r="D262" s="104">
        <v>0.0</v>
      </c>
    </row>
    <row r="263">
      <c r="B263" s="83">
        <f>sumifs('Train Failure report card'!I263:I1000,'Train Failure report card'!G263:G1000,A263)</f>
        <v>0</v>
      </c>
      <c r="C263" s="104"/>
      <c r="D263" s="104">
        <v>0.0</v>
      </c>
    </row>
    <row r="264">
      <c r="B264" s="83">
        <f>sumifs('Train Failure report card'!I264:I1000,'Train Failure report card'!G264:G1000,A264)</f>
        <v>0</v>
      </c>
      <c r="C264" s="104"/>
      <c r="D264" s="104">
        <v>0.0</v>
      </c>
    </row>
    <row r="265">
      <c r="B265" s="83">
        <f>sumifs('Train Failure report card'!I265:I1000,'Train Failure report card'!G265:G1000,A265)</f>
        <v>0</v>
      </c>
      <c r="C265" s="104"/>
      <c r="D265" s="104">
        <v>0.0</v>
      </c>
    </row>
    <row r="266">
      <c r="B266" s="83">
        <f>sumifs('Train Failure report card'!I266:I1000,'Train Failure report card'!G266:G1000,A266)</f>
        <v>0</v>
      </c>
      <c r="C266" s="104"/>
      <c r="D266" s="104">
        <v>0.0</v>
      </c>
    </row>
    <row r="267">
      <c r="B267" s="83">
        <f>sumifs('Train Failure report card'!I267:I1000,'Train Failure report card'!G267:G1000,A267)</f>
        <v>0</v>
      </c>
      <c r="C267" s="104"/>
      <c r="D267" s="104">
        <v>0.0</v>
      </c>
    </row>
    <row r="268">
      <c r="B268" s="83">
        <f>sumifs('Train Failure report card'!I268:I1000,'Train Failure report card'!G268:G1000,A268)</f>
        <v>0</v>
      </c>
      <c r="C268" s="104"/>
      <c r="D268" s="104">
        <v>0.0</v>
      </c>
    </row>
    <row r="269">
      <c r="B269" s="83">
        <f>sumifs('Train Failure report card'!I268:I1000,'Train Failure report card'!G268:G1000,A269)</f>
        <v>0</v>
      </c>
      <c r="C269" s="104"/>
      <c r="D269" s="104">
        <v>0.0</v>
      </c>
    </row>
    <row r="270">
      <c r="B270" s="83">
        <f>sumifs('Train Failure report card'!I270:I1000,'Train Failure report card'!G270:G1000,A270)</f>
        <v>0</v>
      </c>
      <c r="C270" s="104"/>
      <c r="D270" s="104">
        <v>0.0</v>
      </c>
    </row>
    <row r="271">
      <c r="B271" s="83">
        <f>sumifs('Train Failure report card'!I271:I1000,'Train Failure report card'!G271:G1000,A271)</f>
        <v>0</v>
      </c>
      <c r="C271" s="104"/>
      <c r="D271" s="104">
        <v>0.0</v>
      </c>
    </row>
    <row r="272">
      <c r="B272" s="83">
        <f>sumifs('Train Failure report card'!I272:I1000,'Train Failure report card'!G272:G1000,A272)</f>
        <v>0</v>
      </c>
      <c r="C272" s="104"/>
      <c r="D272" s="104">
        <v>0.0</v>
      </c>
    </row>
    <row r="273">
      <c r="B273" s="83">
        <f>sumifs('Train Failure report card'!I272:I1000,'Train Failure report card'!G272:G1000,A273)</f>
        <v>0</v>
      </c>
      <c r="C273" s="104"/>
      <c r="D273" s="104">
        <v>0.0</v>
      </c>
    </row>
    <row r="274">
      <c r="B274" s="83">
        <f>sumifs('Train Failure report card'!I273:I1000,'Train Failure report card'!G273:G1000,A274)</f>
        <v>0</v>
      </c>
      <c r="C274" s="104"/>
      <c r="D274" s="104">
        <v>0.0</v>
      </c>
    </row>
    <row r="275">
      <c r="B275" s="83">
        <f>sumifs('Train Failure report card'!I274:I1000,'Train Failure report card'!G274:G1000,A275)</f>
        <v>0</v>
      </c>
      <c r="C275" s="104"/>
      <c r="D275" s="104">
        <v>0.0</v>
      </c>
    </row>
    <row r="276">
      <c r="B276" s="83">
        <f>sumifs('Train Failure report card'!I275:I1000,'Train Failure report card'!G275:G1000,A276)</f>
        <v>0</v>
      </c>
      <c r="C276" s="104"/>
      <c r="D276" s="104">
        <v>0.0</v>
      </c>
    </row>
    <row r="277">
      <c r="B277" s="83">
        <f>sumifs('Train Failure report card'!I276:I1000,'Train Failure report card'!G276:G1000,A277)</f>
        <v>0</v>
      </c>
      <c r="C277" s="104"/>
      <c r="D277" s="104">
        <v>0.0</v>
      </c>
    </row>
    <row r="278">
      <c r="B278" s="83">
        <f>sumifs('Train Failure report card'!I278:I1000,'Train Failure report card'!G278:G1000,A278)</f>
        <v>0</v>
      </c>
      <c r="C278" s="104"/>
      <c r="D278" s="104">
        <v>0.0</v>
      </c>
    </row>
    <row r="279">
      <c r="B279" s="83">
        <f>sumifs('Train Failure report card'!I279:I1000,'Train Failure report card'!G279:G1000,A279)</f>
        <v>0</v>
      </c>
      <c r="C279" s="104"/>
      <c r="D279" s="104">
        <v>0.0</v>
      </c>
    </row>
    <row r="280">
      <c r="B280" s="83">
        <f>sumifs('Train Failure report card'!I280:I1000,'Train Failure report card'!G280:G1000,A280)</f>
        <v>0</v>
      </c>
      <c r="C280" s="104"/>
      <c r="D280" s="104">
        <v>0.0</v>
      </c>
    </row>
    <row r="281">
      <c r="B281" s="83">
        <f>sumifs('Train Failure report card'!I281:I1000,'Train Failure report card'!G281:G1000,A281)</f>
        <v>0</v>
      </c>
      <c r="C281" s="104"/>
      <c r="D281" s="104">
        <v>0.0</v>
      </c>
    </row>
    <row r="282">
      <c r="B282" s="83">
        <f>sumifs('Train Failure report card'!I282:I1000,'Train Failure report card'!G282:G1000,A282)</f>
        <v>0</v>
      </c>
      <c r="C282" s="104"/>
      <c r="D282" s="104">
        <v>0.0</v>
      </c>
    </row>
    <row r="283">
      <c r="B283" s="83">
        <f>sumifs('Train Failure report card'!I284:I1000,'Train Failure report card'!G284:G1000,A283)</f>
        <v>0</v>
      </c>
      <c r="C283" s="104"/>
      <c r="D283" s="104">
        <v>0.0</v>
      </c>
    </row>
    <row r="284">
      <c r="B284" s="83">
        <f>sumifs('Train Failure report card'!I285:I1000,'Train Failure report card'!G285:G1000,A284)</f>
        <v>0</v>
      </c>
      <c r="C284" s="104"/>
      <c r="D284" s="104">
        <v>0.0</v>
      </c>
    </row>
    <row r="285">
      <c r="B285" s="83">
        <f>sumifs('Train Failure report card'!I286:I1000,'Train Failure report card'!G286:G1000,A285)</f>
        <v>0</v>
      </c>
      <c r="C285" s="104"/>
      <c r="D285" s="104">
        <v>0.0</v>
      </c>
    </row>
    <row r="286">
      <c r="B286" s="83">
        <f>sumifs('Train Failure report card'!I287:I1000,'Train Failure report card'!G287:G1000,A286)</f>
        <v>0</v>
      </c>
      <c r="C286" s="104"/>
      <c r="D286" s="104">
        <v>0.0</v>
      </c>
    </row>
    <row r="287">
      <c r="B287" s="83">
        <f>sumifs('Train Failure report card'!I288:I1000,'Train Failure report card'!G288:G1000,A287)</f>
        <v>0</v>
      </c>
      <c r="C287" s="104"/>
      <c r="D287" s="104">
        <v>0.0</v>
      </c>
    </row>
    <row r="288">
      <c r="B288" s="83">
        <f>sumifs('Train Failure report card'!I289:I1000,'Train Failure report card'!G289:G1000,A288)</f>
        <v>0</v>
      </c>
      <c r="C288" s="104"/>
      <c r="D288" s="104">
        <v>0.0</v>
      </c>
    </row>
    <row r="289">
      <c r="B289" s="83">
        <f>sumifs('Train Failure report card'!I290:I1000,'Train Failure report card'!G290:G1000,A289)</f>
        <v>0</v>
      </c>
      <c r="C289" s="104"/>
      <c r="D289" s="104">
        <v>0.0</v>
      </c>
    </row>
    <row r="290">
      <c r="B290" s="83">
        <f>sumifs('Train Failure report card'!I291:I1000,'Train Failure report card'!G291:G1000,A290)</f>
        <v>0</v>
      </c>
      <c r="C290" s="104"/>
      <c r="D290" s="104">
        <v>0.0</v>
      </c>
    </row>
    <row r="291">
      <c r="B291" s="83">
        <f>sumifs('Train Failure report card'!I292:I1000,'Train Failure report card'!G292:G1000,A291)</f>
        <v>0</v>
      </c>
      <c r="C291" s="104"/>
      <c r="D291" s="104">
        <v>0.0</v>
      </c>
    </row>
    <row r="292">
      <c r="B292" s="83">
        <f>sumifs('Train Failure report card'!I293:I1000,'Train Failure report card'!G293:G1000,A292)</f>
        <v>0</v>
      </c>
      <c r="C292" s="104"/>
      <c r="D292" s="104">
        <v>0.0</v>
      </c>
    </row>
    <row r="293">
      <c r="B293" s="83">
        <f>sumifs('Train Failure report card'!I294:I1000,'Train Failure report card'!G294:G1000,A293)</f>
        <v>0</v>
      </c>
      <c r="C293" s="104"/>
      <c r="D293" s="104">
        <v>0.0</v>
      </c>
    </row>
    <row r="294">
      <c r="B294" s="83">
        <f>sumifs('Train Failure report card'!I295:I1000,'Train Failure report card'!G295:G1000,A294)</f>
        <v>0</v>
      </c>
      <c r="C294" s="104"/>
      <c r="D294" s="104">
        <v>0.0</v>
      </c>
    </row>
    <row r="295">
      <c r="B295" s="83">
        <f>sumifs('Train Failure report card'!I296:I1000,'Train Failure report card'!G296:G1000,A295)</f>
        <v>0</v>
      </c>
      <c r="C295" s="104"/>
      <c r="D295" s="104">
        <v>0.0</v>
      </c>
    </row>
    <row r="296">
      <c r="B296" s="83">
        <f>sumifs('Train Failure report card'!I298:I1000,'Train Failure report card'!G298:G1000,A296)</f>
        <v>0</v>
      </c>
      <c r="C296" s="104"/>
      <c r="D296" s="104">
        <v>0.0</v>
      </c>
    </row>
    <row r="297">
      <c r="B297" s="83">
        <f>sumifs('Train Failure report card'!I299:I1000,'Train Failure report card'!G299:G1000,A297)</f>
        <v>0</v>
      </c>
      <c r="C297" s="104"/>
      <c r="D297" s="104">
        <v>0.0</v>
      </c>
    </row>
    <row r="298">
      <c r="B298" s="83">
        <f>sumifs('Train Failure report card'!I300:I1000,'Train Failure report card'!G300:G1000,A298)</f>
        <v>0</v>
      </c>
      <c r="C298" s="104"/>
      <c r="D298" s="104">
        <v>0.0</v>
      </c>
    </row>
    <row r="299">
      <c r="B299" s="83">
        <f>sumifs('Train Failure report card'!I303:I1000,'Train Failure report card'!G303:G1000,A299)</f>
        <v>0</v>
      </c>
      <c r="C299" s="104"/>
      <c r="D299" s="104">
        <v>0.0</v>
      </c>
    </row>
    <row r="300">
      <c r="B300" s="83">
        <f>sumifs('Train Failure report card'!I304:I1000,'Train Failure report card'!G304:G1000,A300)</f>
        <v>0</v>
      </c>
      <c r="C300" s="104"/>
      <c r="D300" s="104">
        <v>0.0</v>
      </c>
    </row>
    <row r="301">
      <c r="B301" s="83" t="str">
        <f>sumifs('Train Failure report card'!I305:I1000,'Train Failure report card'!G306:G1000,A301)</f>
        <v>#VALUE!</v>
      </c>
      <c r="C301" s="104"/>
      <c r="D301" s="104">
        <v>0.0</v>
      </c>
    </row>
    <row r="302">
      <c r="B302" s="83">
        <f>sumifs('Train Failure report card'!I308:I1000,'Train Failure report card'!G308:G1000,A302)</f>
        <v>0</v>
      </c>
      <c r="C302" s="104"/>
      <c r="D302" s="104">
        <v>0.0</v>
      </c>
    </row>
    <row r="303">
      <c r="B303" s="83">
        <f>sumifs('Train Failure report card'!I309:I1000,'Train Failure report card'!G309:G1000,A303)</f>
        <v>0</v>
      </c>
      <c r="C303" s="104"/>
      <c r="D303" s="104">
        <v>0.0</v>
      </c>
    </row>
    <row r="304">
      <c r="B304" s="83">
        <f>sumifs('Train Failure report card'!I310:I1000,'Train Failure report card'!G310:G1000,A304)</f>
        <v>0</v>
      </c>
      <c r="C304" s="104"/>
      <c r="D304" s="104">
        <v>0.0</v>
      </c>
    </row>
    <row r="305">
      <c r="B305" s="83">
        <f>sumifs('Train Failure report card'!I311:I1000,'Train Failure report card'!G311:G1000,A305)</f>
        <v>0</v>
      </c>
      <c r="C305" s="104"/>
      <c r="D305" s="104">
        <v>0.0</v>
      </c>
    </row>
    <row r="306">
      <c r="B306" s="83">
        <f>sumifs('Train Failure report card'!I312:I1000,'Train Failure report card'!G312:G1000,A306)</f>
        <v>0</v>
      </c>
      <c r="C306" s="104"/>
      <c r="D306" s="104">
        <v>0.0</v>
      </c>
    </row>
    <row r="307">
      <c r="B307" s="83">
        <f>sumifs('Train Failure report card'!I313:I1000,'Train Failure report card'!G313:G1000,A307)</f>
        <v>0</v>
      </c>
      <c r="C307" s="104"/>
      <c r="D307" s="104">
        <v>0.0</v>
      </c>
    </row>
    <row r="308">
      <c r="B308" s="83">
        <f>sumifs('Train Failure report card'!I314:I1000,'Train Failure report card'!G314:G1000,A308)</f>
        <v>0</v>
      </c>
      <c r="C308" s="104"/>
      <c r="D308" s="104">
        <v>0.0</v>
      </c>
    </row>
    <row r="309">
      <c r="B309" s="83">
        <f>sumifs('Train Failure report card'!I315:I1000,'Train Failure report card'!G315:G1000,A309)</f>
        <v>0</v>
      </c>
      <c r="C309" s="104"/>
      <c r="D309" s="104">
        <v>0.0</v>
      </c>
    </row>
    <row r="310">
      <c r="B310" s="83">
        <f>sumifs('Train Failure report card'!I316:I1000,'Train Failure report card'!G316:G1000,A310)</f>
        <v>0</v>
      </c>
      <c r="C310" s="104"/>
      <c r="D310" s="104">
        <v>0.0</v>
      </c>
    </row>
    <row r="311">
      <c r="B311" s="83">
        <f>sumifs('Train Failure report card'!I317:I1000,'Train Failure report card'!G317:G1000,A311)</f>
        <v>0</v>
      </c>
      <c r="C311" s="104"/>
      <c r="D311" s="104">
        <v>0.0</v>
      </c>
    </row>
    <row r="312">
      <c r="B312" s="83">
        <f>sumifs('Train Failure report card'!I318:I1000,'Train Failure report card'!G318:G1000,A312)</f>
        <v>0</v>
      </c>
      <c r="C312" s="104"/>
      <c r="D312" s="104">
        <v>0.0</v>
      </c>
    </row>
    <row r="313">
      <c r="B313" s="83">
        <f>sumifs('Train Failure report card'!I319:I1000,'Train Failure report card'!G319:G1000,A313)</f>
        <v>0</v>
      </c>
      <c r="C313" s="104"/>
      <c r="D313" s="104">
        <v>0.0</v>
      </c>
    </row>
    <row r="314">
      <c r="B314" s="83">
        <f>sumifs('Train Failure report card'!I320:I1000,'Train Failure report card'!G320:G1000,A314)</f>
        <v>0</v>
      </c>
      <c r="C314" s="104"/>
      <c r="D314" s="104">
        <v>0.0</v>
      </c>
    </row>
    <row r="315">
      <c r="B315" s="83">
        <f>sumifs('Train Failure report card'!I321:I1000,'Train Failure report card'!G321:G1000,A315)</f>
        <v>0</v>
      </c>
      <c r="C315" s="104"/>
      <c r="D315" s="104">
        <v>0.0</v>
      </c>
    </row>
    <row r="316">
      <c r="B316" s="83">
        <f>sumifs('Train Failure report card'!I322:I1000,'Train Failure report card'!G322:G1000,A316)</f>
        <v>0</v>
      </c>
      <c r="C316" s="104"/>
      <c r="D316" s="104">
        <v>0.0</v>
      </c>
    </row>
    <row r="317">
      <c r="B317" s="83">
        <f>sumifs('Train Failure report card'!I323:I1000,'Train Failure report card'!G323:G1000,A317)</f>
        <v>0</v>
      </c>
      <c r="C317" s="104"/>
      <c r="D317" s="104">
        <v>0.0</v>
      </c>
    </row>
    <row r="318">
      <c r="B318" s="83">
        <f>sumifs('Train Failure report card'!I324:I1000,'Train Failure report card'!G324:G1000,A318)</f>
        <v>0</v>
      </c>
      <c r="C318" s="104"/>
      <c r="D318" s="104">
        <v>0.0</v>
      </c>
    </row>
    <row r="319">
      <c r="B319" s="83">
        <f>sumifs('Train Failure report card'!I325:I1000,'Train Failure report card'!G325:G1000,A319)</f>
        <v>0</v>
      </c>
      <c r="C319" s="104"/>
      <c r="D319" s="104">
        <v>0.0</v>
      </c>
    </row>
    <row r="320">
      <c r="B320" s="83">
        <f>sumifs('Train Failure report card'!I326:I1000,'Train Failure report card'!G326:G1000,A320)</f>
        <v>0</v>
      </c>
      <c r="C320" s="104"/>
      <c r="D320" s="104">
        <v>0.0</v>
      </c>
    </row>
    <row r="321">
      <c r="B321" s="83">
        <f>sumifs('Train Failure report card'!I327:I1000,'Train Failure report card'!G327:G1000,A321)</f>
        <v>0</v>
      </c>
      <c r="C321" s="104"/>
      <c r="D321" s="104">
        <v>0.0</v>
      </c>
    </row>
    <row r="322">
      <c r="B322" s="83">
        <f>sumifs('Train Failure report card'!I328:I1000,'Train Failure report card'!G328:G1000,A322)</f>
        <v>0</v>
      </c>
      <c r="C322" s="104"/>
      <c r="D322" s="104">
        <v>0.0</v>
      </c>
    </row>
    <row r="323">
      <c r="B323" s="83">
        <f>sumifs('Train Failure report card'!I329:I1000,'Train Failure report card'!G329:G1000,A323)</f>
        <v>0</v>
      </c>
      <c r="C323" s="104"/>
      <c r="D323" s="104">
        <v>0.0</v>
      </c>
    </row>
    <row r="324">
      <c r="B324" s="83">
        <f>sumifs('Train Failure report card'!I330:I1000,'Train Failure report card'!G330:G1000,A324)</f>
        <v>0</v>
      </c>
      <c r="C324" s="104"/>
      <c r="D324" s="104">
        <v>0.0</v>
      </c>
    </row>
    <row r="325">
      <c r="B325" s="83">
        <f>sumifs('Train Failure report card'!I331:I1000,'Train Failure report card'!G331:G1000,A325)</f>
        <v>0</v>
      </c>
      <c r="C325" s="104"/>
      <c r="D325" s="104">
        <v>0.0</v>
      </c>
    </row>
    <row r="326">
      <c r="B326" s="83">
        <f>sumifs('Train Failure report card'!I332:I1000,'Train Failure report card'!G332:G1000,A326)</f>
        <v>0</v>
      </c>
      <c r="C326" s="104"/>
      <c r="D326" s="104">
        <v>0.0</v>
      </c>
    </row>
    <row r="327">
      <c r="B327" s="83">
        <f>sumifs('Train Failure report card'!I333:I1000,'Train Failure report card'!G333:G1000,A327)</f>
        <v>0</v>
      </c>
      <c r="C327" s="104"/>
      <c r="D327" s="104">
        <v>0.0</v>
      </c>
    </row>
    <row r="328">
      <c r="B328" s="83">
        <f>sumifs('Train Failure report card'!I334:I1000,'Train Failure report card'!G334:G1000,A328)</f>
        <v>0</v>
      </c>
      <c r="C328" s="104"/>
      <c r="D328" s="104">
        <v>0.0</v>
      </c>
    </row>
    <row r="329">
      <c r="B329" s="83">
        <f>sumifs('Train Failure report card'!I335:I1000,'Train Failure report card'!G335:G1000,A329)</f>
        <v>0</v>
      </c>
      <c r="C329" s="104"/>
      <c r="D329" s="104">
        <v>0.0</v>
      </c>
    </row>
    <row r="330">
      <c r="B330" s="83">
        <f>sumifs('Train Failure report card'!I336:I1000,'Train Failure report card'!G336:G1000,A330)</f>
        <v>0</v>
      </c>
      <c r="C330" s="104"/>
      <c r="D330" s="104">
        <v>0.0</v>
      </c>
    </row>
    <row r="331">
      <c r="B331" s="83">
        <f>sumifs('Train Failure report card'!I339:I1000,'Train Failure report card'!G339:G1000,A331)</f>
        <v>0</v>
      </c>
      <c r="C331" s="104"/>
      <c r="D331" s="104">
        <v>0.0</v>
      </c>
    </row>
    <row r="332">
      <c r="B332" s="83">
        <f>sumifs('Train Failure report card'!I340:I1000,'Train Failure report card'!G340:G1000,A332)</f>
        <v>0</v>
      </c>
      <c r="C332" s="104"/>
      <c r="D332" s="104">
        <v>0.0</v>
      </c>
    </row>
    <row r="333">
      <c r="B333" s="83">
        <f>sumifs('Train Failure report card'!I341:I1000,'Train Failure report card'!G341:G1000,A333)</f>
        <v>0</v>
      </c>
      <c r="C333" s="104"/>
      <c r="D333" s="104">
        <v>0.0</v>
      </c>
    </row>
    <row r="334">
      <c r="B334" s="83">
        <f>sumifs('Train Failure report card'!I342:I1000,'Train Failure report card'!G342:G1000,A334)</f>
        <v>0</v>
      </c>
      <c r="C334" s="104"/>
      <c r="D334" s="104">
        <v>0.0</v>
      </c>
    </row>
    <row r="335">
      <c r="B335" s="83">
        <f>sumifs('Train Failure report card'!I343:I1000,'Train Failure report card'!G343:G1000,A335)</f>
        <v>0</v>
      </c>
      <c r="C335" s="104"/>
      <c r="D335" s="104">
        <v>0.0</v>
      </c>
    </row>
    <row r="336">
      <c r="B336" s="83">
        <f>sumifs('Train Failure report card'!I344:I1000,'Train Failure report card'!G344:G1000,A336)</f>
        <v>0</v>
      </c>
      <c r="C336" s="104"/>
      <c r="D336" s="104">
        <v>0.0</v>
      </c>
    </row>
    <row r="337">
      <c r="B337" s="83">
        <f>sumifs('Train Failure report card'!I346:I1000,'Train Failure report card'!G346:G1000,A337)</f>
        <v>0</v>
      </c>
      <c r="C337" s="104"/>
      <c r="D337" s="104">
        <v>0.0</v>
      </c>
    </row>
    <row r="338">
      <c r="B338" s="83">
        <f>sumifs('Train Failure report card'!I347:I1000,'Train Failure report card'!G347:G1000,A338)</f>
        <v>0</v>
      </c>
      <c r="C338" s="104"/>
      <c r="D338" s="104">
        <v>0.0</v>
      </c>
    </row>
    <row r="339">
      <c r="B339" s="83">
        <f>sumifs('Train Failure report card'!I348:I1000,'Train Failure report card'!G348:G1000,A339)</f>
        <v>0</v>
      </c>
      <c r="C339" s="104"/>
      <c r="D339" s="104">
        <v>0.0</v>
      </c>
    </row>
    <row r="340">
      <c r="B340" s="83">
        <f>sumifs('Train Failure report card'!I349:I1000,'Train Failure report card'!G349:G1000,A340)</f>
        <v>0</v>
      </c>
      <c r="C340" s="104"/>
      <c r="D340" s="104">
        <v>0.0</v>
      </c>
    </row>
    <row r="341">
      <c r="B341" s="83">
        <f>sumifs('Train Failure report card'!I350:I1000,'Train Failure report card'!G350:G1000,A341)</f>
        <v>0</v>
      </c>
      <c r="C341" s="104"/>
      <c r="D341" s="104">
        <v>0.0</v>
      </c>
    </row>
    <row r="342">
      <c r="B342" s="83">
        <f>sumifs('Train Failure report card'!I351:I1000,'Train Failure report card'!G351:G1000,A342)</f>
        <v>0</v>
      </c>
      <c r="C342" s="104"/>
      <c r="D342" s="104">
        <v>0.0</v>
      </c>
    </row>
    <row r="343">
      <c r="B343" s="83">
        <f>sumifs('Train Failure report card'!I352:I1000,'Train Failure report card'!G352:G1000,A343)</f>
        <v>0</v>
      </c>
      <c r="C343" s="104"/>
      <c r="D343" s="104">
        <v>0.0</v>
      </c>
    </row>
    <row r="344">
      <c r="B344" s="83">
        <f>sumifs('Train Failure report card'!I353:I1000,'Train Failure report card'!G353:G1000,A344)</f>
        <v>0</v>
      </c>
      <c r="C344" s="104"/>
      <c r="D344" s="104">
        <v>0.0</v>
      </c>
    </row>
    <row r="345">
      <c r="B345" s="83">
        <f>sumifs('Train Failure report card'!I354:I1000,'Train Failure report card'!G354:G1000,A345)</f>
        <v>0</v>
      </c>
      <c r="C345" s="104"/>
      <c r="D345" s="104">
        <v>0.0</v>
      </c>
    </row>
    <row r="346">
      <c r="B346" s="83">
        <f>sumifs('Train Failure report card'!I355:I1000,'Train Failure report card'!G355:G1000,A346)</f>
        <v>0</v>
      </c>
      <c r="C346" s="104"/>
      <c r="D346" s="104">
        <v>0.0</v>
      </c>
    </row>
    <row r="347">
      <c r="B347" s="83">
        <f>sumifs('Train Failure report card'!I356:I1000,'Train Failure report card'!G356:G1000,A347)</f>
        <v>0</v>
      </c>
      <c r="C347" s="104"/>
      <c r="D347" s="104">
        <v>0.0</v>
      </c>
    </row>
    <row r="348">
      <c r="B348" s="83">
        <f>sumifs('Train Failure report card'!I357:I1000,'Train Failure report card'!G357:G1000,A348)</f>
        <v>0</v>
      </c>
      <c r="C348" s="104"/>
      <c r="D348" s="104">
        <v>0.0</v>
      </c>
    </row>
    <row r="349">
      <c r="B349" s="83">
        <f>sumifs('Train Failure report card'!I358:I1000,'Train Failure report card'!G358:G1000,A349)</f>
        <v>0</v>
      </c>
      <c r="C349" s="104"/>
      <c r="D349" s="104">
        <v>0.0</v>
      </c>
    </row>
    <row r="350">
      <c r="B350" s="83">
        <f>sumifs('Train Failure report card'!I359:I1000,'Train Failure report card'!G359:G1000,A350)</f>
        <v>0</v>
      </c>
      <c r="C350" s="104"/>
      <c r="D350" s="104">
        <v>0.0</v>
      </c>
    </row>
    <row r="351">
      <c r="B351" s="83">
        <f>sumifs('Train Failure report card'!I360:I1000,'Train Failure report card'!G360:G1000,A351)</f>
        <v>0</v>
      </c>
      <c r="C351" s="104"/>
      <c r="D351" s="104">
        <v>0.0</v>
      </c>
    </row>
    <row r="352">
      <c r="B352" s="83">
        <f>sumifs('Train Failure report card'!I361:I1000,'Train Failure report card'!G361:G1000,A352)</f>
        <v>0</v>
      </c>
      <c r="C352" s="104"/>
      <c r="D352" s="104">
        <v>0.0</v>
      </c>
    </row>
    <row r="353">
      <c r="B353" s="83">
        <f>sumifs('Train Failure report card'!I362:I1000,'Train Failure report card'!G362:G1000,A353)</f>
        <v>0</v>
      </c>
      <c r="C353" s="104"/>
      <c r="D353" s="104">
        <v>0.0</v>
      </c>
    </row>
    <row r="354">
      <c r="B354" s="83">
        <f>sumifs('Train Failure report card'!I363:I1000,'Train Failure report card'!G363:G1000,A354)</f>
        <v>0</v>
      </c>
      <c r="C354" s="104"/>
      <c r="D354" s="104">
        <v>0.0</v>
      </c>
    </row>
    <row r="355">
      <c r="B355" s="83">
        <f>sumifs('Train Failure report card'!I364:I1000,'Train Failure report card'!G364:G1000,A355)</f>
        <v>0</v>
      </c>
      <c r="C355" s="104"/>
      <c r="D355" s="104">
        <v>0.0</v>
      </c>
    </row>
    <row r="356">
      <c r="B356" s="83">
        <f>sumifs('Train Failure report card'!I365:I1000,'Train Failure report card'!G365:G1000,A356)</f>
        <v>0</v>
      </c>
      <c r="C356" s="104"/>
      <c r="D356" s="104">
        <v>0.0</v>
      </c>
    </row>
    <row r="357">
      <c r="B357" s="83">
        <f>sumifs('Train Failure report card'!I366:I1000,'Train Failure report card'!G366:G1000,A357)</f>
        <v>0</v>
      </c>
      <c r="C357" s="104"/>
      <c r="D357" s="104">
        <v>0.0</v>
      </c>
    </row>
    <row r="358">
      <c r="B358" s="83">
        <f>sumifs('Train Failure report card'!I367:I1000,'Train Failure report card'!G367:G1000,A358)</f>
        <v>0</v>
      </c>
      <c r="C358" s="104"/>
      <c r="D358" s="104">
        <v>0.0</v>
      </c>
    </row>
    <row r="359">
      <c r="B359" s="83">
        <f>sumifs('Train Failure report card'!I368:I1000,'Train Failure report card'!G368:G1000,A359)</f>
        <v>0</v>
      </c>
      <c r="C359" s="104"/>
      <c r="D359" s="104">
        <v>0.0</v>
      </c>
    </row>
    <row r="360">
      <c r="B360" s="83">
        <f>sumifs('Train Failure report card'!I369:I1000,'Train Failure report card'!G369:G1000,A360)</f>
        <v>0</v>
      </c>
      <c r="C360" s="104"/>
      <c r="D360" s="104">
        <v>0.0</v>
      </c>
    </row>
    <row r="361">
      <c r="B361" s="83">
        <f>sumifs('Train Failure report card'!I370:I1000,'Train Failure report card'!G370:G1000,A361)</f>
        <v>0</v>
      </c>
      <c r="C361" s="104"/>
      <c r="D361" s="104">
        <v>0.0</v>
      </c>
    </row>
    <row r="362">
      <c r="B362" s="83">
        <f>sumifs('Train Failure report card'!I371:I1000,'Train Failure report card'!G371:G1000,A362)</f>
        <v>0</v>
      </c>
      <c r="C362" s="104"/>
      <c r="D362" s="104">
        <v>0.0</v>
      </c>
    </row>
    <row r="363">
      <c r="B363" s="83">
        <f>sumifs('Train Failure report card'!I372:I1000,'Train Failure report card'!G372:G1000,A363)</f>
        <v>0</v>
      </c>
      <c r="C363" s="104"/>
      <c r="D363" s="104">
        <v>0.0</v>
      </c>
    </row>
    <row r="364">
      <c r="B364" s="83">
        <f>sumifs('Train Failure report card'!I373:I1000,'Train Failure report card'!G373:G1000,A364)</f>
        <v>0</v>
      </c>
      <c r="C364" s="104"/>
      <c r="D364" s="104">
        <v>0.0</v>
      </c>
    </row>
    <row r="365">
      <c r="B365" s="83">
        <f>sumifs('Train Failure report card'!I374:I1000,'Train Failure report card'!G374:G1000,A365)</f>
        <v>0</v>
      </c>
      <c r="C365" s="104"/>
      <c r="D365" s="104">
        <v>0.0</v>
      </c>
    </row>
    <row r="366">
      <c r="B366" s="83">
        <f>sumifs('Train Failure report card'!I375:I1000,'Train Failure report card'!G375:G1000,A366)</f>
        <v>0</v>
      </c>
      <c r="C366" s="104"/>
      <c r="D366" s="104">
        <v>0.0</v>
      </c>
    </row>
    <row r="367">
      <c r="B367" s="83">
        <f>sumifs('Train Failure report card'!I376:I1000,'Train Failure report card'!G376:G1000,A367)</f>
        <v>0</v>
      </c>
      <c r="C367" s="104"/>
      <c r="D367" s="104">
        <v>0.0</v>
      </c>
    </row>
    <row r="368">
      <c r="B368" s="83">
        <f>sumifs('Train Failure report card'!I377:I1000,'Train Failure report card'!G377:G1000,A368)</f>
        <v>0</v>
      </c>
      <c r="C368" s="104"/>
      <c r="D368" s="104">
        <v>0.0</v>
      </c>
    </row>
    <row r="369">
      <c r="B369" s="83">
        <f>sumifs('Train Failure report card'!I378:I1000,'Train Failure report card'!G378:G1000,A369)</f>
        <v>0</v>
      </c>
      <c r="C369" s="104"/>
      <c r="D369" s="104">
        <v>0.0</v>
      </c>
    </row>
    <row r="370">
      <c r="B370" s="83">
        <f>sumifs('Train Failure report card'!I379:I1000,'Train Failure report card'!G379:G1000,A370)</f>
        <v>0</v>
      </c>
      <c r="C370" s="104"/>
      <c r="D370" s="104">
        <v>0.0</v>
      </c>
    </row>
    <row r="371">
      <c r="B371" s="83">
        <f>sumifs('Train Failure report card'!I380:I1000,'Train Failure report card'!G380:G1000,A371)</f>
        <v>0</v>
      </c>
      <c r="C371" s="104"/>
      <c r="D371" s="104">
        <v>0.0</v>
      </c>
    </row>
    <row r="372">
      <c r="B372" s="83">
        <f>sumifs('Train Failure report card'!I381:I1000,'Train Failure report card'!G381:G1000,A372)</f>
        <v>0</v>
      </c>
      <c r="C372" s="104"/>
      <c r="D372" s="104">
        <v>0.0</v>
      </c>
    </row>
    <row r="373">
      <c r="B373" s="83">
        <f>sumifs('Train Failure report card'!I382:I1000,'Train Failure report card'!G382:G1000,A373)</f>
        <v>0</v>
      </c>
      <c r="C373" s="104"/>
      <c r="D373" s="104">
        <v>0.0</v>
      </c>
    </row>
    <row r="374">
      <c r="B374" s="83">
        <f>sumifs('Train Failure report card'!I383:I1000,'Train Failure report card'!G383:G1000,A374)</f>
        <v>0</v>
      </c>
      <c r="C374" s="104"/>
      <c r="D374" s="104">
        <v>0.0</v>
      </c>
    </row>
    <row r="375">
      <c r="B375" s="83">
        <f>sumifs('Train Failure report card'!I384:I1000,'Train Failure report card'!G384:G1000,A375)</f>
        <v>0</v>
      </c>
      <c r="C375" s="104"/>
      <c r="D375" s="104">
        <v>0.0</v>
      </c>
    </row>
    <row r="376">
      <c r="B376" s="83">
        <f>sumifs('Train Failure report card'!I385:I1000,'Train Failure report card'!G385:G1000,A376)</f>
        <v>0</v>
      </c>
      <c r="C376" s="104"/>
      <c r="D376" s="104">
        <v>0.0</v>
      </c>
    </row>
    <row r="377">
      <c r="B377" s="83">
        <f>sumifs('Train Failure report card'!I386:I1000,'Train Failure report card'!G386:G1000,A377)</f>
        <v>0</v>
      </c>
      <c r="C377" s="104"/>
      <c r="D377" s="104">
        <v>0.0</v>
      </c>
    </row>
    <row r="378">
      <c r="B378" s="83">
        <f>sumifs('Train Failure report card'!I387:I1000,'Train Failure report card'!G387:G1000,A378)</f>
        <v>0</v>
      </c>
      <c r="C378" s="104"/>
      <c r="D378" s="104">
        <v>0.0</v>
      </c>
    </row>
    <row r="379">
      <c r="B379" s="83">
        <f>sumifs('Train Failure report card'!I388:I1000,'Train Failure report card'!G388:G1000,A379)</f>
        <v>0</v>
      </c>
      <c r="C379" s="104"/>
      <c r="D379" s="104">
        <v>0.0</v>
      </c>
    </row>
    <row r="380">
      <c r="B380" s="83">
        <f>sumifs('Train Failure report card'!I389:I1000,'Train Failure report card'!G389:G1000,A380)</f>
        <v>0</v>
      </c>
      <c r="C380" s="104"/>
      <c r="D380" s="104">
        <v>0.0</v>
      </c>
    </row>
    <row r="381">
      <c r="B381" s="83">
        <f>sumifs('Train Failure report card'!I390:I1000,'Train Failure report card'!G390:G1000,A381)</f>
        <v>0</v>
      </c>
      <c r="C381" s="104"/>
      <c r="D381" s="104">
        <v>0.0</v>
      </c>
    </row>
    <row r="382">
      <c r="B382" s="83">
        <f>sumifs('Train Failure report card'!I391:I1000,'Train Failure report card'!G391:G1000,A382)</f>
        <v>0</v>
      </c>
      <c r="C382" s="104"/>
      <c r="D382" s="104">
        <v>0.0</v>
      </c>
    </row>
    <row r="383">
      <c r="B383" s="83">
        <f>sumifs('Train Failure report card'!I392:I1000,'Train Failure report card'!G392:G1000,A383)</f>
        <v>0</v>
      </c>
      <c r="C383" s="104"/>
      <c r="D383" s="104">
        <v>0.0</v>
      </c>
    </row>
    <row r="384">
      <c r="B384" s="83">
        <f>sumifs('Train Failure report card'!I393:I1000,'Train Failure report card'!G393:G1000,A384)</f>
        <v>0</v>
      </c>
      <c r="C384" s="104"/>
      <c r="D384" s="104">
        <v>0.0</v>
      </c>
    </row>
    <row r="385">
      <c r="B385" s="83">
        <f>sumifs('Train Failure report card'!I394:I1000,'Train Failure report card'!G394:G1000,A385)</f>
        <v>0</v>
      </c>
      <c r="C385" s="104"/>
      <c r="D385" s="104">
        <v>0.0</v>
      </c>
    </row>
    <row r="386">
      <c r="B386" s="83">
        <f>sumifs('Train Failure report card'!I395:I1000,'Train Failure report card'!G395:G1000,A386)</f>
        <v>0</v>
      </c>
      <c r="C386" s="104"/>
      <c r="D386" s="104">
        <v>0.0</v>
      </c>
    </row>
    <row r="387">
      <c r="B387" s="83">
        <f>sumifs('Train Failure report card'!I396:I1000,'Train Failure report card'!G396:G1000,A387)</f>
        <v>0</v>
      </c>
      <c r="C387" s="104"/>
      <c r="D387" s="104">
        <v>0.0</v>
      </c>
    </row>
    <row r="388">
      <c r="B388" s="83">
        <f>sumifs('Train Failure report card'!I397:I1000,'Train Failure report card'!G397:G1000,A388)</f>
        <v>0</v>
      </c>
      <c r="C388" s="104"/>
      <c r="D388" s="104">
        <v>0.0</v>
      </c>
    </row>
    <row r="389">
      <c r="B389" s="83">
        <f>sumifs('Train Failure report card'!I398:I1000,'Train Failure report card'!G398:G1000,A389)</f>
        <v>0</v>
      </c>
      <c r="C389" s="104"/>
      <c r="D389" s="104">
        <v>0.0</v>
      </c>
    </row>
    <row r="390">
      <c r="B390" s="83">
        <f>sumifs('Train Failure report card'!I399:I1000,'Train Failure report card'!G399:G1000,A390)</f>
        <v>0</v>
      </c>
      <c r="C390" s="104"/>
      <c r="D390" s="104">
        <v>0.0</v>
      </c>
    </row>
    <row r="391">
      <c r="B391" s="83">
        <f>sumifs('Train Failure report card'!I400:I1000,'Train Failure report card'!G400:G1000,A391)</f>
        <v>0</v>
      </c>
      <c r="C391" s="104"/>
      <c r="D391" s="104">
        <v>0.0</v>
      </c>
    </row>
    <row r="392">
      <c r="B392" s="83">
        <f>sumifs('Train Failure report card'!I401:I1000,'Train Failure report card'!G401:G1000,A392)</f>
        <v>0</v>
      </c>
      <c r="C392" s="104"/>
      <c r="D392" s="104">
        <v>0.0</v>
      </c>
    </row>
    <row r="393">
      <c r="B393" s="83">
        <f>sumifs('Train Failure report card'!I402:I1000,'Train Failure report card'!G402:G1000,A393)</f>
        <v>0</v>
      </c>
      <c r="C393" s="104"/>
      <c r="D393" s="104">
        <v>0.0</v>
      </c>
    </row>
    <row r="394">
      <c r="B394" s="83">
        <f>sumifs('Train Failure report card'!I403:I1000,'Train Failure report card'!G403:G1000,A394)</f>
        <v>0</v>
      </c>
      <c r="C394" s="104"/>
      <c r="D394" s="104">
        <v>0.0</v>
      </c>
    </row>
    <row r="395">
      <c r="B395" s="83">
        <f>sumifs('Train Failure report card'!I404:I1000,'Train Failure report card'!G404:G1000,A395)</f>
        <v>0</v>
      </c>
      <c r="C395" s="104"/>
      <c r="D395" s="104">
        <v>0.0</v>
      </c>
    </row>
    <row r="396">
      <c r="B396" s="83">
        <f>sumifs('Train Failure report card'!I405:I1000,'Train Failure report card'!G405:G1000,A396)</f>
        <v>0</v>
      </c>
      <c r="C396" s="104"/>
      <c r="D396" s="104">
        <v>0.0</v>
      </c>
    </row>
    <row r="397">
      <c r="B397" s="83">
        <f>sumifs('Train Failure report card'!I406:I1000,'Train Failure report card'!G406:G1000,A397)</f>
        <v>0</v>
      </c>
      <c r="C397" s="104"/>
      <c r="D397" s="104">
        <v>0.0</v>
      </c>
    </row>
    <row r="398">
      <c r="B398" s="83">
        <f>sumifs('Train Failure report card'!I407:I1000,'Train Failure report card'!G407:G1000,A398)</f>
        <v>0</v>
      </c>
      <c r="C398" s="104"/>
      <c r="D398" s="104">
        <v>0.0</v>
      </c>
    </row>
    <row r="399">
      <c r="B399" s="83">
        <f>sumifs('Train Failure report card'!I408:I1000,'Train Failure report card'!G408:G1000,A399)</f>
        <v>0</v>
      </c>
      <c r="C399" s="104"/>
      <c r="D399" s="104">
        <v>0.0</v>
      </c>
    </row>
    <row r="400">
      <c r="B400" s="83">
        <f>sumifs('Train Failure report card'!I409:I1000,'Train Failure report card'!G409:G1000,A400)</f>
        <v>0</v>
      </c>
      <c r="C400" s="104"/>
      <c r="D400" s="104">
        <v>0.0</v>
      </c>
    </row>
    <row r="401">
      <c r="B401" s="83">
        <f>sumifs('Train Failure report card'!I410:I1000,'Train Failure report card'!G410:G1000,A401)</f>
        <v>0</v>
      </c>
      <c r="C401" s="104"/>
      <c r="D401" s="104">
        <v>0.0</v>
      </c>
    </row>
    <row r="402">
      <c r="B402" s="83">
        <f>sumifs('Train Failure report card'!I411:I1000,'Train Failure report card'!G411:G1000,A402)</f>
        <v>0</v>
      </c>
      <c r="C402" s="104"/>
      <c r="D402" s="104">
        <v>0.0</v>
      </c>
    </row>
    <row r="403">
      <c r="B403" s="83">
        <f>sumifs('Train Failure report card'!I412:I1000,'Train Failure report card'!G412:G1000,A403)</f>
        <v>0</v>
      </c>
      <c r="C403" s="104"/>
      <c r="D403" s="104">
        <v>0.0</v>
      </c>
    </row>
    <row r="404">
      <c r="B404" s="83">
        <f>sumifs('Train Failure report card'!I413:I1000,'Train Failure report card'!G413:G1000,A404)</f>
        <v>0</v>
      </c>
      <c r="C404" s="104"/>
      <c r="D404" s="104">
        <v>0.0</v>
      </c>
    </row>
    <row r="405">
      <c r="B405" s="83">
        <f>sumifs('Train Failure report card'!I414:I1000,'Train Failure report card'!G414:G1000,A405)</f>
        <v>0</v>
      </c>
      <c r="C405" s="104"/>
      <c r="D405" s="104">
        <v>0.0</v>
      </c>
    </row>
    <row r="406">
      <c r="B406" s="83">
        <f>sumifs('Train Failure report card'!I415:I1000,'Train Failure report card'!G415:G1000,A406)</f>
        <v>0</v>
      </c>
      <c r="C406" s="104"/>
      <c r="D406" s="104">
        <v>0.0</v>
      </c>
    </row>
    <row r="407">
      <c r="B407" s="83">
        <f>sumifs('Train Failure report card'!I416:I1000,'Train Failure report card'!G416:G1000,A407)</f>
        <v>0</v>
      </c>
      <c r="C407" s="104"/>
      <c r="D407" s="104">
        <v>0.0</v>
      </c>
    </row>
    <row r="408">
      <c r="B408" s="83">
        <f>sumifs('Train Failure report card'!I417:I1000,'Train Failure report card'!G417:G1000,A408)</f>
        <v>0</v>
      </c>
      <c r="C408" s="104"/>
      <c r="D408" s="104">
        <v>0.0</v>
      </c>
    </row>
    <row r="409">
      <c r="B409" s="83">
        <f>sumifs('Train Failure report card'!I418:I1000,'Train Failure report card'!G418:G1000,A409)</f>
        <v>0</v>
      </c>
      <c r="C409" s="104"/>
      <c r="D409" s="104">
        <v>0.0</v>
      </c>
    </row>
    <row r="410">
      <c r="B410" s="83">
        <f>sumifs('Train Failure report card'!I419:I1000,'Train Failure report card'!G419:G1000,A410)</f>
        <v>0</v>
      </c>
      <c r="C410" s="104"/>
      <c r="D410" s="104">
        <v>0.0</v>
      </c>
    </row>
    <row r="411">
      <c r="B411" s="83">
        <f>sumifs('Train Failure report card'!I420:I1000,'Train Failure report card'!G420:G1000,A411)</f>
        <v>0</v>
      </c>
      <c r="C411" s="104"/>
      <c r="D411" s="104">
        <v>0.0</v>
      </c>
    </row>
    <row r="412">
      <c r="B412" s="83">
        <f>sumifs('Train Failure report card'!I421:I1000,'Train Failure report card'!G421:G1000,A412)</f>
        <v>0</v>
      </c>
      <c r="C412" s="104"/>
      <c r="D412" s="104">
        <v>0.0</v>
      </c>
    </row>
    <row r="413">
      <c r="B413" s="83">
        <f>sumifs('Train Failure report card'!I422:I1000,'Train Failure report card'!G422:G1000,A413)</f>
        <v>0</v>
      </c>
      <c r="C413" s="104"/>
      <c r="D413" s="104">
        <v>0.0</v>
      </c>
    </row>
    <row r="414">
      <c r="B414" s="83">
        <f>sumifs('Train Failure report card'!I423:I1000,'Train Failure report card'!G423:G1000,A414)</f>
        <v>0</v>
      </c>
      <c r="C414" s="104"/>
      <c r="D414" s="104">
        <v>0.0</v>
      </c>
    </row>
    <row r="415">
      <c r="B415" s="83">
        <f>sumifs('Train Failure report card'!I424:I1000,'Train Failure report card'!G424:G1000,A415)</f>
        <v>0</v>
      </c>
      <c r="C415" s="104"/>
      <c r="D415" s="104">
        <v>0.0</v>
      </c>
    </row>
    <row r="416">
      <c r="B416" s="83">
        <f>sumifs('Train Failure report card'!I425:I1000,'Train Failure report card'!G425:G1000,A416)</f>
        <v>0</v>
      </c>
      <c r="C416" s="104"/>
      <c r="D416" s="104">
        <v>0.0</v>
      </c>
    </row>
    <row r="417">
      <c r="B417" s="83">
        <f>sumifs('Train Failure report card'!I426:I1000,'Train Failure report card'!G426:G1000,A417)</f>
        <v>0</v>
      </c>
      <c r="C417" s="104"/>
      <c r="D417" s="104">
        <v>0.0</v>
      </c>
    </row>
    <row r="418">
      <c r="B418" s="83">
        <f>sumifs('Train Failure report card'!I427:I1000,'Train Failure report card'!G427:G1000,A418)</f>
        <v>0</v>
      </c>
      <c r="C418" s="104"/>
      <c r="D418" s="104">
        <v>0.0</v>
      </c>
    </row>
    <row r="419">
      <c r="B419" s="83">
        <f>sumifs('Train Failure report card'!I428:I1000,'Train Failure report card'!G428:G1000,A419)</f>
        <v>0</v>
      </c>
      <c r="C419" s="104"/>
      <c r="D419" s="104">
        <v>0.0</v>
      </c>
    </row>
    <row r="420">
      <c r="B420" s="83">
        <f>sumifs('Train Failure report card'!I429:I1000,'Train Failure report card'!G429:G1000,A420)</f>
        <v>0</v>
      </c>
      <c r="C420" s="104"/>
      <c r="D420" s="104">
        <v>0.0</v>
      </c>
    </row>
    <row r="421">
      <c r="B421" s="83">
        <f>sumifs('Train Failure report card'!I430:I1000,'Train Failure report card'!G430:G1000,A421)</f>
        <v>0</v>
      </c>
      <c r="C421" s="104"/>
      <c r="D421" s="104">
        <v>0.0</v>
      </c>
    </row>
    <row r="422">
      <c r="B422" s="83">
        <f>sumifs('Train Failure report card'!I431:I1000,'Train Failure report card'!G431:G1000,A422)</f>
        <v>0</v>
      </c>
      <c r="C422" s="104"/>
      <c r="D422" s="104">
        <v>0.0</v>
      </c>
    </row>
    <row r="423">
      <c r="B423" s="83">
        <f>sumifs('Train Failure report card'!I432:I1000,'Train Failure report card'!G432:G1000,A423)</f>
        <v>0</v>
      </c>
      <c r="C423" s="104"/>
      <c r="D423" s="104">
        <v>0.0</v>
      </c>
    </row>
    <row r="424">
      <c r="B424" s="83">
        <f>sumifs('Train Failure report card'!I433:I1000,'Train Failure report card'!G433:G1000,A424)</f>
        <v>0</v>
      </c>
      <c r="C424" s="104"/>
      <c r="D424" s="104">
        <v>0.0</v>
      </c>
    </row>
    <row r="425">
      <c r="B425" s="83">
        <f>sumifs('Train Failure report card'!I434:I1000,'Train Failure report card'!G434:G1000,A425)</f>
        <v>0</v>
      </c>
      <c r="C425" s="104"/>
      <c r="D425" s="104">
        <v>0.0</v>
      </c>
    </row>
    <row r="426">
      <c r="B426" s="83">
        <f>sumifs('Train Failure report card'!I435:I1000,'Train Failure report card'!G435:G1000,A426)</f>
        <v>0</v>
      </c>
      <c r="C426" s="104"/>
      <c r="D426" s="104">
        <v>0.0</v>
      </c>
    </row>
    <row r="427">
      <c r="B427" s="83">
        <f>sumifs('Train Failure report card'!I436:I1000,'Train Failure report card'!G436:G1000,A427)</f>
        <v>0</v>
      </c>
      <c r="C427" s="104"/>
      <c r="D427" s="104">
        <v>0.0</v>
      </c>
    </row>
    <row r="428">
      <c r="B428" s="83">
        <f>sumifs('Train Failure report card'!I437:I1000,'Train Failure report card'!G437:G1000,A428)</f>
        <v>0</v>
      </c>
      <c r="C428" s="104"/>
      <c r="D428" s="104">
        <v>0.0</v>
      </c>
    </row>
    <row r="429">
      <c r="B429" s="83">
        <f>sumifs('Train Failure report card'!I438:I1000,'Train Failure report card'!G438:G1000,A429)</f>
        <v>0</v>
      </c>
      <c r="C429" s="104"/>
      <c r="D429" s="104">
        <v>0.0</v>
      </c>
    </row>
    <row r="430">
      <c r="B430" s="83">
        <f>sumifs('Train Failure report card'!I439:I1000,'Train Failure report card'!G439:G1000,A430)</f>
        <v>0</v>
      </c>
      <c r="C430" s="104"/>
      <c r="D430" s="104">
        <v>0.0</v>
      </c>
    </row>
    <row r="431">
      <c r="B431" s="83">
        <f>sumifs('Train Failure report card'!I440:I1000,'Train Failure report card'!G440:G1000,A431)</f>
        <v>0</v>
      </c>
      <c r="C431" s="104"/>
      <c r="D431" s="104">
        <v>0.0</v>
      </c>
    </row>
    <row r="432">
      <c r="B432" s="83">
        <f>sumifs('Train Failure report card'!I441:I1000,'Train Failure report card'!G441:G1000,A432)</f>
        <v>0</v>
      </c>
      <c r="C432" s="104"/>
      <c r="D432" s="104">
        <v>0.0</v>
      </c>
    </row>
    <row r="433">
      <c r="B433" s="83">
        <f>sumifs('Train Failure report card'!I442:I1000,'Train Failure report card'!G442:G1000,A433)</f>
        <v>0</v>
      </c>
      <c r="C433" s="104"/>
      <c r="D433" s="104">
        <v>0.0</v>
      </c>
    </row>
    <row r="434">
      <c r="B434" s="83">
        <f>sumifs('Train Failure report card'!I443:I1000,'Train Failure report card'!G443:G1000,A434)</f>
        <v>0</v>
      </c>
      <c r="C434" s="104"/>
      <c r="D434" s="104">
        <v>0.0</v>
      </c>
    </row>
    <row r="435">
      <c r="B435" s="83">
        <f>sumifs('Train Failure report card'!I444:I1000,'Train Failure report card'!G444:G1000,A435)</f>
        <v>0</v>
      </c>
      <c r="C435" s="104"/>
      <c r="D435" s="104">
        <v>0.0</v>
      </c>
    </row>
    <row r="436">
      <c r="B436" s="83">
        <f>sumifs('Train Failure report card'!I445:I1000,'Train Failure report card'!G445:G1000,A436)</f>
        <v>0</v>
      </c>
      <c r="C436" s="104"/>
      <c r="D436" s="104">
        <v>0.0</v>
      </c>
    </row>
    <row r="437">
      <c r="B437" s="83">
        <f>sumifs('Train Failure report card'!I446:I1000,'Train Failure report card'!G446:G1000,A437)</f>
        <v>0</v>
      </c>
      <c r="C437" s="104"/>
      <c r="D437" s="104">
        <v>0.0</v>
      </c>
    </row>
    <row r="438">
      <c r="B438" s="83">
        <f>sumifs('Train Failure report card'!I447:I1000,'Train Failure report card'!G447:G1000,A438)</f>
        <v>0</v>
      </c>
      <c r="C438" s="104"/>
      <c r="D438" s="104">
        <v>0.0</v>
      </c>
    </row>
    <row r="439">
      <c r="B439" s="83">
        <f>sumifs('Train Failure report card'!I448:I1000,'Train Failure report card'!G448:G1000,A439)</f>
        <v>0</v>
      </c>
      <c r="C439" s="104"/>
      <c r="D439" s="104">
        <v>0.0</v>
      </c>
    </row>
    <row r="440">
      <c r="B440" s="83">
        <f>sumifs('Train Failure report card'!I449:I1000,'Train Failure report card'!G449:G1000,A440)</f>
        <v>0</v>
      </c>
      <c r="C440" s="104"/>
      <c r="D440" s="104">
        <v>0.0</v>
      </c>
    </row>
    <row r="441">
      <c r="B441" s="83">
        <f>sumifs('Train Failure report card'!I450:I1000,'Train Failure report card'!G450:G1000,A441)</f>
        <v>0</v>
      </c>
      <c r="C441" s="104"/>
      <c r="D441" s="104">
        <v>0.0</v>
      </c>
    </row>
    <row r="442">
      <c r="B442" s="83">
        <f>sumifs('Train Failure report card'!I451:I1000,'Train Failure report card'!G451:G1000,A442)</f>
        <v>0</v>
      </c>
      <c r="C442" s="104"/>
      <c r="D442" s="104">
        <v>0.0</v>
      </c>
    </row>
    <row r="443">
      <c r="B443" s="83">
        <f>sumifs('Train Failure report card'!I452:I1000,'Train Failure report card'!G452:G1000,A443)</f>
        <v>0</v>
      </c>
      <c r="C443" s="104"/>
      <c r="D443" s="104">
        <v>0.0</v>
      </c>
    </row>
    <row r="444">
      <c r="B444" s="83">
        <f>sumifs('Train Failure report card'!I453:I1000,'Train Failure report card'!G453:G1000,A444)</f>
        <v>0</v>
      </c>
      <c r="C444" s="104"/>
      <c r="D444" s="104">
        <v>0.0</v>
      </c>
    </row>
    <row r="445">
      <c r="B445" s="83">
        <f>sumifs('Train Failure report card'!I454:I1000,'Train Failure report card'!G454:G1000,A445)</f>
        <v>0</v>
      </c>
      <c r="C445" s="104"/>
      <c r="D445" s="104">
        <v>0.0</v>
      </c>
    </row>
    <row r="446">
      <c r="B446" s="83">
        <f>sumifs('Train Failure report card'!I455:I1000,'Train Failure report card'!G455:G1000,A446)</f>
        <v>0</v>
      </c>
      <c r="C446" s="104"/>
      <c r="D446" s="104">
        <v>0.0</v>
      </c>
    </row>
    <row r="447">
      <c r="B447" s="83">
        <f>sumifs('Train Failure report card'!I456:I1000,'Train Failure report card'!G456:G1000,A447)</f>
        <v>0</v>
      </c>
      <c r="C447" s="104"/>
      <c r="D447" s="104">
        <v>0.0</v>
      </c>
    </row>
    <row r="448">
      <c r="B448" s="83">
        <f>sumifs('Train Failure report card'!I457:I1000,'Train Failure report card'!G457:G1000,A448)</f>
        <v>0</v>
      </c>
      <c r="C448" s="104"/>
      <c r="D448" s="104">
        <v>0.0</v>
      </c>
    </row>
    <row r="449">
      <c r="B449" s="83">
        <f>sumifs('Train Failure report card'!I458:I1000,'Train Failure report card'!G458:G1000,A449)</f>
        <v>0</v>
      </c>
      <c r="C449" s="104"/>
      <c r="D449" s="104">
        <v>0.0</v>
      </c>
    </row>
    <row r="450">
      <c r="B450" s="83">
        <f>sumifs('Train Failure report card'!I459:I1000,'Train Failure report card'!G459:G1000,A450)</f>
        <v>0</v>
      </c>
      <c r="C450" s="104"/>
      <c r="D450" s="104">
        <v>0.0</v>
      </c>
    </row>
    <row r="451">
      <c r="B451" s="83">
        <f>sumifs('Train Failure report card'!I460:I1000,'Train Failure report card'!G460:G1000,A451)</f>
        <v>0</v>
      </c>
      <c r="C451" s="104"/>
      <c r="D451" s="104">
        <v>0.0</v>
      </c>
    </row>
    <row r="452">
      <c r="B452" s="83">
        <f>sumifs('Train Failure report card'!I461:I1000,'Train Failure report card'!G461:G1000,A452)</f>
        <v>0</v>
      </c>
      <c r="C452" s="104"/>
      <c r="D452" s="104">
        <v>0.0</v>
      </c>
    </row>
    <row r="453">
      <c r="B453" s="83">
        <f>sumifs('Train Failure report card'!I462:I1000,'Train Failure report card'!G462:G1000,A453)</f>
        <v>0</v>
      </c>
      <c r="C453" s="104"/>
      <c r="D453" s="104">
        <v>0.0</v>
      </c>
    </row>
    <row r="454">
      <c r="B454" s="83">
        <f>sumifs('Train Failure report card'!I463:I1000,'Train Failure report card'!G463:G1000,A454)</f>
        <v>0</v>
      </c>
      <c r="C454" s="104"/>
      <c r="D454" s="104">
        <v>0.0</v>
      </c>
    </row>
    <row r="455">
      <c r="B455" s="83">
        <f>sumifs('Train Failure report card'!I464:I1000,'Train Failure report card'!G464:G1000,A455)</f>
        <v>0</v>
      </c>
      <c r="C455" s="104"/>
      <c r="D455" s="104">
        <v>0.0</v>
      </c>
    </row>
    <row r="456">
      <c r="B456" s="83">
        <f>sumifs('Train Failure report card'!I465:I1000,'Train Failure report card'!G465:G1000,A456)</f>
        <v>0</v>
      </c>
      <c r="C456" s="104"/>
      <c r="D456" s="104">
        <v>0.0</v>
      </c>
    </row>
    <row r="457">
      <c r="B457" s="83">
        <f>sumifs('Train Failure report card'!I466:I1000,'Train Failure report card'!G466:G1000,A457)</f>
        <v>0</v>
      </c>
      <c r="C457" s="104"/>
      <c r="D457" s="104">
        <v>0.0</v>
      </c>
    </row>
    <row r="458">
      <c r="B458" s="83">
        <f>sumifs('Train Failure report card'!I467:I1000,'Train Failure report card'!G467:G1000,A458)</f>
        <v>0</v>
      </c>
      <c r="C458" s="104"/>
      <c r="D458" s="104">
        <v>0.0</v>
      </c>
    </row>
    <row r="459">
      <c r="B459" s="83">
        <f>sumifs('Train Failure report card'!I468:I1000,'Train Failure report card'!G468:G1000,A459)</f>
        <v>0</v>
      </c>
      <c r="C459" s="104"/>
      <c r="D459" s="104">
        <v>0.0</v>
      </c>
    </row>
    <row r="460">
      <c r="B460" s="83">
        <f>sumifs('Train Failure report card'!I469:I1000,'Train Failure report card'!G469:G1000,A460)</f>
        <v>0</v>
      </c>
      <c r="C460" s="104"/>
      <c r="D460" s="104">
        <v>0.0</v>
      </c>
    </row>
    <row r="461">
      <c r="B461" s="83">
        <f>sumifs('Train Failure report card'!I470:I1000,'Train Failure report card'!G470:G1000,A461)</f>
        <v>0</v>
      </c>
      <c r="C461" s="104"/>
      <c r="D461" s="104">
        <v>0.0</v>
      </c>
    </row>
    <row r="462">
      <c r="B462" s="83">
        <f>sumifs('Train Failure report card'!I471:I1000,'Train Failure report card'!G471:G1000,A462)</f>
        <v>0</v>
      </c>
      <c r="C462" s="104"/>
      <c r="D462" s="104">
        <v>0.0</v>
      </c>
    </row>
    <row r="463">
      <c r="B463" s="83">
        <f>sumifs('Train Failure report card'!I472:I1000,'Train Failure report card'!G472:G1000,A463)</f>
        <v>0</v>
      </c>
      <c r="C463" s="104"/>
      <c r="D463" s="104">
        <v>0.0</v>
      </c>
    </row>
    <row r="464">
      <c r="B464" s="83">
        <f>sumifs('Train Failure report card'!I473:I1000,'Train Failure report card'!G473:G1000,A464)</f>
        <v>0</v>
      </c>
      <c r="C464" s="104"/>
      <c r="D464" s="104">
        <v>0.0</v>
      </c>
    </row>
    <row r="465">
      <c r="B465" s="83">
        <f>sumifs('Train Failure report card'!I474:I1000,'Train Failure report card'!G474:G1000,A465)</f>
        <v>0</v>
      </c>
      <c r="C465" s="104"/>
      <c r="D465" s="104">
        <v>0.0</v>
      </c>
    </row>
    <row r="466">
      <c r="B466" s="83">
        <f>sumifs('Train Failure report card'!I475:I1000,'Train Failure report card'!G475:G1000,A466)</f>
        <v>0</v>
      </c>
      <c r="C466" s="104"/>
      <c r="D466" s="104">
        <v>0.0</v>
      </c>
    </row>
    <row r="467">
      <c r="B467" s="83">
        <f>sumifs('Train Failure report card'!I476:I1000,'Train Failure report card'!G476:G1000,A467)</f>
        <v>0</v>
      </c>
      <c r="C467" s="104"/>
      <c r="D467" s="104">
        <v>0.0</v>
      </c>
    </row>
    <row r="468">
      <c r="B468" s="83">
        <f>sumifs('Train Failure report card'!I477:I1000,'Train Failure report card'!G477:G1000,A468)</f>
        <v>0</v>
      </c>
      <c r="C468" s="104"/>
      <c r="D468" s="104">
        <v>0.0</v>
      </c>
    </row>
    <row r="469">
      <c r="B469" s="83">
        <f>sumifs('Train Failure report card'!I478:I1000,'Train Failure report card'!G478:G1000,A469)</f>
        <v>0</v>
      </c>
      <c r="C469" s="104"/>
      <c r="D469" s="104">
        <v>0.0</v>
      </c>
    </row>
    <row r="470">
      <c r="B470" s="83">
        <f>sumifs('Train Failure report card'!I479:I1000,'Train Failure report card'!G479:G1000,A470)</f>
        <v>0</v>
      </c>
      <c r="C470" s="104"/>
      <c r="D470" s="104">
        <v>0.0</v>
      </c>
    </row>
    <row r="471">
      <c r="B471" s="83">
        <f>sumifs('Train Failure report card'!I480:I1000,'Train Failure report card'!G480:G1000,A471)</f>
        <v>0</v>
      </c>
      <c r="C471" s="104"/>
      <c r="D471" s="104">
        <v>0.0</v>
      </c>
    </row>
    <row r="472">
      <c r="B472" s="83">
        <f>sumifs('Train Failure report card'!I482:I1000,'Train Failure report card'!G482:G1000,A472)</f>
        <v>0</v>
      </c>
      <c r="C472" s="104"/>
      <c r="D472" s="104">
        <v>0.0</v>
      </c>
    </row>
    <row r="473">
      <c r="B473" s="83">
        <f>sumifs('Train Failure report card'!I483:I1000,'Train Failure report card'!G483:G1000,A473)</f>
        <v>0</v>
      </c>
      <c r="C473" s="104"/>
      <c r="D473" s="104">
        <v>0.0</v>
      </c>
    </row>
    <row r="474">
      <c r="B474" s="83">
        <f>sumifs('Train Failure report card'!I484:I1000,'Train Failure report card'!G484:G1000,A474)</f>
        <v>0</v>
      </c>
      <c r="C474" s="104"/>
      <c r="D474" s="104">
        <v>0.0</v>
      </c>
    </row>
    <row r="475">
      <c r="B475" s="83">
        <f>sumifs('Train Failure report card'!I485:I1000,'Train Failure report card'!G485:G1000,A475)</f>
        <v>0</v>
      </c>
      <c r="C475" s="104"/>
      <c r="D475" s="104">
        <v>0.0</v>
      </c>
    </row>
    <row r="476">
      <c r="B476" s="83">
        <f>sumifs('Train Failure report card'!I486:I1000,'Train Failure report card'!G486:G1000,A476)</f>
        <v>0</v>
      </c>
      <c r="C476" s="104"/>
      <c r="D476" s="104">
        <v>0.0</v>
      </c>
    </row>
    <row r="477">
      <c r="B477" s="83">
        <f>sumifs('Train Failure report card'!I487:I1000,'Train Failure report card'!G487:G1000,A477)</f>
        <v>0</v>
      </c>
      <c r="C477" s="104"/>
      <c r="D477" s="104">
        <v>0.0</v>
      </c>
    </row>
    <row r="478">
      <c r="B478" s="83">
        <f>sumifs('Train Failure report card'!I488:I1000,'Train Failure report card'!G488:G1000,A478)</f>
        <v>0</v>
      </c>
      <c r="C478" s="104"/>
      <c r="D478" s="104">
        <v>0.0</v>
      </c>
    </row>
    <row r="479">
      <c r="B479" s="83">
        <f>sumifs('Train Failure report card'!I489:I1000,'Train Failure report card'!G489:G1000,A479)</f>
        <v>0</v>
      </c>
      <c r="C479" s="104"/>
      <c r="D479" s="104">
        <v>0.0</v>
      </c>
    </row>
    <row r="480">
      <c r="B480" s="83">
        <f>sumifs('Train Failure report card'!I490:I1000,'Train Failure report card'!G490:G1000,A480)</f>
        <v>0</v>
      </c>
      <c r="C480" s="104"/>
      <c r="D480" s="104">
        <v>0.0</v>
      </c>
    </row>
    <row r="481">
      <c r="B481" s="83">
        <f>sumifs('Train Failure report card'!I491:I1000,'Train Failure report card'!G491:G1000,A481)</f>
        <v>0</v>
      </c>
      <c r="C481" s="104"/>
      <c r="D481" s="104">
        <v>0.0</v>
      </c>
    </row>
    <row r="482">
      <c r="B482" s="83">
        <f>sumifs('Train Failure report card'!I492:I1000,'Train Failure report card'!G492:G1000,A482)</f>
        <v>0</v>
      </c>
      <c r="C482" s="104"/>
      <c r="D482" s="104">
        <v>0.0</v>
      </c>
    </row>
    <row r="483">
      <c r="B483" s="83">
        <f>sumifs('Train Failure report card'!I493:I1000,'Train Failure report card'!G493:G1000,A483)</f>
        <v>0</v>
      </c>
      <c r="C483" s="104"/>
      <c r="D483" s="104">
        <v>0.0</v>
      </c>
    </row>
    <row r="484">
      <c r="B484" s="83">
        <f>sumifs('Train Failure report card'!I494:I1000,'Train Failure report card'!G494:G1000,A484)</f>
        <v>0</v>
      </c>
      <c r="C484" s="104"/>
      <c r="D484" s="104">
        <v>0.0</v>
      </c>
    </row>
    <row r="485">
      <c r="B485" s="83">
        <f>sumifs('Train Failure report card'!I496:I1000,'Train Failure report card'!G496:G1000,A485)</f>
        <v>0</v>
      </c>
      <c r="C485" s="104"/>
      <c r="D485" s="104">
        <v>0.0</v>
      </c>
    </row>
    <row r="486">
      <c r="B486" s="83">
        <f>sumifs('Train Failure report card'!I497:I1000,'Train Failure report card'!G497:G1000,A486)</f>
        <v>0</v>
      </c>
      <c r="C486" s="104"/>
      <c r="D486" s="104">
        <v>0.0</v>
      </c>
    </row>
    <row r="487">
      <c r="B487" s="83">
        <f>sumifs('Train Failure report card'!I498:I1000,'Train Failure report card'!G498:G1000,A487)</f>
        <v>0</v>
      </c>
      <c r="C487" s="104"/>
      <c r="D487" s="104">
        <v>0.0</v>
      </c>
    </row>
    <row r="488">
      <c r="B488" s="83">
        <f>sumifs('Train Failure report card'!I499:I1000,'Train Failure report card'!G499:G1000,A488)</f>
        <v>0</v>
      </c>
      <c r="C488" s="104"/>
      <c r="D488" s="104">
        <v>0.0</v>
      </c>
    </row>
    <row r="489">
      <c r="B489" s="83">
        <f>sumifs('Train Failure report card'!I500:I1000,'Train Failure report card'!G500:G1000,A489)</f>
        <v>0</v>
      </c>
      <c r="C489" s="104"/>
      <c r="D489" s="104">
        <v>0.0</v>
      </c>
    </row>
    <row r="490">
      <c r="B490" s="83">
        <f>sumifs('Train Failure report card'!I501:I1000,'Train Failure report card'!G501:G1000,A490)</f>
        <v>0</v>
      </c>
      <c r="C490" s="104"/>
      <c r="D490" s="104">
        <v>0.0</v>
      </c>
    </row>
    <row r="491">
      <c r="B491" s="83">
        <f>sumifs('Train Failure report card'!I502:I1000,'Train Failure report card'!G502:G1000,A491)</f>
        <v>0</v>
      </c>
      <c r="C491" s="104"/>
      <c r="D491" s="104">
        <v>0.0</v>
      </c>
    </row>
    <row r="492">
      <c r="B492" s="83">
        <f>sumifs('Train Failure report card'!I503:I1000,'Train Failure report card'!G503:G1000,A492)</f>
        <v>0</v>
      </c>
      <c r="C492" s="104"/>
      <c r="D492" s="104">
        <v>0.0</v>
      </c>
    </row>
    <row r="493">
      <c r="B493" s="83">
        <f>sumifs('Train Failure report card'!I504:I1000,'Train Failure report card'!G504:G1000,A493)</f>
        <v>0</v>
      </c>
      <c r="C493" s="104"/>
      <c r="D493" s="104">
        <v>0.0</v>
      </c>
    </row>
    <row r="494">
      <c r="B494" s="83">
        <f>sumifs('Train Failure report card'!I505:I1000,'Train Failure report card'!G505:G1000,A494)</f>
        <v>0</v>
      </c>
      <c r="C494" s="104"/>
      <c r="D494" s="104">
        <v>0.0</v>
      </c>
    </row>
    <row r="495">
      <c r="B495" s="83">
        <f>sumifs('Train Failure report card'!I506:I1000,'Train Failure report card'!G506:G1000,A495)</f>
        <v>0</v>
      </c>
      <c r="C495" s="104"/>
      <c r="D495" s="104">
        <v>0.0</v>
      </c>
    </row>
    <row r="496">
      <c r="B496" s="83">
        <f>sumifs('Train Failure report card'!I507:I1000,'Train Failure report card'!G507:G1000,A496)</f>
        <v>0</v>
      </c>
      <c r="C496" s="104"/>
      <c r="D496" s="104">
        <v>0.0</v>
      </c>
    </row>
    <row r="497">
      <c r="B497" s="83">
        <f>sumifs('Train Failure report card'!I508:I1000,'Train Failure report card'!G508:G1000,A497)</f>
        <v>0</v>
      </c>
      <c r="C497" s="104"/>
      <c r="D497" s="104">
        <v>0.0</v>
      </c>
    </row>
    <row r="498">
      <c r="B498" s="83">
        <f>sumifs('Train Failure report card'!I509:I1000,'Train Failure report card'!G509:G1000,A498)</f>
        <v>0</v>
      </c>
      <c r="C498" s="104"/>
      <c r="D498" s="104">
        <v>0.0</v>
      </c>
    </row>
    <row r="499">
      <c r="B499" s="83">
        <f>sumifs('Train Failure report card'!I510:I1000,'Train Failure report card'!G510:G1000,A499)</f>
        <v>0</v>
      </c>
      <c r="C499" s="104"/>
      <c r="D499" s="104">
        <v>0.0</v>
      </c>
    </row>
    <row r="500">
      <c r="B500" s="83">
        <f>sumifs('Train Failure report card'!I511:I1000,'Train Failure report card'!G511:G1000,A500)</f>
        <v>0</v>
      </c>
      <c r="C500" s="104"/>
      <c r="D500" s="104">
        <v>0.0</v>
      </c>
    </row>
    <row r="501">
      <c r="B501" s="83">
        <f>sumifs('Train Failure report card'!I512:I1000,'Train Failure report card'!G512:G1000,A501)</f>
        <v>0</v>
      </c>
      <c r="C501" s="104"/>
      <c r="D501" s="104">
        <v>0.0</v>
      </c>
    </row>
    <row r="502">
      <c r="B502" s="83">
        <f>sumifs('Train Failure report card'!I513:I1000,'Train Failure report card'!G513:G1000,A502)</f>
        <v>0</v>
      </c>
      <c r="C502" s="104"/>
      <c r="D502" s="104">
        <v>0.0</v>
      </c>
    </row>
    <row r="503">
      <c r="B503" s="83">
        <f>sumifs('Train Failure report card'!I514:I1000,'Train Failure report card'!G514:G1000,A503)</f>
        <v>0</v>
      </c>
      <c r="C503" s="104"/>
      <c r="D503" s="104">
        <v>0.0</v>
      </c>
    </row>
    <row r="504">
      <c r="B504" s="83">
        <f>sumifs('Train Failure report card'!I515:I1000,'Train Failure report card'!G515:G1000,A504)</f>
        <v>0</v>
      </c>
      <c r="C504" s="104"/>
      <c r="D504" s="104">
        <v>0.0</v>
      </c>
    </row>
    <row r="505">
      <c r="B505" s="83">
        <f>sumifs('Train Failure report card'!I516:I1000,'Train Failure report card'!G516:G1000,A505)</f>
        <v>0</v>
      </c>
      <c r="C505" s="104"/>
      <c r="D505" s="104">
        <v>0.0</v>
      </c>
    </row>
    <row r="506">
      <c r="B506" s="83">
        <f>sumifs('Train Failure report card'!I517:I1000,'Train Failure report card'!G517:G1000,A506)</f>
        <v>0</v>
      </c>
      <c r="C506" s="104"/>
      <c r="D506" s="104">
        <v>0.0</v>
      </c>
    </row>
    <row r="507">
      <c r="B507" s="83">
        <f>sumifs('Train Failure report card'!I518:I1000,'Train Failure report card'!G518:G1000,A507)</f>
        <v>0</v>
      </c>
      <c r="C507" s="104"/>
      <c r="D507" s="104">
        <v>0.0</v>
      </c>
    </row>
    <row r="508">
      <c r="B508" s="83">
        <f>sumifs('Train Failure report card'!I519:I1000,'Train Failure report card'!G519:G1000,A508)</f>
        <v>0</v>
      </c>
      <c r="C508" s="104"/>
      <c r="D508" s="104">
        <v>0.0</v>
      </c>
    </row>
    <row r="509">
      <c r="B509" s="83">
        <f>sumifs('Train Failure report card'!I520:I1000,'Train Failure report card'!G520:G1000,A509)</f>
        <v>0</v>
      </c>
      <c r="C509" s="104"/>
      <c r="D509" s="104">
        <v>0.0</v>
      </c>
    </row>
    <row r="510">
      <c r="B510" s="83">
        <f>sumifs('Train Failure report card'!I521:I1000,'Train Failure report card'!G521:G1000,A510)</f>
        <v>0</v>
      </c>
      <c r="C510" s="104"/>
      <c r="D510" s="104">
        <v>0.0</v>
      </c>
    </row>
    <row r="511">
      <c r="B511" s="83">
        <f>sumifs('Train Failure report card'!I522:I1000,'Train Failure report card'!G522:G1000,A511)</f>
        <v>0</v>
      </c>
      <c r="C511" s="104"/>
      <c r="D511" s="104">
        <v>0.0</v>
      </c>
    </row>
    <row r="512">
      <c r="B512" s="83">
        <f>sumifs('Train Failure report card'!I523:I1000,'Train Failure report card'!G523:G1000,A512)</f>
        <v>0</v>
      </c>
      <c r="C512" s="104"/>
      <c r="D512" s="104">
        <v>0.0</v>
      </c>
    </row>
    <row r="513">
      <c r="B513" s="83">
        <f>sumifs('Train Failure report card'!I524:I1000,'Train Failure report card'!G524:G1000,A513)</f>
        <v>0</v>
      </c>
      <c r="C513" s="104"/>
      <c r="D513" s="104">
        <v>0.0</v>
      </c>
    </row>
    <row r="514">
      <c r="B514" s="83">
        <f>sumifs('Train Failure report card'!I525:I1000,'Train Failure report card'!G525:G1000,A514)</f>
        <v>0</v>
      </c>
      <c r="C514" s="104"/>
      <c r="D514" s="104">
        <v>0.0</v>
      </c>
    </row>
    <row r="515">
      <c r="B515" s="83">
        <f>sumifs('Train Failure report card'!I526:I1000,'Train Failure report card'!G526:G1000,A515)</f>
        <v>0</v>
      </c>
      <c r="C515" s="104"/>
      <c r="D515" s="104">
        <v>0.0</v>
      </c>
    </row>
    <row r="516">
      <c r="B516" s="83">
        <f>sumifs('Train Failure report card'!I527:I1000,'Train Failure report card'!G527:G1000,A516)</f>
        <v>0</v>
      </c>
      <c r="C516" s="104"/>
      <c r="D516" s="104">
        <v>0.0</v>
      </c>
    </row>
    <row r="517">
      <c r="B517" s="83">
        <f>sumifs('Train Failure report card'!I528:I1000,'Train Failure report card'!G528:G1000,A517)</f>
        <v>0</v>
      </c>
      <c r="C517" s="104"/>
      <c r="D517" s="104">
        <v>0.0</v>
      </c>
    </row>
    <row r="518">
      <c r="B518" s="83">
        <f>sumifs('Train Failure report card'!I529:I1000,'Train Failure report card'!G529:G1000,A518)</f>
        <v>0</v>
      </c>
      <c r="C518" s="104"/>
      <c r="D518" s="104">
        <v>0.0</v>
      </c>
    </row>
    <row r="519">
      <c r="B519" s="83">
        <f>sumifs('Train Failure report card'!I530:I1000,'Train Failure report card'!G530:G1000,A519)</f>
        <v>0</v>
      </c>
      <c r="C519" s="104"/>
      <c r="D519" s="104">
        <v>0.0</v>
      </c>
    </row>
    <row r="520">
      <c r="B520" s="83">
        <f>sumifs('Train Failure report card'!I531:I1000,'Train Failure report card'!G531:G1000,A520)</f>
        <v>0</v>
      </c>
      <c r="C520" s="104"/>
      <c r="D520" s="104">
        <v>0.0</v>
      </c>
    </row>
    <row r="521">
      <c r="B521" s="83">
        <f>sumifs('Train Failure report card'!I532:I1000,'Train Failure report card'!G532:G1000,A521)</f>
        <v>0</v>
      </c>
      <c r="C521" s="104"/>
      <c r="D521" s="104">
        <v>0.0</v>
      </c>
    </row>
    <row r="522">
      <c r="B522" s="83">
        <f>sumifs('Train Failure report card'!I533:I1000,'Train Failure report card'!G533:G1000,A522)</f>
        <v>0</v>
      </c>
      <c r="C522" s="104"/>
      <c r="D522" s="104">
        <v>0.0</v>
      </c>
    </row>
    <row r="523">
      <c r="B523" s="83">
        <f>sumifs('Train Failure report card'!I534:I1000,'Train Failure report card'!G534:G1000,A523)</f>
        <v>0</v>
      </c>
      <c r="C523" s="104"/>
      <c r="D523" s="104">
        <v>0.0</v>
      </c>
    </row>
    <row r="524">
      <c r="B524" s="83">
        <f>sumifs('Train Failure report card'!I535:I1000,'Train Failure report card'!G535:G1000,A524)</f>
        <v>0</v>
      </c>
      <c r="C524" s="104"/>
      <c r="D524" s="104">
        <v>0.0</v>
      </c>
    </row>
    <row r="525">
      <c r="B525" s="83">
        <f>sumifs('Train Failure report card'!I536:I1000,'Train Failure report card'!G536:G1000,A525)</f>
        <v>0</v>
      </c>
      <c r="C525" s="104"/>
      <c r="D525" s="104">
        <v>0.0</v>
      </c>
    </row>
    <row r="526">
      <c r="B526" s="83">
        <f>sumifs('Train Failure report card'!I537:I1000,'Train Failure report card'!G537:G1000,A526)</f>
        <v>0</v>
      </c>
      <c r="C526" s="104"/>
      <c r="D526" s="104">
        <v>0.0</v>
      </c>
    </row>
    <row r="527">
      <c r="B527" s="83">
        <f>sumifs('Train Failure report card'!I538:I1000,'Train Failure report card'!G538:G1000,A527)</f>
        <v>0</v>
      </c>
      <c r="C527" s="104"/>
      <c r="D527" s="104">
        <v>0.0</v>
      </c>
    </row>
    <row r="528">
      <c r="B528" s="83">
        <f>sumifs('Train Failure report card'!I539:I1000,'Train Failure report card'!G539:G1000,A528)</f>
        <v>0</v>
      </c>
      <c r="C528" s="104"/>
      <c r="D528" s="104">
        <v>0.0</v>
      </c>
    </row>
    <row r="529">
      <c r="B529" s="83">
        <f>sumifs('Train Failure report card'!I540:I1000,'Train Failure report card'!G540:G1000,A529)</f>
        <v>0</v>
      </c>
      <c r="C529" s="104"/>
      <c r="D529" s="104">
        <v>0.0</v>
      </c>
    </row>
    <row r="530">
      <c r="B530" s="83">
        <f>sumifs('Train Failure report card'!I542:I1000,'Train Failure report card'!G542:G1000,A530)</f>
        <v>0</v>
      </c>
      <c r="C530" s="104"/>
      <c r="D530" s="104">
        <v>0.0</v>
      </c>
    </row>
    <row r="531">
      <c r="B531" s="83">
        <f>sumifs('Train Failure report card'!I542:I1000,'Train Failure report card'!G542:G1000,A531)</f>
        <v>0</v>
      </c>
      <c r="C531" s="104"/>
      <c r="D531" s="104">
        <v>0.0</v>
      </c>
    </row>
    <row r="532">
      <c r="B532" s="83">
        <f>sumifs('Train Failure report card'!I543:I1000,'Train Failure report card'!G543:G1000,A532)</f>
        <v>0</v>
      </c>
      <c r="C532" s="104"/>
      <c r="D532" s="104">
        <v>0.0</v>
      </c>
    </row>
    <row r="533">
      <c r="B533" s="83">
        <f>sumifs('Train Failure report card'!I544:I1000,'Train Failure report card'!G544:G1000,A533)</f>
        <v>0</v>
      </c>
      <c r="C533" s="104"/>
      <c r="D533" s="104">
        <v>0.0</v>
      </c>
    </row>
    <row r="534">
      <c r="B534" s="83">
        <f>sumifs('Train Failure report card'!I545:I1000,'Train Failure report card'!G545:G1000,A534)</f>
        <v>0</v>
      </c>
      <c r="C534" s="104"/>
      <c r="D534" s="104">
        <v>0.0</v>
      </c>
    </row>
    <row r="535">
      <c r="B535" s="83">
        <f>sumifs('Train Failure report card'!I546:I1000,'Train Failure report card'!G546:G1000,A535)</f>
        <v>0</v>
      </c>
      <c r="C535" s="104"/>
      <c r="D535" s="104">
        <v>0.0</v>
      </c>
    </row>
    <row r="536">
      <c r="B536" s="83">
        <f>sumifs('Train Failure report card'!I547:I1000,'Train Failure report card'!G547:G1000,A536)</f>
        <v>0</v>
      </c>
      <c r="C536" s="104"/>
      <c r="D536" s="104">
        <v>0.0</v>
      </c>
    </row>
    <row r="537">
      <c r="B537" s="83">
        <f>sumifs('Train Failure report card'!I548:I1000,'Train Failure report card'!G548:G1000,A537)</f>
        <v>0</v>
      </c>
      <c r="C537" s="104"/>
      <c r="D537" s="104">
        <v>0.0</v>
      </c>
    </row>
    <row r="538">
      <c r="B538" s="83">
        <f>sumifs('Train Failure report card'!I549:I1000,'Train Failure report card'!G549:G1000,A538)</f>
        <v>0</v>
      </c>
      <c r="C538" s="104"/>
      <c r="D538" s="104">
        <v>0.0</v>
      </c>
    </row>
    <row r="539">
      <c r="B539" s="83">
        <f>sumifs('Train Failure report card'!I550:I1000,'Train Failure report card'!G550:G1000,A539)</f>
        <v>0</v>
      </c>
      <c r="C539" s="104"/>
      <c r="D539" s="104">
        <v>0.0</v>
      </c>
    </row>
    <row r="540">
      <c r="B540" s="83">
        <f>sumifs('Train Failure report card'!I551:I1000,'Train Failure report card'!G551:G1000,A540)</f>
        <v>0</v>
      </c>
      <c r="C540" s="104"/>
      <c r="D540" s="104">
        <v>0.0</v>
      </c>
    </row>
    <row r="541">
      <c r="B541" s="83">
        <f>sumifs('Train Failure report card'!I552:I1000,'Train Failure report card'!G552:G1000,A541)</f>
        <v>0</v>
      </c>
      <c r="C541" s="104"/>
      <c r="D541" s="104">
        <v>0.0</v>
      </c>
    </row>
    <row r="542">
      <c r="B542" s="83">
        <f>sumifs('Train Failure report card'!I553:I1000,'Train Failure report card'!G553:G1000,A542)</f>
        <v>0</v>
      </c>
      <c r="C542" s="104"/>
      <c r="D542" s="104">
        <v>0.0</v>
      </c>
    </row>
    <row r="543">
      <c r="B543" s="83">
        <f>sumifs('Train Failure report card'!I554:I1000,'Train Failure report card'!G554:G1000,A543)</f>
        <v>0</v>
      </c>
      <c r="C543" s="104"/>
      <c r="D543" s="104">
        <v>0.0</v>
      </c>
    </row>
    <row r="544">
      <c r="B544" s="83">
        <f>sumifs('Train Failure report card'!I555:I1000,'Train Failure report card'!G555:G1000,A544)</f>
        <v>0</v>
      </c>
      <c r="C544" s="104"/>
      <c r="D544" s="104">
        <v>0.0</v>
      </c>
    </row>
    <row r="545">
      <c r="B545" s="83">
        <f>sumifs('Train Failure report card'!I556:I1000,'Train Failure report card'!G556:G1000,A545)</f>
        <v>0</v>
      </c>
      <c r="C545" s="104"/>
      <c r="D545" s="104">
        <v>0.0</v>
      </c>
    </row>
    <row r="546">
      <c r="B546" s="83">
        <f>sumifs('Train Failure report card'!I557:I1000,'Train Failure report card'!G557:G1000,A546)</f>
        <v>0</v>
      </c>
      <c r="C546" s="104"/>
      <c r="D546" s="104">
        <v>0.0</v>
      </c>
    </row>
    <row r="547">
      <c r="B547" s="83">
        <f>sumifs('Train Failure report card'!I558:I1000,'Train Failure report card'!G558:G1000,A547)</f>
        <v>0</v>
      </c>
      <c r="C547" s="104"/>
      <c r="D547" s="104">
        <v>0.0</v>
      </c>
    </row>
    <row r="548">
      <c r="B548" s="83">
        <f>sumifs('Train Failure report card'!I559:I1000,'Train Failure report card'!G559:G1000,A548)</f>
        <v>0</v>
      </c>
      <c r="C548" s="104"/>
      <c r="D548" s="104">
        <v>0.0</v>
      </c>
    </row>
    <row r="549">
      <c r="B549" s="83">
        <f>sumifs('Train Failure report card'!I560:I1000,'Train Failure report card'!G560:G1000,A549)</f>
        <v>0</v>
      </c>
      <c r="C549" s="104"/>
      <c r="D549" s="104">
        <v>0.0</v>
      </c>
    </row>
    <row r="550">
      <c r="B550" s="83">
        <f>sumifs('Train Failure report card'!I561:I1000,'Train Failure report card'!G561:G1000,A550)</f>
        <v>0</v>
      </c>
      <c r="C550" s="104"/>
      <c r="D550" s="104">
        <v>0.0</v>
      </c>
    </row>
    <row r="551">
      <c r="B551" s="83">
        <f>sumifs('Train Failure report card'!I562:I1000,'Train Failure report card'!G562:G1000,A551)</f>
        <v>0</v>
      </c>
      <c r="C551" s="104"/>
      <c r="D551" s="104">
        <v>0.0</v>
      </c>
    </row>
    <row r="552">
      <c r="B552" s="83">
        <f>sumifs('Train Failure report card'!I563:I1000,'Train Failure report card'!G563:G1000,A552)</f>
        <v>0</v>
      </c>
      <c r="C552" s="104"/>
      <c r="D552" s="104">
        <v>0.0</v>
      </c>
    </row>
    <row r="553">
      <c r="B553" s="83">
        <f>sumifs('Train Failure report card'!I564:I1000,'Train Failure report card'!G564:G1000,A553)</f>
        <v>0</v>
      </c>
      <c r="C553" s="104"/>
      <c r="D553" s="104">
        <v>0.0</v>
      </c>
    </row>
    <row r="554">
      <c r="B554" s="83">
        <f>sumifs('Train Failure report card'!I565:I1000,'Train Failure report card'!G565:G1000,A554)</f>
        <v>0</v>
      </c>
      <c r="C554" s="104"/>
      <c r="D554" s="104">
        <v>0.0</v>
      </c>
    </row>
    <row r="555">
      <c r="B555" s="83">
        <f>sumifs('Train Failure report card'!I566:I1000,'Train Failure report card'!G566:G1000,A555)</f>
        <v>0</v>
      </c>
      <c r="C555" s="104"/>
      <c r="D555" s="104">
        <v>0.0</v>
      </c>
    </row>
    <row r="556">
      <c r="B556" s="83">
        <f>sumifs('Train Failure report card'!I567:I1000,'Train Failure report card'!G567:G1000,A556)</f>
        <v>0</v>
      </c>
      <c r="C556" s="104"/>
      <c r="D556" s="104">
        <v>0.0</v>
      </c>
    </row>
    <row r="557">
      <c r="B557" s="83">
        <f>sumifs('Train Failure report card'!I568:I1000,'Train Failure report card'!G568:G1000,A557)</f>
        <v>0</v>
      </c>
      <c r="C557" s="104"/>
      <c r="D557" s="104">
        <v>0.0</v>
      </c>
    </row>
    <row r="558">
      <c r="B558" s="83">
        <f>sumifs('Train Failure report card'!I569:I1000,'Train Failure report card'!G569:G1000,A558)</f>
        <v>0</v>
      </c>
      <c r="C558" s="104"/>
      <c r="D558" s="104">
        <v>0.0</v>
      </c>
    </row>
    <row r="559">
      <c r="B559" s="83">
        <f>sumifs('Train Failure report card'!I570:I1000,'Train Failure report card'!G570:G1000,A559)</f>
        <v>0</v>
      </c>
      <c r="C559" s="104"/>
      <c r="D559" s="104">
        <v>0.0</v>
      </c>
    </row>
    <row r="560">
      <c r="B560" s="83">
        <f>sumifs('Train Failure report card'!I571:I1000,'Train Failure report card'!G571:G1000,A560)</f>
        <v>0</v>
      </c>
      <c r="C560" s="104"/>
      <c r="D560" s="104">
        <v>0.0</v>
      </c>
    </row>
    <row r="561">
      <c r="B561" s="83">
        <f>sumifs('Train Failure report card'!I572:I1000,'Train Failure report card'!G572:G1000,A561)</f>
        <v>0</v>
      </c>
      <c r="C561" s="104"/>
      <c r="D561" s="104">
        <v>0.0</v>
      </c>
    </row>
    <row r="562">
      <c r="B562" s="83">
        <f>sumifs('Train Failure report card'!I573:I1000,'Train Failure report card'!G573:G1000,A562)</f>
        <v>0</v>
      </c>
      <c r="C562" s="104"/>
      <c r="D562" s="104">
        <v>0.0</v>
      </c>
    </row>
    <row r="563">
      <c r="B563" s="83">
        <f>sumifs('Train Failure report card'!I574:I1000,'Train Failure report card'!G574:G1000,A563)</f>
        <v>0</v>
      </c>
      <c r="C563" s="104"/>
      <c r="D563" s="104">
        <v>0.0</v>
      </c>
    </row>
    <row r="564">
      <c r="B564" s="83">
        <f>sumifs('Train Failure report card'!I575:I1000,'Train Failure report card'!G575:G1000,A564)</f>
        <v>0</v>
      </c>
      <c r="C564" s="104"/>
      <c r="D564" s="104">
        <v>0.0</v>
      </c>
    </row>
    <row r="565">
      <c r="B565" s="83">
        <f>sumifs('Train Failure report card'!I576:I1000,'Train Failure report card'!G576:G1000,A565)</f>
        <v>0</v>
      </c>
      <c r="C565" s="104"/>
      <c r="D565" s="104">
        <v>0.0</v>
      </c>
    </row>
    <row r="566">
      <c r="B566" s="83">
        <f>sumifs('Train Failure report card'!I577:I1000,'Train Failure report card'!G577:G1000,A566)</f>
        <v>0</v>
      </c>
      <c r="C566" s="104"/>
      <c r="D566" s="104">
        <v>0.0</v>
      </c>
    </row>
    <row r="567">
      <c r="B567" s="83">
        <f>sumifs('Train Failure report card'!I578:I1000,'Train Failure report card'!G578:G1000,A567)</f>
        <v>0</v>
      </c>
      <c r="C567" s="104"/>
      <c r="D567" s="104">
        <v>0.0</v>
      </c>
    </row>
    <row r="568">
      <c r="B568" s="83">
        <f>sumifs('Train Failure report card'!I579:I1000,'Train Failure report card'!G579:G1000,A568)</f>
        <v>0</v>
      </c>
      <c r="C568" s="104"/>
      <c r="D568" s="104">
        <v>0.0</v>
      </c>
    </row>
    <row r="569">
      <c r="B569" s="83">
        <f>sumifs('Train Failure report card'!I580:I1000,'Train Failure report card'!G580:G1000,A569)</f>
        <v>0</v>
      </c>
      <c r="C569" s="104"/>
      <c r="D569" s="104">
        <v>0.0</v>
      </c>
    </row>
    <row r="570">
      <c r="B570" s="83">
        <f>sumifs('Train Failure report card'!I581:I1000,'Train Failure report card'!G581:G1000,A570)</f>
        <v>0</v>
      </c>
      <c r="C570" s="104"/>
      <c r="D570" s="104">
        <v>0.0</v>
      </c>
    </row>
    <row r="571">
      <c r="B571" s="83">
        <f>sumifs('Train Failure report card'!I582:I1000,'Train Failure report card'!G582:G1000,A571)</f>
        <v>0</v>
      </c>
      <c r="C571" s="104"/>
      <c r="D571" s="104">
        <v>0.0</v>
      </c>
    </row>
    <row r="572">
      <c r="B572" s="83">
        <f>sumifs('Train Failure report card'!I583:I1000,'Train Failure report card'!G583:G1000,A572)</f>
        <v>0</v>
      </c>
      <c r="C572" s="104"/>
      <c r="D572" s="104">
        <v>0.0</v>
      </c>
    </row>
    <row r="573">
      <c r="B573" s="83">
        <f>sumifs('Train Failure report card'!I584:I1000,'Train Failure report card'!G584:G1000,A573)</f>
        <v>0</v>
      </c>
      <c r="C573" s="104"/>
      <c r="D573" s="104">
        <v>0.0</v>
      </c>
    </row>
    <row r="574">
      <c r="B574" s="83">
        <f>sumifs('Train Failure report card'!I585:I1000,'Train Failure report card'!G585:G1000,A574)</f>
        <v>0</v>
      </c>
      <c r="C574" s="104"/>
      <c r="D574" s="104">
        <v>0.0</v>
      </c>
    </row>
    <row r="575">
      <c r="B575" s="83">
        <f>sumifs('Train Failure report card'!I586:I1000,'Train Failure report card'!G586:G1000,A575)</f>
        <v>0</v>
      </c>
      <c r="C575" s="104"/>
      <c r="D575" s="104">
        <v>0.0</v>
      </c>
    </row>
    <row r="576">
      <c r="B576" s="83">
        <f>sumifs('Train Failure report card'!I587:I1000,'Train Failure report card'!G587:G1000,A576)</f>
        <v>0</v>
      </c>
      <c r="C576" s="104"/>
      <c r="D576" s="104">
        <v>0.0</v>
      </c>
    </row>
    <row r="577">
      <c r="B577" s="83">
        <f>sumifs('Train Failure report card'!I588:I1000,'Train Failure report card'!G588:G1000,A577)</f>
        <v>0</v>
      </c>
      <c r="C577" s="104"/>
      <c r="D577" s="104">
        <v>0.0</v>
      </c>
    </row>
    <row r="578">
      <c r="B578" s="83">
        <f>sumifs('Train Failure report card'!I589:I1000,'Train Failure report card'!G589:G1000,A578)</f>
        <v>0</v>
      </c>
      <c r="C578" s="104"/>
      <c r="D578" s="104">
        <v>0.0</v>
      </c>
    </row>
    <row r="579">
      <c r="B579" s="83">
        <f>sumifs('Train Failure report card'!I590:I1000,'Train Failure report card'!G590:G1000,A579)</f>
        <v>0</v>
      </c>
      <c r="C579" s="104"/>
      <c r="D579" s="104">
        <v>0.0</v>
      </c>
    </row>
    <row r="580">
      <c r="B580" s="83">
        <f>sumifs('Train Failure report card'!I591:I1000,'Train Failure report card'!G591:G1000,A580)</f>
        <v>0</v>
      </c>
      <c r="C580" s="104"/>
      <c r="D580" s="104">
        <v>0.0</v>
      </c>
    </row>
    <row r="581">
      <c r="B581" s="83">
        <f>sumifs('Train Failure report card'!I592:I1000,'Train Failure report card'!G592:G1000,A581)</f>
        <v>0</v>
      </c>
      <c r="C581" s="104"/>
      <c r="D581" s="104">
        <v>0.0</v>
      </c>
    </row>
    <row r="582">
      <c r="B582" s="83">
        <f>sumifs('Train Failure report card'!I593:I1000,'Train Failure report card'!G593:G1000,A582)</f>
        <v>0</v>
      </c>
      <c r="C582" s="104"/>
      <c r="D582" s="104">
        <v>0.0</v>
      </c>
    </row>
    <row r="583">
      <c r="B583" s="83">
        <f>sumifs('Train Failure report card'!I594:I1000,'Train Failure report card'!G594:G1000,A583)</f>
        <v>0</v>
      </c>
      <c r="C583" s="104"/>
      <c r="D583" s="104">
        <v>0.0</v>
      </c>
    </row>
    <row r="584">
      <c r="B584" s="83">
        <f>sumifs('Train Failure report card'!I595:I1000,'Train Failure report card'!G595:G1000,A584)</f>
        <v>0</v>
      </c>
      <c r="C584" s="104"/>
      <c r="D584" s="104">
        <v>0.0</v>
      </c>
    </row>
    <row r="585">
      <c r="B585" s="83">
        <f>sumifs('Train Failure report card'!I596:I1000,'Train Failure report card'!G596:G1000,A585)</f>
        <v>0</v>
      </c>
      <c r="C585" s="104"/>
      <c r="D585" s="104">
        <v>0.0</v>
      </c>
    </row>
    <row r="586">
      <c r="B586" s="83">
        <f>sumifs('Train Failure report card'!I597:I1000,'Train Failure report card'!G597:G1000,A586)</f>
        <v>0</v>
      </c>
      <c r="C586" s="104"/>
      <c r="D586" s="104">
        <v>0.0</v>
      </c>
    </row>
    <row r="587">
      <c r="B587" s="83">
        <f>sumifs('Train Failure report card'!I598:I1000,'Train Failure report card'!G598:G1000,A587)</f>
        <v>0</v>
      </c>
      <c r="C587" s="104"/>
      <c r="D587" s="104">
        <v>0.0</v>
      </c>
    </row>
    <row r="588">
      <c r="B588" s="83">
        <f>sumifs('Train Failure report card'!I599:I1000,'Train Failure report card'!G599:G1000,A588)</f>
        <v>0</v>
      </c>
      <c r="C588" s="104"/>
      <c r="D588" s="104">
        <v>0.0</v>
      </c>
    </row>
    <row r="589">
      <c r="B589" s="83">
        <f>sumifs('Train Failure report card'!I600:I1000,'Train Failure report card'!G600:G1000,A589)</f>
        <v>0</v>
      </c>
      <c r="C589" s="104"/>
      <c r="D589" s="104">
        <v>0.0</v>
      </c>
    </row>
    <row r="590">
      <c r="B590" s="83">
        <f>sumifs('Train Failure report card'!I601:I1000,'Train Failure report card'!G601:G1000,A590)</f>
        <v>0</v>
      </c>
      <c r="C590" s="104"/>
      <c r="D590" s="104">
        <v>0.0</v>
      </c>
    </row>
    <row r="591">
      <c r="B591" s="83">
        <f>sumifs('Train Failure report card'!I602:I1000,'Train Failure report card'!G602:G1000,A591)</f>
        <v>0</v>
      </c>
      <c r="C591" s="104"/>
      <c r="D591" s="104">
        <v>0.0</v>
      </c>
    </row>
    <row r="592">
      <c r="B592" s="83">
        <f>sumifs('Train Failure report card'!I603:I1000,'Train Failure report card'!G603:G1000,A592)</f>
        <v>0</v>
      </c>
      <c r="C592" s="104"/>
      <c r="D592" s="104">
        <v>0.0</v>
      </c>
    </row>
    <row r="593">
      <c r="B593" s="83">
        <f>sumifs('Train Failure report card'!I604:I1000,'Train Failure report card'!G604:G1000,A593)</f>
        <v>0</v>
      </c>
      <c r="C593" s="104"/>
      <c r="D593" s="104">
        <v>0.0</v>
      </c>
    </row>
    <row r="594">
      <c r="B594" s="83">
        <f>sumifs('Train Failure report card'!I605:I1000,'Train Failure report card'!G605:G1000,A594)</f>
        <v>0</v>
      </c>
      <c r="C594" s="104"/>
      <c r="D594" s="104">
        <v>0.0</v>
      </c>
    </row>
    <row r="595">
      <c r="B595" s="83">
        <f>sumifs('Train Failure report card'!I606:I1000,'Train Failure report card'!G606:G1000,A595)</f>
        <v>0</v>
      </c>
      <c r="C595" s="104"/>
      <c r="D595" s="104">
        <v>0.0</v>
      </c>
    </row>
    <row r="596">
      <c r="B596" s="83">
        <f>sumifs('Train Failure report card'!I607:I1000,'Train Failure report card'!G607:G1000,A596)</f>
        <v>0</v>
      </c>
      <c r="C596" s="104"/>
      <c r="D596" s="104">
        <v>0.0</v>
      </c>
    </row>
    <row r="597">
      <c r="B597" s="83">
        <f>sumifs('Train Failure report card'!I608:I1000,'Train Failure report card'!G608:G1000,A597)</f>
        <v>0</v>
      </c>
      <c r="C597" s="104"/>
      <c r="D597" s="104">
        <v>0.0</v>
      </c>
    </row>
    <row r="598">
      <c r="B598" s="83">
        <f>sumifs('Train Failure report card'!I609:I1000,'Train Failure report card'!G609:G1000,A598)</f>
        <v>0</v>
      </c>
      <c r="C598" s="104"/>
      <c r="D598" s="104">
        <v>0.0</v>
      </c>
    </row>
    <row r="599">
      <c r="B599" s="83">
        <f>sumifs('Train Failure report card'!I610:I1000,'Train Failure report card'!G610:G1000,A599)</f>
        <v>0</v>
      </c>
      <c r="C599" s="104"/>
      <c r="D599" s="104">
        <v>0.0</v>
      </c>
    </row>
    <row r="600">
      <c r="B600" s="83">
        <f>sumifs('Train Failure report card'!I611:I1000,'Train Failure report card'!G611:G1000,A600)</f>
        <v>0</v>
      </c>
      <c r="C600" s="104"/>
      <c r="D600" s="104">
        <v>0.0</v>
      </c>
    </row>
    <row r="601">
      <c r="B601" s="83">
        <f>sumifs('Train Failure report card'!I612:I1000,'Train Failure report card'!G612:G1000,A601)</f>
        <v>0</v>
      </c>
      <c r="C601" s="104"/>
      <c r="D601" s="104">
        <v>0.0</v>
      </c>
    </row>
    <row r="602">
      <c r="B602" s="83">
        <f>sumifs('Train Failure report card'!I613:I1000,'Train Failure report card'!G613:G1000,A602)</f>
        <v>0</v>
      </c>
      <c r="C602" s="104"/>
      <c r="D602" s="104">
        <v>0.0</v>
      </c>
    </row>
    <row r="603">
      <c r="B603" s="83">
        <f>sumifs('Train Failure report card'!I614:I1000,'Train Failure report card'!G614:G1000,A603)</f>
        <v>0</v>
      </c>
      <c r="C603" s="104"/>
      <c r="D603" s="104">
        <v>0.0</v>
      </c>
    </row>
    <row r="604">
      <c r="B604" s="83">
        <f>sumifs('Train Failure report card'!I615:I1000,'Train Failure report card'!G615:G1000,A604)</f>
        <v>0</v>
      </c>
      <c r="C604" s="104"/>
      <c r="D604" s="104">
        <v>0.0</v>
      </c>
    </row>
    <row r="605">
      <c r="B605" s="83">
        <f>sumifs('Train Failure report card'!I616:I1000,'Train Failure report card'!G616:G1000,A605)</f>
        <v>0</v>
      </c>
      <c r="C605" s="104"/>
      <c r="D605" s="104">
        <v>0.0</v>
      </c>
    </row>
    <row r="606">
      <c r="B606" s="83">
        <f>sumifs('Train Failure report card'!I617:I1000,'Train Failure report card'!G617:G1000,A606)</f>
        <v>0</v>
      </c>
      <c r="C606" s="104"/>
      <c r="D606" s="104">
        <v>0.0</v>
      </c>
    </row>
    <row r="607">
      <c r="B607" s="83">
        <f>sumifs('Train Failure report card'!I618:I1000,'Train Failure report card'!G618:G1000,A607)</f>
        <v>0</v>
      </c>
      <c r="C607" s="104"/>
      <c r="D607" s="104">
        <v>0.0</v>
      </c>
    </row>
    <row r="608">
      <c r="B608" s="83">
        <f>sumifs('Train Failure report card'!I619:I1000,'Train Failure report card'!G619:G1000,A608)</f>
        <v>0</v>
      </c>
      <c r="C608" s="104"/>
      <c r="D608" s="104">
        <v>0.0</v>
      </c>
    </row>
    <row r="609">
      <c r="B609" s="83">
        <f>sumifs('Train Failure report card'!I620:I1000,'Train Failure report card'!G620:G1000,A609)</f>
        <v>0</v>
      </c>
      <c r="C609" s="104"/>
      <c r="D609" s="104">
        <v>0.0</v>
      </c>
    </row>
    <row r="610">
      <c r="B610" s="83">
        <f>sumifs('Train Failure report card'!I621:I1000,'Train Failure report card'!G621:G1000,A610)</f>
        <v>0</v>
      </c>
      <c r="C610" s="104"/>
      <c r="D610" s="104">
        <v>0.0</v>
      </c>
    </row>
    <row r="611">
      <c r="B611" s="83">
        <f>sumifs('Train Failure report card'!I622:I1000,'Train Failure report card'!G622:G1000,A611)</f>
        <v>0</v>
      </c>
      <c r="C611" s="104"/>
      <c r="D611" s="104">
        <v>0.0</v>
      </c>
    </row>
    <row r="612">
      <c r="B612" s="83">
        <f>sumifs('Train Failure report card'!I623:I1000,'Train Failure report card'!G623:G1000,A612)</f>
        <v>0</v>
      </c>
      <c r="C612" s="104"/>
      <c r="D612" s="104">
        <v>0.0</v>
      </c>
    </row>
    <row r="613">
      <c r="B613" s="83">
        <f>sumifs('Train Failure report card'!I624:I1000,'Train Failure report card'!G624:G1000,A613)</f>
        <v>0</v>
      </c>
      <c r="C613" s="104"/>
      <c r="D613" s="104">
        <v>0.0</v>
      </c>
    </row>
    <row r="614">
      <c r="B614" s="83">
        <f>sumifs('Train Failure report card'!I625:I1000,'Train Failure report card'!G625:G1000,A614)</f>
        <v>0</v>
      </c>
      <c r="C614" s="104"/>
      <c r="D614" s="104">
        <v>0.0</v>
      </c>
    </row>
    <row r="615">
      <c r="B615" s="83">
        <f>sumifs('Train Failure report card'!I626:I1000,'Train Failure report card'!G626:G1000,A615)</f>
        <v>0</v>
      </c>
      <c r="C615" s="104"/>
      <c r="D615" s="104">
        <v>0.0</v>
      </c>
    </row>
    <row r="616">
      <c r="B616" s="83">
        <f>sumifs('Train Failure report card'!I627:I1000,'Train Failure report card'!G627:G1000,A616)</f>
        <v>0</v>
      </c>
      <c r="C616" s="104"/>
      <c r="D616" s="104">
        <v>0.0</v>
      </c>
    </row>
    <row r="617">
      <c r="B617" s="83">
        <f>sumifs('Train Failure report card'!I628:I1000,'Train Failure report card'!G628:G1000,A617)</f>
        <v>0</v>
      </c>
      <c r="C617" s="104"/>
      <c r="D617" s="104">
        <v>0.0</v>
      </c>
    </row>
    <row r="618">
      <c r="B618" s="83">
        <f>sumifs('Train Failure report card'!I629:I1000,'Train Failure report card'!G629:G1000,A618)</f>
        <v>0</v>
      </c>
      <c r="C618" s="104"/>
      <c r="D618" s="104">
        <v>0.0</v>
      </c>
    </row>
    <row r="619">
      <c r="B619" s="83">
        <f>sumifs('Train Failure report card'!I630:I1000,'Train Failure report card'!G630:G1000,A619)</f>
        <v>0</v>
      </c>
      <c r="C619" s="104"/>
      <c r="D619" s="104">
        <v>0.0</v>
      </c>
    </row>
    <row r="620">
      <c r="B620" s="83">
        <f>sumifs('Train Failure report card'!I631:I1000,'Train Failure report card'!G631:G1000,A620)</f>
        <v>0</v>
      </c>
      <c r="C620" s="104"/>
      <c r="D620" s="104">
        <v>0.0</v>
      </c>
    </row>
    <row r="621">
      <c r="B621" s="83">
        <f>sumifs('Train Failure report card'!I632:I1000,'Train Failure report card'!G632:G1000,A621)</f>
        <v>0</v>
      </c>
      <c r="C621" s="104"/>
      <c r="D621" s="104">
        <v>0.0</v>
      </c>
    </row>
    <row r="622">
      <c r="B622" s="83">
        <f>sumifs('Train Failure report card'!I633:I1000,'Train Failure report card'!G633:G1000,A622)</f>
        <v>0</v>
      </c>
      <c r="C622" s="104"/>
      <c r="D622" s="104">
        <v>0.0</v>
      </c>
    </row>
    <row r="623">
      <c r="B623" s="83">
        <f>sumifs('Train Failure report card'!I634:I1000,'Train Failure report card'!G634:G1000,A623)</f>
        <v>0</v>
      </c>
      <c r="C623" s="104"/>
      <c r="D623" s="104">
        <v>0.0</v>
      </c>
    </row>
    <row r="624">
      <c r="B624" s="83">
        <f>sumifs('Train Failure report card'!I635:I1000,'Train Failure report card'!G635:G1000,A624)</f>
        <v>0</v>
      </c>
      <c r="C624" s="104"/>
      <c r="D624" s="104">
        <v>0.0</v>
      </c>
    </row>
    <row r="625">
      <c r="B625" s="83">
        <f>sumifs('Train Failure report card'!I636:I1000,'Train Failure report card'!G636:G1000,A625)</f>
        <v>0</v>
      </c>
      <c r="C625" s="104"/>
      <c r="D625" s="104">
        <v>0.0</v>
      </c>
    </row>
    <row r="626">
      <c r="B626" s="83">
        <f>sumifs('Train Failure report card'!I637:I1000,'Train Failure report card'!G637:G1000,A626)</f>
        <v>0</v>
      </c>
      <c r="C626" s="104"/>
      <c r="D626" s="104">
        <v>0.0</v>
      </c>
    </row>
    <row r="627">
      <c r="B627" s="83">
        <f>sumifs('Train Failure report card'!I638:I1000,'Train Failure report card'!G638:G1000,A627)</f>
        <v>0</v>
      </c>
      <c r="C627" s="104"/>
      <c r="D627" s="104">
        <v>0.0</v>
      </c>
    </row>
    <row r="628">
      <c r="B628" s="83">
        <f>sumifs('Train Failure report card'!I639:I1000,'Train Failure report card'!G639:G1000,A628)</f>
        <v>0</v>
      </c>
      <c r="C628" s="104"/>
      <c r="D628" s="104">
        <v>0.0</v>
      </c>
    </row>
    <row r="629">
      <c r="B629" s="83">
        <f>sumifs('Train Failure report card'!I640:I1000,'Train Failure report card'!G640:G1000,A629)</f>
        <v>0</v>
      </c>
      <c r="C629" s="104"/>
      <c r="D629" s="104">
        <v>0.0</v>
      </c>
    </row>
    <row r="630">
      <c r="B630" s="83">
        <f>sumifs('Train Failure report card'!I641:I1000,'Train Failure report card'!G641:G1000,A630)</f>
        <v>0</v>
      </c>
      <c r="C630" s="104"/>
      <c r="D630" s="104">
        <v>0.0</v>
      </c>
    </row>
    <row r="631">
      <c r="B631" s="83">
        <f>sumifs('Train Failure report card'!I642:I1000,'Train Failure report card'!G642:G1000,A631)</f>
        <v>0</v>
      </c>
      <c r="C631" s="104"/>
      <c r="D631" s="104">
        <v>0.0</v>
      </c>
    </row>
    <row r="632">
      <c r="B632" s="83">
        <f>sumifs('Train Failure report card'!I643:I1000,'Train Failure report card'!G643:G1000,A632)</f>
        <v>0</v>
      </c>
      <c r="C632" s="104"/>
      <c r="D632" s="104">
        <v>0.0</v>
      </c>
    </row>
    <row r="633">
      <c r="B633" s="83">
        <f>sumifs('Train Failure report card'!I644:I1000,'Train Failure report card'!G644:G1000,A633)</f>
        <v>0</v>
      </c>
      <c r="C633" s="104"/>
      <c r="D633" s="104">
        <v>0.0</v>
      </c>
    </row>
    <row r="634">
      <c r="B634" s="83">
        <f>sumifs('Train Failure report card'!I645:I1000,'Train Failure report card'!G645:G1000,A634)</f>
        <v>0</v>
      </c>
      <c r="C634" s="104"/>
      <c r="D634" s="104">
        <v>0.0</v>
      </c>
    </row>
    <row r="635">
      <c r="B635" s="83">
        <f>sumifs('Train Failure report card'!I646:I1000,'Train Failure report card'!G646:G1000,A635)</f>
        <v>0</v>
      </c>
      <c r="C635" s="104"/>
      <c r="D635" s="104">
        <v>0.0</v>
      </c>
    </row>
    <row r="636">
      <c r="B636" s="83">
        <f>sumifs('Train Failure report card'!I647:I1000,'Train Failure report card'!G647:G1000,A636)</f>
        <v>0</v>
      </c>
      <c r="C636" s="104"/>
      <c r="D636" s="104">
        <v>0.0</v>
      </c>
    </row>
    <row r="637">
      <c r="B637" s="83">
        <f>sumifs('Train Failure report card'!I648:I1000,'Train Failure report card'!G648:G1000,A637)</f>
        <v>0</v>
      </c>
      <c r="C637" s="104"/>
      <c r="D637" s="104">
        <v>0.0</v>
      </c>
    </row>
    <row r="638">
      <c r="B638" s="83">
        <f>sumifs('Train Failure report card'!I649:I1000,'Train Failure report card'!G649:G1000,A638)</f>
        <v>0</v>
      </c>
      <c r="C638" s="104"/>
      <c r="D638" s="104">
        <v>0.0</v>
      </c>
    </row>
    <row r="639">
      <c r="B639" s="83">
        <f>sumifs('Train Failure report card'!I650:I1000,'Train Failure report card'!G650:G1000,A639)</f>
        <v>0</v>
      </c>
      <c r="C639" s="104"/>
      <c r="D639" s="104">
        <v>0.0</v>
      </c>
    </row>
    <row r="640">
      <c r="B640" s="83">
        <f>sumifs('Train Failure report card'!I651:I1000,'Train Failure report card'!G651:G1000,A640)</f>
        <v>0</v>
      </c>
      <c r="C640" s="104"/>
      <c r="D640" s="104">
        <v>0.0</v>
      </c>
    </row>
    <row r="641">
      <c r="B641" s="83">
        <f>sumifs('Train Failure report card'!I652:I1000,'Train Failure report card'!G652:G1000,A641)</f>
        <v>0</v>
      </c>
      <c r="C641" s="104"/>
      <c r="D641" s="104">
        <v>0.0</v>
      </c>
    </row>
    <row r="642">
      <c r="B642" s="83">
        <f>sumifs('Train Failure report card'!I653:I1000,'Train Failure report card'!G653:G1000,A642)</f>
        <v>0</v>
      </c>
      <c r="C642" s="104"/>
      <c r="D642" s="104">
        <v>0.0</v>
      </c>
    </row>
    <row r="643">
      <c r="B643" s="83">
        <f>sumifs('Train Failure report card'!I654:I1000,'Train Failure report card'!G654:G1000,A643)</f>
        <v>0</v>
      </c>
      <c r="C643" s="104"/>
      <c r="D643" s="104">
        <v>0.0</v>
      </c>
    </row>
    <row r="644">
      <c r="B644" s="83">
        <f>sumifs('Train Failure report card'!I655:I1000,'Train Failure report card'!G655:G1000,A644)</f>
        <v>0</v>
      </c>
      <c r="C644" s="104"/>
      <c r="D644" s="104">
        <v>0.0</v>
      </c>
    </row>
    <row r="645">
      <c r="B645" s="83">
        <f>sumifs('Train Failure report card'!I656:I1000,'Train Failure report card'!G656:G1000,A645)</f>
        <v>0</v>
      </c>
      <c r="C645" s="104"/>
      <c r="D645" s="104">
        <v>0.0</v>
      </c>
    </row>
    <row r="646">
      <c r="B646" s="83">
        <f>sumifs('Train Failure report card'!I657:I1000,'Train Failure report card'!G657:G1000,A646)</f>
        <v>0</v>
      </c>
      <c r="C646" s="104"/>
      <c r="D646" s="104">
        <v>0.0</v>
      </c>
    </row>
    <row r="647">
      <c r="B647" s="83">
        <f>sumifs('Train Failure report card'!I658:I1000,'Train Failure report card'!G658:G1000,A647)</f>
        <v>0</v>
      </c>
      <c r="C647" s="104"/>
      <c r="D647" s="104">
        <v>0.0</v>
      </c>
    </row>
    <row r="648">
      <c r="B648" s="83">
        <f>sumifs('Train Failure report card'!I659:I1000,'Train Failure report card'!G659:G1000,A648)</f>
        <v>0</v>
      </c>
      <c r="C648" s="104"/>
      <c r="D648" s="104">
        <v>0.0</v>
      </c>
    </row>
    <row r="649">
      <c r="B649" s="83">
        <f>sumifs('Train Failure report card'!I660:I1000,'Train Failure report card'!G660:G1000,A649)</f>
        <v>0</v>
      </c>
      <c r="C649" s="104"/>
      <c r="D649" s="104">
        <v>0.0</v>
      </c>
    </row>
    <row r="650">
      <c r="B650" s="83">
        <f>sumifs('Train Failure report card'!I661:I1000,'Train Failure report card'!G661:G1000,A650)</f>
        <v>0</v>
      </c>
      <c r="C650" s="104"/>
      <c r="D650" s="104">
        <v>0.0</v>
      </c>
    </row>
    <row r="651">
      <c r="B651" s="83">
        <f>sumifs('Train Failure report card'!I662:I1000,'Train Failure report card'!G662:G1000,A651)</f>
        <v>0</v>
      </c>
      <c r="C651" s="104"/>
      <c r="D651" s="104">
        <v>0.0</v>
      </c>
    </row>
    <row r="652">
      <c r="B652" s="83">
        <f>sumifs('Train Failure report card'!I663:I1000,'Train Failure report card'!G663:G1000,A652)</f>
        <v>0</v>
      </c>
      <c r="C652" s="104"/>
      <c r="D652" s="104">
        <v>0.0</v>
      </c>
    </row>
    <row r="653">
      <c r="B653" s="83">
        <f>sumifs('Train Failure report card'!I664:I1000,'Train Failure report card'!G664:G1000,A653)</f>
        <v>0</v>
      </c>
      <c r="C653" s="104"/>
      <c r="D653" s="104">
        <v>0.0</v>
      </c>
    </row>
    <row r="654">
      <c r="B654" s="83">
        <f>sumifs('Train Failure report card'!I665:I1000,'Train Failure report card'!G665:G1000,A654)</f>
        <v>0</v>
      </c>
      <c r="C654" s="104"/>
      <c r="D654" s="104">
        <v>0.0</v>
      </c>
    </row>
    <row r="655">
      <c r="B655" s="83">
        <f>sumifs('Train Failure report card'!I666:I1000,'Train Failure report card'!G666:G1000,A655)</f>
        <v>0</v>
      </c>
      <c r="C655" s="104"/>
      <c r="D655" s="104">
        <v>0.0</v>
      </c>
    </row>
    <row r="656">
      <c r="B656" s="83">
        <f>sumifs('Train Failure report card'!I667:I1000,'Train Failure report card'!G667:G1000,A656)</f>
        <v>0</v>
      </c>
      <c r="C656" s="104"/>
      <c r="D656" s="104">
        <v>0.0</v>
      </c>
    </row>
    <row r="657">
      <c r="B657" s="83">
        <f>sumifs('Train Failure report card'!I668:I1000,'Train Failure report card'!G668:G1000,A657)</f>
        <v>0</v>
      </c>
      <c r="C657" s="104"/>
      <c r="D657" s="104">
        <v>0.0</v>
      </c>
    </row>
    <row r="658">
      <c r="B658" s="83">
        <f>sumifs('Train Failure report card'!I669:I1000,'Train Failure report card'!G669:G1000,A658)</f>
        <v>0</v>
      </c>
      <c r="C658" s="104"/>
      <c r="D658" s="104">
        <v>0.0</v>
      </c>
    </row>
    <row r="659">
      <c r="B659" s="83">
        <f>sumifs('Train Failure report card'!I670:I1000,'Train Failure report card'!G670:G1000,A659)</f>
        <v>0</v>
      </c>
      <c r="C659" s="104"/>
      <c r="D659" s="104">
        <v>0.0</v>
      </c>
    </row>
    <row r="660">
      <c r="B660" s="83">
        <f>sumifs('Train Failure report card'!I671:I1000,'Train Failure report card'!G671:G1000,A660)</f>
        <v>0</v>
      </c>
      <c r="C660" s="104"/>
      <c r="D660" s="104">
        <v>0.0</v>
      </c>
    </row>
    <row r="661">
      <c r="B661" s="83">
        <f>sumifs('Train Failure report card'!I672:I1000,'Train Failure report card'!G672:G1000,A661)</f>
        <v>0</v>
      </c>
      <c r="C661" s="104"/>
      <c r="D661" s="104">
        <v>0.0</v>
      </c>
    </row>
    <row r="662">
      <c r="B662" s="83">
        <f>sumifs('Train Failure report card'!I673:I1000,'Train Failure report card'!G673:G1000,A662)</f>
        <v>0</v>
      </c>
      <c r="C662" s="104"/>
      <c r="D662" s="104">
        <v>0.0</v>
      </c>
    </row>
    <row r="663">
      <c r="B663" s="83">
        <f>sumifs('Train Failure report card'!I674:I1000,'Train Failure report card'!G674:G1000,A663)</f>
        <v>0</v>
      </c>
      <c r="C663" s="104"/>
      <c r="D663" s="104">
        <v>0.0</v>
      </c>
    </row>
    <row r="664">
      <c r="B664" s="83">
        <f>sumifs('Train Failure report card'!I675:I1000,'Train Failure report card'!G675:G1000,A664)</f>
        <v>0</v>
      </c>
      <c r="C664" s="104"/>
      <c r="D664" s="104">
        <v>0.0</v>
      </c>
    </row>
    <row r="665">
      <c r="B665" s="83">
        <f>sumifs('Train Failure report card'!I676:I1000,'Train Failure report card'!G676:G1000,A665)</f>
        <v>0</v>
      </c>
      <c r="C665" s="104"/>
      <c r="D665" s="104">
        <v>0.0</v>
      </c>
    </row>
    <row r="666">
      <c r="B666" s="83">
        <f>sumifs('Train Failure report card'!I677:I1000,'Train Failure report card'!G677:G1000,A666)</f>
        <v>0</v>
      </c>
      <c r="C666" s="104"/>
      <c r="D666" s="104">
        <v>0.0</v>
      </c>
    </row>
    <row r="667">
      <c r="B667" s="83">
        <f>sumifs('Train Failure report card'!I678:I1000,'Train Failure report card'!G678:G1000,A667)</f>
        <v>0</v>
      </c>
      <c r="C667" s="104"/>
      <c r="D667" s="104">
        <v>0.0</v>
      </c>
    </row>
    <row r="668">
      <c r="B668" s="83">
        <f>sumifs('Train Failure report card'!I679:I1000,'Train Failure report card'!G679:G1000,A668)</f>
        <v>0</v>
      </c>
      <c r="C668" s="104"/>
      <c r="D668" s="104">
        <v>0.0</v>
      </c>
    </row>
    <row r="669">
      <c r="B669" s="83">
        <f>sumifs('Train Failure report card'!I680:I1000,'Train Failure report card'!G680:G1000,A669)</f>
        <v>0</v>
      </c>
      <c r="C669" s="104"/>
      <c r="D669" s="104">
        <v>0.0</v>
      </c>
    </row>
    <row r="670">
      <c r="B670" s="83">
        <f>sumifs('Train Failure report card'!I681:I1000,'Train Failure report card'!G681:G1000,A670)</f>
        <v>0</v>
      </c>
      <c r="C670" s="104"/>
      <c r="D670" s="104">
        <v>0.0</v>
      </c>
    </row>
    <row r="671">
      <c r="B671" s="83">
        <f>sumifs('Train Failure report card'!I682:I1000,'Train Failure report card'!G682:G1000,A671)</f>
        <v>0</v>
      </c>
      <c r="C671" s="104"/>
      <c r="D671" s="104">
        <v>0.0</v>
      </c>
    </row>
    <row r="672">
      <c r="B672" s="83">
        <f>sumifs('Train Failure report card'!I683:I1000,'Train Failure report card'!G683:G1000,A672)</f>
        <v>0</v>
      </c>
      <c r="C672" s="104"/>
      <c r="D672" s="104">
        <v>0.0</v>
      </c>
    </row>
    <row r="673">
      <c r="B673" s="83">
        <f>sumifs('Train Failure report card'!I684:I1000,'Train Failure report card'!G684:G1000,A673)</f>
        <v>0</v>
      </c>
      <c r="C673" s="104"/>
      <c r="D673" s="104">
        <v>0.0</v>
      </c>
    </row>
    <row r="674">
      <c r="B674" s="83">
        <f>sumifs('Train Failure report card'!I685:I1000,'Train Failure report card'!G685:G1000,A674)</f>
        <v>0</v>
      </c>
      <c r="C674" s="104"/>
      <c r="D674" s="104">
        <v>0.0</v>
      </c>
    </row>
    <row r="675">
      <c r="B675" s="83">
        <f>sumifs('Train Failure report card'!I686:I1000,'Train Failure report card'!G686:G1000,A675)</f>
        <v>0</v>
      </c>
      <c r="C675" s="104"/>
      <c r="D675" s="104">
        <v>0.0</v>
      </c>
    </row>
    <row r="676">
      <c r="B676" s="83">
        <f>sumifs('Train Failure report card'!I687:I1000,'Train Failure report card'!G687:G1000,A676)</f>
        <v>0</v>
      </c>
      <c r="C676" s="104"/>
      <c r="D676" s="104">
        <v>0.0</v>
      </c>
    </row>
    <row r="677">
      <c r="B677" s="83">
        <f>sumifs('Train Failure report card'!I688:I1000,'Train Failure report card'!G688:G1000,A677)</f>
        <v>0</v>
      </c>
      <c r="C677" s="104"/>
      <c r="D677" s="104">
        <v>0.0</v>
      </c>
    </row>
    <row r="678">
      <c r="B678" s="83">
        <f>sumifs('Train Failure report card'!I689:I1000,'Train Failure report card'!G689:G1000,A678)</f>
        <v>0</v>
      </c>
      <c r="C678" s="104"/>
      <c r="D678" s="104">
        <v>0.0</v>
      </c>
    </row>
    <row r="679">
      <c r="B679" s="83">
        <f>sumifs('Train Failure report card'!I690:I1000,'Train Failure report card'!G690:G1000,A679)</f>
        <v>0</v>
      </c>
      <c r="C679" s="104"/>
      <c r="D679" s="104">
        <v>0.0</v>
      </c>
    </row>
    <row r="680">
      <c r="B680" s="83">
        <f>sumifs('Train Failure report card'!I691:I1000,'Train Failure report card'!G691:G1000,A680)</f>
        <v>0</v>
      </c>
      <c r="C680" s="104"/>
      <c r="D680" s="104">
        <v>0.0</v>
      </c>
    </row>
    <row r="681">
      <c r="B681" s="83">
        <f>sumifs('Train Failure report card'!I692:I1000,'Train Failure report card'!G692:G1000,A681)</f>
        <v>0</v>
      </c>
      <c r="C681" s="104"/>
      <c r="D681" s="104">
        <v>0.0</v>
      </c>
    </row>
    <row r="682">
      <c r="B682" s="83">
        <f>sumifs('Train Failure report card'!I693:I1000,'Train Failure report card'!G693:G1000,A682)</f>
        <v>0</v>
      </c>
      <c r="C682" s="104"/>
      <c r="D682" s="104">
        <v>0.0</v>
      </c>
    </row>
    <row r="683">
      <c r="B683" s="83">
        <f>sumifs('Train Failure report card'!I694:I1000,'Train Failure report card'!G694:G1000,A683)</f>
        <v>0</v>
      </c>
      <c r="C683" s="104"/>
      <c r="D683" s="104">
        <v>0.0</v>
      </c>
    </row>
    <row r="684">
      <c r="B684" s="83">
        <f>sumifs('Train Failure report card'!I695:I1000,'Train Failure report card'!G695:G1000,A684)</f>
        <v>0</v>
      </c>
      <c r="C684" s="104"/>
      <c r="D684" s="104">
        <v>0.0</v>
      </c>
    </row>
    <row r="685">
      <c r="B685" s="83">
        <f>sumifs('Train Failure report card'!I696:I1000,'Train Failure report card'!G696:G1000,A685)</f>
        <v>0</v>
      </c>
      <c r="C685" s="104"/>
      <c r="D685" s="104">
        <v>0.0</v>
      </c>
    </row>
    <row r="686">
      <c r="B686" s="83">
        <f>sumifs('Train Failure report card'!I697:I1000,'Train Failure report card'!G697:G1000,A686)</f>
        <v>0</v>
      </c>
      <c r="C686" s="104"/>
      <c r="D686" s="104">
        <v>0.0</v>
      </c>
    </row>
    <row r="687">
      <c r="B687" s="83">
        <f>sumifs('Train Failure report card'!I698:I1000,'Train Failure report card'!G698:G1000,A687)</f>
        <v>0</v>
      </c>
      <c r="C687" s="104"/>
      <c r="D687" s="104">
        <v>0.0</v>
      </c>
    </row>
    <row r="688">
      <c r="B688" s="83">
        <f>sumifs('Train Failure report card'!I699:I1000,'Train Failure report card'!G699:G1000,A688)</f>
        <v>0</v>
      </c>
      <c r="C688" s="104"/>
      <c r="D688" s="104">
        <v>0.0</v>
      </c>
    </row>
    <row r="689">
      <c r="B689" s="83">
        <f>sumifs('Train Failure report card'!I700:I1000,'Train Failure report card'!G700:G1000,A689)</f>
        <v>0</v>
      </c>
      <c r="C689" s="104"/>
      <c r="D689" s="104">
        <v>0.0</v>
      </c>
    </row>
    <row r="690">
      <c r="B690" s="83">
        <f>sumifs('Train Failure report card'!I701:I1000,'Train Failure report card'!G701:G1000,A690)</f>
        <v>0</v>
      </c>
      <c r="C690" s="104"/>
      <c r="D690" s="104">
        <v>0.0</v>
      </c>
    </row>
    <row r="691">
      <c r="B691" s="83">
        <f>sumifs('Train Failure report card'!I702:I1000,'Train Failure report card'!G702:G1000,A691)</f>
        <v>0</v>
      </c>
      <c r="C691" s="104"/>
      <c r="D691" s="104">
        <v>0.0</v>
      </c>
    </row>
    <row r="692">
      <c r="B692" s="83">
        <f>sumifs('Train Failure report card'!I703:I1000,'Train Failure report card'!G703:G1000,A692)</f>
        <v>0</v>
      </c>
      <c r="C692" s="104"/>
      <c r="D692" s="104">
        <v>0.0</v>
      </c>
    </row>
    <row r="693">
      <c r="B693" s="83">
        <f>sumifs('Train Failure report card'!I704:I1000,'Train Failure report card'!G704:G1000,A693)</f>
        <v>0</v>
      </c>
      <c r="C693" s="104"/>
      <c r="D693" s="104">
        <v>0.0</v>
      </c>
    </row>
    <row r="694">
      <c r="B694" s="83">
        <f>sumifs('Train Failure report card'!I705:I1000,'Train Failure report card'!G705:G1000,A694)</f>
        <v>0</v>
      </c>
      <c r="C694" s="104"/>
      <c r="D694" s="104">
        <v>0.0</v>
      </c>
    </row>
    <row r="695">
      <c r="B695" s="83">
        <f>sumifs('Train Failure report card'!I706:I1000,'Train Failure report card'!G706:G1000,A695)</f>
        <v>0</v>
      </c>
      <c r="C695" s="104"/>
      <c r="D695" s="104">
        <v>0.0</v>
      </c>
    </row>
    <row r="696">
      <c r="B696" s="83">
        <f>sumifs('Train Failure report card'!I707:I1000,'Train Failure report card'!G707:G1000,A696)</f>
        <v>0</v>
      </c>
      <c r="C696" s="104"/>
      <c r="D696" s="104">
        <v>0.0</v>
      </c>
    </row>
    <row r="697">
      <c r="B697" s="83">
        <f>sumifs('Train Failure report card'!I708:I1000,'Train Failure report card'!G708:G1000,A697)</f>
        <v>0</v>
      </c>
      <c r="C697" s="104"/>
      <c r="D697" s="104">
        <v>0.0</v>
      </c>
    </row>
    <row r="698">
      <c r="B698" s="83">
        <f>sumifs('Train Failure report card'!I709:I1000,'Train Failure report card'!G709:G1000,A698)</f>
        <v>0</v>
      </c>
      <c r="C698" s="104"/>
      <c r="D698" s="104">
        <v>0.0</v>
      </c>
    </row>
    <row r="699">
      <c r="B699" s="83">
        <f>sumifs('Train Failure report card'!I710:I1000,'Train Failure report card'!G710:G1000,A699)</f>
        <v>0</v>
      </c>
      <c r="C699" s="104"/>
      <c r="D699" s="104">
        <v>0.0</v>
      </c>
    </row>
    <row r="700">
      <c r="B700" s="83">
        <f>sumifs('Train Failure report card'!I711:I1000,'Train Failure report card'!G711:G1000,A700)</f>
        <v>0</v>
      </c>
      <c r="C700" s="104"/>
      <c r="D700" s="104">
        <v>0.0</v>
      </c>
    </row>
    <row r="701">
      <c r="B701" s="83">
        <f>sumifs('Train Failure report card'!I712:I1000,'Train Failure report card'!G712:G1000,A701)</f>
        <v>0</v>
      </c>
      <c r="C701" s="104"/>
      <c r="D701" s="104">
        <v>0.0</v>
      </c>
    </row>
    <row r="702">
      <c r="B702" s="83">
        <f>sumifs('Train Failure report card'!I713:I1000,'Train Failure report card'!G713:G1000,A702)</f>
        <v>0</v>
      </c>
      <c r="C702" s="104"/>
      <c r="D702" s="104">
        <v>0.0</v>
      </c>
    </row>
    <row r="703">
      <c r="B703" s="83">
        <f>sumifs('Train Failure report card'!I714:I1000,'Train Failure report card'!G714:G1000,A703)</f>
        <v>0</v>
      </c>
      <c r="C703" s="104"/>
      <c r="D703" s="104">
        <v>0.0</v>
      </c>
    </row>
    <row r="704">
      <c r="B704" s="83">
        <f>sumifs('Train Failure report card'!I715:I1000,'Train Failure report card'!G715:G1000,A704)</f>
        <v>0</v>
      </c>
      <c r="C704" s="104"/>
      <c r="D704" s="104">
        <v>0.0</v>
      </c>
    </row>
    <row r="705">
      <c r="B705" s="83">
        <f>sumifs('Train Failure report card'!I716:I1000,'Train Failure report card'!G716:G1000,A705)</f>
        <v>0</v>
      </c>
      <c r="C705" s="104"/>
      <c r="D705" s="104">
        <v>0.0</v>
      </c>
    </row>
    <row r="706">
      <c r="B706" s="83">
        <f>sumifs('Train Failure report card'!I717:I1000,'Train Failure report card'!G717:G1000,A706)</f>
        <v>0</v>
      </c>
      <c r="C706" s="104"/>
      <c r="D706" s="104">
        <v>0.0</v>
      </c>
    </row>
    <row r="707">
      <c r="B707" s="83">
        <f>sumifs('Train Failure report card'!I718:I1000,'Train Failure report card'!G718:G1000,A707)</f>
        <v>0</v>
      </c>
      <c r="C707" s="104"/>
      <c r="D707" s="104">
        <v>0.0</v>
      </c>
    </row>
    <row r="708">
      <c r="B708" s="83">
        <f>sumifs('Train Failure report card'!I719:I1000,'Train Failure report card'!G719:G1000,A708)</f>
        <v>0</v>
      </c>
      <c r="C708" s="104"/>
      <c r="D708" s="104">
        <v>0.0</v>
      </c>
    </row>
    <row r="709">
      <c r="B709" s="83">
        <f>sumifs('Train Failure report card'!I720:I1000,'Train Failure report card'!G720:G1000,A709)</f>
        <v>0</v>
      </c>
      <c r="C709" s="104"/>
      <c r="D709" s="104">
        <v>0.0</v>
      </c>
    </row>
    <row r="710">
      <c r="B710" s="83">
        <f>sumifs('Train Failure report card'!I721:I1000,'Train Failure report card'!G721:G1000,A710)</f>
        <v>0</v>
      </c>
      <c r="C710" s="104"/>
      <c r="D710" s="104">
        <v>0.0</v>
      </c>
    </row>
    <row r="711">
      <c r="B711" s="83">
        <f>sumifs('Train Failure report card'!I722:I1000,'Train Failure report card'!G722:G1000,A711)</f>
        <v>0</v>
      </c>
      <c r="C711" s="104"/>
      <c r="D711" s="104">
        <v>0.0</v>
      </c>
    </row>
    <row r="712">
      <c r="B712" s="83">
        <f>sumifs('Train Failure report card'!I723:I1000,'Train Failure report card'!G723:G1000,A712)</f>
        <v>0</v>
      </c>
      <c r="C712" s="104"/>
      <c r="D712" s="104">
        <v>0.0</v>
      </c>
    </row>
    <row r="713">
      <c r="B713" s="83">
        <f>sumifs('Train Failure report card'!I724:I1000,'Train Failure report card'!G724:G1000,A713)</f>
        <v>0</v>
      </c>
      <c r="C713" s="104"/>
      <c r="D713" s="104">
        <v>0.0</v>
      </c>
    </row>
    <row r="714">
      <c r="B714" s="83">
        <f>sumifs('Train Failure report card'!I725:I1000,'Train Failure report card'!G725:G1000,A714)</f>
        <v>0</v>
      </c>
      <c r="C714" s="104"/>
      <c r="D714" s="104">
        <v>0.0</v>
      </c>
    </row>
    <row r="715">
      <c r="B715" s="83">
        <f>sumifs('Train Failure report card'!I726:I1000,'Train Failure report card'!G726:G1000,A715)</f>
        <v>0</v>
      </c>
      <c r="C715" s="104"/>
      <c r="D715" s="104">
        <v>0.0</v>
      </c>
    </row>
    <row r="716">
      <c r="B716" s="83">
        <f>sumifs('Train Failure report card'!I727:I1000,'Train Failure report card'!G727:G1000,A716)</f>
        <v>0</v>
      </c>
      <c r="C716" s="104"/>
      <c r="D716" s="104">
        <v>0.0</v>
      </c>
    </row>
    <row r="717">
      <c r="B717" s="83">
        <f>sumifs('Train Failure report card'!I728:I1000,'Train Failure report card'!G728:G1000,A717)</f>
        <v>0</v>
      </c>
      <c r="C717" s="104"/>
      <c r="D717" s="104">
        <v>0.0</v>
      </c>
    </row>
    <row r="718">
      <c r="B718" s="83">
        <f>sumifs('Train Failure report card'!I729:I1000,'Train Failure report card'!G729:G1000,A718)</f>
        <v>0</v>
      </c>
      <c r="C718" s="104"/>
      <c r="D718" s="104">
        <v>0.0</v>
      </c>
    </row>
    <row r="719">
      <c r="B719" s="83">
        <f>sumifs('Train Failure report card'!I730:I1000,'Train Failure report card'!G730:G1000,A719)</f>
        <v>0</v>
      </c>
      <c r="C719" s="104"/>
      <c r="D719" s="104">
        <v>0.0</v>
      </c>
    </row>
    <row r="720">
      <c r="B720" s="83">
        <f>sumifs('Train Failure report card'!I731:I1000,'Train Failure report card'!G731:G1000,A720)</f>
        <v>0</v>
      </c>
      <c r="C720" s="104"/>
      <c r="D720" s="104">
        <v>0.0</v>
      </c>
    </row>
    <row r="721">
      <c r="B721" s="83">
        <f>sumifs('Train Failure report card'!I732:I1000,'Train Failure report card'!G732:G1000,A721)</f>
        <v>0</v>
      </c>
      <c r="C721" s="104"/>
      <c r="D721" s="104">
        <v>0.0</v>
      </c>
    </row>
    <row r="722">
      <c r="B722" s="83">
        <f>sumifs('Train Failure report card'!I733:I1000,'Train Failure report card'!G733:G1000,A722)</f>
        <v>0</v>
      </c>
      <c r="C722" s="104"/>
      <c r="D722" s="104">
        <v>0.0</v>
      </c>
    </row>
    <row r="723">
      <c r="B723" s="83">
        <f>sumifs('Train Failure report card'!I734:I1000,'Train Failure report card'!G734:G1000,A723)</f>
        <v>0</v>
      </c>
      <c r="C723" s="104"/>
      <c r="D723" s="104">
        <v>0.0</v>
      </c>
    </row>
    <row r="724">
      <c r="B724" s="83">
        <f>sumifs('Train Failure report card'!I735:I1000,'Train Failure report card'!G735:G1000,A724)</f>
        <v>0</v>
      </c>
      <c r="C724" s="104"/>
      <c r="D724" s="104">
        <v>0.0</v>
      </c>
    </row>
    <row r="725">
      <c r="B725" s="83">
        <f>sumifs('Train Failure report card'!I736:I1000,'Train Failure report card'!G736:G1000,A725)</f>
        <v>0</v>
      </c>
      <c r="C725" s="104"/>
      <c r="D725" s="104">
        <v>0.0</v>
      </c>
    </row>
    <row r="726">
      <c r="B726" s="83">
        <f>sumifs('Train Failure report card'!I737:I1000,'Train Failure report card'!G737:G1000,A726)</f>
        <v>0</v>
      </c>
      <c r="C726" s="104"/>
      <c r="D726" s="104">
        <v>0.0</v>
      </c>
    </row>
    <row r="727">
      <c r="B727" s="83">
        <f>sumifs('Train Failure report card'!I738:I1000,'Train Failure report card'!G738:G1000,A727)</f>
        <v>0</v>
      </c>
      <c r="C727" s="104"/>
      <c r="D727" s="104">
        <v>0.0</v>
      </c>
    </row>
    <row r="728">
      <c r="B728" s="83">
        <f>sumifs('Train Failure report card'!I739:I1000,'Train Failure report card'!G739:G1000,A728)</f>
        <v>0</v>
      </c>
      <c r="C728" s="104"/>
      <c r="D728" s="104">
        <v>0.0</v>
      </c>
    </row>
    <row r="729">
      <c r="B729" s="83">
        <f>sumifs('Train Failure report card'!I740:I1000,'Train Failure report card'!G740:G1000,A729)</f>
        <v>0</v>
      </c>
      <c r="C729" s="104"/>
      <c r="D729" s="104">
        <v>0.0</v>
      </c>
    </row>
    <row r="730">
      <c r="B730" s="83">
        <f>sumifs('Train Failure report card'!I741:I1000,'Train Failure report card'!G741:G1000,A730)</f>
        <v>0</v>
      </c>
      <c r="C730" s="104"/>
      <c r="D730" s="104">
        <v>0.0</v>
      </c>
    </row>
    <row r="731">
      <c r="B731" s="83">
        <f>sumifs('Train Failure report card'!I742:I1000,'Train Failure report card'!G742:G1000,A731)</f>
        <v>0</v>
      </c>
      <c r="C731" s="104"/>
      <c r="D731" s="104">
        <v>0.0</v>
      </c>
    </row>
    <row r="732">
      <c r="B732" s="83">
        <f>sumifs('Train Failure report card'!I743:I1000,'Train Failure report card'!G743:G1000,A732)</f>
        <v>0</v>
      </c>
      <c r="C732" s="104"/>
      <c r="D732" s="104">
        <v>0.0</v>
      </c>
    </row>
    <row r="733">
      <c r="B733" s="83">
        <f>sumifs('Train Failure report card'!I744:I1000,'Train Failure report card'!G744:G1000,A733)</f>
        <v>0</v>
      </c>
      <c r="C733" s="104"/>
      <c r="D733" s="104">
        <v>0.0</v>
      </c>
    </row>
    <row r="734">
      <c r="B734" s="83">
        <f>sumifs('Train Failure report card'!I745:I1000,'Train Failure report card'!G745:G1000,A734)</f>
        <v>0</v>
      </c>
      <c r="C734" s="104"/>
      <c r="D734" s="104">
        <v>0.0</v>
      </c>
    </row>
    <row r="735">
      <c r="B735" s="83">
        <f>sumifs('Train Failure report card'!I746:I1000,'Train Failure report card'!G746:G1000,A735)</f>
        <v>0</v>
      </c>
      <c r="C735" s="104"/>
      <c r="D735" s="104">
        <v>0.0</v>
      </c>
    </row>
    <row r="736">
      <c r="B736" s="83">
        <f>sumifs('Train Failure report card'!I747:I1000,'Train Failure report card'!G747:G1000,A736)</f>
        <v>0</v>
      </c>
      <c r="C736" s="104"/>
      <c r="D736" s="104">
        <v>0.0</v>
      </c>
    </row>
    <row r="737">
      <c r="B737" s="83">
        <f>sumifs('Train Failure report card'!I748:I1000,'Train Failure report card'!G748:G1000,A737)</f>
        <v>0</v>
      </c>
      <c r="C737" s="104"/>
      <c r="D737" s="104">
        <v>0.0</v>
      </c>
    </row>
    <row r="738">
      <c r="B738" s="83">
        <f>sumifs('Train Failure report card'!I749:I1000,'Train Failure report card'!G749:G1000,A738)</f>
        <v>0</v>
      </c>
      <c r="C738" s="104"/>
      <c r="D738" s="104">
        <v>0.0</v>
      </c>
    </row>
    <row r="739">
      <c r="B739" s="83">
        <f>sumifs('Train Failure report card'!I750:I1000,'Train Failure report card'!G750:G1000,A739)</f>
        <v>0</v>
      </c>
      <c r="C739" s="104"/>
      <c r="D739" s="104">
        <v>0.0</v>
      </c>
    </row>
    <row r="740">
      <c r="B740" s="83">
        <f>sumifs('Train Failure report card'!I751:I1000,'Train Failure report card'!G751:G1000,A740)</f>
        <v>0</v>
      </c>
      <c r="C740" s="104"/>
      <c r="D740" s="104">
        <v>0.0</v>
      </c>
    </row>
    <row r="741">
      <c r="B741" s="83">
        <f>sumifs('Train Failure report card'!I752:I1000,'Train Failure report card'!G752:G1000,A741)</f>
        <v>0</v>
      </c>
      <c r="C741" s="104"/>
      <c r="D741" s="104">
        <v>0.0</v>
      </c>
    </row>
    <row r="742">
      <c r="B742" s="83">
        <f>sumifs('Train Failure report card'!I753:I1000,'Train Failure report card'!G753:G1000,A742)</f>
        <v>0</v>
      </c>
      <c r="C742" s="104"/>
      <c r="D742" s="104">
        <v>0.0</v>
      </c>
    </row>
    <row r="743">
      <c r="B743" s="83">
        <f>sumifs('Train Failure report card'!I754:I1000,'Train Failure report card'!G754:G1000,A743)</f>
        <v>0</v>
      </c>
      <c r="C743" s="104"/>
      <c r="D743" s="104">
        <v>0.0</v>
      </c>
    </row>
    <row r="744">
      <c r="B744" s="83">
        <f>sumifs('Train Failure report card'!I755:I1000,'Train Failure report card'!G755:G1000,A744)</f>
        <v>0</v>
      </c>
      <c r="C744" s="104"/>
      <c r="D744" s="104">
        <v>0.0</v>
      </c>
    </row>
    <row r="745">
      <c r="B745" s="83">
        <f>sumifs('Train Failure report card'!I756:I1000,'Train Failure report card'!G756:G1000,A745)</f>
        <v>0</v>
      </c>
      <c r="C745" s="104"/>
      <c r="D745" s="104">
        <v>0.0</v>
      </c>
    </row>
    <row r="746">
      <c r="B746" s="83">
        <f>sumifs('Train Failure report card'!I757:I1000,'Train Failure report card'!G757:G1000,A746)</f>
        <v>0</v>
      </c>
      <c r="C746" s="104"/>
      <c r="D746" s="104">
        <v>0.0</v>
      </c>
    </row>
    <row r="747">
      <c r="B747" s="83">
        <f>sumifs('Train Failure report card'!I758:I1000,'Train Failure report card'!G758:G1000,A747)</f>
        <v>0</v>
      </c>
      <c r="C747" s="104"/>
      <c r="D747" s="104">
        <v>0.0</v>
      </c>
    </row>
    <row r="748">
      <c r="B748" s="83">
        <f>sumifs('Train Failure report card'!I759:I1000,'Train Failure report card'!G759:G1000,A748)</f>
        <v>0</v>
      </c>
      <c r="C748" s="104"/>
      <c r="D748" s="104">
        <v>0.0</v>
      </c>
    </row>
    <row r="749">
      <c r="B749" s="83">
        <f>sumifs('Train Failure report card'!I760:I1000,'Train Failure report card'!G760:G1000,A749)</f>
        <v>0</v>
      </c>
      <c r="C749" s="104"/>
      <c r="D749" s="104">
        <v>0.0</v>
      </c>
    </row>
    <row r="750">
      <c r="B750" s="83">
        <f>sumifs('Train Failure report card'!I761:I1000,'Train Failure report card'!G761:G1000,A750)</f>
        <v>0</v>
      </c>
      <c r="C750" s="104"/>
      <c r="D750" s="104">
        <v>0.0</v>
      </c>
    </row>
    <row r="751">
      <c r="B751" s="83">
        <f>sumifs('Train Failure report card'!I762:I1000,'Train Failure report card'!G762:G1000,A751)</f>
        <v>0</v>
      </c>
      <c r="C751" s="104"/>
      <c r="D751" s="104">
        <v>0.0</v>
      </c>
    </row>
    <row r="752">
      <c r="B752" s="83">
        <f>sumifs('Train Failure report card'!I763:I1000,'Train Failure report card'!G763:G1000,A752)</f>
        <v>0</v>
      </c>
      <c r="C752" s="104"/>
      <c r="D752" s="104">
        <v>0.0</v>
      </c>
    </row>
    <row r="753">
      <c r="B753" s="83">
        <f>sumifs('Train Failure report card'!I764:I1000,'Train Failure report card'!G764:G1000,A753)</f>
        <v>0</v>
      </c>
      <c r="C753" s="104"/>
      <c r="D753" s="104">
        <v>0.0</v>
      </c>
    </row>
    <row r="754">
      <c r="B754" s="83">
        <f>sumifs('Train Failure report card'!I765:I1000,'Train Failure report card'!G765:G1000,A754)</f>
        <v>0</v>
      </c>
      <c r="C754" s="104"/>
      <c r="D754" s="104">
        <v>0.0</v>
      </c>
    </row>
    <row r="755">
      <c r="B755" s="83">
        <f>sumifs('Train Failure report card'!I766:I1000,'Train Failure report card'!G766:G1000,A755)</f>
        <v>0</v>
      </c>
      <c r="C755" s="104"/>
      <c r="D755" s="104">
        <v>0.0</v>
      </c>
    </row>
    <row r="756">
      <c r="B756" s="83">
        <f>sumifs('Train Failure report card'!I767:I1000,'Train Failure report card'!G767:G1000,A756)</f>
        <v>0</v>
      </c>
      <c r="C756" s="104"/>
      <c r="D756" s="104">
        <v>0.0</v>
      </c>
    </row>
    <row r="757">
      <c r="B757" s="83">
        <f>sumifs('Train Failure report card'!I768:I1000,'Train Failure report card'!G768:G1000,A757)</f>
        <v>0</v>
      </c>
      <c r="C757" s="104"/>
      <c r="D757" s="104">
        <v>0.0</v>
      </c>
    </row>
    <row r="758">
      <c r="B758" s="83">
        <f>sumifs('Train Failure report card'!I769:I1000,'Train Failure report card'!G769:G1000,A758)</f>
        <v>0</v>
      </c>
      <c r="C758" s="104"/>
      <c r="D758" s="104">
        <v>0.0</v>
      </c>
    </row>
    <row r="759">
      <c r="B759" s="83">
        <f>sumifs('Train Failure report card'!I770:I1000,'Train Failure report card'!G770:G1000,A759)</f>
        <v>0</v>
      </c>
      <c r="C759" s="104"/>
      <c r="D759" s="104">
        <v>0.0</v>
      </c>
    </row>
    <row r="760">
      <c r="B760" s="83">
        <f>sumifs('Train Failure report card'!I771:I1000,'Train Failure report card'!G771:G1000,A760)</f>
        <v>0</v>
      </c>
      <c r="C760" s="104"/>
      <c r="D760" s="104">
        <v>0.0</v>
      </c>
    </row>
    <row r="761">
      <c r="B761" s="83">
        <f>sumifs('Train Failure report card'!I772:I1000,'Train Failure report card'!G772:G1000,A761)</f>
        <v>0</v>
      </c>
      <c r="C761" s="104"/>
      <c r="D761" s="104">
        <v>0.0</v>
      </c>
    </row>
    <row r="762">
      <c r="B762" s="83">
        <f>sumifs('Train Failure report card'!I773:I1000,'Train Failure report card'!G773:G1000,A762)</f>
        <v>0</v>
      </c>
      <c r="C762" s="104"/>
      <c r="D762" s="104">
        <v>0.0</v>
      </c>
    </row>
    <row r="763">
      <c r="B763" s="83">
        <f>sumifs('Train Failure report card'!I774:I1000,'Train Failure report card'!G774:G1000,A763)</f>
        <v>0</v>
      </c>
      <c r="C763" s="104"/>
      <c r="D763" s="104">
        <v>0.0</v>
      </c>
    </row>
    <row r="764">
      <c r="B764" s="83">
        <f>sumifs('Train Failure report card'!I775:I1000,'Train Failure report card'!G775:G1000,A764)</f>
        <v>0</v>
      </c>
      <c r="C764" s="104"/>
      <c r="D764" s="104">
        <v>0.0</v>
      </c>
    </row>
    <row r="765">
      <c r="B765" s="83">
        <f>sumifs('Train Failure report card'!I776:I1000,'Train Failure report card'!G776:G1000,A765)</f>
        <v>0</v>
      </c>
      <c r="C765" s="104"/>
      <c r="D765" s="104">
        <v>0.0</v>
      </c>
    </row>
    <row r="766">
      <c r="B766" s="83">
        <f>sumifs('Train Failure report card'!I777:I1000,'Train Failure report card'!G777:G1000,A766)</f>
        <v>0</v>
      </c>
      <c r="C766" s="104"/>
      <c r="D766" s="104">
        <v>0.0</v>
      </c>
    </row>
    <row r="767">
      <c r="B767" s="83">
        <f>sumifs('Train Failure report card'!I778:I1000,'Train Failure report card'!G778:G1000,A767)</f>
        <v>0</v>
      </c>
      <c r="C767" s="104"/>
      <c r="D767" s="104">
        <v>0.0</v>
      </c>
    </row>
    <row r="768">
      <c r="B768" s="83">
        <f>sumifs('Train Failure report card'!I779:I1000,'Train Failure report card'!G779:G1000,A768)</f>
        <v>0</v>
      </c>
      <c r="C768" s="104"/>
      <c r="D768" s="104">
        <v>0.0</v>
      </c>
    </row>
    <row r="769">
      <c r="B769" s="83">
        <f>sumifs('Train Failure report card'!I780:I1000,'Train Failure report card'!G780:G1000,A769)</f>
        <v>0</v>
      </c>
      <c r="C769" s="104"/>
      <c r="D769" s="104">
        <v>0.0</v>
      </c>
    </row>
    <row r="770">
      <c r="B770" s="83">
        <f>sumifs('Train Failure report card'!I781:I1000,'Train Failure report card'!G781:G1000,A770)</f>
        <v>0</v>
      </c>
      <c r="C770" s="104"/>
      <c r="D770" s="104">
        <v>0.0</v>
      </c>
    </row>
    <row r="771">
      <c r="B771" s="83">
        <f>sumifs('Train Failure report card'!I782:I1000,'Train Failure report card'!G782:G1000,A771)</f>
        <v>0</v>
      </c>
      <c r="C771" s="104"/>
      <c r="D771" s="104">
        <v>0.0</v>
      </c>
    </row>
    <row r="772">
      <c r="B772" s="83">
        <f>sumifs('Train Failure report card'!I783:I1000,'Train Failure report card'!G783:G1000,A772)</f>
        <v>0</v>
      </c>
      <c r="C772" s="104"/>
      <c r="D772" s="104">
        <v>0.0</v>
      </c>
    </row>
    <row r="773">
      <c r="B773" s="83">
        <f>sumifs('Train Failure report card'!I784:I1000,'Train Failure report card'!G784:G1000,A773)</f>
        <v>0</v>
      </c>
      <c r="C773" s="104"/>
      <c r="D773" s="104">
        <v>0.0</v>
      </c>
    </row>
    <row r="774">
      <c r="B774" s="83">
        <f>sumifs('Train Failure report card'!I785:I1000,'Train Failure report card'!G785:G1000,A774)</f>
        <v>0</v>
      </c>
      <c r="C774" s="104"/>
      <c r="D774" s="104">
        <v>0.0</v>
      </c>
    </row>
    <row r="775">
      <c r="B775" s="83">
        <f>sumifs('Train Failure report card'!I786:I1000,'Train Failure report card'!G786:G1000,A775)</f>
        <v>0</v>
      </c>
      <c r="C775" s="104"/>
      <c r="D775" s="104">
        <v>0.0</v>
      </c>
    </row>
    <row r="776">
      <c r="B776" s="83">
        <f>sumifs('Train Failure report card'!I787:I1000,'Train Failure report card'!G787:G1000,A776)</f>
        <v>0</v>
      </c>
      <c r="C776" s="104"/>
      <c r="D776" s="104">
        <v>0.0</v>
      </c>
    </row>
    <row r="777">
      <c r="B777" s="83">
        <f>sumifs('Train Failure report card'!I788:I1000,'Train Failure report card'!G788:G1000,A777)</f>
        <v>0</v>
      </c>
      <c r="C777" s="104"/>
      <c r="D777" s="104">
        <v>0.0</v>
      </c>
    </row>
    <row r="778">
      <c r="B778" s="83">
        <f>sumifs('Train Failure report card'!I789:I1000,'Train Failure report card'!G789:G1000,A778)</f>
        <v>0</v>
      </c>
      <c r="C778" s="104"/>
      <c r="D778" s="104">
        <v>0.0</v>
      </c>
    </row>
    <row r="779">
      <c r="B779" s="83">
        <f>sumifs('Train Failure report card'!I790:I1000,'Train Failure report card'!G790:G1000,A779)</f>
        <v>0</v>
      </c>
      <c r="C779" s="104"/>
      <c r="D779" s="104">
        <v>0.0</v>
      </c>
    </row>
    <row r="780">
      <c r="B780" s="83">
        <f>sumifs('Train Failure report card'!I791:I1000,'Train Failure report card'!G791:G1000,A780)</f>
        <v>0</v>
      </c>
      <c r="C780" s="104"/>
      <c r="D780" s="104">
        <v>0.0</v>
      </c>
    </row>
    <row r="781">
      <c r="B781" s="83">
        <f>sumifs('Train Failure report card'!I792:I1000,'Train Failure report card'!G792:G1000,A781)</f>
        <v>0</v>
      </c>
      <c r="C781" s="104"/>
      <c r="D781" s="104">
        <v>0.0</v>
      </c>
    </row>
    <row r="782">
      <c r="B782" s="83">
        <f>sumifs('Train Failure report card'!I793:I1000,'Train Failure report card'!G793:G1000,A782)</f>
        <v>0</v>
      </c>
      <c r="C782" s="104"/>
      <c r="D782" s="104">
        <v>0.0</v>
      </c>
    </row>
    <row r="783">
      <c r="B783" s="83">
        <f>sumifs('Train Failure report card'!I794:I1000,'Train Failure report card'!G794:G1000,A783)</f>
        <v>0</v>
      </c>
      <c r="C783" s="104"/>
      <c r="D783" s="104">
        <v>0.0</v>
      </c>
    </row>
    <row r="784">
      <c r="B784" s="83">
        <f>sumifs('Train Failure report card'!I795:I1000,'Train Failure report card'!G795:G1000,A784)</f>
        <v>0</v>
      </c>
      <c r="C784" s="104"/>
      <c r="D784" s="104">
        <v>0.0</v>
      </c>
    </row>
    <row r="785">
      <c r="B785" s="83">
        <f>sumifs('Train Failure report card'!I796:I1000,'Train Failure report card'!G796:G1000,A785)</f>
        <v>0</v>
      </c>
      <c r="C785" s="104"/>
      <c r="D785" s="104">
        <v>0.0</v>
      </c>
    </row>
    <row r="786">
      <c r="B786" s="83">
        <f>sumifs('Train Failure report card'!I797:I1000,'Train Failure report card'!G797:G1000,A786)</f>
        <v>0</v>
      </c>
      <c r="C786" s="104"/>
      <c r="D786" s="104">
        <v>0.0</v>
      </c>
    </row>
    <row r="787">
      <c r="B787" s="83">
        <f>sumifs('Train Failure report card'!I798:I1000,'Train Failure report card'!G798:G1000,A787)</f>
        <v>0</v>
      </c>
      <c r="C787" s="104"/>
      <c r="D787" s="104">
        <v>0.0</v>
      </c>
    </row>
    <row r="788">
      <c r="B788" s="83">
        <f>sumifs('Train Failure report card'!I799:I1000,'Train Failure report card'!G799:G1000,A788)</f>
        <v>0</v>
      </c>
      <c r="C788" s="104"/>
      <c r="D788" s="104">
        <v>0.0</v>
      </c>
    </row>
    <row r="789">
      <c r="B789" s="83">
        <f>sumifs('Train Failure report card'!I800:I1000,'Train Failure report card'!G800:G1000,A789)</f>
        <v>0</v>
      </c>
      <c r="C789" s="104"/>
      <c r="D789" s="104">
        <v>0.0</v>
      </c>
    </row>
    <row r="790">
      <c r="B790" s="83">
        <f>sumifs('Train Failure report card'!I801:I1000,'Train Failure report card'!G801:G1000,A790)</f>
        <v>0</v>
      </c>
      <c r="C790" s="104"/>
      <c r="D790" s="104">
        <v>0.0</v>
      </c>
    </row>
    <row r="791">
      <c r="B791" s="83">
        <f>sumifs('Train Failure report card'!I802:I1000,'Train Failure report card'!G802:G1000,A791)</f>
        <v>0</v>
      </c>
      <c r="C791" s="104"/>
      <c r="D791" s="104">
        <v>0.0</v>
      </c>
    </row>
    <row r="792">
      <c r="B792" s="83">
        <f>sumifs('Train Failure report card'!I803:I1000,'Train Failure report card'!G803:G1000,A792)</f>
        <v>0</v>
      </c>
      <c r="C792" s="104"/>
      <c r="D792" s="104">
        <v>0.0</v>
      </c>
    </row>
    <row r="793">
      <c r="B793" s="83">
        <f>sumifs('Train Failure report card'!I804:I1000,'Train Failure report card'!G804:G1000,A793)</f>
        <v>0</v>
      </c>
      <c r="C793" s="104"/>
      <c r="D793" s="104">
        <v>0.0</v>
      </c>
    </row>
    <row r="794">
      <c r="B794" s="83">
        <f>sumifs('Train Failure report card'!I805:I1000,'Train Failure report card'!G805:G1000,A794)</f>
        <v>0</v>
      </c>
      <c r="C794" s="104"/>
      <c r="D794" s="104">
        <v>0.0</v>
      </c>
    </row>
    <row r="795">
      <c r="B795" s="83">
        <f>sumifs('Train Failure report card'!I806:I1000,'Train Failure report card'!G806:G1000,A795)</f>
        <v>0</v>
      </c>
      <c r="C795" s="104"/>
      <c r="D795" s="104">
        <v>0.0</v>
      </c>
    </row>
    <row r="796">
      <c r="B796" s="83">
        <f>sumifs('Train Failure report card'!I807:I1000,'Train Failure report card'!G807:G1000,A796)</f>
        <v>0</v>
      </c>
      <c r="C796" s="104"/>
      <c r="D796" s="104">
        <v>0.0</v>
      </c>
    </row>
    <row r="797">
      <c r="B797" s="83">
        <f>sumifs('Train Failure report card'!I808:I1000,'Train Failure report card'!G808:G1000,A797)</f>
        <v>0</v>
      </c>
      <c r="C797" s="104"/>
      <c r="D797" s="104">
        <v>0.0</v>
      </c>
    </row>
    <row r="798">
      <c r="B798" s="83">
        <f>sumifs('Train Failure report card'!I809:I1000,'Train Failure report card'!G809:G1000,A798)</f>
        <v>0</v>
      </c>
      <c r="C798" s="104"/>
      <c r="D798" s="104">
        <v>0.0</v>
      </c>
    </row>
    <row r="799">
      <c r="B799" s="83">
        <f>sumifs('Train Failure report card'!I810:I1000,'Train Failure report card'!G810:G1000,A799)</f>
        <v>0</v>
      </c>
      <c r="C799" s="104"/>
      <c r="D799" s="104">
        <v>0.0</v>
      </c>
    </row>
    <row r="800">
      <c r="B800" s="83">
        <f>sumifs('Train Failure report card'!I811:I1000,'Train Failure report card'!G811:G1000,A800)</f>
        <v>0</v>
      </c>
      <c r="C800" s="104"/>
      <c r="D800" s="104">
        <v>0.0</v>
      </c>
    </row>
    <row r="801">
      <c r="B801" s="83">
        <f>sumifs('Train Failure report card'!I812:I1000,'Train Failure report card'!G812:G1000,A801)</f>
        <v>0</v>
      </c>
      <c r="C801" s="104"/>
      <c r="D801" s="104">
        <v>0.0</v>
      </c>
    </row>
    <row r="802">
      <c r="B802" s="83">
        <f>sumifs('Train Failure report card'!I813:I1000,'Train Failure report card'!G813:G1000,A802)</f>
        <v>0</v>
      </c>
      <c r="C802" s="104"/>
      <c r="D802" s="104">
        <v>0.0</v>
      </c>
    </row>
    <row r="803">
      <c r="B803" s="83">
        <f>sumifs('Train Failure report card'!I814:I1000,'Train Failure report card'!G814:G1000,A803)</f>
        <v>0</v>
      </c>
      <c r="C803" s="104"/>
      <c r="D803" s="104">
        <v>0.0</v>
      </c>
    </row>
    <row r="804">
      <c r="B804" s="83">
        <f>sumifs('Train Failure report card'!I815:I1000,'Train Failure report card'!G815:G1000,A804)</f>
        <v>0</v>
      </c>
      <c r="C804" s="104"/>
      <c r="D804" s="104">
        <v>0.0</v>
      </c>
    </row>
    <row r="805">
      <c r="B805" s="83">
        <f>sumifs('Train Failure report card'!I816:I1000,'Train Failure report card'!G816:G1000,A805)</f>
        <v>0</v>
      </c>
      <c r="C805" s="104"/>
      <c r="D805" s="104">
        <v>0.0</v>
      </c>
    </row>
    <row r="806">
      <c r="B806" s="83">
        <f>sumifs('Train Failure report card'!I817:I1000,'Train Failure report card'!G817:G1000,A806)</f>
        <v>0</v>
      </c>
      <c r="C806" s="104"/>
      <c r="D806" s="104">
        <v>0.0</v>
      </c>
    </row>
    <row r="807">
      <c r="B807" s="83">
        <f>sumifs('Train Failure report card'!I818:I1000,'Train Failure report card'!G818:G1000,A807)</f>
        <v>0</v>
      </c>
      <c r="C807" s="104"/>
      <c r="D807" s="104">
        <v>0.0</v>
      </c>
    </row>
    <row r="808">
      <c r="B808" s="83">
        <f>sumifs('Train Failure report card'!I819:I1000,'Train Failure report card'!G819:G1000,A808)</f>
        <v>0</v>
      </c>
      <c r="C808" s="104"/>
      <c r="D808" s="104">
        <v>0.0</v>
      </c>
    </row>
    <row r="809">
      <c r="B809" s="83">
        <f>sumifs('Train Failure report card'!I820:I1000,'Train Failure report card'!G820:G1000,A809)</f>
        <v>0</v>
      </c>
      <c r="C809" s="104"/>
      <c r="D809" s="104">
        <v>0.0</v>
      </c>
    </row>
    <row r="810">
      <c r="B810" s="83">
        <f>sumifs('Train Failure report card'!I821:I1000,'Train Failure report card'!G821:G1000,A810)</f>
        <v>0</v>
      </c>
      <c r="C810" s="104"/>
      <c r="D810" s="104">
        <v>0.0</v>
      </c>
    </row>
    <row r="811">
      <c r="B811" s="83">
        <f>sumifs('Train Failure report card'!I822:I1000,'Train Failure report card'!G822:G1000,A811)</f>
        <v>0</v>
      </c>
      <c r="C811" s="104"/>
      <c r="D811" s="104">
        <v>0.0</v>
      </c>
    </row>
    <row r="812">
      <c r="B812" s="83">
        <f>sumifs('Train Failure report card'!I823:I1000,'Train Failure report card'!G823:G1000,A812)</f>
        <v>0</v>
      </c>
      <c r="C812" s="104"/>
      <c r="D812" s="104">
        <v>0.0</v>
      </c>
    </row>
    <row r="813">
      <c r="B813" s="83">
        <f>sumifs('Train Failure report card'!I824:I1000,'Train Failure report card'!G824:G1000,A813)</f>
        <v>0</v>
      </c>
      <c r="C813" s="104"/>
      <c r="D813" s="104">
        <v>0.0</v>
      </c>
    </row>
    <row r="814">
      <c r="B814" s="83">
        <f>sumifs('Train Failure report card'!I825:I1000,'Train Failure report card'!G825:G1000,A814)</f>
        <v>0</v>
      </c>
      <c r="C814" s="104"/>
      <c r="D814" s="104">
        <v>0.0</v>
      </c>
    </row>
    <row r="815">
      <c r="B815" s="83">
        <f>sumifs('Train Failure report card'!I826:I1000,'Train Failure report card'!G826:G1000,A815)</f>
        <v>0</v>
      </c>
      <c r="C815" s="104"/>
      <c r="D815" s="104">
        <v>0.0</v>
      </c>
    </row>
    <row r="816">
      <c r="B816" s="83">
        <f>sumifs('Train Failure report card'!I827:I1000,'Train Failure report card'!G827:G1000,A816)</f>
        <v>0</v>
      </c>
      <c r="C816" s="104"/>
      <c r="D816" s="104">
        <v>0.0</v>
      </c>
    </row>
    <row r="817">
      <c r="B817" s="83">
        <f>sumifs('Train Failure report card'!I828:I1000,'Train Failure report card'!G828:G1000,A817)</f>
        <v>0</v>
      </c>
      <c r="C817" s="104"/>
      <c r="D817" s="104">
        <v>0.0</v>
      </c>
    </row>
    <row r="818">
      <c r="B818" s="83">
        <f>sumifs('Train Failure report card'!I829:I1000,'Train Failure report card'!G829:G1000,A818)</f>
        <v>0</v>
      </c>
      <c r="C818" s="104"/>
      <c r="D818" s="104">
        <v>0.0</v>
      </c>
    </row>
    <row r="819">
      <c r="B819" s="83">
        <f>sumifs('Train Failure report card'!I830:I1000,'Train Failure report card'!G830:G1000,A819)</f>
        <v>0</v>
      </c>
      <c r="C819" s="104"/>
      <c r="D819" s="104">
        <v>0.0</v>
      </c>
    </row>
    <row r="820">
      <c r="B820" s="83">
        <f>sumifs('Train Failure report card'!I831:I1000,'Train Failure report card'!G831:G1000,A820)</f>
        <v>0</v>
      </c>
      <c r="C820" s="104"/>
      <c r="D820" s="104">
        <v>0.0</v>
      </c>
    </row>
    <row r="821">
      <c r="B821" s="83">
        <f>sumifs('Train Failure report card'!I832:I1000,'Train Failure report card'!G832:G1000,A821)</f>
        <v>0</v>
      </c>
      <c r="C821" s="104"/>
      <c r="D821" s="104">
        <v>0.0</v>
      </c>
    </row>
    <row r="822">
      <c r="B822" s="83">
        <f>sumifs('Train Failure report card'!I833:I1000,'Train Failure report card'!G833:G1000,A822)</f>
        <v>0</v>
      </c>
      <c r="C822" s="104"/>
      <c r="D822" s="104">
        <v>0.0</v>
      </c>
    </row>
    <row r="823">
      <c r="B823" s="83">
        <f>sumifs('Train Failure report card'!I834:I1000,'Train Failure report card'!G834:G1000,A823)</f>
        <v>0</v>
      </c>
      <c r="C823" s="104"/>
      <c r="D823" s="104">
        <v>0.0</v>
      </c>
    </row>
    <row r="824">
      <c r="B824" s="83">
        <f>sumifs('Train Failure report card'!I835:I1000,'Train Failure report card'!G835:G1000,A824)</f>
        <v>0</v>
      </c>
      <c r="C824" s="104"/>
      <c r="D824" s="104">
        <v>0.0</v>
      </c>
    </row>
    <row r="825">
      <c r="B825" s="83">
        <f>sumifs('Train Failure report card'!I836:I1000,'Train Failure report card'!G836:G1000,A825)</f>
        <v>0</v>
      </c>
      <c r="C825" s="104"/>
      <c r="D825" s="104">
        <v>0.0</v>
      </c>
    </row>
    <row r="826">
      <c r="B826" s="83">
        <f>sumifs('Train Failure report card'!I837:I1000,'Train Failure report card'!G837:G1000,A826)</f>
        <v>0</v>
      </c>
      <c r="C826" s="104"/>
      <c r="D826" s="104">
        <v>0.0</v>
      </c>
    </row>
    <row r="827">
      <c r="B827" s="83">
        <f>sumifs('Train Failure report card'!I838:I1000,'Train Failure report card'!G838:G1000,A827)</f>
        <v>0</v>
      </c>
      <c r="C827" s="104"/>
      <c r="D827" s="104">
        <v>0.0</v>
      </c>
    </row>
    <row r="828">
      <c r="B828" s="83">
        <f>sumifs('Train Failure report card'!I839:I1000,'Train Failure report card'!G839:G1000,A828)</f>
        <v>0</v>
      </c>
      <c r="C828" s="104"/>
      <c r="D828" s="104">
        <v>0.0</v>
      </c>
    </row>
    <row r="829">
      <c r="B829" s="83">
        <f>sumifs('Train Failure report card'!I840:I1000,'Train Failure report card'!G840:G1000,A829)</f>
        <v>0</v>
      </c>
      <c r="C829" s="104"/>
      <c r="D829" s="104">
        <v>0.0</v>
      </c>
    </row>
    <row r="830">
      <c r="B830" s="83">
        <f>sumifs('Train Failure report card'!I841:I1000,'Train Failure report card'!G841:G1000,A830)</f>
        <v>0</v>
      </c>
      <c r="C830" s="104"/>
      <c r="D830" s="104">
        <v>0.0</v>
      </c>
    </row>
    <row r="831">
      <c r="B831" s="83">
        <f>sumifs('Train Failure report card'!I842:I1000,'Train Failure report card'!G842:G1000,A831)</f>
        <v>0</v>
      </c>
      <c r="C831" s="104"/>
      <c r="D831" s="104">
        <v>0.0</v>
      </c>
    </row>
    <row r="832">
      <c r="B832" s="83">
        <f>sumifs('Train Failure report card'!I843:I1000,'Train Failure report card'!G843:G1000,A832)</f>
        <v>0</v>
      </c>
      <c r="C832" s="104"/>
      <c r="D832" s="104">
        <v>0.0</v>
      </c>
    </row>
    <row r="833">
      <c r="B833" s="83">
        <f>sumifs('Train Failure report card'!I844:I1000,'Train Failure report card'!G844:G1000,A833)</f>
        <v>0</v>
      </c>
      <c r="C833" s="104"/>
      <c r="D833" s="104">
        <v>0.0</v>
      </c>
    </row>
    <row r="834">
      <c r="B834" s="83">
        <f>sumifs('Train Failure report card'!I845:I1000,'Train Failure report card'!G845:G1000,A834)</f>
        <v>0</v>
      </c>
      <c r="C834" s="104"/>
      <c r="D834" s="104">
        <v>0.0</v>
      </c>
    </row>
    <row r="835">
      <c r="B835" s="83">
        <f>sumifs('Train Failure report card'!I846:I1000,'Train Failure report card'!G846:G1000,A835)</f>
        <v>0</v>
      </c>
      <c r="C835" s="104"/>
      <c r="D835" s="104">
        <v>0.0</v>
      </c>
    </row>
    <row r="836">
      <c r="B836" s="83">
        <f>sumifs('Train Failure report card'!I847:I1000,'Train Failure report card'!G847:G1000,A836)</f>
        <v>0</v>
      </c>
      <c r="C836" s="104"/>
      <c r="D836" s="104">
        <v>0.0</v>
      </c>
    </row>
    <row r="837">
      <c r="B837" s="83">
        <f>sumifs('Train Failure report card'!I848:I1000,'Train Failure report card'!G848:G1000,A837)</f>
        <v>0</v>
      </c>
      <c r="C837" s="104"/>
      <c r="D837" s="104">
        <v>0.0</v>
      </c>
    </row>
    <row r="838">
      <c r="B838" s="83">
        <f>sumifs('Train Failure report card'!I849:I1000,'Train Failure report card'!G849:G1000,A838)</f>
        <v>0</v>
      </c>
      <c r="C838" s="104"/>
      <c r="D838" s="104">
        <v>0.0</v>
      </c>
    </row>
    <row r="839">
      <c r="B839" s="83">
        <f>sumifs('Train Failure report card'!I850:I1000,'Train Failure report card'!G850:G1000,A839)</f>
        <v>0</v>
      </c>
      <c r="C839" s="104"/>
      <c r="D839" s="104">
        <v>0.0</v>
      </c>
    </row>
    <row r="840">
      <c r="B840" s="83">
        <f>sumifs('Train Failure report card'!I851:I1000,'Train Failure report card'!G851:G1000,A840)</f>
        <v>0</v>
      </c>
      <c r="C840" s="104"/>
      <c r="D840" s="104">
        <v>0.0</v>
      </c>
    </row>
    <row r="841">
      <c r="B841" s="83">
        <f>sumifs('Train Failure report card'!I852:I1000,'Train Failure report card'!G852:G1000,A841)</f>
        <v>0</v>
      </c>
      <c r="C841" s="104"/>
      <c r="D841" s="104">
        <v>0.0</v>
      </c>
    </row>
    <row r="842">
      <c r="B842" s="83">
        <f>sumifs('Train Failure report card'!I853:I1000,'Train Failure report card'!G853:G1000,A842)</f>
        <v>0</v>
      </c>
      <c r="C842" s="104"/>
      <c r="D842" s="104">
        <v>0.0</v>
      </c>
    </row>
    <row r="843">
      <c r="B843" s="83">
        <f>sumifs('Train Failure report card'!I854:I1000,'Train Failure report card'!G854:G1000,A843)</f>
        <v>0</v>
      </c>
      <c r="C843" s="104"/>
      <c r="D843" s="104">
        <v>0.0</v>
      </c>
    </row>
    <row r="844">
      <c r="B844" s="83">
        <f>sumifs('Train Failure report card'!I855:I1000,'Train Failure report card'!G855:G1000,A844)</f>
        <v>0</v>
      </c>
      <c r="C844" s="104"/>
      <c r="D844" s="104">
        <v>0.0</v>
      </c>
    </row>
    <row r="845">
      <c r="B845" s="83">
        <f>sumifs('Train Failure report card'!I856:I1000,'Train Failure report card'!G856:G1000,A845)</f>
        <v>0</v>
      </c>
      <c r="C845" s="104"/>
      <c r="D845" s="104">
        <v>0.0</v>
      </c>
    </row>
    <row r="846">
      <c r="B846" s="83">
        <f>sumifs('Train Failure report card'!I857:I1000,'Train Failure report card'!G857:G1000,A846)</f>
        <v>0</v>
      </c>
      <c r="C846" s="104"/>
      <c r="D846" s="104">
        <v>0.0</v>
      </c>
    </row>
    <row r="847">
      <c r="B847" s="83">
        <f>sumifs('Train Failure report card'!I858:I1000,'Train Failure report card'!G858:G1000,A847)</f>
        <v>0</v>
      </c>
      <c r="C847" s="104"/>
      <c r="D847" s="104">
        <v>0.0</v>
      </c>
    </row>
    <row r="848">
      <c r="B848" s="83">
        <f>sumifs('Train Failure report card'!I859:I1000,'Train Failure report card'!G859:G1000,A848)</f>
        <v>0</v>
      </c>
      <c r="C848" s="104"/>
      <c r="D848" s="104">
        <v>0.0</v>
      </c>
    </row>
    <row r="849">
      <c r="B849" s="83">
        <f>sumifs('Train Failure report card'!I860:I1000,'Train Failure report card'!G860:G1000,A849)</f>
        <v>0</v>
      </c>
      <c r="C849" s="104"/>
      <c r="D849" s="104">
        <v>0.0</v>
      </c>
    </row>
    <row r="850">
      <c r="B850" s="83">
        <f>sumifs('Train Failure report card'!I861:I1000,'Train Failure report card'!G861:G1000,A850)</f>
        <v>0</v>
      </c>
      <c r="C850" s="104"/>
      <c r="D850" s="104">
        <v>0.0</v>
      </c>
    </row>
    <row r="851">
      <c r="B851" s="83">
        <f>sumifs('Train Failure report card'!I862:I1000,'Train Failure report card'!G862:G1000,A851)</f>
        <v>0</v>
      </c>
      <c r="C851" s="104"/>
      <c r="D851" s="104">
        <v>0.0</v>
      </c>
    </row>
    <row r="852">
      <c r="B852" s="83">
        <f>sumifs('Train Failure report card'!I863:I1000,'Train Failure report card'!G863:G1000,A852)</f>
        <v>0</v>
      </c>
      <c r="C852" s="104"/>
      <c r="D852" s="104">
        <v>0.0</v>
      </c>
    </row>
    <row r="853">
      <c r="B853" s="83">
        <f>sumifs('Train Failure report card'!I864:I1000,'Train Failure report card'!G864:G1000,A853)</f>
        <v>0</v>
      </c>
      <c r="C853" s="104"/>
      <c r="D853" s="104">
        <v>0.0</v>
      </c>
    </row>
    <row r="854">
      <c r="B854" s="83">
        <f>sumifs('Train Failure report card'!I865:I1000,'Train Failure report card'!G865:G1000,A854)</f>
        <v>0</v>
      </c>
      <c r="C854" s="104"/>
      <c r="D854" s="104">
        <v>0.0</v>
      </c>
    </row>
    <row r="855">
      <c r="B855" s="83">
        <f>sumifs('Train Failure report card'!I866:I1000,'Train Failure report card'!G866:G1000,A855)</f>
        <v>0</v>
      </c>
      <c r="C855" s="104"/>
      <c r="D855" s="104">
        <v>0.0</v>
      </c>
    </row>
    <row r="856">
      <c r="B856" s="83">
        <f>sumifs('Train Failure report card'!I867:I1000,'Train Failure report card'!G867:G1000,A856)</f>
        <v>0</v>
      </c>
      <c r="C856" s="104"/>
      <c r="D856" s="104">
        <v>0.0</v>
      </c>
    </row>
    <row r="857">
      <c r="B857" s="83">
        <f>sumifs('Train Failure report card'!I868:I1000,'Train Failure report card'!G868:G1000,A857)</f>
        <v>0</v>
      </c>
      <c r="C857" s="104"/>
      <c r="D857" s="104">
        <v>0.0</v>
      </c>
    </row>
    <row r="858">
      <c r="B858" s="83">
        <f>sumifs('Train Failure report card'!I869:I1000,'Train Failure report card'!G869:G1000,A858)</f>
        <v>0</v>
      </c>
      <c r="C858" s="104"/>
      <c r="D858" s="104">
        <v>0.0</v>
      </c>
    </row>
    <row r="859">
      <c r="B859" s="83">
        <f>sumifs('Train Failure report card'!I870:I1000,'Train Failure report card'!G870:G1000,A859)</f>
        <v>0</v>
      </c>
      <c r="C859" s="104"/>
      <c r="D859" s="104">
        <v>0.0</v>
      </c>
    </row>
    <row r="860">
      <c r="B860" s="83">
        <f>sumifs('Train Failure report card'!I871:I1000,'Train Failure report card'!G871:G1000,A860)</f>
        <v>0</v>
      </c>
      <c r="C860" s="104"/>
      <c r="D860" s="104">
        <v>0.0</v>
      </c>
    </row>
    <row r="861">
      <c r="B861" s="83">
        <f>sumifs('Train Failure report card'!I872:I1000,'Train Failure report card'!G872:G1000,A861)</f>
        <v>0</v>
      </c>
      <c r="C861" s="104"/>
      <c r="D861" s="104">
        <v>0.0</v>
      </c>
    </row>
    <row r="862">
      <c r="B862" s="83">
        <f>sumifs('Train Failure report card'!I873:I1000,'Train Failure report card'!G873:G1000,A862)</f>
        <v>0</v>
      </c>
      <c r="C862" s="104"/>
      <c r="D862" s="104">
        <v>0.0</v>
      </c>
    </row>
    <row r="863">
      <c r="B863" s="83">
        <f>sumifs('Train Failure report card'!I874:I1000,'Train Failure report card'!G874:G1000,A863)</f>
        <v>0</v>
      </c>
      <c r="C863" s="104"/>
      <c r="D863" s="104">
        <v>0.0</v>
      </c>
    </row>
    <row r="864">
      <c r="B864" s="83">
        <f>sumifs('Train Failure report card'!I875:I1000,'Train Failure report card'!G875:G1000,A864)</f>
        <v>0</v>
      </c>
      <c r="C864" s="104"/>
      <c r="D864" s="104">
        <v>0.0</v>
      </c>
    </row>
    <row r="865">
      <c r="B865" s="83">
        <f>sumifs('Train Failure report card'!I876:I1000,'Train Failure report card'!G876:G1000,A865)</f>
        <v>0</v>
      </c>
      <c r="C865" s="104"/>
      <c r="D865" s="104">
        <v>0.0</v>
      </c>
    </row>
    <row r="866">
      <c r="B866" s="83">
        <f>sumifs('Train Failure report card'!I877:I1000,'Train Failure report card'!G877:G1000,A866)</f>
        <v>0</v>
      </c>
      <c r="C866" s="104"/>
      <c r="D866" s="104">
        <v>0.0</v>
      </c>
    </row>
    <row r="867">
      <c r="B867" s="83">
        <f>sumifs('Train Failure report card'!I878:I1000,'Train Failure report card'!G878:G1000,A867)</f>
        <v>0</v>
      </c>
      <c r="C867" s="104"/>
      <c r="D867" s="104">
        <v>0.0</v>
      </c>
    </row>
    <row r="868">
      <c r="B868" s="83">
        <f>sumifs('Train Failure report card'!I879:I1000,'Train Failure report card'!G879:G1000,A868)</f>
        <v>0</v>
      </c>
      <c r="C868" s="104"/>
      <c r="D868" s="104">
        <v>0.0</v>
      </c>
    </row>
    <row r="869">
      <c r="B869" s="83">
        <f>sumifs('Train Failure report card'!I880:I1000,'Train Failure report card'!G880:G1000,A869)</f>
        <v>0</v>
      </c>
      <c r="C869" s="104"/>
      <c r="D869" s="104">
        <v>0.0</v>
      </c>
    </row>
    <row r="870">
      <c r="B870" s="83">
        <f>sumifs('Train Failure report card'!I881:I1000,'Train Failure report card'!G881:G1000,A870)</f>
        <v>0</v>
      </c>
      <c r="C870" s="104"/>
      <c r="D870" s="104">
        <v>0.0</v>
      </c>
    </row>
    <row r="871">
      <c r="B871" s="83">
        <f>sumifs('Train Failure report card'!I882:I1000,'Train Failure report card'!G882:G1000,A871)</f>
        <v>0</v>
      </c>
      <c r="C871" s="104"/>
      <c r="D871" s="104">
        <v>0.0</v>
      </c>
    </row>
    <row r="872">
      <c r="B872" s="83">
        <f>sumifs('Train Failure report card'!I883:I1000,'Train Failure report card'!G883:G1000,A872)</f>
        <v>0</v>
      </c>
      <c r="C872" s="104"/>
      <c r="D872" s="104">
        <v>0.0</v>
      </c>
    </row>
    <row r="873">
      <c r="B873" s="83">
        <f>sumifs('Train Failure report card'!I884:I1000,'Train Failure report card'!G884:G1000,A873)</f>
        <v>0</v>
      </c>
      <c r="C873" s="104"/>
      <c r="D873" s="104">
        <v>0.0</v>
      </c>
    </row>
    <row r="874">
      <c r="B874" s="83">
        <f>sumifs('Train Failure report card'!I885:I1000,'Train Failure report card'!G885:G1000,A874)</f>
        <v>0</v>
      </c>
      <c r="C874" s="104"/>
      <c r="D874" s="104">
        <v>0.0</v>
      </c>
    </row>
    <row r="875">
      <c r="B875" s="83">
        <f>sumifs('Train Failure report card'!I886:I1000,'Train Failure report card'!G886:G1000,A875)</f>
        <v>0</v>
      </c>
      <c r="C875" s="104"/>
      <c r="D875" s="104">
        <v>0.0</v>
      </c>
    </row>
    <row r="876">
      <c r="B876" s="83">
        <f>sumifs('Train Failure report card'!I887:I1000,'Train Failure report card'!G887:G1000,A876)</f>
        <v>0</v>
      </c>
      <c r="C876" s="104"/>
      <c r="D876" s="104">
        <v>0.0</v>
      </c>
    </row>
    <row r="877">
      <c r="B877" s="83">
        <f>sumifs('Train Failure report card'!I888:I1000,'Train Failure report card'!G888:G1000,A877)</f>
        <v>0</v>
      </c>
      <c r="C877" s="104"/>
      <c r="D877" s="104">
        <v>0.0</v>
      </c>
    </row>
    <row r="878">
      <c r="B878" s="83">
        <f>sumifs('Train Failure report card'!I889:I1000,'Train Failure report card'!G889:G1000,A878)</f>
        <v>0</v>
      </c>
      <c r="C878" s="104"/>
      <c r="D878" s="104">
        <v>0.0</v>
      </c>
    </row>
    <row r="879">
      <c r="B879" s="83">
        <f>sumifs('Train Failure report card'!I890:I1000,'Train Failure report card'!G890:G1000,A879)</f>
        <v>0</v>
      </c>
      <c r="C879" s="104"/>
      <c r="D879" s="104">
        <v>0.0</v>
      </c>
    </row>
    <row r="880">
      <c r="B880" s="83">
        <f>sumifs('Train Failure report card'!I891:I1000,'Train Failure report card'!G891:G1000,A880)</f>
        <v>0</v>
      </c>
      <c r="C880" s="104"/>
      <c r="D880" s="104">
        <v>0.0</v>
      </c>
    </row>
    <row r="881">
      <c r="B881" s="83">
        <f>sumifs('Train Failure report card'!I892:I1000,'Train Failure report card'!G892:G1000,A881)</f>
        <v>0</v>
      </c>
      <c r="C881" s="104"/>
      <c r="D881" s="104">
        <v>0.0</v>
      </c>
    </row>
    <row r="882">
      <c r="B882" s="83">
        <f>sumifs('Train Failure report card'!I893:I1000,'Train Failure report card'!G893:G1000,A882)</f>
        <v>0</v>
      </c>
      <c r="C882" s="104"/>
      <c r="D882" s="104">
        <v>0.0</v>
      </c>
    </row>
    <row r="883">
      <c r="B883" s="83">
        <f>sumifs('Train Failure report card'!I894:I1000,'Train Failure report card'!G894:G1000,A883)</f>
        <v>0</v>
      </c>
      <c r="C883" s="104"/>
      <c r="D883" s="104">
        <v>0.0</v>
      </c>
    </row>
    <row r="884">
      <c r="B884" s="83">
        <f>sumifs('Train Failure report card'!I895:I1000,'Train Failure report card'!G895:G1000,A884)</f>
        <v>0</v>
      </c>
      <c r="C884" s="104"/>
      <c r="D884" s="104">
        <v>0.0</v>
      </c>
    </row>
    <row r="885">
      <c r="B885" s="83">
        <f>sumifs('Train Failure report card'!I896:I1000,'Train Failure report card'!G896:G1000,A885)</f>
        <v>0</v>
      </c>
      <c r="C885" s="104"/>
      <c r="D885" s="104">
        <v>0.0</v>
      </c>
    </row>
    <row r="886">
      <c r="B886" s="83">
        <f>sumifs('Train Failure report card'!I897:I1000,'Train Failure report card'!G897:G1000,A886)</f>
        <v>0</v>
      </c>
      <c r="C886" s="104"/>
      <c r="D886" s="104">
        <v>0.0</v>
      </c>
    </row>
    <row r="887">
      <c r="B887" s="83">
        <f>sumifs('Train Failure report card'!I898:I1000,'Train Failure report card'!G898:G1000,A887)</f>
        <v>0</v>
      </c>
      <c r="C887" s="104"/>
      <c r="D887" s="104">
        <v>0.0</v>
      </c>
    </row>
    <row r="888">
      <c r="B888" s="83">
        <f>sumifs('Train Failure report card'!I899:I1000,'Train Failure report card'!G899:G1000,A888)</f>
        <v>0</v>
      </c>
      <c r="C888" s="104"/>
      <c r="D888" s="104">
        <v>0.0</v>
      </c>
    </row>
    <row r="889">
      <c r="B889" s="83">
        <f>sumifs('Train Failure report card'!I900:I1000,'Train Failure report card'!G900:G1000,A889)</f>
        <v>0</v>
      </c>
      <c r="C889" s="104"/>
      <c r="D889" s="104">
        <v>0.0</v>
      </c>
    </row>
    <row r="890">
      <c r="B890" s="83">
        <f>sumifs('Train Failure report card'!I901:I1000,'Train Failure report card'!G901:G1000,A890)</f>
        <v>0</v>
      </c>
      <c r="C890" s="104"/>
      <c r="D890" s="104">
        <v>0.0</v>
      </c>
    </row>
    <row r="891">
      <c r="B891" s="83">
        <f>sumifs('Train Failure report card'!I902:I1000,'Train Failure report card'!G902:G1000,A891)</f>
        <v>0</v>
      </c>
      <c r="C891" s="104"/>
      <c r="D891" s="104">
        <v>0.0</v>
      </c>
    </row>
    <row r="892">
      <c r="B892" s="83">
        <f>sumifs('Train Failure report card'!I903:I1000,'Train Failure report card'!G903:G1000,A892)</f>
        <v>0</v>
      </c>
      <c r="C892" s="104"/>
      <c r="D892" s="104">
        <v>0.0</v>
      </c>
    </row>
    <row r="893">
      <c r="B893" s="83">
        <f>sumifs('Train Failure report card'!I904:I1000,'Train Failure report card'!G904:G1000,A893)</f>
        <v>0</v>
      </c>
      <c r="C893" s="104"/>
      <c r="D893" s="104">
        <v>0.0</v>
      </c>
    </row>
    <row r="894">
      <c r="B894" s="83">
        <f>sumifs('Train Failure report card'!I905:I1000,'Train Failure report card'!G905:G1000,A894)</f>
        <v>0</v>
      </c>
      <c r="C894" s="104"/>
      <c r="D894" s="104">
        <v>0.0</v>
      </c>
    </row>
    <row r="895">
      <c r="B895" s="83">
        <f>sumifs('Train Failure report card'!I906:I1000,'Train Failure report card'!G906:G1000,A895)</f>
        <v>0</v>
      </c>
      <c r="C895" s="104"/>
      <c r="D895" s="104">
        <v>0.0</v>
      </c>
    </row>
    <row r="896">
      <c r="B896" s="83">
        <f>sumifs('Train Failure report card'!I907:I1000,'Train Failure report card'!G907:G1000,A896)</f>
        <v>0</v>
      </c>
      <c r="C896" s="104"/>
      <c r="D896" s="104">
        <v>0.0</v>
      </c>
    </row>
    <row r="897">
      <c r="B897" s="83">
        <f>sumifs('Train Failure report card'!I908:I1000,'Train Failure report card'!G908:G1000,A897)</f>
        <v>0</v>
      </c>
      <c r="C897" s="104"/>
      <c r="D897" s="104">
        <v>0.0</v>
      </c>
    </row>
    <row r="898">
      <c r="B898" s="83">
        <f>sumifs('Train Failure report card'!I909:I1000,'Train Failure report card'!G909:G1000,A898)</f>
        <v>0</v>
      </c>
      <c r="C898" s="104"/>
      <c r="D898" s="104">
        <v>0.0</v>
      </c>
    </row>
    <row r="899">
      <c r="B899" s="83">
        <f>sumifs('Train Failure report card'!I910:I1000,'Train Failure report card'!G910:G1000,A899)</f>
        <v>0</v>
      </c>
      <c r="C899" s="104"/>
      <c r="D899" s="104">
        <v>0.0</v>
      </c>
    </row>
    <row r="900">
      <c r="B900" s="83">
        <f>sumifs('Train Failure report card'!I911:I1000,'Train Failure report card'!G911:G1000,A900)</f>
        <v>0</v>
      </c>
      <c r="C900" s="104"/>
      <c r="D900" s="104">
        <v>0.0</v>
      </c>
    </row>
    <row r="901">
      <c r="B901" s="83">
        <f>sumifs('Train Failure report card'!I912:I1000,'Train Failure report card'!G912:G1000,A901)</f>
        <v>0</v>
      </c>
      <c r="C901" s="104"/>
      <c r="D901" s="104">
        <v>0.0</v>
      </c>
    </row>
    <row r="902">
      <c r="B902" s="83">
        <f>sumifs('Train Failure report card'!I913:I1000,'Train Failure report card'!G913:G1000,A902)</f>
        <v>0</v>
      </c>
      <c r="C902" s="104"/>
      <c r="D902" s="104">
        <v>0.0</v>
      </c>
    </row>
    <row r="903">
      <c r="B903" s="83">
        <f>sumifs('Train Failure report card'!I914:I1000,'Train Failure report card'!G914:G1000,A903)</f>
        <v>0</v>
      </c>
      <c r="C903" s="104"/>
      <c r="D903" s="104">
        <v>0.0</v>
      </c>
    </row>
    <row r="904">
      <c r="B904" s="83">
        <f>sumifs('Train Failure report card'!I915:I1000,'Train Failure report card'!G915:G1000,A904)</f>
        <v>0</v>
      </c>
      <c r="C904" s="104"/>
      <c r="D904" s="104">
        <v>0.0</v>
      </c>
    </row>
    <row r="905">
      <c r="B905" s="83">
        <f>sumifs('Train Failure report card'!I916:I1000,'Train Failure report card'!G916:G1000,A905)</f>
        <v>0</v>
      </c>
      <c r="C905" s="104"/>
      <c r="D905" s="104">
        <v>0.0</v>
      </c>
    </row>
    <row r="906">
      <c r="B906" s="83">
        <f>sumifs('Train Failure report card'!I917:I1000,'Train Failure report card'!G917:G1000,A906)</f>
        <v>0</v>
      </c>
      <c r="C906" s="104"/>
      <c r="D906" s="104">
        <v>0.0</v>
      </c>
    </row>
    <row r="907">
      <c r="B907" s="83">
        <f>sumifs('Train Failure report card'!I918:I1000,'Train Failure report card'!G918:G1000,A907)</f>
        <v>0</v>
      </c>
      <c r="C907" s="104"/>
      <c r="D907" s="104">
        <v>0.0</v>
      </c>
    </row>
    <row r="908">
      <c r="B908" s="83">
        <f>sumifs('Train Failure report card'!I919:I1000,'Train Failure report card'!G919:G1000,A908)</f>
        <v>0</v>
      </c>
      <c r="C908" s="104"/>
      <c r="D908" s="104">
        <v>0.0</v>
      </c>
    </row>
    <row r="909">
      <c r="B909" s="83">
        <f>sumifs('Train Failure report card'!I920:I1000,'Train Failure report card'!G920:G1000,A909)</f>
        <v>0</v>
      </c>
      <c r="C909" s="104"/>
      <c r="D909" s="104">
        <v>0.0</v>
      </c>
    </row>
    <row r="910">
      <c r="B910" s="83">
        <f>sumifs('Train Failure report card'!I921:I1000,'Train Failure report card'!G921:G1000,A910)</f>
        <v>0</v>
      </c>
      <c r="C910" s="104"/>
      <c r="D910" s="104">
        <v>0.0</v>
      </c>
    </row>
    <row r="911">
      <c r="B911" s="83">
        <f>sumifs('Train Failure report card'!I922:I1000,'Train Failure report card'!G922:G1000,A911)</f>
        <v>0</v>
      </c>
      <c r="C911" s="104"/>
      <c r="D911" s="104">
        <v>0.0</v>
      </c>
    </row>
    <row r="912">
      <c r="B912" s="83">
        <f>sumifs('Train Failure report card'!I923:I1000,'Train Failure report card'!G923:G1000,A912)</f>
        <v>0</v>
      </c>
      <c r="C912" s="104"/>
      <c r="D912" s="104">
        <v>0.0</v>
      </c>
    </row>
    <row r="913">
      <c r="B913" s="83">
        <f>sumifs('Train Failure report card'!I924:I1000,'Train Failure report card'!G924:G1000,A913)</f>
        <v>0</v>
      </c>
      <c r="C913" s="104"/>
      <c r="D913" s="104">
        <v>0.0</v>
      </c>
    </row>
    <row r="914">
      <c r="B914" s="83">
        <f>sumifs('Train Failure report card'!I925:I1000,'Train Failure report card'!G925:G1000,A914)</f>
        <v>0</v>
      </c>
      <c r="C914" s="104"/>
      <c r="D914" s="104">
        <v>0.0</v>
      </c>
    </row>
    <row r="915">
      <c r="B915" s="83">
        <f>sumifs('Train Failure report card'!I926:I1000,'Train Failure report card'!G926:G1000,A915)</f>
        <v>0</v>
      </c>
      <c r="C915" s="104"/>
      <c r="D915" s="104">
        <v>0.0</v>
      </c>
    </row>
    <row r="916">
      <c r="B916" s="83">
        <f>sumifs('Train Failure report card'!I927:I1000,'Train Failure report card'!G927:G1000,A916)</f>
        <v>0</v>
      </c>
      <c r="C916" s="104"/>
      <c r="D916" s="104">
        <v>0.0</v>
      </c>
    </row>
    <row r="917">
      <c r="B917" s="83">
        <f>sumifs('Train Failure report card'!I928:I1000,'Train Failure report card'!G928:G1000,A917)</f>
        <v>0</v>
      </c>
      <c r="C917" s="104"/>
      <c r="D917" s="104">
        <v>0.0</v>
      </c>
    </row>
    <row r="918">
      <c r="B918" s="83">
        <f>sumifs('Train Failure report card'!I929:I1000,'Train Failure report card'!G929:G1000,A918)</f>
        <v>0</v>
      </c>
      <c r="C918" s="104"/>
      <c r="D918" s="104">
        <v>0.0</v>
      </c>
    </row>
    <row r="919">
      <c r="B919" s="83">
        <f>sumifs('Train Failure report card'!I930:I1000,'Train Failure report card'!G930:G1000,A919)</f>
        <v>0</v>
      </c>
      <c r="C919" s="104"/>
      <c r="D919" s="104">
        <v>0.0</v>
      </c>
    </row>
    <row r="920">
      <c r="B920" s="83">
        <f>sumifs('Train Failure report card'!I931:I1000,'Train Failure report card'!G931:G1000,A920)</f>
        <v>0</v>
      </c>
      <c r="C920" s="104"/>
      <c r="D920" s="104">
        <v>0.0</v>
      </c>
    </row>
    <row r="921">
      <c r="B921" s="83">
        <f>sumifs('Train Failure report card'!I932:I1000,'Train Failure report card'!G932:G1000,A921)</f>
        <v>0</v>
      </c>
      <c r="C921" s="104"/>
      <c r="D921" s="104">
        <v>0.0</v>
      </c>
    </row>
    <row r="922">
      <c r="B922" s="83">
        <f>sumifs('Train Failure report card'!I933:I1000,'Train Failure report card'!G933:G1000,A922)</f>
        <v>0</v>
      </c>
      <c r="C922" s="104"/>
      <c r="D922" s="104">
        <v>0.0</v>
      </c>
    </row>
    <row r="923">
      <c r="B923" s="83">
        <f>sumifs('Train Failure report card'!I934:I1000,'Train Failure report card'!G934:G1000,A923)</f>
        <v>0</v>
      </c>
      <c r="C923" s="104"/>
      <c r="D923" s="104">
        <v>0.0</v>
      </c>
    </row>
    <row r="924">
      <c r="B924" s="83">
        <f>sumifs('Train Failure report card'!I935:I1000,'Train Failure report card'!G935:G1000,A924)</f>
        <v>0</v>
      </c>
      <c r="C924" s="104"/>
      <c r="D924" s="104">
        <v>0.0</v>
      </c>
    </row>
    <row r="925">
      <c r="B925" s="83">
        <f>sumifs('Train Failure report card'!I936:I1000,'Train Failure report card'!G936:G1000,A925)</f>
        <v>0</v>
      </c>
      <c r="C925" s="104"/>
      <c r="D925" s="104">
        <v>0.0</v>
      </c>
    </row>
    <row r="926">
      <c r="B926" s="83">
        <f>sumifs('Train Failure report card'!I937:I1000,'Train Failure report card'!G937:G1000,A926)</f>
        <v>0</v>
      </c>
      <c r="C926" s="104"/>
      <c r="D926" s="104">
        <v>0.0</v>
      </c>
    </row>
    <row r="927">
      <c r="B927" s="83">
        <f>sumifs('Train Failure report card'!I938:I1000,'Train Failure report card'!G938:G1000,A927)</f>
        <v>0</v>
      </c>
      <c r="C927" s="104"/>
      <c r="D927" s="104">
        <v>0.0</v>
      </c>
    </row>
    <row r="928">
      <c r="B928" s="83">
        <f>sumifs('Train Failure report card'!I939:I1000,'Train Failure report card'!G939:G1000,A928)</f>
        <v>0</v>
      </c>
      <c r="C928" s="104"/>
      <c r="D928" s="104">
        <v>0.0</v>
      </c>
    </row>
    <row r="929">
      <c r="B929" s="83">
        <f>sumifs('Train Failure report card'!I940:I1000,'Train Failure report card'!G940:G1000,A929)</f>
        <v>0</v>
      </c>
      <c r="C929" s="104"/>
      <c r="D929" s="104">
        <v>0.0</v>
      </c>
    </row>
    <row r="930">
      <c r="B930" s="83">
        <f>sumifs('Train Failure report card'!I941:I1000,'Train Failure report card'!G941:G1000,A930)</f>
        <v>0</v>
      </c>
      <c r="C930" s="104"/>
      <c r="D930" s="104">
        <v>0.0</v>
      </c>
    </row>
    <row r="931">
      <c r="B931" s="83">
        <f>sumifs('Train Failure report card'!I942:I1000,'Train Failure report card'!G942:G1000,A931)</f>
        <v>0</v>
      </c>
      <c r="C931" s="104"/>
      <c r="D931" s="104">
        <v>0.0</v>
      </c>
    </row>
    <row r="932">
      <c r="B932" s="83">
        <f>sumifs('Train Failure report card'!I943:I1000,'Train Failure report card'!G943:G1000,A932)</f>
        <v>0</v>
      </c>
      <c r="C932" s="104"/>
      <c r="D932" s="104">
        <v>0.0</v>
      </c>
    </row>
    <row r="933">
      <c r="B933" s="83">
        <f>sumifs('Train Failure report card'!I944:I1000,'Train Failure report card'!G944:G1000,A933)</f>
        <v>0</v>
      </c>
      <c r="C933" s="104"/>
      <c r="D933" s="104">
        <v>0.0</v>
      </c>
    </row>
    <row r="934">
      <c r="B934" s="83">
        <f>sumifs('Train Failure report card'!I945:I1000,'Train Failure report card'!G945:G1000,A934)</f>
        <v>0</v>
      </c>
      <c r="C934" s="104"/>
      <c r="D934" s="104">
        <v>0.0</v>
      </c>
    </row>
    <row r="935">
      <c r="B935" s="83">
        <f>sumifs('Train Failure report card'!I946:I1000,'Train Failure report card'!G946:G1000,A935)</f>
        <v>0</v>
      </c>
      <c r="C935" s="104"/>
      <c r="D935" s="104">
        <v>0.0</v>
      </c>
    </row>
    <row r="936">
      <c r="B936" s="83">
        <f>sumifs('Train Failure report card'!I947:I1000,'Train Failure report card'!G947:G1000,A936)</f>
        <v>0</v>
      </c>
      <c r="C936" s="104"/>
      <c r="D936" s="104">
        <v>0.0</v>
      </c>
    </row>
    <row r="937">
      <c r="B937" s="83">
        <f>sumifs('Train Failure report card'!I948:I1000,'Train Failure report card'!G948:G1000,A937)</f>
        <v>0</v>
      </c>
      <c r="C937" s="104"/>
      <c r="D937" s="104">
        <v>0.0</v>
      </c>
    </row>
    <row r="938">
      <c r="B938" s="83">
        <f>sumifs('Train Failure report card'!I949:I1000,'Train Failure report card'!G949:G1000,A938)</f>
        <v>0</v>
      </c>
      <c r="C938" s="104"/>
      <c r="D938" s="104">
        <v>0.0</v>
      </c>
    </row>
    <row r="939">
      <c r="B939" s="83">
        <f>sumifs('Train Failure report card'!I950:I1000,'Train Failure report card'!G950:G1000,A939)</f>
        <v>0</v>
      </c>
      <c r="C939" s="104"/>
      <c r="D939" s="104">
        <v>0.0</v>
      </c>
    </row>
    <row r="940">
      <c r="B940" s="83">
        <f>sumifs('Train Failure report card'!I951:I1000,'Train Failure report card'!G951:G1000,A940)</f>
        <v>0</v>
      </c>
      <c r="C940" s="104"/>
      <c r="D940" s="104">
        <v>0.0</v>
      </c>
    </row>
    <row r="941">
      <c r="B941" s="83">
        <f>sumifs('Train Failure report card'!I952:I1000,'Train Failure report card'!G952:G1000,A941)</f>
        <v>0</v>
      </c>
      <c r="C941" s="104"/>
      <c r="D941" s="104">
        <v>0.0</v>
      </c>
    </row>
    <row r="942">
      <c r="B942" s="83">
        <f>sumifs('Train Failure report card'!I953:I1000,'Train Failure report card'!G953:G1000,A942)</f>
        <v>0</v>
      </c>
      <c r="C942" s="104"/>
      <c r="D942" s="104">
        <v>0.0</v>
      </c>
    </row>
    <row r="943">
      <c r="B943" s="83">
        <f>sumifs('Train Failure report card'!I954:I1000,'Train Failure report card'!G954:G1000,A943)</f>
        <v>0</v>
      </c>
      <c r="C943" s="104"/>
      <c r="D943" s="104">
        <v>0.0</v>
      </c>
    </row>
    <row r="944">
      <c r="B944" s="83">
        <f>sumifs('Train Failure report card'!I955:I1000,'Train Failure report card'!G955:G1000,A944)</f>
        <v>0</v>
      </c>
      <c r="C944" s="104"/>
      <c r="D944" s="104">
        <v>0.0</v>
      </c>
    </row>
    <row r="945">
      <c r="B945" s="83">
        <f>sumifs('Train Failure report card'!I956:I1000,'Train Failure report card'!G956:G1000,A945)</f>
        <v>0</v>
      </c>
      <c r="C945" s="104"/>
      <c r="D945" s="104">
        <v>0.0</v>
      </c>
    </row>
    <row r="946">
      <c r="B946" s="83">
        <f>sumifs('Train Failure report card'!I957:I1000,'Train Failure report card'!G957:G1000,A946)</f>
        <v>0</v>
      </c>
      <c r="C946" s="104"/>
      <c r="D946" s="104">
        <v>0.0</v>
      </c>
    </row>
    <row r="947">
      <c r="B947" s="83">
        <f>sumifs('Train Failure report card'!I958:I1000,'Train Failure report card'!G958:G1000,A947)</f>
        <v>0</v>
      </c>
      <c r="C947" s="104"/>
      <c r="D947" s="104">
        <v>0.0</v>
      </c>
    </row>
    <row r="948">
      <c r="B948" s="83">
        <f>sumifs('Train Failure report card'!I959:I1000,'Train Failure report card'!G959:G1000,A948)</f>
        <v>0</v>
      </c>
      <c r="C948" s="104"/>
      <c r="D948" s="104">
        <v>0.0</v>
      </c>
    </row>
    <row r="949">
      <c r="B949" s="83">
        <f>sumifs('Train Failure report card'!I960:I1000,'Train Failure report card'!G960:G1000,A949)</f>
        <v>0</v>
      </c>
      <c r="C949" s="104"/>
      <c r="D949" s="104">
        <v>0.0</v>
      </c>
    </row>
    <row r="950">
      <c r="B950" s="83">
        <f>sumifs('Train Failure report card'!I961:I1000,'Train Failure report card'!G961:G1000,A950)</f>
        <v>0</v>
      </c>
      <c r="C950" s="104"/>
      <c r="D950" s="104">
        <v>0.0</v>
      </c>
    </row>
    <row r="951">
      <c r="B951" s="83">
        <f>sumifs('Train Failure report card'!I962:I1000,'Train Failure report card'!G962:G1000,A951)</f>
        <v>0</v>
      </c>
      <c r="C951" s="104"/>
      <c r="D951" s="104">
        <v>0.0</v>
      </c>
    </row>
    <row r="952">
      <c r="B952" s="83">
        <f>sumifs('Train Failure report card'!I963:I1000,'Train Failure report card'!G963:G1000,A952)</f>
        <v>0</v>
      </c>
      <c r="C952" s="104"/>
      <c r="D952" s="104">
        <v>0.0</v>
      </c>
    </row>
    <row r="953">
      <c r="B953" s="83">
        <f>sumifs('Train Failure report card'!I964:I1000,'Train Failure report card'!G964:G1000,A953)</f>
        <v>0</v>
      </c>
      <c r="C953" s="104"/>
      <c r="D953" s="104">
        <v>0.0</v>
      </c>
    </row>
    <row r="954">
      <c r="B954" s="83">
        <f>sumifs('Train Failure report card'!I965:I1000,'Train Failure report card'!G965:G1000,A954)</f>
        <v>0</v>
      </c>
      <c r="C954" s="104"/>
      <c r="D954" s="104">
        <v>0.0</v>
      </c>
    </row>
    <row r="955">
      <c r="B955" s="83">
        <f>sumifs('Train Failure report card'!I966:I1000,'Train Failure report card'!G966:G1000,A955)</f>
        <v>0</v>
      </c>
      <c r="C955" s="104"/>
      <c r="D955" s="104">
        <v>0.0</v>
      </c>
    </row>
    <row r="956">
      <c r="B956" s="83">
        <f>sumifs('Train Failure report card'!I967:I1000,'Train Failure report card'!G967:G1000,A956)</f>
        <v>0</v>
      </c>
      <c r="C956" s="104"/>
      <c r="D956" s="104">
        <v>0.0</v>
      </c>
    </row>
    <row r="957">
      <c r="B957" s="83">
        <f>sumifs('Train Failure report card'!I968:I1000,'Train Failure report card'!G968:G1000,A957)</f>
        <v>0</v>
      </c>
      <c r="C957" s="104"/>
      <c r="D957" s="104">
        <v>0.0</v>
      </c>
    </row>
    <row r="958">
      <c r="B958" s="83">
        <f>sumifs('Train Failure report card'!I969:I1000,'Train Failure report card'!G969:G1000,A958)</f>
        <v>0</v>
      </c>
      <c r="C958" s="104"/>
      <c r="D958" s="104">
        <v>0.0</v>
      </c>
    </row>
    <row r="959">
      <c r="B959" s="83">
        <f>sumifs('Train Failure report card'!I970:I1000,'Train Failure report card'!G970:G1000,A959)</f>
        <v>0</v>
      </c>
      <c r="C959" s="104"/>
      <c r="D959" s="104">
        <v>0.0</v>
      </c>
    </row>
    <row r="960">
      <c r="B960" s="83">
        <f>sumifs('Train Failure report card'!I971:I1000,'Train Failure report card'!G971:G1000,A960)</f>
        <v>0</v>
      </c>
      <c r="C960" s="104"/>
      <c r="D960" s="104">
        <v>0.0</v>
      </c>
    </row>
    <row r="961">
      <c r="B961" s="83">
        <f>sumifs('Train Failure report card'!I972:I1000,'Train Failure report card'!G972:G1000,A961)</f>
        <v>0</v>
      </c>
      <c r="C961" s="104"/>
      <c r="D961" s="104">
        <v>0.0</v>
      </c>
    </row>
    <row r="962">
      <c r="B962" s="83">
        <f>sumifs('Train Failure report card'!I973:I1000,'Train Failure report card'!G973:G1000,A962)</f>
        <v>0</v>
      </c>
      <c r="C962" s="104"/>
      <c r="D962" s="104">
        <v>0.0</v>
      </c>
    </row>
    <row r="963">
      <c r="B963" s="83">
        <f>sumifs('Train Failure report card'!I974:I1000,'Train Failure report card'!G974:G1000,A963)</f>
        <v>0</v>
      </c>
      <c r="C963" s="104"/>
      <c r="D963" s="104">
        <v>0.0</v>
      </c>
    </row>
    <row r="964">
      <c r="B964" s="83">
        <f>sumifs('Train Failure report card'!I975:I1000,'Train Failure report card'!G975:G1000,A964)</f>
        <v>0</v>
      </c>
      <c r="C964" s="104"/>
      <c r="D964" s="104">
        <v>0.0</v>
      </c>
    </row>
    <row r="965">
      <c r="B965" s="83">
        <f>sumifs('Train Failure report card'!I976:I1000,'Train Failure report card'!G976:G1000,A965)</f>
        <v>0</v>
      </c>
      <c r="C965" s="104"/>
      <c r="D965" s="104">
        <v>0.0</v>
      </c>
    </row>
    <row r="966">
      <c r="B966" s="83">
        <f>sumifs('Train Failure report card'!I977:I1000,'Train Failure report card'!G977:G1000,A966)</f>
        <v>0</v>
      </c>
      <c r="C966" s="104"/>
      <c r="D966" s="104">
        <v>0.0</v>
      </c>
    </row>
    <row r="967">
      <c r="B967" s="83">
        <f>sumifs('Train Failure report card'!I978:I1000,'Train Failure report card'!G978:G1000,A967)</f>
        <v>0</v>
      </c>
      <c r="C967" s="104"/>
      <c r="D967" s="104">
        <v>0.0</v>
      </c>
    </row>
    <row r="968">
      <c r="B968" s="83">
        <f>sumifs('Train Failure report card'!I979:I1000,'Train Failure report card'!G979:G1000,A968)</f>
        <v>0</v>
      </c>
      <c r="C968" s="104"/>
      <c r="D968" s="104">
        <v>0.0</v>
      </c>
    </row>
    <row r="969">
      <c r="B969" s="83">
        <f>sumifs('Train Failure report card'!I980:I1000,'Train Failure report card'!G980:G1000,A969)</f>
        <v>0</v>
      </c>
      <c r="C969" s="104"/>
      <c r="D969" s="104">
        <v>0.0</v>
      </c>
    </row>
    <row r="970">
      <c r="B970" s="83">
        <f>sumifs('Train Failure report card'!I981:I1000,'Train Failure report card'!G981:G1000,A970)</f>
        <v>0</v>
      </c>
      <c r="C970" s="104"/>
      <c r="D970" s="104">
        <v>0.0</v>
      </c>
    </row>
    <row r="971">
      <c r="B971" s="83">
        <f>sumifs('Train Failure report card'!I982:I1000,'Train Failure report card'!G982:G1000,A971)</f>
        <v>0</v>
      </c>
      <c r="C971" s="104"/>
      <c r="D971" s="104">
        <v>0.0</v>
      </c>
    </row>
    <row r="972">
      <c r="B972" s="83">
        <f>sumifs('Train Failure report card'!I983:I1000,'Train Failure report card'!G983:G1000,A972)</f>
        <v>0</v>
      </c>
      <c r="C972" s="104"/>
      <c r="D972" s="104">
        <v>0.0</v>
      </c>
    </row>
    <row r="973">
      <c r="B973" s="83">
        <f>sumifs('Train Failure report card'!I984:I1000,'Train Failure report card'!G984:G1000,A973)</f>
        <v>0</v>
      </c>
      <c r="C973" s="104"/>
      <c r="D973" s="104">
        <v>0.0</v>
      </c>
    </row>
    <row r="974">
      <c r="B974" s="83">
        <f>sumifs('Train Failure report card'!I985:I1000,'Train Failure report card'!G985:G1000,A974)</f>
        <v>0</v>
      </c>
      <c r="C974" s="104"/>
      <c r="D974" s="104">
        <v>0.0</v>
      </c>
    </row>
    <row r="975">
      <c r="B975" s="83">
        <f>sumifs('Train Failure report card'!I986:I1000,'Train Failure report card'!G986:G1000,A975)</f>
        <v>0</v>
      </c>
      <c r="C975" s="104"/>
      <c r="D975" s="104">
        <v>0.0</v>
      </c>
    </row>
    <row r="976">
      <c r="B976" s="83">
        <f>sumifs('Train Failure report card'!I987:I1000,'Train Failure report card'!G987:G1000,A976)</f>
        <v>0</v>
      </c>
      <c r="C976" s="104"/>
      <c r="D976" s="104">
        <v>0.0</v>
      </c>
    </row>
    <row r="977">
      <c r="B977" s="83">
        <f>sumifs('Train Failure report card'!I988:I1000,'Train Failure report card'!G988:G1000,A977)</f>
        <v>0</v>
      </c>
      <c r="C977" s="104"/>
      <c r="D977" s="104">
        <v>0.0</v>
      </c>
    </row>
    <row r="978">
      <c r="B978" s="83">
        <f>sumifs('Train Failure report card'!I989:I1000,'Train Failure report card'!G989:G1000,A978)</f>
        <v>0</v>
      </c>
      <c r="C978" s="104"/>
      <c r="D978" s="104">
        <v>0.0</v>
      </c>
    </row>
    <row r="979">
      <c r="B979" s="83">
        <f>sumifs('Train Failure report card'!I990:I1000,'Train Failure report card'!G990:G1000,A979)</f>
        <v>0</v>
      </c>
      <c r="C979" s="104"/>
      <c r="D979" s="104">
        <v>0.0</v>
      </c>
    </row>
    <row r="980">
      <c r="B980" s="83">
        <f>sumifs('Train Failure report card'!I991:I1000,'Train Failure report card'!G991:G1000,A980)</f>
        <v>0</v>
      </c>
      <c r="C980" s="104"/>
      <c r="D980" s="104">
        <v>0.0</v>
      </c>
    </row>
    <row r="981">
      <c r="B981" s="83">
        <f>sumifs('Train Failure report card'!I992:I1000,'Train Failure report card'!G992:G1000,A981)</f>
        <v>0</v>
      </c>
      <c r="C981" s="104"/>
      <c r="D981" s="104">
        <v>0.0</v>
      </c>
    </row>
    <row r="982">
      <c r="B982" s="83">
        <f>sumifs('Train Failure report card'!I993:I1000,'Train Failure report card'!G993:G1000,A982)</f>
        <v>0</v>
      </c>
      <c r="C982" s="104"/>
      <c r="D982" s="104">
        <v>0.0</v>
      </c>
    </row>
    <row r="983">
      <c r="B983" s="83">
        <f>sumifs('Train Failure report card'!I994:I1000,'Train Failure report card'!G994:G1000,A983)</f>
        <v>0</v>
      </c>
      <c r="C983" s="104"/>
      <c r="D983" s="104">
        <v>0.0</v>
      </c>
    </row>
    <row r="984">
      <c r="B984" s="83">
        <f>sumifs('Train Failure report card'!I995:I1000,'Train Failure report card'!G995:G1000,A984)</f>
        <v>0</v>
      </c>
      <c r="C984" s="104"/>
      <c r="D984" s="104">
        <v>0.0</v>
      </c>
    </row>
    <row r="985">
      <c r="B985" s="83">
        <f>sumifs('Train Failure report card'!I996:I1000,'Train Failure report card'!G996:G1000,A985)</f>
        <v>0</v>
      </c>
      <c r="C985" s="104"/>
      <c r="D985" s="104">
        <v>0.0</v>
      </c>
    </row>
    <row r="986">
      <c r="B986" s="83">
        <f>sumifs('Train Failure report card'!I997:I1000,'Train Failure report card'!G997:G1000,A986)</f>
        <v>0</v>
      </c>
      <c r="C986" s="104"/>
      <c r="D986" s="104">
        <v>0.0</v>
      </c>
    </row>
    <row r="987">
      <c r="B987" s="83">
        <f>sumifs('Train Failure report card'!I998:I1000,'Train Failure report card'!G998:G1000,A987)</f>
        <v>0</v>
      </c>
      <c r="C987" s="104"/>
      <c r="D987" s="104">
        <v>0.0</v>
      </c>
    </row>
    <row r="988">
      <c r="B988" s="83">
        <f>sumifs('Train Failure report card'!I999:I1000,'Train Failure report card'!G999:G1000,A988)</f>
        <v>0</v>
      </c>
      <c r="C988" s="104"/>
      <c r="D988" s="104">
        <v>0.0</v>
      </c>
    </row>
    <row r="989">
      <c r="B989" s="83">
        <f>sumifs('Train Failure report card'!I1000,'Train Failure report card'!G1000,A989)</f>
        <v>0</v>
      </c>
      <c r="C989" s="104"/>
      <c r="D989" s="104">
        <v>0.0</v>
      </c>
    </row>
    <row r="990">
      <c r="B990" s="83">
        <f>sumifs(#REF!,#REF!,A990)</f>
        <v>0</v>
      </c>
      <c r="C990" s="104"/>
      <c r="D990" s="104">
        <v>0.0</v>
      </c>
    </row>
    <row r="991">
      <c r="B991" s="83">
        <f>sumifs('Train Failure report card'!I1000:I1002,'Train Failure report card'!G1000:G1002,A991)</f>
        <v>0</v>
      </c>
      <c r="C991" s="104"/>
      <c r="D991" s="104">
        <v>0.0</v>
      </c>
    </row>
    <row r="992">
      <c r="B992" s="83">
        <f>sumifs('Train Failure report card'!I1000:I1003,'Train Failure report card'!G1000:G1003,A992)</f>
        <v>0</v>
      </c>
      <c r="C992" s="104"/>
      <c r="D992" s="104">
        <v>0.0</v>
      </c>
    </row>
    <row r="993">
      <c r="B993" s="83">
        <f>sumifs('Train Failure report card'!I1000:I1004,'Train Failure report card'!G1000:G1004,A993)</f>
        <v>0</v>
      </c>
      <c r="C993" s="104"/>
      <c r="D993" s="104">
        <v>0.0</v>
      </c>
    </row>
    <row r="994">
      <c r="B994" s="83">
        <f>sumifs('Train Failure report card'!I1000:I1005,'Train Failure report card'!G1000:G1005,A994)</f>
        <v>0</v>
      </c>
      <c r="C994" s="104"/>
      <c r="D994" s="104">
        <v>0.0</v>
      </c>
    </row>
    <row r="995">
      <c r="B995" s="83">
        <f>sumifs('Train Failure report card'!I1000:I1006,'Train Failure report card'!G1000:G1006,A995)</f>
        <v>0</v>
      </c>
      <c r="C995" s="104"/>
      <c r="D995" s="104">
        <v>0.0</v>
      </c>
    </row>
    <row r="996">
      <c r="B996" s="83">
        <f>sumifs('Train Failure report card'!I1000:I1007,'Train Failure report card'!G1000:G1007,A996)</f>
        <v>0</v>
      </c>
      <c r="C996" s="104"/>
      <c r="D996" s="104">
        <v>0.0</v>
      </c>
    </row>
    <row r="997">
      <c r="B997" s="83">
        <f>sumifs('Train Failure report card'!I1000:I1008,'Train Failure report card'!G1000:G1008,A997)</f>
        <v>0</v>
      </c>
      <c r="C997" s="104"/>
      <c r="D997" s="104">
        <v>0.0</v>
      </c>
    </row>
    <row r="998">
      <c r="B998" s="83">
        <f>sumifs('Train Failure report card'!I1000:I1009,'Train Failure report card'!G1000:G1009,A998)</f>
        <v>0</v>
      </c>
      <c r="C998" s="104"/>
      <c r="D998" s="104">
        <v>0.0</v>
      </c>
    </row>
    <row r="999">
      <c r="B999" s="83">
        <f>sumifs('Train Failure report card'!I1000:I1010,'Train Failure report card'!G1000:G1010,A999)</f>
        <v>0</v>
      </c>
      <c r="C999" s="104"/>
      <c r="D999" s="104">
        <v>0.0</v>
      </c>
    </row>
    <row r="1000">
      <c r="C1000" s="104"/>
      <c r="D1000" s="104"/>
    </row>
  </sheetData>
  <drawing r:id="rId1"/>
</worksheet>
</file>