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eagap\Desktop\"/>
    </mc:Choice>
  </mc:AlternateContent>
  <xr:revisionPtr revIDLastSave="0" documentId="13_ncr:1_{19B06B4A-7584-4269-98C9-DEBB8ECB921E}" xr6:coauthVersionLast="44" xr6:coauthVersionMax="44" xr10:uidLastSave="{00000000-0000-0000-0000-000000000000}"/>
  <bookViews>
    <workbookView xWindow="-96" yWindow="-96" windowWidth="19392" windowHeight="10392" tabRatio="500" xr2:uid="{00000000-000D-0000-FFFF-FFFF00000000}"/>
  </bookViews>
  <sheets>
    <sheet name="Sheet1" sheetId="1" r:id="rId1"/>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27" i="1" l="1"/>
  <c r="K26" i="1"/>
  <c r="K25" i="1"/>
  <c r="K24" i="1"/>
  <c r="M5" i="1"/>
  <c r="C3" i="1"/>
  <c r="K22" i="1"/>
  <c r="K21" i="1"/>
  <c r="K20" i="1"/>
  <c r="K19" i="1"/>
  <c r="K13" i="1"/>
  <c r="N122" i="1"/>
  <c r="O122" i="1"/>
  <c r="P122" i="1"/>
  <c r="Q122" i="1"/>
  <c r="R122" i="1"/>
  <c r="N121" i="1"/>
  <c r="O121" i="1"/>
  <c r="P121" i="1"/>
  <c r="Q121" i="1"/>
  <c r="R121" i="1"/>
  <c r="N120" i="1"/>
  <c r="O120" i="1"/>
  <c r="P120" i="1"/>
  <c r="Q120" i="1"/>
  <c r="R120" i="1"/>
  <c r="K11" i="1"/>
  <c r="K10" i="1"/>
  <c r="K9" i="1"/>
  <c r="M11" i="1"/>
  <c r="N11" i="1"/>
  <c r="O11" i="1"/>
  <c r="P11" i="1"/>
  <c r="Q11" i="1"/>
  <c r="R11" i="1"/>
  <c r="M10" i="1"/>
  <c r="N10" i="1"/>
  <c r="O10" i="1"/>
  <c r="P10" i="1"/>
  <c r="Q10" i="1"/>
  <c r="R10" i="1"/>
  <c r="M9" i="1"/>
  <c r="N9" i="1"/>
  <c r="O9" i="1"/>
  <c r="P9" i="1"/>
  <c r="Q9" i="1"/>
  <c r="R9" i="1"/>
  <c r="N119" i="1"/>
  <c r="O119" i="1"/>
  <c r="P119" i="1"/>
  <c r="Q119" i="1"/>
  <c r="R119" i="1"/>
  <c r="N118" i="1"/>
  <c r="O118" i="1"/>
  <c r="P118" i="1"/>
  <c r="Q118" i="1"/>
  <c r="R118" i="1"/>
  <c r="N117" i="1"/>
  <c r="O117" i="1"/>
  <c r="P117" i="1"/>
  <c r="Q117" i="1"/>
  <c r="R117" i="1"/>
  <c r="K115" i="1"/>
  <c r="K116" i="1"/>
  <c r="M116" i="1"/>
  <c r="N116" i="1"/>
  <c r="O116" i="1"/>
  <c r="P116" i="1"/>
  <c r="Q116" i="1"/>
  <c r="R116" i="1"/>
  <c r="S116" i="1"/>
  <c r="T116" i="1"/>
  <c r="U116" i="1"/>
  <c r="V116" i="1"/>
  <c r="W116" i="1"/>
  <c r="X116" i="1"/>
  <c r="M115" i="1"/>
  <c r="N115" i="1"/>
  <c r="O115" i="1"/>
  <c r="P115" i="1"/>
  <c r="Q115" i="1"/>
  <c r="R115" i="1"/>
  <c r="S115" i="1"/>
  <c r="T115" i="1"/>
  <c r="U115" i="1"/>
  <c r="V115" i="1"/>
  <c r="W115" i="1"/>
  <c r="X115" i="1"/>
  <c r="N114" i="1"/>
  <c r="O114" i="1"/>
  <c r="P114" i="1"/>
  <c r="Q114" i="1"/>
  <c r="R114" i="1"/>
  <c r="N113" i="1"/>
  <c r="O113" i="1"/>
  <c r="P113" i="1"/>
  <c r="Q113" i="1"/>
  <c r="R113" i="1"/>
  <c r="N112" i="1"/>
  <c r="O112" i="1"/>
  <c r="P112" i="1"/>
  <c r="Q112" i="1"/>
  <c r="R112" i="1"/>
  <c r="D3" i="1"/>
  <c r="N111" i="1"/>
  <c r="O111" i="1"/>
  <c r="P111" i="1"/>
  <c r="Q111" i="1"/>
  <c r="R111" i="1"/>
  <c r="N110" i="1"/>
  <c r="O110" i="1"/>
  <c r="P110" i="1"/>
  <c r="Q110" i="1"/>
  <c r="R110" i="1"/>
  <c r="N109" i="1"/>
  <c r="O109" i="1"/>
  <c r="P109" i="1"/>
  <c r="Q109" i="1"/>
  <c r="R109" i="1"/>
  <c r="K108" i="1"/>
  <c r="M108" i="1"/>
  <c r="N108" i="1"/>
  <c r="O108" i="1"/>
  <c r="P108" i="1"/>
  <c r="Q108" i="1"/>
  <c r="R108" i="1"/>
  <c r="S108" i="1"/>
  <c r="T108" i="1"/>
  <c r="U108" i="1"/>
  <c r="V108" i="1"/>
  <c r="W108" i="1"/>
  <c r="X108" i="1"/>
  <c r="K106" i="1"/>
  <c r="K107" i="1"/>
  <c r="K109" i="1"/>
  <c r="K110" i="1"/>
  <c r="K111" i="1"/>
  <c r="K112" i="1"/>
  <c r="K113" i="1"/>
  <c r="K114" i="1"/>
  <c r="K117" i="1"/>
  <c r="K118" i="1"/>
  <c r="K119" i="1"/>
  <c r="K120" i="1"/>
  <c r="K121" i="1"/>
  <c r="K122" i="1"/>
  <c r="K123" i="1"/>
  <c r="K124" i="1"/>
  <c r="N107" i="1"/>
  <c r="O107" i="1"/>
  <c r="P107" i="1"/>
  <c r="Q107" i="1"/>
  <c r="R107" i="1"/>
  <c r="N106" i="1"/>
  <c r="O106" i="1"/>
  <c r="P106" i="1"/>
  <c r="Q106" i="1"/>
  <c r="R106" i="1"/>
  <c r="K105" i="1"/>
  <c r="N105" i="1"/>
  <c r="O105" i="1"/>
  <c r="P105" i="1"/>
  <c r="Q105" i="1"/>
  <c r="R105" i="1"/>
  <c r="N104" i="1"/>
  <c r="O104" i="1"/>
  <c r="P104" i="1"/>
  <c r="Q104" i="1"/>
  <c r="R104" i="1"/>
  <c r="N103" i="1"/>
  <c r="O103" i="1"/>
  <c r="P103" i="1"/>
  <c r="Q103" i="1"/>
  <c r="R103" i="1"/>
  <c r="N102" i="1"/>
  <c r="O102" i="1"/>
  <c r="P102" i="1"/>
  <c r="Q102" i="1"/>
  <c r="R102" i="1"/>
  <c r="N101" i="1"/>
  <c r="O101" i="1"/>
  <c r="P101" i="1"/>
  <c r="Q101" i="1"/>
  <c r="R101" i="1"/>
  <c r="N100" i="1"/>
  <c r="O100" i="1"/>
  <c r="P100" i="1"/>
  <c r="Q100" i="1"/>
  <c r="R100" i="1"/>
  <c r="N99" i="1"/>
  <c r="O99" i="1"/>
  <c r="P99" i="1"/>
  <c r="Q99" i="1"/>
  <c r="R99" i="1"/>
  <c r="N98" i="1"/>
  <c r="O98" i="1"/>
  <c r="P98" i="1"/>
  <c r="Q98" i="1"/>
  <c r="R98" i="1"/>
  <c r="N97" i="1"/>
  <c r="O97" i="1"/>
  <c r="P97" i="1"/>
  <c r="Q97" i="1"/>
  <c r="R97" i="1"/>
  <c r="N96" i="1"/>
  <c r="O96" i="1"/>
  <c r="P96" i="1"/>
  <c r="Q96" i="1"/>
  <c r="R96" i="1"/>
  <c r="N95" i="1"/>
  <c r="O95" i="1"/>
  <c r="P95" i="1"/>
  <c r="Q95" i="1"/>
  <c r="R95" i="1"/>
  <c r="N94" i="1"/>
  <c r="O94" i="1"/>
  <c r="P94" i="1"/>
  <c r="Q94" i="1"/>
  <c r="R94" i="1"/>
  <c r="N93" i="1"/>
  <c r="O93" i="1"/>
  <c r="P93" i="1"/>
  <c r="Q93" i="1"/>
  <c r="R93" i="1"/>
  <c r="N92" i="1"/>
  <c r="O92" i="1"/>
  <c r="P92" i="1"/>
  <c r="Q92" i="1"/>
  <c r="R92" i="1"/>
  <c r="N91" i="1"/>
  <c r="O91" i="1"/>
  <c r="P91" i="1"/>
  <c r="Q91" i="1"/>
  <c r="R91" i="1"/>
  <c r="N90" i="1"/>
  <c r="O90" i="1"/>
  <c r="P90" i="1"/>
  <c r="Q90" i="1"/>
  <c r="R90" i="1"/>
  <c r="N89" i="1"/>
  <c r="O89" i="1"/>
  <c r="P89" i="1"/>
  <c r="Q89" i="1"/>
  <c r="R89" i="1"/>
  <c r="N88" i="1"/>
  <c r="O88" i="1"/>
  <c r="P88" i="1"/>
  <c r="Q88" i="1"/>
  <c r="R88" i="1"/>
  <c r="N87" i="1"/>
  <c r="O87" i="1"/>
  <c r="P87" i="1"/>
  <c r="Q87" i="1"/>
  <c r="R87" i="1"/>
  <c r="N86" i="1"/>
  <c r="O86" i="1"/>
  <c r="P86" i="1"/>
  <c r="Q86" i="1"/>
  <c r="R86" i="1"/>
  <c r="N85" i="1"/>
  <c r="O85" i="1"/>
  <c r="P85" i="1"/>
  <c r="Q85" i="1"/>
  <c r="R85" i="1"/>
  <c r="N84" i="1"/>
  <c r="O84" i="1"/>
  <c r="P84" i="1"/>
  <c r="Q84" i="1"/>
  <c r="R84" i="1"/>
  <c r="N83" i="1"/>
  <c r="O83" i="1"/>
  <c r="P83" i="1"/>
  <c r="Q83" i="1"/>
  <c r="R83" i="1"/>
  <c r="N82" i="1"/>
  <c r="O82" i="1"/>
  <c r="P82" i="1"/>
  <c r="Q82" i="1"/>
  <c r="R82" i="1"/>
  <c r="N81" i="1"/>
  <c r="O81" i="1"/>
  <c r="P81" i="1"/>
  <c r="Q81" i="1"/>
  <c r="R81" i="1"/>
  <c r="N80" i="1"/>
  <c r="O80" i="1"/>
  <c r="P80" i="1"/>
  <c r="Q80" i="1"/>
  <c r="R80" i="1"/>
  <c r="N79" i="1"/>
  <c r="O79" i="1"/>
  <c r="P79" i="1"/>
  <c r="Q79" i="1"/>
  <c r="R79" i="1"/>
  <c r="N78" i="1"/>
  <c r="O78" i="1"/>
  <c r="P78" i="1"/>
  <c r="Q78" i="1"/>
  <c r="R78" i="1"/>
  <c r="N77" i="1"/>
  <c r="O77" i="1"/>
  <c r="P77" i="1"/>
  <c r="Q77" i="1"/>
  <c r="R77" i="1"/>
  <c r="N76" i="1"/>
  <c r="O76" i="1"/>
  <c r="P76" i="1"/>
  <c r="Q76" i="1"/>
  <c r="R76" i="1"/>
  <c r="N75" i="1"/>
  <c r="O75" i="1"/>
  <c r="P75" i="1"/>
  <c r="Q75" i="1"/>
  <c r="R75" i="1"/>
  <c r="N74" i="1"/>
  <c r="O74" i="1"/>
  <c r="P74" i="1"/>
  <c r="Q74" i="1"/>
  <c r="R74" i="1"/>
  <c r="N73" i="1"/>
  <c r="O73" i="1"/>
  <c r="P73" i="1"/>
  <c r="Q73" i="1"/>
  <c r="R73" i="1"/>
  <c r="N72" i="1"/>
  <c r="O72" i="1"/>
  <c r="P72" i="1"/>
  <c r="Q72" i="1"/>
  <c r="R72" i="1"/>
  <c r="N71" i="1"/>
  <c r="O71" i="1"/>
  <c r="P71" i="1"/>
  <c r="Q71" i="1"/>
  <c r="R71" i="1"/>
  <c r="N70" i="1"/>
  <c r="O70" i="1"/>
  <c r="P70" i="1"/>
  <c r="Q70" i="1"/>
  <c r="R70" i="1"/>
  <c r="N69" i="1"/>
  <c r="O69" i="1"/>
  <c r="P69" i="1"/>
  <c r="Q69" i="1"/>
  <c r="R69" i="1"/>
  <c r="N68" i="1"/>
  <c r="O68" i="1"/>
  <c r="P68" i="1"/>
  <c r="Q68" i="1"/>
  <c r="R68" i="1"/>
  <c r="N67" i="1"/>
  <c r="O67" i="1"/>
  <c r="P67" i="1"/>
  <c r="Q67" i="1"/>
  <c r="R67" i="1"/>
  <c r="N66" i="1"/>
  <c r="O66" i="1"/>
  <c r="P66" i="1"/>
  <c r="Q66" i="1"/>
  <c r="R66" i="1"/>
  <c r="N65" i="1"/>
  <c r="O65" i="1"/>
  <c r="P65" i="1"/>
  <c r="Q65" i="1"/>
  <c r="R65" i="1"/>
  <c r="N64" i="1"/>
  <c r="O64" i="1"/>
  <c r="P64" i="1"/>
  <c r="Q64" i="1"/>
  <c r="R64" i="1"/>
  <c r="N63" i="1"/>
  <c r="O63" i="1"/>
  <c r="P63" i="1"/>
  <c r="Q63" i="1"/>
  <c r="R63" i="1"/>
  <c r="N62" i="1"/>
  <c r="O62" i="1"/>
  <c r="P62" i="1"/>
  <c r="Q62" i="1"/>
  <c r="R62" i="1"/>
  <c r="N61" i="1"/>
  <c r="O61" i="1"/>
  <c r="P61" i="1"/>
  <c r="Q61" i="1"/>
  <c r="R61" i="1"/>
  <c r="N60" i="1"/>
  <c r="O60" i="1"/>
  <c r="P60" i="1"/>
  <c r="Q60" i="1"/>
  <c r="R60" i="1"/>
  <c r="R59" i="1"/>
  <c r="N59" i="1"/>
  <c r="O59" i="1"/>
  <c r="P59" i="1"/>
  <c r="Q59" i="1"/>
  <c r="N58" i="1"/>
  <c r="O58" i="1"/>
  <c r="P58" i="1"/>
  <c r="Q58" i="1"/>
  <c r="R58" i="1"/>
  <c r="N57" i="1"/>
  <c r="O57" i="1"/>
  <c r="P57" i="1"/>
  <c r="Q57" i="1"/>
  <c r="R57" i="1"/>
  <c r="N56" i="1"/>
  <c r="O56" i="1"/>
  <c r="P56" i="1"/>
  <c r="Q56" i="1"/>
  <c r="R56" i="1"/>
  <c r="N55" i="1"/>
  <c r="O55" i="1"/>
  <c r="P55" i="1"/>
  <c r="Q55" i="1"/>
  <c r="R55" i="1"/>
  <c r="N54" i="1"/>
  <c r="O54" i="1"/>
  <c r="P54" i="1"/>
  <c r="Q54" i="1"/>
  <c r="R54" i="1"/>
  <c r="N53" i="1"/>
  <c r="O53" i="1"/>
  <c r="P53" i="1"/>
  <c r="Q53" i="1"/>
  <c r="R53" i="1"/>
  <c r="N52" i="1"/>
  <c r="O52" i="1"/>
  <c r="P52" i="1"/>
  <c r="Q52" i="1"/>
  <c r="R52" i="1"/>
  <c r="N51" i="1"/>
  <c r="O51" i="1"/>
  <c r="P51" i="1"/>
  <c r="Q51" i="1"/>
  <c r="R51" i="1"/>
  <c r="N50" i="1"/>
  <c r="O50" i="1"/>
  <c r="P50" i="1"/>
  <c r="Q50" i="1"/>
  <c r="R50" i="1"/>
  <c r="N49" i="1"/>
  <c r="O49" i="1"/>
  <c r="P49" i="1"/>
  <c r="Q49" i="1"/>
  <c r="R49" i="1"/>
  <c r="N48" i="1"/>
  <c r="O48" i="1"/>
  <c r="P48" i="1"/>
  <c r="Q48" i="1"/>
  <c r="R48" i="1"/>
  <c r="N47" i="1"/>
  <c r="O47" i="1"/>
  <c r="P47" i="1"/>
  <c r="Q47" i="1"/>
  <c r="R47" i="1"/>
  <c r="N46" i="1"/>
  <c r="O46" i="1"/>
  <c r="P46" i="1"/>
  <c r="Q46" i="1"/>
  <c r="R46" i="1"/>
  <c r="N45" i="1"/>
  <c r="O45" i="1"/>
  <c r="P45" i="1"/>
  <c r="Q45" i="1"/>
  <c r="R45" i="1"/>
  <c r="N44" i="1"/>
  <c r="O44" i="1"/>
  <c r="P44" i="1"/>
  <c r="Q44" i="1"/>
  <c r="R44" i="1"/>
  <c r="N43" i="1"/>
  <c r="O43" i="1"/>
  <c r="P43" i="1"/>
  <c r="Q43" i="1"/>
  <c r="R43" i="1"/>
  <c r="N42" i="1"/>
  <c r="O42" i="1"/>
  <c r="P42" i="1"/>
  <c r="Q42" i="1"/>
  <c r="R42" i="1"/>
  <c r="N41" i="1"/>
  <c r="O41" i="1"/>
  <c r="P41" i="1"/>
  <c r="Q41" i="1"/>
  <c r="R41" i="1"/>
  <c r="R40" i="1"/>
  <c r="N40" i="1"/>
  <c r="O40" i="1"/>
  <c r="P40" i="1"/>
  <c r="Q40" i="1"/>
  <c r="N39" i="1"/>
  <c r="O39" i="1"/>
  <c r="P39" i="1"/>
  <c r="Q39" i="1"/>
  <c r="R39" i="1"/>
  <c r="N38" i="1"/>
  <c r="O38" i="1"/>
  <c r="P38" i="1"/>
  <c r="Q38" i="1"/>
  <c r="R38" i="1"/>
  <c r="N37" i="1"/>
  <c r="O37" i="1"/>
  <c r="P37" i="1"/>
  <c r="Q37" i="1"/>
  <c r="R37" i="1"/>
  <c r="N36" i="1"/>
  <c r="O36" i="1"/>
  <c r="P36" i="1"/>
  <c r="Q36" i="1"/>
  <c r="R36" i="1"/>
  <c r="N35" i="1"/>
  <c r="O35" i="1"/>
  <c r="P35" i="1"/>
  <c r="Q35" i="1"/>
  <c r="R35" i="1"/>
  <c r="N34" i="1"/>
  <c r="O34" i="1"/>
  <c r="P34" i="1"/>
  <c r="Q34" i="1"/>
  <c r="R34" i="1"/>
  <c r="N33" i="1"/>
  <c r="O33" i="1"/>
  <c r="P33" i="1"/>
  <c r="Q33" i="1"/>
  <c r="R33" i="1"/>
  <c r="N28" i="1"/>
  <c r="O28" i="1"/>
  <c r="P28" i="1"/>
  <c r="Q28" i="1"/>
  <c r="R28" i="1"/>
  <c r="N23" i="1"/>
  <c r="O23" i="1"/>
  <c r="P23" i="1"/>
  <c r="Q23" i="1"/>
  <c r="R23" i="1"/>
  <c r="N18" i="1"/>
  <c r="O18" i="1"/>
  <c r="P18" i="1"/>
  <c r="Q18" i="1"/>
  <c r="R18" i="1"/>
  <c r="N17" i="1"/>
  <c r="O17" i="1"/>
  <c r="P17" i="1"/>
  <c r="Q17" i="1"/>
  <c r="R17" i="1"/>
  <c r="R12" i="1"/>
  <c r="N12" i="1"/>
  <c r="O12" i="1"/>
  <c r="P12" i="1"/>
  <c r="Q12" i="1"/>
  <c r="N8" i="1"/>
  <c r="O8" i="1"/>
  <c r="P8" i="1"/>
  <c r="Q8" i="1"/>
  <c r="R8" i="1"/>
  <c r="N7" i="1"/>
  <c r="O7" i="1"/>
  <c r="P7" i="1"/>
  <c r="Q7" i="1"/>
  <c r="R7" i="1"/>
  <c r="N6" i="1"/>
  <c r="O6" i="1"/>
  <c r="P6" i="1"/>
  <c r="Q6" i="1"/>
  <c r="R6" i="1"/>
  <c r="N5" i="1"/>
  <c r="O5" i="1"/>
  <c r="P5" i="1"/>
  <c r="Q5" i="1"/>
  <c r="R5" i="1"/>
  <c r="M17" i="1"/>
  <c r="M18" i="1"/>
  <c r="M23" i="1"/>
  <c r="M28"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9" i="1"/>
  <c r="M110" i="1"/>
  <c r="M111" i="1"/>
  <c r="M112" i="1"/>
  <c r="M113" i="1"/>
  <c r="M114" i="1"/>
  <c r="M117" i="1"/>
  <c r="M118" i="1"/>
  <c r="M119" i="1"/>
  <c r="M120" i="1"/>
  <c r="M121" i="1"/>
  <c r="M122" i="1"/>
  <c r="M123" i="1"/>
  <c r="M124" i="1"/>
  <c r="M6" i="1"/>
  <c r="M7" i="1"/>
  <c r="M8" i="1"/>
  <c r="M12" i="1"/>
  <c r="K104" i="1"/>
  <c r="S104" i="1"/>
  <c r="T104" i="1"/>
  <c r="U104" i="1"/>
  <c r="V104" i="1"/>
  <c r="W104" i="1"/>
  <c r="X104" i="1"/>
  <c r="K103" i="1"/>
  <c r="K102" i="1"/>
  <c r="K101" i="1"/>
  <c r="K100" i="1"/>
  <c r="K99" i="1"/>
  <c r="K98" i="1"/>
  <c r="K97" i="1"/>
  <c r="K96" i="1"/>
  <c r="S97" i="1"/>
  <c r="T97" i="1"/>
  <c r="U97" i="1"/>
  <c r="V97" i="1"/>
  <c r="W97" i="1"/>
  <c r="X97" i="1"/>
  <c r="K95" i="1"/>
  <c r="K94" i="1"/>
  <c r="K93" i="1"/>
  <c r="K92" i="1"/>
  <c r="K91" i="1"/>
  <c r="K86" i="1"/>
  <c r="K87" i="1"/>
  <c r="K88" i="1"/>
  <c r="K89" i="1"/>
  <c r="K90" i="1"/>
  <c r="S87" i="1"/>
  <c r="T87" i="1"/>
  <c r="U87" i="1"/>
  <c r="V87" i="1"/>
  <c r="W87" i="1"/>
  <c r="X87" i="1"/>
  <c r="S86" i="1"/>
  <c r="T86" i="1"/>
  <c r="U86" i="1"/>
  <c r="V86" i="1"/>
  <c r="W86" i="1"/>
  <c r="X86" i="1"/>
  <c r="K85" i="1"/>
  <c r="K84" i="1"/>
  <c r="K83" i="1"/>
  <c r="K82" i="1"/>
  <c r="K81" i="1"/>
  <c r="K80" i="1"/>
  <c r="K79" i="1"/>
  <c r="K78" i="1"/>
  <c r="K77" i="1"/>
  <c r="K76" i="1"/>
  <c r="K75" i="1"/>
  <c r="K74" i="1"/>
  <c r="X76" i="1"/>
  <c r="X77" i="1"/>
  <c r="X78" i="1"/>
  <c r="X79" i="1"/>
  <c r="X80" i="1"/>
  <c r="X81" i="1"/>
  <c r="X82" i="1"/>
  <c r="X83" i="1"/>
  <c r="X84" i="1"/>
  <c r="X85" i="1"/>
  <c r="X88" i="1"/>
  <c r="X89" i="1"/>
  <c r="X90" i="1"/>
  <c r="X91" i="1"/>
  <c r="X92" i="1"/>
  <c r="X93" i="1"/>
  <c r="X94" i="1"/>
  <c r="X95" i="1"/>
  <c r="X96" i="1"/>
  <c r="X98" i="1"/>
  <c r="X99" i="1"/>
  <c r="X100" i="1"/>
  <c r="X101" i="1"/>
  <c r="X102" i="1"/>
  <c r="X103" i="1"/>
  <c r="X105" i="1"/>
  <c r="X106" i="1"/>
  <c r="X107" i="1"/>
  <c r="X109" i="1"/>
  <c r="X110" i="1"/>
  <c r="X111" i="1"/>
  <c r="X112" i="1"/>
  <c r="X113" i="1"/>
  <c r="X114" i="1"/>
  <c r="X117" i="1"/>
  <c r="X118" i="1"/>
  <c r="X119" i="1"/>
  <c r="X120" i="1"/>
  <c r="X121" i="1"/>
  <c r="X122" i="1"/>
  <c r="X123" i="1"/>
  <c r="X124" i="1"/>
  <c r="W76" i="1"/>
  <c r="W77" i="1"/>
  <c r="W78" i="1"/>
  <c r="W79" i="1"/>
  <c r="W80" i="1"/>
  <c r="W81" i="1"/>
  <c r="W82" i="1"/>
  <c r="W83" i="1"/>
  <c r="W84" i="1"/>
  <c r="W85" i="1"/>
  <c r="W88" i="1"/>
  <c r="W89" i="1"/>
  <c r="W90" i="1"/>
  <c r="W91" i="1"/>
  <c r="W92" i="1"/>
  <c r="W93" i="1"/>
  <c r="W94" i="1"/>
  <c r="W95" i="1"/>
  <c r="W96" i="1"/>
  <c r="W98" i="1"/>
  <c r="W99" i="1"/>
  <c r="W100" i="1"/>
  <c r="W101" i="1"/>
  <c r="W102" i="1"/>
  <c r="W103" i="1"/>
  <c r="W105" i="1"/>
  <c r="W106" i="1"/>
  <c r="W107" i="1"/>
  <c r="W109" i="1"/>
  <c r="W110" i="1"/>
  <c r="W111" i="1"/>
  <c r="W112" i="1"/>
  <c r="W113" i="1"/>
  <c r="W114" i="1"/>
  <c r="W117" i="1"/>
  <c r="W118" i="1"/>
  <c r="W119" i="1"/>
  <c r="W120" i="1"/>
  <c r="W121" i="1"/>
  <c r="W122" i="1"/>
  <c r="W123" i="1"/>
  <c r="W124" i="1"/>
  <c r="V76" i="1"/>
  <c r="V77" i="1"/>
  <c r="V78" i="1"/>
  <c r="V79" i="1"/>
  <c r="V80" i="1"/>
  <c r="V81" i="1"/>
  <c r="V82" i="1"/>
  <c r="V83" i="1"/>
  <c r="V84" i="1"/>
  <c r="V85" i="1"/>
  <c r="V88" i="1"/>
  <c r="V89" i="1"/>
  <c r="V90" i="1"/>
  <c r="V91" i="1"/>
  <c r="V92" i="1"/>
  <c r="V93" i="1"/>
  <c r="V94" i="1"/>
  <c r="V95" i="1"/>
  <c r="V96" i="1"/>
  <c r="V98" i="1"/>
  <c r="V99" i="1"/>
  <c r="V100" i="1"/>
  <c r="V101" i="1"/>
  <c r="V102" i="1"/>
  <c r="V103" i="1"/>
  <c r="V105" i="1"/>
  <c r="V106" i="1"/>
  <c r="V107" i="1"/>
  <c r="V109" i="1"/>
  <c r="V110" i="1"/>
  <c r="V111" i="1"/>
  <c r="V112" i="1"/>
  <c r="V113" i="1"/>
  <c r="V114" i="1"/>
  <c r="V117" i="1"/>
  <c r="V118" i="1"/>
  <c r="V119" i="1"/>
  <c r="V120" i="1"/>
  <c r="V121" i="1"/>
  <c r="V122" i="1"/>
  <c r="V123" i="1"/>
  <c r="V124" i="1"/>
  <c r="U76" i="1"/>
  <c r="U77" i="1"/>
  <c r="U78" i="1"/>
  <c r="U79" i="1"/>
  <c r="U80" i="1"/>
  <c r="U81" i="1"/>
  <c r="U82" i="1"/>
  <c r="U83" i="1"/>
  <c r="U84" i="1"/>
  <c r="U85" i="1"/>
  <c r="U88" i="1"/>
  <c r="U89" i="1"/>
  <c r="U90" i="1"/>
  <c r="U91" i="1"/>
  <c r="U92" i="1"/>
  <c r="U93" i="1"/>
  <c r="U94" i="1"/>
  <c r="U95" i="1"/>
  <c r="U96" i="1"/>
  <c r="U98" i="1"/>
  <c r="U99" i="1"/>
  <c r="U100" i="1"/>
  <c r="U101" i="1"/>
  <c r="U102" i="1"/>
  <c r="U103" i="1"/>
  <c r="U105" i="1"/>
  <c r="U106" i="1"/>
  <c r="U107" i="1"/>
  <c r="U109" i="1"/>
  <c r="U110" i="1"/>
  <c r="U111" i="1"/>
  <c r="U112" i="1"/>
  <c r="U113" i="1"/>
  <c r="U114" i="1"/>
  <c r="U117" i="1"/>
  <c r="U118" i="1"/>
  <c r="U119" i="1"/>
  <c r="U120" i="1"/>
  <c r="U121" i="1"/>
  <c r="U122" i="1"/>
  <c r="U123" i="1"/>
  <c r="U124" i="1"/>
  <c r="T76" i="1"/>
  <c r="T77" i="1"/>
  <c r="T78" i="1"/>
  <c r="T79" i="1"/>
  <c r="T80" i="1"/>
  <c r="T81" i="1"/>
  <c r="T82" i="1"/>
  <c r="T83" i="1"/>
  <c r="T84" i="1"/>
  <c r="T85" i="1"/>
  <c r="T88" i="1"/>
  <c r="T89" i="1"/>
  <c r="T90" i="1"/>
  <c r="T91" i="1"/>
  <c r="T92" i="1"/>
  <c r="T93" i="1"/>
  <c r="T94" i="1"/>
  <c r="T95" i="1"/>
  <c r="T96" i="1"/>
  <c r="T98" i="1"/>
  <c r="T99" i="1"/>
  <c r="T100" i="1"/>
  <c r="T101" i="1"/>
  <c r="T102" i="1"/>
  <c r="T103" i="1"/>
  <c r="T105" i="1"/>
  <c r="T106" i="1"/>
  <c r="T107" i="1"/>
  <c r="T109" i="1"/>
  <c r="T110" i="1"/>
  <c r="T111" i="1"/>
  <c r="T112" i="1"/>
  <c r="T113" i="1"/>
  <c r="T114" i="1"/>
  <c r="T117" i="1"/>
  <c r="T118" i="1"/>
  <c r="T119" i="1"/>
  <c r="T120" i="1"/>
  <c r="T121" i="1"/>
  <c r="T122" i="1"/>
  <c r="T123" i="1"/>
  <c r="T124" i="1"/>
  <c r="S76" i="1"/>
  <c r="S77" i="1"/>
  <c r="S78" i="1"/>
  <c r="S79" i="1"/>
  <c r="S80" i="1"/>
  <c r="S81" i="1"/>
  <c r="S82" i="1"/>
  <c r="S83" i="1"/>
  <c r="S84" i="1"/>
  <c r="S85" i="1"/>
  <c r="S88" i="1"/>
  <c r="S89" i="1"/>
  <c r="S90" i="1"/>
  <c r="S91" i="1"/>
  <c r="S92" i="1"/>
  <c r="S93" i="1"/>
  <c r="S94" i="1"/>
  <c r="S95" i="1"/>
  <c r="S96" i="1"/>
  <c r="S98" i="1"/>
  <c r="S99" i="1"/>
  <c r="S100" i="1"/>
  <c r="S101" i="1"/>
  <c r="S102" i="1"/>
  <c r="S103" i="1"/>
  <c r="S105" i="1"/>
  <c r="S106" i="1"/>
  <c r="S107" i="1"/>
  <c r="S109" i="1"/>
  <c r="S110" i="1"/>
  <c r="S111" i="1"/>
  <c r="S112" i="1"/>
  <c r="S113" i="1"/>
  <c r="S114" i="1"/>
  <c r="S117" i="1"/>
  <c r="S118" i="1"/>
  <c r="S119" i="1"/>
  <c r="S120" i="1"/>
  <c r="S121" i="1"/>
  <c r="S122" i="1"/>
  <c r="S123" i="1"/>
  <c r="S124" i="1"/>
  <c r="S75" i="1"/>
  <c r="T75" i="1"/>
  <c r="U75" i="1"/>
  <c r="V75" i="1"/>
  <c r="W75" i="1"/>
  <c r="X75" i="1"/>
  <c r="S74" i="1"/>
  <c r="T74" i="1"/>
  <c r="U74" i="1"/>
  <c r="V74" i="1"/>
  <c r="W74" i="1"/>
  <c r="X74" i="1"/>
  <c r="K73" i="1"/>
  <c r="S73" i="1"/>
  <c r="T73" i="1"/>
  <c r="U73" i="1"/>
  <c r="V73" i="1"/>
  <c r="W73" i="1"/>
  <c r="X73" i="1"/>
  <c r="K72" i="1"/>
  <c r="K71" i="1"/>
  <c r="S72" i="1"/>
  <c r="T72" i="1"/>
  <c r="U72" i="1"/>
  <c r="V72" i="1"/>
  <c r="W72" i="1"/>
  <c r="X72" i="1"/>
  <c r="S71" i="1"/>
  <c r="T71" i="1"/>
  <c r="U71" i="1"/>
  <c r="V71" i="1"/>
  <c r="W71" i="1"/>
  <c r="X71" i="1"/>
  <c r="K70" i="1"/>
  <c r="S70" i="1"/>
  <c r="T70" i="1"/>
  <c r="U70" i="1"/>
  <c r="V70" i="1"/>
  <c r="W70" i="1"/>
  <c r="X70" i="1"/>
  <c r="K69" i="1"/>
  <c r="S69" i="1"/>
  <c r="T69" i="1"/>
  <c r="U69" i="1"/>
  <c r="V69" i="1"/>
  <c r="W69" i="1"/>
  <c r="X69" i="1"/>
  <c r="K68" i="1"/>
  <c r="S68" i="1"/>
  <c r="T68" i="1"/>
  <c r="U68" i="1"/>
  <c r="V68" i="1"/>
  <c r="W68" i="1"/>
  <c r="X68" i="1"/>
  <c r="K67" i="1"/>
  <c r="S67" i="1"/>
  <c r="T67" i="1"/>
  <c r="U67" i="1"/>
  <c r="V67" i="1"/>
  <c r="W67" i="1"/>
  <c r="X67" i="1"/>
  <c r="S66" i="1"/>
  <c r="T66" i="1"/>
  <c r="U66" i="1"/>
  <c r="V66" i="1"/>
  <c r="W66" i="1"/>
  <c r="X66" i="1"/>
  <c r="K66" i="1"/>
  <c r="K65" i="1"/>
  <c r="S65" i="1"/>
  <c r="T65" i="1"/>
  <c r="U65" i="1"/>
  <c r="V65" i="1"/>
  <c r="W65" i="1"/>
  <c r="X65" i="1"/>
  <c r="K64" i="1"/>
  <c r="S64" i="1"/>
  <c r="T64" i="1"/>
  <c r="U64" i="1"/>
  <c r="V64" i="1"/>
  <c r="W64" i="1"/>
  <c r="X64" i="1"/>
  <c r="K63" i="1"/>
  <c r="K53" i="1"/>
  <c r="S49" i="1"/>
  <c r="T49" i="1"/>
  <c r="U49" i="1"/>
  <c r="V49" i="1"/>
  <c r="W49" i="1"/>
  <c r="X49" i="1"/>
  <c r="K49" i="1"/>
  <c r="K41" i="1"/>
  <c r="K44" i="1"/>
  <c r="S44" i="1"/>
  <c r="T44" i="1"/>
  <c r="U44" i="1"/>
  <c r="V44" i="1"/>
  <c r="W44" i="1"/>
  <c r="X44" i="1"/>
  <c r="S41" i="1"/>
  <c r="T41" i="1"/>
  <c r="U41" i="1"/>
  <c r="V41" i="1"/>
  <c r="W41" i="1"/>
  <c r="X41" i="1"/>
  <c r="S34" i="1"/>
  <c r="T34" i="1"/>
  <c r="U34" i="1"/>
  <c r="V34" i="1"/>
  <c r="W34" i="1"/>
  <c r="X34" i="1"/>
  <c r="S33" i="1"/>
  <c r="T33" i="1"/>
  <c r="U33" i="1"/>
  <c r="V33" i="1"/>
  <c r="W33" i="1"/>
  <c r="X33" i="1"/>
  <c r="K34" i="1"/>
  <c r="K33" i="1"/>
  <c r="S28" i="1"/>
  <c r="T28" i="1"/>
  <c r="U28" i="1"/>
  <c r="V28" i="1"/>
  <c r="W28" i="1"/>
  <c r="X28" i="1"/>
  <c r="S23" i="1"/>
  <c r="T23" i="1"/>
  <c r="U23" i="1"/>
  <c r="V23" i="1"/>
  <c r="W23" i="1"/>
  <c r="X23" i="1"/>
  <c r="S18" i="1"/>
  <c r="T18" i="1"/>
  <c r="U18" i="1"/>
  <c r="V18" i="1"/>
  <c r="W18" i="1"/>
  <c r="X18" i="1"/>
  <c r="K28" i="1"/>
  <c r="K23" i="1"/>
  <c r="K18" i="1"/>
  <c r="S63" i="1"/>
  <c r="T63" i="1"/>
  <c r="U63" i="1"/>
  <c r="V63" i="1"/>
  <c r="W63" i="1"/>
  <c r="X63" i="1"/>
  <c r="K6" i="1"/>
  <c r="K7" i="1"/>
  <c r="K8" i="1"/>
  <c r="K12" i="1"/>
  <c r="K17" i="1"/>
  <c r="K35" i="1"/>
  <c r="K36" i="1"/>
  <c r="K37" i="1"/>
  <c r="K38" i="1"/>
  <c r="K39" i="1"/>
  <c r="K40" i="1"/>
  <c r="K42" i="1"/>
  <c r="K43" i="1"/>
  <c r="K45" i="1"/>
  <c r="K46" i="1"/>
  <c r="K47" i="1"/>
  <c r="K48" i="1"/>
  <c r="K50" i="1"/>
  <c r="K51" i="1"/>
  <c r="K52" i="1"/>
  <c r="K54" i="1"/>
  <c r="K55" i="1"/>
  <c r="K56" i="1"/>
  <c r="K57" i="1"/>
  <c r="K58" i="1"/>
  <c r="K59" i="1"/>
  <c r="K60" i="1"/>
  <c r="K61" i="1"/>
  <c r="K62" i="1"/>
  <c r="K5" i="1"/>
  <c r="T5" i="1"/>
  <c r="U5" i="1"/>
  <c r="V5" i="1"/>
  <c r="W5" i="1"/>
  <c r="X5" i="1"/>
  <c r="S5" i="1"/>
  <c r="X7" i="1"/>
  <c r="X8" i="1"/>
  <c r="X12" i="1"/>
  <c r="X17" i="1"/>
  <c r="X35" i="1"/>
  <c r="X36" i="1"/>
  <c r="X37" i="1"/>
  <c r="X38" i="1"/>
  <c r="X39" i="1"/>
  <c r="X40" i="1"/>
  <c r="X42" i="1"/>
  <c r="X43" i="1"/>
  <c r="X45" i="1"/>
  <c r="X46" i="1"/>
  <c r="X47" i="1"/>
  <c r="X48" i="1"/>
  <c r="X50" i="1"/>
  <c r="X51" i="1"/>
  <c r="X52" i="1"/>
  <c r="X53" i="1"/>
  <c r="X54" i="1"/>
  <c r="X55" i="1"/>
  <c r="X56" i="1"/>
  <c r="X57" i="1"/>
  <c r="X58" i="1"/>
  <c r="X59" i="1"/>
  <c r="X60" i="1"/>
  <c r="X61" i="1"/>
  <c r="X62" i="1"/>
  <c r="X6" i="1"/>
  <c r="W7" i="1"/>
  <c r="W8" i="1"/>
  <c r="W12" i="1"/>
  <c r="W17" i="1"/>
  <c r="W35" i="1"/>
  <c r="W36" i="1"/>
  <c r="W37" i="1"/>
  <c r="W38" i="1"/>
  <c r="W39" i="1"/>
  <c r="W40" i="1"/>
  <c r="W42" i="1"/>
  <c r="W43" i="1"/>
  <c r="W45" i="1"/>
  <c r="W46" i="1"/>
  <c r="W47" i="1"/>
  <c r="W48" i="1"/>
  <c r="W50" i="1"/>
  <c r="W51" i="1"/>
  <c r="W52" i="1"/>
  <c r="W53" i="1"/>
  <c r="W54" i="1"/>
  <c r="W55" i="1"/>
  <c r="W56" i="1"/>
  <c r="W57" i="1"/>
  <c r="W58" i="1"/>
  <c r="W59" i="1"/>
  <c r="W60" i="1"/>
  <c r="W61" i="1"/>
  <c r="W62" i="1"/>
  <c r="W6" i="1"/>
  <c r="V7" i="1"/>
  <c r="V8" i="1"/>
  <c r="V12" i="1"/>
  <c r="V17" i="1"/>
  <c r="V35" i="1"/>
  <c r="V36" i="1"/>
  <c r="V37" i="1"/>
  <c r="V38" i="1"/>
  <c r="V39" i="1"/>
  <c r="V40" i="1"/>
  <c r="V42" i="1"/>
  <c r="V43" i="1"/>
  <c r="V45" i="1"/>
  <c r="V46" i="1"/>
  <c r="V47" i="1"/>
  <c r="V48" i="1"/>
  <c r="V50" i="1"/>
  <c r="V51" i="1"/>
  <c r="V52" i="1"/>
  <c r="V53" i="1"/>
  <c r="V54" i="1"/>
  <c r="V55" i="1"/>
  <c r="V56" i="1"/>
  <c r="V57" i="1"/>
  <c r="V58" i="1"/>
  <c r="V59" i="1"/>
  <c r="V60" i="1"/>
  <c r="V61" i="1"/>
  <c r="V62" i="1"/>
  <c r="V6" i="1"/>
  <c r="U8" i="1"/>
  <c r="U12" i="1"/>
  <c r="U17" i="1"/>
  <c r="U35" i="1"/>
  <c r="U36" i="1"/>
  <c r="U37" i="1"/>
  <c r="U38" i="1"/>
  <c r="U39" i="1"/>
  <c r="U40" i="1"/>
  <c r="U42" i="1"/>
  <c r="U43" i="1"/>
  <c r="U45" i="1"/>
  <c r="U46" i="1"/>
  <c r="U47" i="1"/>
  <c r="U48" i="1"/>
  <c r="U50" i="1"/>
  <c r="U51" i="1"/>
  <c r="U52" i="1"/>
  <c r="U53" i="1"/>
  <c r="U54" i="1"/>
  <c r="U55" i="1"/>
  <c r="U56" i="1"/>
  <c r="U57" i="1"/>
  <c r="U58" i="1"/>
  <c r="U59" i="1"/>
  <c r="U60" i="1"/>
  <c r="U61" i="1"/>
  <c r="U62" i="1"/>
  <c r="U7" i="1"/>
  <c r="T8" i="1"/>
  <c r="T12" i="1"/>
  <c r="T17" i="1"/>
  <c r="T35" i="1"/>
  <c r="T36" i="1"/>
  <c r="T37" i="1"/>
  <c r="T38" i="1"/>
  <c r="T39" i="1"/>
  <c r="T40" i="1"/>
  <c r="T42" i="1"/>
  <c r="T43" i="1"/>
  <c r="T45" i="1"/>
  <c r="T46" i="1"/>
  <c r="T47" i="1"/>
  <c r="T48" i="1"/>
  <c r="T50" i="1"/>
  <c r="T51" i="1"/>
  <c r="T52" i="1"/>
  <c r="T53" i="1"/>
  <c r="T54" i="1"/>
  <c r="T55" i="1"/>
  <c r="T56" i="1"/>
  <c r="T57" i="1"/>
  <c r="T58" i="1"/>
  <c r="T59" i="1"/>
  <c r="T60" i="1"/>
  <c r="T61" i="1"/>
  <c r="T62" i="1"/>
  <c r="T7" i="1"/>
  <c r="S8" i="1"/>
  <c r="S12" i="1"/>
  <c r="S17" i="1"/>
  <c r="S35" i="1"/>
  <c r="S36" i="1"/>
  <c r="S37" i="1"/>
  <c r="S38" i="1"/>
  <c r="S39" i="1"/>
  <c r="S40" i="1"/>
  <c r="S42" i="1"/>
  <c r="S43" i="1"/>
  <c r="S45" i="1"/>
  <c r="S46" i="1"/>
  <c r="S47" i="1"/>
  <c r="S48" i="1"/>
  <c r="S50" i="1"/>
  <c r="S51" i="1"/>
  <c r="S52" i="1"/>
  <c r="S53" i="1"/>
  <c r="S54" i="1"/>
  <c r="S55" i="1"/>
  <c r="S56" i="1"/>
  <c r="S57" i="1"/>
  <c r="S58" i="1"/>
  <c r="S59" i="1"/>
  <c r="S60" i="1"/>
  <c r="S61" i="1"/>
  <c r="S62" i="1"/>
  <c r="S7" i="1"/>
  <c r="U6" i="1"/>
  <c r="T6" i="1"/>
  <c r="S6" i="1"/>
</calcChain>
</file>

<file path=xl/sharedStrings.xml><?xml version="1.0" encoding="utf-8"?>
<sst xmlns="http://schemas.openxmlformats.org/spreadsheetml/2006/main" count="777" uniqueCount="530">
  <si>
    <t>Activity</t>
  </si>
  <si>
    <t>Common Name</t>
  </si>
  <si>
    <t>Bicycling Stationary, 51-89 watts, light to moderate effort</t>
  </si>
  <si>
    <t xml:space="preserve">Bicycling Stationary, 101-160 watts, vigorous effort </t>
  </si>
  <si>
    <t>Bicycling Stationary, 90-100 watts, moderate to vigorous effort</t>
  </si>
  <si>
    <t>Calisthenics (eg. situps, abdominal crunches), light effort</t>
  </si>
  <si>
    <t>Calisthenics (eg. pushups, situps, pull-ups, lunges), moderate effort</t>
  </si>
  <si>
    <t>Stationary rowing, 100 watts, moderate effort</t>
  </si>
  <si>
    <t>Stationary rowing, 150 watts, vigorous effort</t>
  </si>
  <si>
    <t>Stationary rowing, 200 watts, very vigorous effort</t>
  </si>
  <si>
    <t>Water aerobics, water calisthenics, water exercise</t>
  </si>
  <si>
    <t>Yoga, Surya Namaskar</t>
  </si>
  <si>
    <t>Running stairs</t>
  </si>
  <si>
    <t>Basketball</t>
  </si>
  <si>
    <t>Boxing, punching bag</t>
  </si>
  <si>
    <t>Golf</t>
  </si>
  <si>
    <t>Football or baseball, playing catch</t>
  </si>
  <si>
    <t>Soccer, general</t>
  </si>
  <si>
    <t>Walking, 2.5 mph</t>
  </si>
  <si>
    <t>Walking, 3.5 mph</t>
  </si>
  <si>
    <t>Walking, 4.5 mph</t>
  </si>
  <si>
    <t>Swimming, freestyle, light or moderate effort</t>
  </si>
  <si>
    <t>Swimming, freestyle, vigorous effort</t>
  </si>
  <si>
    <t>Rope Skipping</t>
  </si>
  <si>
    <t>Water Aerobics</t>
  </si>
  <si>
    <t>Martial Arts - novice</t>
  </si>
  <si>
    <t>Martial Arts - experienced</t>
  </si>
  <si>
    <t>Racquetball</t>
  </si>
  <si>
    <t>Soccer</t>
  </si>
  <si>
    <t>Walking - slow</t>
  </si>
  <si>
    <t>Walking - moderate</t>
  </si>
  <si>
    <t>Walking - Fast</t>
  </si>
  <si>
    <t>Swimming - light to moderate</t>
  </si>
  <si>
    <t>Swimming - hard</t>
  </si>
  <si>
    <t>MET-min</t>
  </si>
  <si>
    <t>URL to video on how to perform</t>
  </si>
  <si>
    <t>Requires special equipment (what?)</t>
  </si>
  <si>
    <t>ACSM 2011 Compendium Code</t>
  </si>
  <si>
    <t>METs (from compendium)</t>
  </si>
  <si>
    <t>Can be done at home (0=no, 1=yes)</t>
  </si>
  <si>
    <t>Can be done outside (0=no, 1=yes)</t>
  </si>
  <si>
    <t>Can be done at gym (0=no, 1=yes)</t>
  </si>
  <si>
    <t>Is a gym class (0=no, 1=yes)</t>
  </si>
  <si>
    <t>light</t>
  </si>
  <si>
    <t>moderate</t>
  </si>
  <si>
    <t>vigorous</t>
  </si>
  <si>
    <t>heavy</t>
  </si>
  <si>
    <t>very vigorous</t>
  </si>
  <si>
    <t>https://youtu.be/L2Ut1na1_F8</t>
  </si>
  <si>
    <t xml:space="preserve">Before sitting on the stationary bicycle, set the seat height so that it is approximately level with the widest part of your hip. Your knee should be slightly bent when your leg is fully extended while pedaling on the bike. Adjust the seat (forward/backward) and handlebar positions (up/down) for comfort.  Sit on the bike and secure both feet in the foot cages/straps or wear cycling shoes if equipt. Locate the mechanism that allows for adding or removing resistance (usually within hand reach) and adjust the resistance against the flywheel according to your desired level of intensity. While performing this exercise, you can remain seated or rise from the saddle, or do a mixture of different positions throughout the session. Many stationary bikes found in gyms have preset programs, but you can usually select "quick start" to create your own cycling program. </t>
  </si>
  <si>
    <t>Stationary bicycle</t>
  </si>
  <si>
    <t>Varies depending on specific exercises selected, but a balanced, whole body routine is encouraged</t>
  </si>
  <si>
    <t xml:space="preserve">https://youtu.be/uJ9rAUQhM2g </t>
  </si>
  <si>
    <t xml:space="preserve">The general idea is that you use your own body weight rather than special equipment to improve strength and flexibility. Specific calisthenic exercises include (but are not limited to) pushups, situps, pull-ups, lunges, planks, leg/arm lifts, squats, etc. A calisthenic routine usually includes a short warm-up that involves repeated stretching exercises to warm and stretch the joints. Intensity is dependent upon the type of exercise, the number of repetitions, and the number of sets. A typical routine might include 3 sets and 10 repetitions of each exercise.  The calisthenic routine should include a variety of exercises that target a range of muscles so that the routine is balanced and involves the whole body. </t>
  </si>
  <si>
    <t>Pilates</t>
  </si>
  <si>
    <t>Not necessarily (sometimes basic equipment like an exercise band is used)</t>
  </si>
  <si>
    <t>Stair treadmill ergometer</t>
  </si>
  <si>
    <t>Rope skipping</t>
  </si>
  <si>
    <t>Volleyball</t>
  </si>
  <si>
    <t>Skateboarding</t>
  </si>
  <si>
    <t>Dancing</t>
  </si>
  <si>
    <t>Softball</t>
  </si>
  <si>
    <t>Baseball</t>
  </si>
  <si>
    <t>Snowboarding</t>
  </si>
  <si>
    <t>Snorkeling</t>
  </si>
  <si>
    <t>Scuba diving</t>
  </si>
  <si>
    <t>Bowling</t>
  </si>
  <si>
    <t>Frisbee playing, ultimate</t>
  </si>
  <si>
    <t>Hacky sack</t>
  </si>
  <si>
    <t>Hockey, field</t>
  </si>
  <si>
    <t>Horseback riding, general</t>
  </si>
  <si>
    <t>Kickball</t>
  </si>
  <si>
    <t>Lacrosse</t>
  </si>
  <si>
    <t>Bocce ball</t>
  </si>
  <si>
    <t>Skydiving, base jumping, bungee jumping</t>
  </si>
  <si>
    <t>Ping pong</t>
  </si>
  <si>
    <t>Tennis</t>
  </si>
  <si>
    <t>Trampoline</t>
  </si>
  <si>
    <t>Backpacking</t>
  </si>
  <si>
    <t>Canoeing</t>
  </si>
  <si>
    <t>Sailing</t>
  </si>
  <si>
    <t>Ice skating</t>
  </si>
  <si>
    <t>Sledding</t>
  </si>
  <si>
    <t>Snow shoeing</t>
  </si>
  <si>
    <t>Snowmobiling</t>
  </si>
  <si>
    <t xml:space="preserve">light </t>
  </si>
  <si>
    <t>Sun salutation yoga</t>
  </si>
  <si>
    <t>Hatha yoga</t>
  </si>
  <si>
    <t>slow</t>
  </si>
  <si>
    <t>fast</t>
  </si>
  <si>
    <t>Sprinting</t>
  </si>
  <si>
    <t>maximal</t>
  </si>
  <si>
    <t>Elliptical machine</t>
  </si>
  <si>
    <t>Zumba</t>
  </si>
  <si>
    <t>Cardio kickboxing</t>
  </si>
  <si>
    <t>Tai chi</t>
  </si>
  <si>
    <t>Curves exercise routines</t>
  </si>
  <si>
    <t>% Cardio</t>
  </si>
  <si>
    <t>% Strength</t>
  </si>
  <si>
    <t xml:space="preserve">Aerobic </t>
  </si>
  <si>
    <t>Anaerobic</t>
  </si>
  <si>
    <t>Resistance training (weight lifting, free weight, nautilus or universal), power lifting or body building, vigorous effort</t>
  </si>
  <si>
    <t>Resistance (weight) training, squats, slow or explosive effort</t>
  </si>
  <si>
    <t>Machine or free weights</t>
  </si>
  <si>
    <t>circuit training, moderate effort</t>
  </si>
  <si>
    <t>circuit training, including kettlebells, some aerobic movement with minimal rest, general, vigorous intensity</t>
  </si>
  <si>
    <t>This form of yoga is commonly referred to as the "Sun Salutation. This is practiced to pay respect to the Sun, which gives all life forms life and energy.  Steps to this yoga practice can be found online.</t>
  </si>
  <si>
    <t>Racquetball, general</t>
  </si>
  <si>
    <t>Frisbee playing, general</t>
  </si>
  <si>
    <t>Arm ergometer</t>
  </si>
  <si>
    <t>Badminton</t>
  </si>
  <si>
    <t>Barre class</t>
  </si>
  <si>
    <t>https://youtu.be/3yMqE5vOAH8</t>
  </si>
  <si>
    <t xml:space="preserve">To circuit train, first decide upon the 8-10 exercises that you would like to include in the circuit. These can be free weights, machine weights, calisthenics, or a combination of these activities. Usually circuit training is preceeded by a warm-up and followed by a cool-down of stretching. To begin the circuit, perform about 8-12 repetitions to complete a set at the first station, and then rotate to the next station rather than sitting idle at rest. Repeat this procedure for each station and rotate through the stations until you have completed 1-3 sets at each station, or you have achieved the desired number of minutes to meet your goal. Because there is little rest time between stations, arrange the circuit to alternate between upper body, lower body, and core exercises so that specific muscle groups do get a rest between stations. This type of conditioning involves more aerobic energy systems than traditional resistance training because of the minimization of rest time. </t>
  </si>
  <si>
    <t>https://youtu.be/DDUmoYmtkrM</t>
  </si>
  <si>
    <t>Stairmaster Stepmill</t>
  </si>
  <si>
    <t>https://youtu.be/K8S_sVxJKLM</t>
  </si>
  <si>
    <t>Muscles involved (Body part exercised)</t>
  </si>
  <si>
    <t xml:space="preserve">Make sure your shoelaces are tied before carefully stepping onto the machine. Carefully use the handrails and any available foot pegs to step up onto the machine. To begin, set the exercise level to produce a pace that you think you can sustain for your intended duration. Step from one step to the next with one foot on each step. Make sure to engage your core muscles by pulling in your abdomen, rolling your shoulders back and tucking in your hips. Use the handrails for safety, but avoid overgripping the handrails or excessive forward leaning. If you notice yourself doing these things, decrease the level until you can maintain appropriate posture. To make this exercise more challenging, try removing your hands from the hand rails, skipping a step with each step, or stepping sideways on each side. </t>
  </si>
  <si>
    <t>Bikram (hot) yoga</t>
  </si>
  <si>
    <t>Not necessarily if doing calisthenics, but traditional circuit training is done with resistance exercise</t>
  </si>
  <si>
    <t>Stepmill</t>
  </si>
  <si>
    <t>1*</t>
  </si>
  <si>
    <t>1**</t>
  </si>
  <si>
    <t>https://youtu.be/kAmDOTsp5cs</t>
  </si>
  <si>
    <t xml:space="preserve">To select a jump rope that is the appropriate length, stand with one foot on the center of the rope. For an appropriately sized rope, the handles should reach your armpits. When rotating the rope, use your wrists rather than your arms or shoulders. If you are a beginner, you may want to start by taking 2 jumps for every 1 rotation of the jump rope, but try to work towards taking only 1 jump per rotation by adjusting your jump rhythm. Jump with either two feet on the ground or rotating from one foot to the other foot, or a combination of these approaches. As you become more advanced, you can try to criss cross the rope or your arms, or try "double unders" which involve two rope rotations for a single jump. </t>
  </si>
  <si>
    <t>Whole body</t>
  </si>
  <si>
    <t>Whole body; cardiovascular</t>
  </si>
  <si>
    <t>Water aerobics is a routine of resistance-type exercises performed in shallow water to provide a cardiovascular challenge in an environment that tends to be easier on the joints.</t>
  </si>
  <si>
    <t>Not indexed</t>
  </si>
  <si>
    <t>Whole body; flexibility</t>
  </si>
  <si>
    <t>Yoga, Power</t>
  </si>
  <si>
    <t>Yoga, Hatha</t>
  </si>
  <si>
    <t>Power yoga</t>
  </si>
  <si>
    <t>Sprinting is very fast running that is usually only sustainable for a short distance or period of time.</t>
  </si>
  <si>
    <t>Boxing is the sport or practice of fighting with the fists, especially with padded gloves in a roped square ringh according to prescribed rules.</t>
  </si>
  <si>
    <t>Activity Intensity (Cardio: light, moderate, vigorous, maximal OR slow, moderate, fast, very fast; Strength: light, moderate, heavy, very heavy)</t>
  </si>
  <si>
    <t>very fast</t>
  </si>
  <si>
    <t>moderate-vigorous</t>
  </si>
  <si>
    <t>light-moderate</t>
  </si>
  <si>
    <t>Basketball is a game played between two teams of five players in which goals are scored by throwing a ball through a netted hoop fixed above each end of the court.</t>
  </si>
  <si>
    <t>Basketball, general</t>
  </si>
  <si>
    <t>Boxing against punching bag</t>
  </si>
  <si>
    <t>Running, 13 mph (4.6 min/mile)</t>
  </si>
  <si>
    <t>Playing Catch (football, baseball)</t>
  </si>
  <si>
    <t>Shoulders, upper extremities</t>
  </si>
  <si>
    <t>Upper extremities, core</t>
  </si>
  <si>
    <t>Whole body; skill sport</t>
  </si>
  <si>
    <t>Martial arts, advanced practice, moderate pace</t>
  </si>
  <si>
    <t>Martial arts, novice practice, slower pace</t>
  </si>
  <si>
    <t>Yoga, Bikram</t>
  </si>
  <si>
    <t>Upper body emphasis; skill sport</t>
  </si>
  <si>
    <t>Lower body emphasis; skill sport</t>
  </si>
  <si>
    <t>Upper extremities, core; cardiovascular</t>
  </si>
  <si>
    <t>Pilates, general</t>
  </si>
  <si>
    <t>Whole body; emphasis on the core</t>
  </si>
  <si>
    <t>Elliptical trainer, moderate effort</t>
  </si>
  <si>
    <t>Whole body when upper body handles are used; cardiovascular</t>
  </si>
  <si>
    <t>An elliptical trainer is a stationary exercise machine that is equipped with moveable upper body handles and foot pedals that allow you to exercise your arms and legs at the same time, simulating stair climbing but with lower impact on the joints.</t>
  </si>
  <si>
    <t>Volleyball (Taylor Code 400)</t>
  </si>
  <si>
    <t>Skateboarding, general, moderate effort</t>
  </si>
  <si>
    <t>Rollerblading</t>
  </si>
  <si>
    <t>Rollerblading, in-line skating, 9.0 mph, recreational pace</t>
  </si>
  <si>
    <t>General dancing (e.g., disco, folk, irish step dancing, in line dancing, polka, contra, country)</t>
  </si>
  <si>
    <t>Softball is a modified form of baseball played ona smaller field with a larger ball, seven rather than nine innings, and underarm pitching.</t>
  </si>
  <si>
    <t>Softball or baseball, fast or slow pitch, general (Taylor Code 440)</t>
  </si>
  <si>
    <t>Baseball is a ball game played between two teams of nine on a field with a diamond-shaped circuit of four bases; the teams take turns batting and fielding attempting to hit the ball with a bat and advance all the way around the bases.</t>
  </si>
  <si>
    <t>Downhill Skiing</t>
  </si>
  <si>
    <t>Skiing, cross-country, 4.0-4.9 mph, moderate speed and effort, general</t>
  </si>
  <si>
    <t>Skiing, downhill, alpine or snowboarding, moderate effort, general, active time only</t>
  </si>
  <si>
    <t>Cross-Country Skiing</t>
  </si>
  <si>
    <t>bicycling, mountain, general</t>
  </si>
  <si>
    <t>Road biking</t>
  </si>
  <si>
    <t>bicycling, 12-13.9 mph, leisure, moderate effort</t>
  </si>
  <si>
    <t>Bicycling, &lt;10 mph, leisure to work or for pleasure (Taylor Code 115)</t>
  </si>
  <si>
    <t>Biking for transportation</t>
  </si>
  <si>
    <t>BMX biking</t>
  </si>
  <si>
    <t>Mountain biking uphill</t>
  </si>
  <si>
    <t>bicycling, mountain, uphill, vigorous</t>
  </si>
  <si>
    <t>bicycling, BMX</t>
  </si>
  <si>
    <t>Emphasis on lower extremities (quads, hamstrings, glutes, calves)</t>
  </si>
  <si>
    <t>Lower extremity muscles including quads, hamstrings, glutes, calfs</t>
  </si>
  <si>
    <t>Lower extremity muscles including quads, hamstrings, glutes, calfs; core muscles</t>
  </si>
  <si>
    <t>Lower extremity muscles especially quads, glutes, calfs</t>
  </si>
  <si>
    <t>Lower extremities (quads, hamstrings, glutes, calves); cardiovascular</t>
  </si>
  <si>
    <t>Lower extremities (quads, hamstrings, glutes, calves)</t>
  </si>
  <si>
    <t>Lower extremities (quads, hamstrings, glutes, calves); skill sport</t>
  </si>
  <si>
    <t>Emphasis on upper extremities for throwing, catching, and swinging bat; skill sport</t>
  </si>
  <si>
    <t>Emphasis on lower extremities and core (quads, glutes, hamstrings, abs); skill sport</t>
  </si>
  <si>
    <t>Emphasis on lower extremities and core (quads, hamstrings, glutes, calves, abs)</t>
  </si>
  <si>
    <t>Mountain biking mixed uphill and downhill trails</t>
  </si>
  <si>
    <t>backpacking, hiking, or organized walking with a daypack</t>
  </si>
  <si>
    <t>snorkeling (Taylor Code 310)</t>
  </si>
  <si>
    <t>skindiving, scuba diving, general (Taylor Code 310)</t>
  </si>
  <si>
    <t>bowling, indoor, bowling alley</t>
  </si>
  <si>
    <t>Upper extremities, core; skill sport</t>
  </si>
  <si>
    <t>Casual frisbee</t>
  </si>
  <si>
    <t>Upper extremities (muscles supporting the shoulders)</t>
  </si>
  <si>
    <t>Upper extremities (muscles supporting the shoulders); cardiovascular</t>
  </si>
  <si>
    <t>Rock climbing, high difficulty</t>
  </si>
  <si>
    <t>Rock climbing, low-moderate difficulty</t>
  </si>
  <si>
    <t>Stand Up Paddle boarding (SUPing)</t>
  </si>
  <si>
    <t>rock climbing, ascending or traversing rock, low-to-moderate difficulty </t>
  </si>
  <si>
    <t>rock climbing, ascending rock, high difficulty</t>
  </si>
  <si>
    <t>rock climbing, rappelling</t>
  </si>
  <si>
    <t>Field hockey</t>
  </si>
  <si>
    <t>Ice hockey</t>
  </si>
  <si>
    <t>Horseback riding</t>
  </si>
  <si>
    <t>Rapelling (rock climbing)</t>
  </si>
  <si>
    <t>Hockey, ice, general</t>
  </si>
  <si>
    <t>Emphasis on core muscles to stabilize while being lowered; skill sport</t>
  </si>
  <si>
    <t>Whole body with emphasis on core and upper body muscles; skill sport</t>
  </si>
  <si>
    <t>Lower extremities (quads, calves); skill game</t>
  </si>
  <si>
    <t>Lower extremities (quads, hamstrings, glutes, adductors) and core</t>
  </si>
  <si>
    <t>Whole body with emphasis on upper body for throwing and catching; skill sport</t>
  </si>
  <si>
    <t>Lawn bowling, bocce ball, outdoor</t>
  </si>
  <si>
    <t>Upper extremity muscles used for throwing (shoulder, arms)</t>
  </si>
  <si>
    <t>moto-cross, off-road motor sports, all-terrain vehicle, general</t>
  </si>
  <si>
    <t>Moto-cross, off-road motor sports</t>
  </si>
  <si>
    <t>Rugby, touch, non-competitive</t>
  </si>
  <si>
    <t>Rugby (non-competitive)</t>
  </si>
  <si>
    <t>Rugby (competitive)</t>
  </si>
  <si>
    <t>Rugby, union, team, competitive</t>
  </si>
  <si>
    <t>Whole body with emphasis on core stabilization; skill sport</t>
  </si>
  <si>
    <t>Core muscles for stability</t>
  </si>
  <si>
    <t>Table tennis, ping pong (Taylor code 410)</t>
  </si>
  <si>
    <t>upper body emphasis; skill sport</t>
  </si>
  <si>
    <t>Tennis, general</t>
  </si>
  <si>
    <t>Trampoline, recreational</t>
  </si>
  <si>
    <t>Hiking with a small daypack</t>
  </si>
  <si>
    <t>Climbing hills with 21 to 42 lb. load</t>
  </si>
  <si>
    <t>White Water Kayaking</t>
  </si>
  <si>
    <t>kayaking, moderate effort</t>
  </si>
  <si>
    <t>Emphasis on upper extremities and core muscles</t>
  </si>
  <si>
    <t>Flat-water Kayaking (sea)</t>
  </si>
  <si>
    <t>Emphasis on upper extremities and core muscles; skill sport</t>
  </si>
  <si>
    <t>canoeing, rowing, kayaking, competition, &gt;6 mph, vigorous effort</t>
  </si>
  <si>
    <t>ENTER BODY WEIGHT (lbs) OF EXERCISER TO SEE CALORIC EXPENDITURE ESTIMATES:</t>
  </si>
  <si>
    <t>ADAPTED COMPENDIUM OF PHYSICAL ACTIVITIES</t>
  </si>
  <si>
    <t>TIME (min)</t>
  </si>
  <si>
    <t>Caloric expenditure estimates (per unit time listed) based on body weight entered at top of sheet (kilocalories; Calories)</t>
  </si>
  <si>
    <t>canoeing, on camping trip (Taylor code 270)</t>
  </si>
  <si>
    <t>Upper body and core; skill sport</t>
  </si>
  <si>
    <t>surfing, body or board, general</t>
  </si>
  <si>
    <t xml:space="preserve">Lower body and core emphasis; skill sport </t>
  </si>
  <si>
    <t>Surfing, leisurely</t>
  </si>
  <si>
    <t>surfing, body or board, competitive</t>
  </si>
  <si>
    <t>Surfing, competitive</t>
  </si>
  <si>
    <t>paddle boarding, standing</t>
  </si>
  <si>
    <t>skating, ice, 9 mph or less</t>
  </si>
  <si>
    <t>sledding, tobogganing, bobsledding, luge (Taylor Code 370)</t>
  </si>
  <si>
    <t>CALORIE EXPENDITURE RANGE PER WEEK RECOMMENDATION FOR BODY WEIGHT (based on 500-1000 MET-min/wk)</t>
  </si>
  <si>
    <t>snow shoeing, moderate effort</t>
  </si>
  <si>
    <t>Lower body emphasis; cardiovascular</t>
  </si>
  <si>
    <t>Emphasis on upper extremities and core muscles; cardiovascular</t>
  </si>
  <si>
    <t>Emphasis on lower extremities (quads, hamstrings, glutes, calves); cardiovascular</t>
  </si>
  <si>
    <t>Whole body with emphasis on lower body; cardiovascular</t>
  </si>
  <si>
    <t>snowmobiling, driving, moderate</t>
  </si>
  <si>
    <t>Stationary cycling - light</t>
  </si>
  <si>
    <t>Stationary cycling - moderate</t>
  </si>
  <si>
    <t>Stationary cycling - vigorous</t>
  </si>
  <si>
    <t>Body weight conditioning exercises - light</t>
  </si>
  <si>
    <t>Circuit training - moderate</t>
  </si>
  <si>
    <t>Circuit training - vigorous</t>
  </si>
  <si>
    <t>Row machine - moderate</t>
  </si>
  <si>
    <t>Row machine - vigorous</t>
  </si>
  <si>
    <t>Row machine - very vigorous</t>
  </si>
  <si>
    <t>Running - slow</t>
  </si>
  <si>
    <t>Running - moderate</t>
  </si>
  <si>
    <t>Running - fast</t>
  </si>
  <si>
    <t>Step aerobics with 6-8 inch step</t>
  </si>
  <si>
    <t>Step aerobics with 4 inch step</t>
  </si>
  <si>
    <t>Step aerobics with 10-12 inch step</t>
  </si>
  <si>
    <t>aerobic, step, with 4-inch step</t>
  </si>
  <si>
    <t>aerobic, step, with 6-8 inch step</t>
  </si>
  <si>
    <t>aerobic, step, with 10-12 inch step</t>
  </si>
  <si>
    <t>Emphasis on lower body</t>
  </si>
  <si>
    <t>Ab workout (video or class)</t>
  </si>
  <si>
    <t>Abdominal (core) muscles</t>
  </si>
  <si>
    <t>Whole body dance movements</t>
  </si>
  <si>
    <t>health club exercise, conditioning classes</t>
  </si>
  <si>
    <t>Cardio kickboxing is a group fitness class that combines martial arts techniques with fast-paced cardio.</t>
  </si>
  <si>
    <t>Whole body and cardio</t>
  </si>
  <si>
    <t>Synonyms</t>
  </si>
  <si>
    <t xml:space="preserve">Ab workout  </t>
  </si>
  <si>
    <t>Upper body workout</t>
  </si>
  <si>
    <t>Lower body workout</t>
  </si>
  <si>
    <t>Upper body</t>
  </si>
  <si>
    <t>Lower body</t>
  </si>
  <si>
    <t>Layperson Description</t>
  </si>
  <si>
    <t>Stationary cycling is riding an upright or recumbant gym bicycle with adjustable resistance that allows for changes in the difficulty of pedaling while the bike is set up in a stationary position. Light intensity cardio activity is activity you can perform while easily carrying on a conversation.</t>
  </si>
  <si>
    <t>Additional description of how to perform</t>
  </si>
  <si>
    <t>Stationary cycling is riding an upright or recumbant gym bicycle with adjustable resistance that allows for changes in the difficulty of pedaling while the bike is set up in a stationary position. Moderate intensity cardio activity is activity you can carry on while talking but not singing.</t>
  </si>
  <si>
    <t>Stationary cycling is riding an upright or recumbant gym bicycle with adjustable resistance that allows for changes in the difficulty of pedaling while the bike is set up in a stationary position. Vigorous intensity cardio activity is activity that requires you to take a breath before finishing a sentence.</t>
  </si>
  <si>
    <t xml:space="preserve">Moderate intensity abdominal strengthening exercises without the use of gym equipment might include a few of the following: 3 sets of 30-seconds of flutter kicks (laying on a floor mat on your back, quickly alternate short kicking movements of each leg while engaging your abs), 3 sets of 15 crunches - a crunch is a part of a full sit-up that involves curling the shoulders up toward the pelvis while laying on your back on the ground, 3 sets of 30-seconds of planks - a plank involves holding the start of a push-up position through engaging the abs and back muscles, without actually doing the push-up. A typical routine would include 3-5 different exercises and about 3 sets of 8-12 repetitions of each exercise (or 30-60 seconds if the activity is time-based). In between sets, it is important to either switch muscle groups to complete a circuit of different activities in a shorter total duration of time, or rest for at least about 2 minutes between sets of the same exercise. </t>
  </si>
  <si>
    <t xml:space="preserve">Calisthenics are exercises used to improve strength and flexibility that are done with body weight rather than special equipment. A typical routine would include 3-5 different exercises and about 3 sets of 8-15 repetitions of each exercise (or 30-60 seconds if the activity is time-based). In between sets, it is important to either switch muscle groups to complete a circuit of different activities in a shorter total duration of time, or rest for at least about 2 minutes between sets of the same exercise. For light intensity calisthenics, activities should be no more difficult than activities like household cleaning. </t>
  </si>
  <si>
    <t>Upper body exercises without gym equipment (moderate intensity, beginner)</t>
  </si>
  <si>
    <t>Abdominal exercises without gym equipment (moderate intensity, beginner)</t>
  </si>
  <si>
    <t>Lower body exercises without gym equipment (moderate intensity, beginner)</t>
  </si>
  <si>
    <t xml:space="preserve">Upper body, moderate intensity strengthening exercises without the use of gym equipment might include a few of the following: push ups against a wall or a higher table, 3 sets of 30 seconds of arm circles with the arms extended out at about 90 degrees (like a "T"), biceps curls while holding light household items in each hand, like soup cans. A typical routine would include 3-5 different exercises and about 3 sets of 8-15 repetitions of each exercise (or 30-60 seconds if the activity is time-based). In between sets, it is important to either switch muscle groups to complete a circuit of different activities in a shorter total duration of time, or rest for at least about 2 minutes between sets of the same exercise. </t>
  </si>
  <si>
    <t xml:space="preserve">Lower body, moderate intensity strengthening exercises without the use of gym equipment might include a few of the following: 3 sets of 10 calf raises done with your heel hanging off of a step (only lightly use hand rail for balance), 3 sets of 10 lateral leg lifts while laying on your side (keep upper leg straight, contract muscles, and lift then slowly lower back to starting position), 3 sets of 30-second bouts of step-ups using a step that is at least 30 cm in height, 3 sets of 30-second wall sits - position your back against a wall as if sitting in a chair and hold the position. A typical routine would include 3-5 different exercises and about 3 sets of 8-12 repetitions of each exercise (or 30-60 seconds if the activity is time-based). In between sets, it is important to either switch muscle groups to complete a circuit of different activities in a shorter total duration of time, or rest for at least about 2 minutes between sets of the same exercise. </t>
  </si>
  <si>
    <t>Calisthenics (eg. pushups, situps, pull-ups, jumping jacks), vigorous effort</t>
  </si>
  <si>
    <t>Body weight conditioning exercises - vigorous</t>
  </si>
  <si>
    <t>Resistance (weight) training, multiple exercises, 15-20 repetitions at low resistance</t>
  </si>
  <si>
    <t xml:space="preserve">Weight lifting/resistance training can be performed with machines or free weights that are commonly found in fitness centers. Multiple different exercises should be performed, targeting different major muscle groups of the upper and lower body, in addition to the core. For each specific machine-based exercise, follow the instructions found on the machine. Perform an internet search for more information about different types of free-weight exercises. Intensity is dependent upon the type of exercise, the number of repetitions, and the number of sets. To improve muscular endurance, perform a greater number of repetitions with a lower weight (resistance). To improve muscular strength, perform a fewer repetitions, but with high weight (resistance). Sets usually range from 1-3 and repetitions usually range from 8-15, depending on the exerciser's goal. </t>
  </si>
  <si>
    <t>Calisthenics are exercises used to improve strength and flexibility that are done with body weight rather than special equipment. Vigorous intensity calisthenics should only be done by exercisers with some experience. Usually the types of calisthenic activities that would be considered vigorous invovle supporting the full body weight repeatedly or for a long duration, or performing complex moves that involve skill, agility, and balance.</t>
  </si>
  <si>
    <t>Circuit training is a specific type of weight lifting/resistance training that involves rotation between about 5-10 different exercise stations after the completion of each set of repetitions, rather than sitting idle at rest. For vigorous intensity circuit training, the pace of the routine would cause the exerciser to not be able to say complete sentences without pauses to take a breath. The amount of weight should allow the exerciser to complete about 2-3 sets of about 8-10 repetitions on each piece of equipment without feeling too fatigued.</t>
  </si>
  <si>
    <t>Circuit training is a specific type of weight lifting/resistance training that involves rotation between about 5-10 different exercise stations after the completion of each set of repetitions, rather than sitting idle at rest. This type of routine keeps the heart rate high throughout the routine, so the workout is a combination of cardio and strength even though the exerciser is doing weight lifting/resistance training types of activities. For moderate intensity circuit training, the pace should allow for the exerciser to be able to carry on a conversation, but with some pauses. The weights should be low enough that the exerciser can complete about 2-3 sets of about 10-15 repetitions on each piece of equipment without feeling too fatigued.</t>
  </si>
  <si>
    <t>A stepmill machine appears as a rotating set of stairs and it provides the user with a simulated stair climbing experiences that taxes the cardiovascular system while strengthening the core and lower body musculature. For more information about how to use a stairmaster stepmill, search "stepmill" on the web or see this video: https://youtu.be/K8S_sVxJKLM.</t>
  </si>
  <si>
    <t>row ergometer, rowing</t>
  </si>
  <si>
    <t>Bikram yoga is performed in a hot (~105 deg F) and humid (~40%) environment and is typically a 90-minute yoga session that involves 26 poses and a few breathing exercise. This type of yoga can feel more intense because of the hot and humid environment. It may be best to start a beginner with a more classic type of yoga, such as hatha.</t>
  </si>
  <si>
    <t>Running, 4mph (13 min/mile)</t>
  </si>
  <si>
    <t>Running, 6mph (10 min/mile)</t>
  </si>
  <si>
    <t>Running, 8.6mph (7 min/mile)</t>
  </si>
  <si>
    <t>jogging, slow running, leisurely running</t>
  </si>
  <si>
    <t>Cardio; Lower extremity muscles including quads, hamstrings, glutes, calfs</t>
  </si>
  <si>
    <t>Cardio; Lower extremity muscles especially quads, glutes, calfs</t>
  </si>
  <si>
    <t>Running is sometimes referred to as jogging. Slow running would be running about 13 minutes per mile, or 4 mph. This can be done outside or on a treadmill. Running outside makes the activity slightly more intense.</t>
  </si>
  <si>
    <t>Running is sometimes referred to as jogging. Moderate speed running would be running about 10 minutes per mile, or 6 mph. This can be done outside or on a treadmill. Running outside makes the activity slightly more intense.</t>
  </si>
  <si>
    <t>Running at a fast speed would be running about 7 minutes per mile, or 8.6 mph. This can be done outside or on a treadmill. Running outside makes the activity slightly more intense.</t>
  </si>
  <si>
    <t>fast running, competitive running</t>
  </si>
  <si>
    <t>running, cross country running, 10k training</t>
  </si>
  <si>
    <t>Running stairs is much more challenging than running over the ground. The height of the stairs also makes the activity more or less challenging.</t>
  </si>
  <si>
    <t>Stair running workout</t>
  </si>
  <si>
    <t>sprints, suicide sprints</t>
  </si>
  <si>
    <t xml:space="preserve">Throwing and catching a football, baseball, or other ball with at least one other person. </t>
  </si>
  <si>
    <t>catch</t>
  </si>
  <si>
    <t xml:space="preserve">Golf is a game played on a large open-air course, in which a small hard ball is struck with a club into a series of small holes in the group, the object being to use the fewest possible strokes to complete the course. This selection assumes only the actual golfing part of the activity, not the added walking for a person who walks the course rather than using a golf cart (walking should be added in as a separate activity). </t>
  </si>
  <si>
    <t>boxing</t>
  </si>
  <si>
    <t>judo, karate, kendo</t>
  </si>
  <si>
    <t>Martial arts are various sports or skills, maintly of Japanese origin, that orignated as forms of self-defense or attack, such as judo, karate, and kendo. For a novice, martial arts are usually a moderate intensity activity.</t>
  </si>
  <si>
    <t>jujitsu, kick boxing, tae kwan do, tai-bo, Muay Thai boxing, advanced judo, advanced karate</t>
  </si>
  <si>
    <t>Advanced practice martial arts include jujitsu, kick boxing, tae kwan do, tai-bo, Muay Thai boxing, advanced judo, and advanced karate. For an experienced individual, martial arts are usually a vigorous intensity activity.</t>
  </si>
  <si>
    <t>Racquetball is a game played with a small hard ball and a short-handled racket in a four-walled handball court. Sometimes a racquetball court can be reserved at a recreational center or unversity rec center. The sport requires at least one partner, but it is possible to practice on the court alone. For more information about racquetball, see the following URL: http://www.wikihow.com/Play-Racquetball.</t>
  </si>
  <si>
    <t>Soccer is a game played by two teams of eleven players with a round ball that may not be touched with the hands or arms during play except by the goalkeepers with the object of the game being to score goals by kicking or heading the ball into the opponents' goal.</t>
  </si>
  <si>
    <t>speed walking</t>
  </si>
  <si>
    <t>Slow walking is a great form of low intensity cardio exercise that can be safely done by people of all ages and with different medical backgrounds. A slow walk would be a pace of about 2.5 mph or about 24 minutes to complete a mile. Walking can be done inside on a treadmill or outside on sidewalks or walking paths. When hills or inclines are added, the exercise intensity is increased.</t>
  </si>
  <si>
    <t>Moderate speed walking is a great form of cardio exercise that can be done by many people. A moderate speed walk would be a pace of about 3.5 mph or about 17 minutes to complete a mile. Walking can be done inside on a treadmill or outside on sidewalks or walking paths. When hills or inclines are added, the exercise intensity is increased.</t>
  </si>
  <si>
    <t>Fast speed walking is a walking at a pace of about 4.5 mph or about 13 minutes to complete a mile. Walking can be done inside on a treadmill or outside on sidewalks or walking paths. When hills or inclines are added, the exercise intensity is increased.</t>
  </si>
  <si>
    <t>Very vigorous swimming laps in a pool or outside involves swimming at a fast pace with very few breaks.</t>
  </si>
  <si>
    <t xml:space="preserve">Light to moderate effort swimming laps in a pool or outside can be a great form of exercise for people with joint pain. Any type of stroke can be used while swimming laps. </t>
  </si>
  <si>
    <t>lap swimming</t>
  </si>
  <si>
    <t>Pilates is a routine of usually about 25-50 exercises that consists of low-impact flexibility and muscular strength and endurance movements emphasizing the abdominals, low back, hips, and thighs. Many gyms and recreation centers offer group pilates classes.</t>
  </si>
  <si>
    <t>elliptical</t>
  </si>
  <si>
    <t>Volleyball is a game for two teams, usually of six players, in which a large ball is hit by hand over a high net, the aim being to score points by making the ball reach the ground on the opponent's side of the court. Volleyball can be played inside or outside, as long as there is a marked court with a net and other players to cover each side of the court.</t>
  </si>
  <si>
    <t>Skateboarding is considered an action sport that involves riding and performing tricks on a skateboard, or using the skateboard as a form of transportation. This sport requires skill and practice, so it is not the best activity to pick for a new exerciser. Wear a helmet and protective gear for safety.</t>
  </si>
  <si>
    <t>Rollerblading or in-line skating is a sport that requires a roller skate in which the wheels are fixed in a single line along the sole of the boot; it is an activity that is considered an action sport that involves skating and performing tricks, or using the skate as a form of transportation. This sport requires skill and practice, so it is not the best activity to pick for a new exerciser. Wear a helmet and protective gear for safety.</t>
  </si>
  <si>
    <t>Dancing can take many different forms, but generally involves moving rhythmically to music. This activity can be a fun and easy way to combine exercise with social activities.</t>
  </si>
  <si>
    <t>cycling, bicycling</t>
  </si>
  <si>
    <t>commuting, cycling, bicycling</t>
  </si>
  <si>
    <t>BMX biking is considered an action sport that involves riding a smaller bicycle that is designed to jump and be used to perform tricks on dirt or constructed courses. This sport requires skill and practice, so it is not the best activity to pick for a new exerciser. Wear a helmet and protective gear for safety.</t>
  </si>
  <si>
    <t>Hiking, Walking trails</t>
  </si>
  <si>
    <t>ultimate frisbee</t>
  </si>
  <si>
    <t>riding a horse</t>
  </si>
  <si>
    <t>Cross-country, off-road riding or racing on motorcycles or four-wheelers. This activity requires special equipment and training.</t>
  </si>
  <si>
    <t>table tennis</t>
  </si>
  <si>
    <t>Skydiving, base jumping or bungee jumping</t>
  </si>
  <si>
    <t>kayaking, sea kayaking</t>
  </si>
  <si>
    <t>sailing, Sunfish/Laser/Hobie Cat, Keel boats, ocean sailing, yachting, leisure</t>
  </si>
  <si>
    <t>SUPing</t>
  </si>
  <si>
    <t>The sport of climbing rock faces with the aid of ropes and special equipment. Moderate intensity climbing would be ascending or traversing rock that is considered low to moderate intensity for the climber. This is a skill sport that requires training, safety equipment, and access to areas that have rock walls to climb, or access to an indoor climbing gym.</t>
  </si>
  <si>
    <t>The sport of climbing rock faces with the aid of ropes and special equipment. Vigorous intensity climbing would be ascending rock that is considered highly difficult. Bouldering would also be considered as a form of vigorous intensity climbing. This is a skill sport that requires training, safety equipment, and access to areas that have rock walls to climb, or access to an indoor climbing gym.</t>
  </si>
  <si>
    <t>Ice hockey is a fast contact sport played on an ice rink between two teams of six skaters, who attempt to drive a small rubber disk (the puck) into the opposing goal with hooked or angled sticks.</t>
  </si>
  <si>
    <t xml:space="preserve">Hacky sack is a game involving two or more players standing in a circle and trying to keep the sack (or footbag) off of the ground typically using kicking motions with the feet. For more information, see http://www.wikihow.com/Play-Hacky-Sack. </t>
  </si>
  <si>
    <t>Ultimate frisbee is a team sport in which players seek to score points by passing a frisbee to a teammate over the opposing team's goal line. This game has rules and requires that there are enough players to form two teams. For more information, see: http://www.wikihow.com/Play-Ultimate-Frisbee.</t>
  </si>
  <si>
    <t>Rapelling is descending a rock face or other near-vertical surface by using a special piece of rock climbing equipment or a doubled rope coiled around the body and fixed at a higher point. This is a skill sport that requires training, safety equipment, and access to areas that have rock walls to climb, or access to an indoor climbing gym.</t>
  </si>
  <si>
    <t>Kickball is an informal game combining elements of baseball and soccer, in which an inflated ball is thrown to a person who kicks it and proceeds to run the bases. Playing kickball can be a fun way to exercise socially for short bursts of vigorous activity. Minimal experience is needed to play for the first time.</t>
  </si>
  <si>
    <t>Lacrosse is a team sport in which the ball is thrown, caught, and carreid with a long-handled stick having a curved L-shaped or triangular frame at one end with a piece of shallow netting in the angle.</t>
  </si>
  <si>
    <t>Horseback riding is the activity of riding a horse while sitting on a saddle. This activity requires access to a horse, an area to ride, and training to handle the horse.</t>
  </si>
  <si>
    <t>Bocce ball is a game played with heavy balls, the object of which is to propel one's ball so that it comes to rest as close as possible to a previously bowled small ball.</t>
  </si>
  <si>
    <t xml:space="preserve">Casual frisbee is the activity of throwing and catching a concave plastic disk through the air for amusement. Disc golf would also fall within this category. </t>
  </si>
  <si>
    <t>Bowling is a game in which ten wooden pins are set up at the end of a track and bowled down with hard rubber or plastic balls. This is a great light-intensity activity to chose for someone who wants to combine social activity with exercise.</t>
  </si>
  <si>
    <t xml:space="preserve">Scuba diving is the sport of swimming underwater using scuba gear, which allows a person to breath from a compressed air cylinder that resembles that normal atmosphere. This sport requires training, special equipment, a certification, and access to an area that has viewable marine life at reasonable depths. </t>
  </si>
  <si>
    <t>Snorkeling is swimming while using a curved tube to breath through while keeping the face under water, typically to observe the marine life. This is a great activity to do to stay active during a beach vacation.</t>
  </si>
  <si>
    <t>Hiking is walking for a long distance, usually across country in the woods or wilderness, while carrying nothing more than a daypack. As the elevation changes increase, the intensity of the activity increases.</t>
  </si>
  <si>
    <t>Mountain biking uphill is the activity of riding a bicycle on mountain trails that are steep and sustained uphill. This sport requires skill and practice, so it is not the best activity to pick for a new exerciser. Wear a helmet and protective gear for safety.</t>
  </si>
  <si>
    <t>Mountain biking is the activity of riding a bicycle on mountain trails that have both uphill and downhill portions. This sport requires skill and practice, so it is not the best activity to pick for a new exerciser. Wear a helmet and protective gear for safety.</t>
  </si>
  <si>
    <t>Biking for transportation is the activity of riding a bicycle typically along a road or path as a means of transportation or as a leisurely activity.  It is important to wear a helmet for safety.</t>
  </si>
  <si>
    <t>Road biking is the activity of riding a bicycle on paved roads over long distances. A road bike is generally light weight, with narrow tire tubes. It is important to wear a helmet for safety.</t>
  </si>
  <si>
    <t>Snowboarding is the action of traveling downhill on snowy trails on a snowboard with the trails being steep slopes on the mountainside. This sport requires skill and practice, so it is not the best activity to pick for a new exerciser. Wear a helmet and protective gear for safety.</t>
  </si>
  <si>
    <t>Downhill skiing is the action of traveling downhill on snowy trails on skis with the trails being steep slopes on the mountainside. This sport requires skill and practice, so it is not the best activity to pick for a new exerciser. Wear a helmet and protective gear for safety.</t>
  </si>
  <si>
    <t>Cross-country skiing is the action of traveling both up and down snowy trails on skis with the trails being relatively low angle. This sport does require cross-country skiing equipment and access to cross-country ski trails.</t>
  </si>
  <si>
    <t>Sun salutation yoga is a yoga sequence comprising a sequence of twelve postures that is sometimes incorporated into other forms of yoga classes.</t>
  </si>
  <si>
    <t>Power yoga is a strenuous form of yoga in which a series of postures is performed without pause.</t>
  </si>
  <si>
    <t>Hatha yoga is the most general form of yoga that is a basic and classical approach to yogic breathing exercises and postures.</t>
  </si>
  <si>
    <t>A row machine is a piece of equipment that simulates rowing over water and it can be used for a cardiovascular workout. For a very vigorous workout, row at a pace that prevents your ability to talk while rowing. Very vigorous intensity rowing is not recommended for beginners.</t>
  </si>
  <si>
    <t>A row machine is a piece of equipment that simulates rowing over water and it can be used for a cardiovascular workout. For a vigorous intensity, row at a pace that requires you to pause to breath before completing a sentence. Vigorous intensity rowing is not recommended for beginners.</t>
  </si>
  <si>
    <t>A row machine is a piece of equipment that simulates rowing over water and it can be used for a cardiovascular workout. For a moderate intensity, row at a pace that allows you to talk but not sing.</t>
  </si>
  <si>
    <t xml:space="preserve">Rope skipping (or jump roping) is using a jump rope, repeatedly skip rope using varying speeds, foot alterations, or knee positions to accomplish a short, intense cardiovascular workout. This is a very vigorous activity that requires skill and practice and may not be suitable for a person who has never exercised before. </t>
  </si>
  <si>
    <t xml:space="preserve">Field hockey is a game played between two teams of eleven players who use hooked sticks to drive a small hard ball toward goals at opposite ends of the field. For more information, see: http://www.wikihow.com/Play-Field-Hockey </t>
  </si>
  <si>
    <t>Rugby is a team game played with an oval ball that may be kicked, carried, and passed from hand to hand with the goal of scoring points by grounding the ball behind the opponents' goal line or by kicking it between the two posts and over the crossbar of the opponents' goal. Non-competitive rugby is moderate to vigorous in intensity. For more information, see: http://www.wikihow.com/Play-Rugby</t>
  </si>
  <si>
    <t>A team game played with an oval ball that may be kicked, carried, and passed from hand to hand with the goal of scoring points by grounding the ball behind the opponents' goal line or by kicking it between the two posts and over the crossbar of the opponents' goal. For more information, see: http://www.wikihow.com/Play-Rugby</t>
  </si>
  <si>
    <t xml:space="preserve">Skydiving, base jumping, and bungee jumping are action sports including jumping from an aircraft, from a fixed bridge, or other structure and performing acrobatic maneuvers in the air during the fall before landing by parachute. This is an extremely skilled sport that requires training and special equipment. </t>
  </si>
  <si>
    <t>Table tennis is an indoor game based on tennis, played with small paddles and a ball bounced on a table divided by a net. This activity requires a table tennis set up.</t>
  </si>
  <si>
    <t>Tennis is a game in which two or four players strike a felt-covered hollow rubber ball over a net stretched across a court. Tennis is ususally a game played between 2 or 4 players, but it is possible to practice serving while alone on the court, or to use a machine that launches the ball. This activity requires access to tennis courts.</t>
  </si>
  <si>
    <t>Trampolining is the activity of leaping, rebounding, or performing gymnastics-like moves from a small fabric sheet connected by springs to a frame. This activity requires access to a gym with trampolines, or an outdoor trampoline.</t>
  </si>
  <si>
    <t>Backpacking is the activity of traveling or hiking in mountainous terrain carrying all the belongings necessary to stay in the wilderness overnight.  As the elevation changes increase, the intensity of the activity increases. This activity requires backpacking equipment (backpack, tent, sleeping bag, etc.) and access to trails with camping in the wilderness.</t>
  </si>
  <si>
    <t>Flat water kayaking is the activity of traveling over flat water, such as a lake or the calm sea, while paddeling a canoe-like boat. This activity requires a kayak, a personal floatation device, and access to flat water.</t>
  </si>
  <si>
    <t>White water kayaking is the action sport of navigating the rapids while paddeling a canoe-like boat. This is a skill sport that requires a kayak, a personal floatation device, a helmet, training, and access to white water rapids.</t>
  </si>
  <si>
    <t>Canoeing is the activity of paddling a light, narrow boat. This activity requires a canoe and access to waterways that are appropriate for a canoe.</t>
  </si>
  <si>
    <t>Sailing is the activity of traveling in a boat with sails that are adjusted according to the wind and your intended course. This activity requires training, access to a sailboat, safety equipment, and access to a body of water.</t>
  </si>
  <si>
    <t xml:space="preserve">Surfing is the activity of riding a wave toward the shore while standing or lying on a surfboard. Light intensity surfing is leisurely. </t>
  </si>
  <si>
    <t>Competitive surfing is the activity of riding a wave toward the shore while standing or lying on a surfboard and while competing amongst other surfers. Competitive surfing is considered moderate to high intensity. This is a skill sport that requires training and access to equipment and ocean waves.</t>
  </si>
  <si>
    <t>Stand Up Paddle Boarding is the activity of maintaining an upright stance on a paddle board while paddleing through water. This activity requires minimal training, access to equipment, and access to a relatively calm body of water.</t>
  </si>
  <si>
    <t>Ice skating is the activity of skating on ice while wearing a boot with a blade attached to the bottom. This activity requires either an ice rink or outdoor iced pond or lake, ice skates, and some training.</t>
  </si>
  <si>
    <t>Sledding is the activity of traveling or sliding downhill over snow on a sled. This activity requires access to snowy hills and a sled.</t>
  </si>
  <si>
    <t>Snow shoeing is the activity of traveling over snow while wearing a flat device that resembles a racket that is attached to the sole of a boot. This activity requires access to snowy trails and snow shoes.</t>
  </si>
  <si>
    <t>Snowmobilign is an activity involving traveling over the snow on a motorized vehicle with runners in the front and catepillar tracks in the rear. The activity requires access to a snowmobile and training to operate the snowmobile.</t>
  </si>
  <si>
    <t>Step aerobics is a form of aerobic exercise involving stepping up and down onto an elevated platform (step). Stepping up and down onto a 4-inch step is considered moderate intensity, but intensity can be increased by changing speed of stepping or step height. This is a good cardio activity that only requires access to a step.</t>
  </si>
  <si>
    <t>Step aerobics is a form of aerobic exercise involving stepping up and down onto an elevated platform (step). Stepping up and down onto a 6-inch step is considered vigorous intensity, but intensity can be increased or decreased by changing speed of stepping or step height. This is a good cardio activity that only requires access to a step.</t>
  </si>
  <si>
    <t>Step aerobics is a form of aerobic exercise involving stepping up and down onto an elevated platform (step). Stepping up and down onto a 10- to 12-inch step is considered very vigorous intensity, but intensity can be decreased by changing speed of stepping or step height. This is a good cardio activity that only requires access to a step.</t>
  </si>
  <si>
    <t xml:space="preserve">Zumba is an aerobic fitness program featuring movements inspired by various styles of Latin American dance and performed primarily to Latin American dance music. Group fitness Zumba classes are sometimes offered at recreational centers. </t>
  </si>
  <si>
    <t>water exercises, water fitness, group fitness</t>
  </si>
  <si>
    <t>hot yoga, group fitness</t>
  </si>
  <si>
    <t>yoga, classic yoga, normal yoga, traditional yoga, group fitness</t>
  </si>
  <si>
    <t>sun salutation, group fitness</t>
  </si>
  <si>
    <t>core power yoga, intense yoga, group fitness</t>
  </si>
  <si>
    <t>b-ball, shooting hoops, pick up basketball, intramurals</t>
  </si>
  <si>
    <t>golfing, 9-holes, 18-holes, intramurals</t>
  </si>
  <si>
    <t>group fitness</t>
  </si>
  <si>
    <t>intramurals, team sports</t>
  </si>
  <si>
    <t>racketball, American handball, paddleball, intramurals</t>
  </si>
  <si>
    <t>American football, team sports, intramurals</t>
  </si>
  <si>
    <t>lap swimming, intramurals</t>
  </si>
  <si>
    <t>longboarding, skating, extreme sports</t>
  </si>
  <si>
    <t>in-line skating, blading, skating, extreme sports</t>
  </si>
  <si>
    <t>ball, intramurals, team sports</t>
  </si>
  <si>
    <t>ski touring, winter outdoor activities, snow sports</t>
  </si>
  <si>
    <t>alpine skiing, skiing, extreme sports, winter outdoor activities, snow sports</t>
  </si>
  <si>
    <t>Riding, boarding, extreme sports, winter outdoor activities, snow sports</t>
  </si>
  <si>
    <t>trail biking, cross country biking, cross country cycling, extreme sports</t>
  </si>
  <si>
    <t>BMX, extreme sports</t>
  </si>
  <si>
    <t>skin diving, beach activities</t>
  </si>
  <si>
    <t>scuba, beach activities</t>
  </si>
  <si>
    <t>social activities</t>
  </si>
  <si>
    <t>leisurely walking, dog walking, social activities</t>
  </si>
  <si>
    <t>brisk walking, social activities</t>
  </si>
  <si>
    <t>trail biking uphill, cross country biking uphill, cross country cycling uphill, extreme sports</t>
  </si>
  <si>
    <t>frisbee, disc golf, beach activities</t>
  </si>
  <si>
    <t>Footbag, social activities</t>
  </si>
  <si>
    <t>climbing, indoor climbing, roped climbing, extreme sports</t>
  </si>
  <si>
    <t>climbing, bouldering, free-soloing, extreme sports</t>
  </si>
  <si>
    <t>descending while rock climbing, extreme sports</t>
  </si>
  <si>
    <t>hockey, intramurals, team sports</t>
  </si>
  <si>
    <t>intramurals, team sports, social activities</t>
  </si>
  <si>
    <t>Lawn bowling, social activities</t>
  </si>
  <si>
    <t>dirt biking, all-terrain vehicle use, extreme sports</t>
  </si>
  <si>
    <t>extreme sports</t>
  </si>
  <si>
    <t>treking, hiking with large backpack, social activities</t>
  </si>
  <si>
    <t>kayaking, extreme sports</t>
  </si>
  <si>
    <t>cruising, yachting, leisure sailing, keel boat sailing, Hobie cat sailing, extreme sports</t>
  </si>
  <si>
    <t>surfing, extreme sports</t>
  </si>
  <si>
    <t>sport surfing, surfing, extreme sports</t>
  </si>
  <si>
    <t>skating, hockey skating, intramurals, team sports, winter activities, winter outdoor activities, snow sports</t>
  </si>
  <si>
    <t>tobogganing, bobsledding, luge, social activities, winter outdoor activities, snow sports</t>
  </si>
  <si>
    <t>winter outdoor activities, snow sports</t>
  </si>
  <si>
    <t>sledding, snow machines, extreme sports, winter outdoor activities, snow sports</t>
  </si>
  <si>
    <t>Dance, group fitness, social activities</t>
  </si>
  <si>
    <t>An ab workout is a set of resistance or calisthenic exercises that are focused upon the abdominal muscles. When performing a specific ab workout that invovles ab exercises back-to-back for a short period of time, the intensity is usually considered very vigorous, but it is ony sustainable for a short period of time.</t>
  </si>
  <si>
    <t>group fitness, kickboxing, cardi kick, kickboxing aerobics, conditioning classes, health club exercises</t>
  </si>
  <si>
    <t>stepping, step aerobics, bench step, group fitness, conditioning classes, health club exercise</t>
  </si>
  <si>
    <t>in line dancing, disco dancing, irish step dancing, country dancing, salsa dancing, group fitness, social activities, conditioning exercises, health club exercises</t>
  </si>
  <si>
    <t>spin bike, indoor bike, exercise bike, recumbant bike, stationary bike, biking, group fitness, health club exercises</t>
  </si>
  <si>
    <t>light intensity body weight exercises, conditioning exercises, exercises without equipment, mat exercises, group fitness, health club exercises</t>
  </si>
  <si>
    <t>Arm exercises without equipment, upper body exercises without equipment, arm conditioning exercises, group fitness, conditioning exercises, health club exercises</t>
  </si>
  <si>
    <t>Leg exercises without equipment, lower body exercises without equipment, leg conditioning exercises, group fitness, conditioning exercises, health club exercises</t>
  </si>
  <si>
    <t>Ab exercises, ab workout, ab conditioning, group fitness, conditioning exercises, health club exercises</t>
  </si>
  <si>
    <t>moderate intensity body weight exercises, conditioning exercises, exercises without equipment, mat exercises, group fitness, health club exercises</t>
  </si>
  <si>
    <t>vigorous intensity body weight exercises, vigorous conditioning exercises, exercises without equipment, group fitness, CrossFit, conditioning exercises</t>
  </si>
  <si>
    <t>light weight training, light weight lifting, conditioning exercises, health club exercises</t>
  </si>
  <si>
    <t>moderate intensity weight training, moderate intensity weight lifting, conditioning exercises, health club exercises</t>
  </si>
  <si>
    <t>high intensity weight training, power lifting, body building, heavy weight lifting, heavy resistance training, intense weight lifting, intense resistance training, conditioning exercises, health club exercises</t>
  </si>
  <si>
    <t>continuous resistance training, group fitness, conditioning exercises, health club exercises</t>
  </si>
  <si>
    <t>continuous high-intensity resistance training, CrossFit, group fitness, conditioning exercises, health club exercises</t>
  </si>
  <si>
    <t>step machine, stepmill, stair machine, stair stepper, cardio workout</t>
  </si>
  <si>
    <t>skipping rope, jump rope, cardio workout</t>
  </si>
  <si>
    <t>group fitness, 6-min abs, 7-min abs, ab exercises, abdominal exercises, ab bootcamp</t>
  </si>
  <si>
    <t>tai chi, qi gong, general</t>
  </si>
  <si>
    <t>qi gong, group fitness, health club exercises, meditative exercises</t>
  </si>
  <si>
    <t>Tai chi is a Chinese martial art and form of stylized, meditative exercise, characterized by methodically slow circular stretching movemetns and positions of body balance.</t>
  </si>
  <si>
    <t>Whole body, stretching</t>
  </si>
  <si>
    <r>
      <t>Curves</t>
    </r>
    <r>
      <rPr>
        <vertAlign val="superscript"/>
        <sz val="11"/>
        <color rgb="FF333333"/>
        <rFont val="Arial"/>
      </rPr>
      <t>TM</t>
    </r>
    <r>
      <rPr>
        <sz val="11"/>
        <color rgb="FF333333"/>
        <rFont val="Arial"/>
      </rPr>
      <t> exercise routines in women </t>
    </r>
  </si>
  <si>
    <t>Curves is a circuit training-based workout that involves exercising on strength training machines while keeping the heart rate elevated to also get a cardio workout.</t>
  </si>
  <si>
    <t>circuit training, group fitness, health club exercises</t>
  </si>
  <si>
    <t>Upper body and cardio</t>
  </si>
  <si>
    <t>Airdyne, arm bike</t>
  </si>
  <si>
    <t>upper body exercise, stationary bicycle - Airdyne (arms only) 40 rpm, moderate </t>
  </si>
  <si>
    <t>ballet, barre exercise, elite dancers, moderate effort</t>
  </si>
  <si>
    <t>Whole body, balance</t>
  </si>
  <si>
    <t>Barre classes typically begin with a warm up focusing on postural strength and alignment, followed by a series of upper body exercises using light weights. The ballet barre is used to sculpt the lower body, abs and for flexibility training.</t>
  </si>
  <si>
    <t>barre exercise, ballet, health club exercises, group fitness</t>
  </si>
  <si>
    <t>Body weight conditioning exercises - moderate (plan 1: flutter kicks, crunches, planks)</t>
  </si>
  <si>
    <t xml:space="preserve">Moderate intensity abdominal strengthening exercises without the use of gym equipment might include a few of the following: 3 x 10 bench dips (sit on a bench with hands at sides, slide off of the bench while keeping hands in place and legs out straight with heels on ground, using your triceps and pecs to dip body weight up and down), 3 x 30 seconds of ab bicycles (lay on your back on the ground, clasp your hands around your head, bend your knees to 90 degrees and alternate bringing your right elbow towards your left knee, then left elbow towards right knee as if bicycling while engaging the ab muscles), 3 x 10 (each leg) lunges (start by standing upright with feet together and hands at hips, take a big lunge forward with the right foot while brining the left knee near the ground without touching the ground, then push your body weight back up to the starting position using your leg muscles, then alternate to the left foot lunged forward). A typical routine would include 3-5 different exercises and about 3 sets of 8-12 repetitions of each exercise (or 30-60 seconds if the activity is time-based). In between sets, it is important to either switch muscle groups to complete a circuit of different activities in a shorter total duration of time, or rest for at least about 2 minutes between sets of the same exercise. </t>
  </si>
  <si>
    <t>Body weight conditioning exercises - moderate (plan 2: bench dips, ab bicycles, lunges)</t>
  </si>
  <si>
    <t>Body weight conditioning exercises - moderate (plan 3: bench jumps, bench push ups, bird dog crunch)</t>
  </si>
  <si>
    <t xml:space="preserve">Moderate intensity abdominal strengthening exercises without the use of gym equipment might include a few of the following: 3 x 10 bench jumps (jump up onto and off of a bench or step in a controlled manner), 3 x 10 bench push ups (get into push up position, but with your hands on a bench or step that is elevated from the group while your feet are on the ground, then maintain proper push up form, keep abs engaged, and complete push ups), and 3 x 10 (each side) bird dog crunch (https://www.street-workouts.com/bird-dog-crunch/).  A typical routine would include 3-5 different exercises and about 3 sets of 8-12 repetitions of each exercise (or 30-60 seconds if the activity is time-based). In between sets, it is important to either switch muscle groups to complete a circuit of different activities in a shorter total duration of time, or rest for at least about 2 minutes between sets of the same exercise. </t>
  </si>
  <si>
    <t>Body weight conditioning exercises - moderate (plan 5: hanging knee raise, flexed arm hang, burpees)</t>
  </si>
  <si>
    <t xml:space="preserve">Moderate intensity abdominal strengthening exercises without the use of gym equipment might include a few of the following: 3 x 10 hanging knee raise (from a high bar, hang and slowly raise and lower knees to a tucked position while preventing your body from swinging or using momentum, https://www.street-workouts.com/hanging-knee-raise/), 3 x 30 seconds flexed arm hang (http://www.fitstream.com/exercises/flexed-arm-hang-a6040), 3 x 10 burpees (https://www.youtube.com/watch?v=NtYzt57TgI4). A typical routine would include 3-5 different exercises and about 3 sets of 8-12 repetitions of each exercise (or 30-60 seconds if the activity is time-based). In between sets, it is important to either switch muscle groups to complete a circuit of different activities in a shorter total duration of time, or rest for at least about 2 minutes between sets of the same exercise. </t>
  </si>
  <si>
    <t>Weight lifting/Resistance training - light loads (plan 2: wide-grip lat pull-down, leg press machine, bicep curls)</t>
  </si>
  <si>
    <t>Weight lifting/resistance training involves pushing, pulling, or rotating weighted objects repeatedly. For light intensity resistance training, weights should not weigh much more than household items and you should be able to do a few sets of about 15-20 repetitions without feeling too fatigued. One mini-circuit might include: 2 x 20 wide-grip lat pull-downs (http://www.shapefit.com/exercise-guides/back-exercises-wide-grip-lat-pulldowns.html), 2 x 20 leg press machine (http://sworkoutroutines.com/leg-press-leg-exercise/), and 2 x 15 (each arm) bicep curls with dumbbells (http://www.wikihow.com/Do-Bicep-Curls).</t>
  </si>
  <si>
    <t>Weight lifting/resistance training involves pushing, pulling, or rotating weighted objects repeatedly. For light intensity resistance training, weights should not weigh much more than household items and you should be able to do a few sets of about 15-20 repetitions without feeling too fatigued. One mini-circuit might include: 2 x 15 (each arm) one arm dumbbell rows (http://workoutlabs.com/exercise-guide/one-arm-dumbbell-row/), 2 x 20 hamstring curls on leg flexion machine with low weight (https://www.bodybuilding.com/exercises/main/popup/name/seated-leg-curl), and 2 x 20 leg extension machine with low weight (https://www.bodybuilding.com/exercises/detail/view/name/leg-extensions).</t>
  </si>
  <si>
    <t>Weight lifting/Resistance training - light loads (plan 3: triceps cable pushdown, leg adductor machine, leg abductor machine)</t>
  </si>
  <si>
    <t>Weight lifting/resistance training involves pushing, pulling, or rotating weighted objects repeatedly. For light intensity resistance training, weights should not weigh much more than household items and you should be able to do a few sets of about 15-20 repetitions without feeling too fatigued. One mini-circuit might include: 2 x 15 triceps cable pushdowns (https://www.freetrainers.com/exercise/exercise/triceps_cable_pushdowns/), 2 x 20 leg adduction on machine, and 2 x 20 leg leg abduction on machine (https://www.youtube.com/watch?v=aB67P2N-iHE).</t>
  </si>
  <si>
    <t>Weight lifting/Resistance training - light loads (plan 4: lateral dumbbell raises, standing hamstring curl machine, ab crunch machine)</t>
  </si>
  <si>
    <t>Weight lifting/resistance training involves pushing, pulling, or rotating weighted objects repeatedly. For light intensity resistance training, weights should not weigh much more than household items and you should be able to do a few sets of about 15-20 repetitions without feeling too fatigued. One mini-circuit might include: 2 x 15 lateral dumbbell raises (http://www.exrx.net/WeightExercises/DeltoidLateral/DBLateralRaise.html), 2 x 15 (each leg) standing hamstring curl machine (https://www.bodybuilding.com/exercises/main/popup/name/standing-leg-curl), 2 x 20 ab crunch machine (http://www.shapefit.com/exercise-guides/abs-exercises-ab-crunch-machine.html).</t>
  </si>
  <si>
    <t>Weight lifting/Resistance training - light loads (plan 5: seated row machine, 4-way hip exercises on machine, weighted ball side bends)</t>
  </si>
  <si>
    <t>Weight lifting/resistance training involves pushing, pulling, or rotating weighted objects repeatedly. For light intensity resistance training, weights should not weigh much more than household items and you should be able to do a few sets of about 15-20 repetitions without feeling too fatigued. One mini-circuit might include: 2 x 20 seated row machine (https://www.popsugar.com/fitness/Tips-Using-Rowing-Machine-3019487), 4-way hip exercises on machine (https://www.youtube.com/watch?v=0fLwKL0d3Bc), weighted ball side bends (http://www.exrx.net/WeightExercises/Obliques/DBSideBend.html).</t>
  </si>
  <si>
    <t>Body weight conditioning exercises - moderate (plan 4: side planks, standing squats, push-ups)</t>
  </si>
  <si>
    <t xml:space="preserve">Moderate intensity abdominal strengthening exercises without the use of gym equipment might include a few of the following: 3 x 30 seconds (each side) side planks (https://www.youtube.com/watch?v=NXr4Fw8q60o), 3 x 10 standing squats (https://www.youtube.com/watch?v=tH8672c_E04), and 2 x 10 push-ups. A typical routine would include 3-5 different exercises and about 3 sets of 8-12 repetitions of each exercise (or 30-60 seconds if the activity is time-based). In between sets, it is important to either switch muscle groups to complete a circuit of different activities in a shorter total duration of time, or rest for at least about 2 minutes between sets of the same exercise. </t>
  </si>
  <si>
    <t>Weight lifting/Resistance training - light loads (plan 1: one arm dumbbell rows, seated leg flexion machine, seated leg extension machine)</t>
  </si>
  <si>
    <t>Weight lifting/Resistance training - moderate loads (plan 1: one arm dumbbell rows, seated leg flexion machine, seated leg extension machine)</t>
  </si>
  <si>
    <t>Weight lifting/Resistance training - moderate loads (plan 2: wide-grip lat pull-down, leg press machine, bicep curls)</t>
  </si>
  <si>
    <t>Weight lifting/resistance training involves pushing, pulling, or rotating weighted objects repeatedly. For moderate intensity resistance training, you should select a weight that allows you to be able to do 2-3 sets of about 10-15 repetitions without feeling too fatigued.  One mini-circuit might include: 3 x 10 (each arm) one arm dumbbell rows (http://workoutlabs.com/exercise-guide/one-arm-dumbbell-row/), 3 x 10 (each leg) hamstring curls on leg flexion machine with moderate weight (https://www.bodybuilding.com/exercises/main/popup/name/seated-leg-curl), and 3 x 10 (each leg) leg extension machine with moderate weight (https://www.bodybuilding.com/exercises/detail/view/name/leg-extensions).</t>
  </si>
  <si>
    <t>Weight lifting/Resistance training - moderate loads (plan 3: triceps cable pushdown, leg adductor machine, leg abductor machine)</t>
  </si>
  <si>
    <t>Weight lifting/resistance training involves pushing, pulling, or rotating weighted objects repeatedly. For moderate intensity resistance training, you should select a weight that allows you to be able to do 2-3 sets of about 10-15 repetitions without feeling too fatigued.   One mini-circuit might include: 3 x 10 wide-grip lat pull-downs (http://www.shapefit.com/exercise-guides/back-exercises-wide-grip-lat-pulldowns.html), 3 x 10 leg press machine (http://sworkoutroutines.com/leg-press-leg-exercise/), and 3 x 10 (each arm) bicep curls with dumbbells (http://www.wikihow.com/Do-Bicep-Curls).</t>
  </si>
  <si>
    <t>Weight lifting/resistance training involves pushing, pulling, or rotating weighted objects repeatedly. For moderate intensity resistance training, you should select a weight that allows you to be able to do 2-3 sets of about 10-15 repetitions without feeling too fatigued. One mini-circuit might include: 3 x 10 triceps cable pushdowns (https://www.freetrainers.com/exercise/exercise/triceps_cable_pushdowns/), 3 x 15 leg adduction on machine, and 3 x 15 leg leg abduction on machine (https://www.youtube.com/watch?v=aB67P2N-iHE).</t>
  </si>
  <si>
    <t>Weight lifting/Resistance training - moderate loads (plan 4: lateral dumbbell raises, standing hamstring curl machine, ab crunch machine)</t>
  </si>
  <si>
    <t>Weight lifting/resistance training involves pushing, pulling, or rotating weighted objects repeatedly. For moderate intensity resistance training, you should select a weight that allows you to be able to do 2-3 sets of about 10-15 repetitions without feeling too fatigued. One mini-circuit might include: 3 x 10 lateral dumbbell raises (http://www.exrx.net/WeightExercises/DeltoidLateral/DBLateralRaise.html), 3 x 10 (each leg) standing hamstring curl machine (https://www.bodybuilding.com/exercises/main/popup/name/standing-leg-curl), 3 x 10 ab crunch machine (http://www.shapefit.com/exercise-guides/abs-exercises-ab-crunch-machine.html).</t>
  </si>
  <si>
    <t>Weight lifting/Resistance training - moderate loads (plan 5: seated row machine, 4-way hip exercises on machine, weighted ball side bends)</t>
  </si>
  <si>
    <t>Weight lifting/Resistance training - heavy loads (plan 1: one arm dumbbell rows, olympic clean and jerk, pull-ups)</t>
  </si>
  <si>
    <t>Weight lifting/resistance training involves pushing, pulling, or rotating weighted objects repeatedly. For moderate intensity resistance training, you should select a weight that allows you to be able to do 2-3 sets of about 10-15 repetitions without feeling too fatigued.  One mini-circuit might include: 3 x 10 seated row machine (https://www.popsugar.com/fitness/Tips-Using-Rowing-Machine-3019487), 3x10 (each direction) 4-way hip exercises on machine (https://www.youtube.com/watch?v=0fLwKL0d3Bc), 3 x 10 (each side) weighted ball side bends (http://www.exrx.net/WeightExercises/Obliques/DBSideBend.html).</t>
  </si>
  <si>
    <t xml:space="preserve">Weight lifting/resistance training involves pushing, pulling, or rotating weighted objects repeatedly. For high intensity resistance training, you should select a weight that allows you to be able to do 2-3 sets of about 5-8 repetitions without feeling too fatigued. One mini-circuit might include: 2 x 8 (each arm) dumbbell rows, 3 x 5 olympic clean and jerk (https://www.youtube.com/watch?v=hU3jq_vgVzY), and 3 x 8 pull-ups. </t>
  </si>
  <si>
    <t>Weight lifting/Resistance training - heavy loads (plan 2: inclined bench press, barbell back squats, and dumbell bicep curls)</t>
  </si>
  <si>
    <t>Weight lifting/resistance training involves pushing, pulling, or rotating weighted objects repeatedly. For high intensity resistance training, you should select a weight that allows you to be able to do 2-3 sets of about 5-8 repetitions without feeling too fatigued. One mini-circuit might include: 3 x 8 inclined bench press (https://www.bodybuilding.com/exercises/main/popup/name/barbell-incline-bench-press-medium-grip), 3 x 6 barbell back squats (https://www.bodybuilding.com/exercises/main/popup/name/barbell-squat), and 3 x 8 (each arm) dumbbell bicep curls.</t>
  </si>
  <si>
    <t>Weight lifting/Resistance training - heavy loads (plan 3: deadlift, lying tricep press, incline bench cable fly)</t>
  </si>
  <si>
    <t>Weight lifting/resistance training involves pushing, pulling, or rotating weighted objects repeatedly. For high intensity resistance training, you should select a weight that allows you to be able to do 2-3 sets of about 5-8 repetitions without feeling too fatigued. One mini-circuit might include: 2 x 8 deadlifts (https://stronglifts.com/deadlift/), 3 x 8 lying tricep press (https://www.bodybuilding.com/exercises/main/popup/name/lying-triceps-press), and 3 x 8 incline bench cable fly (https://www.bodybuilding.com/exercises/main/popup/name/incline-cable-flye).</t>
  </si>
  <si>
    <t>Weight lifting/Resistance training - heavy loads (plan 4: back extensions with weight, dumbbell lunges, and dips)</t>
  </si>
  <si>
    <t>Weight lifting/resistance training involves pushing, pulling, or rotating weighted objects repeatedly. For high intensity resistance training, you should select a weight that allows you to be able to do 2-3 sets of about 5-8 repetitions without feeling too fatigued. One mini-circuit might include: 3 x 8 back extensions while holding a weight (https://www.youtube.com/watch?v=BFxOUBaorp8), 2 x 8 dumbbell lunges (https://www.bodybuilding.com/exercises/main/popup/name/dumbbell-lunges), and 2 x 5 dips (https://www.bodybuilding.com/fun/ridgely8.htm).</t>
  </si>
  <si>
    <t xml:space="preserve">Weight lifting/resistance training involves pushing, pulling, or rotating weighted objects repeatedly. For high intensity resistance training, you should select a weight that allows you to be able to do 2-3 sets of about 5-8 repetitions without feeling too fatigued. One mini-circuit might include: 3 x 8 diamond push-ups (https://www.youtube.com/watch?v=J0DnG1_S92I), 2 x 5 leg press machine (https://www.bodybuilding.com/exercises/main/popup/name/leg-press), and 3 x 6 dumbbell inclined flyes (https://www.bodybuilding.com/exercises/main/popup/name/incline-dumbbell-flyes).  </t>
  </si>
  <si>
    <t>Weight lifting/Resistance training - heavy loads (plan 5: diamond push-ups, leg press machine, dumbbell inclined flyes)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</si>
</sst>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u/>
      <sz val="12"/>
      <color theme="10"/>
      <name val="Calibri"/>
      <family val="2"/>
      <scheme val="minor"/>
    </font>
    <font>
      <u/>
      <sz val="12"/>
      <color theme="11"/>
      <name val="Calibri"/>
      <family val="2"/>
      <scheme val="minor"/>
    </font>
    <font>
      <sz val="11"/>
      <color theme="1"/>
      <name val="Arial"/>
    </font>
    <font>
      <b/>
      <sz val="11"/>
      <color theme="1"/>
      <name val="Arial"/>
    </font>
    <font>
      <sz val="11"/>
      <color rgb="FF000000"/>
      <name val="Arial"/>
    </font>
    <font>
      <b/>
      <sz val="12"/>
      <color theme="1"/>
      <name val="Arial"/>
    </font>
    <font>
      <sz val="12"/>
      <color rgb="FF222222"/>
      <name val="Arial"/>
    </font>
    <font>
      <sz val="10"/>
      <color theme="1"/>
      <name val="Arial"/>
    </font>
    <font>
      <sz val="9"/>
      <color theme="1"/>
      <name val="Arial"/>
    </font>
    <font>
      <b/>
      <sz val="10"/>
      <color theme="1"/>
      <name val="Arial"/>
    </font>
    <font>
      <sz val="11"/>
      <color rgb="FF333333"/>
      <name val="Arial"/>
    </font>
    <font>
      <vertAlign val="superscript"/>
      <sz val="11"/>
      <color rgb="FF333333"/>
      <name val="Arial"/>
    </font>
    <font>
      <sz val="9"/>
      <color rgb="FF000000"/>
      <name val="Arial"/>
    </font>
    <font>
      <u/>
      <sz val="12"/>
      <color rgb="FF0000FF"/>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FFFF00"/>
        <bgColor rgb="FF000000"/>
      </patternFill>
    </fill>
    <fill>
      <patternFill patternType="solid">
        <fgColor theme="3" tint="0.79998168889431442"/>
        <bgColor indexed="64"/>
      </patternFill>
    </fill>
    <fill>
      <patternFill patternType="solid">
        <fgColor rgb="FF92D050"/>
        <bgColor rgb="FF000000"/>
      </patternFill>
    </fill>
    <fill>
      <patternFill patternType="solid">
        <fgColor theme="9"/>
        <bgColor indexed="64"/>
      </patternFill>
    </fill>
    <fill>
      <patternFill patternType="solid">
        <fgColor rgb="FFF79646"/>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4">
    <xf numFmtId="0" fontId="0" fillId="0" borderId="0" xfId="0"/>
    <xf numFmtId="0" fontId="3" fillId="0" borderId="0" xfId="0" applyFont="1"/>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wrapText="1"/>
    </xf>
    <xf numFmtId="0" fontId="3" fillId="0" borderId="1" xfId="0" applyFont="1" applyBorder="1" applyAlignment="1">
      <alignment horizontal="left" vertical="center" wrapText="1"/>
    </xf>
    <xf numFmtId="0" fontId="3" fillId="0" borderId="0" xfId="0" applyFont="1" applyAlignment="1">
      <alignment horizontal="left" wrapText="1"/>
    </xf>
    <xf numFmtId="0" fontId="1" fillId="0" borderId="1" xfId="41" applyBorder="1" applyAlignment="1">
      <alignment horizontal="center" vertical="center" wrapText="1"/>
    </xf>
    <xf numFmtId="0" fontId="3" fillId="3" borderId="1" xfId="0" applyFont="1" applyFill="1" applyBorder="1" applyAlignment="1">
      <alignment horizontal="center" vertical="center" wrapText="1"/>
    </xf>
    <xf numFmtId="0" fontId="3" fillId="3" borderId="0" xfId="0" applyFont="1" applyFill="1" applyAlignment="1">
      <alignment horizontal="center" wrapText="1"/>
    </xf>
    <xf numFmtId="0" fontId="3" fillId="3" borderId="1" xfId="0" applyFont="1" applyFill="1" applyBorder="1" applyAlignment="1">
      <alignment horizontal="center" vertical="center"/>
    </xf>
    <xf numFmtId="0" fontId="3" fillId="3" borderId="0" xfId="0" applyFont="1" applyFill="1" applyAlignment="1">
      <alignment horizontal="center" vertical="center"/>
    </xf>
    <xf numFmtId="0" fontId="3" fillId="4" borderId="1" xfId="0" applyFont="1" applyFill="1" applyBorder="1" applyAlignment="1">
      <alignment horizontal="center" vertical="center" wrapText="1"/>
    </xf>
    <xf numFmtId="0" fontId="3" fillId="4" borderId="0" xfId="0" applyFont="1" applyFill="1" applyAlignment="1">
      <alignment horizontal="center" vertical="center" wrapText="1"/>
    </xf>
    <xf numFmtId="0" fontId="3" fillId="3" borderId="0" xfId="0" applyFont="1" applyFill="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0" xfId="0" applyFont="1" applyAlignment="1">
      <alignment horizontal="center" wrapText="1"/>
    </xf>
    <xf numFmtId="0" fontId="3" fillId="0" borderId="0" xfId="0" applyFont="1" applyAlignment="1">
      <alignment vertical="center"/>
    </xf>
    <xf numFmtId="0" fontId="3" fillId="0" borderId="1" xfId="0" applyFont="1" applyBorder="1" applyAlignment="1">
      <alignment vertical="center" wrapText="1"/>
    </xf>
    <xf numFmtId="0" fontId="3" fillId="0" borderId="0" xfId="0" applyFont="1" applyFill="1" applyAlignment="1">
      <alignment vertical="center"/>
    </xf>
    <xf numFmtId="0" fontId="5" fillId="5" borderId="1"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5" fillId="0" borderId="0" xfId="0" applyFont="1" applyAlignment="1">
      <alignment horizontal="center" vertical="center" wrapText="1"/>
    </xf>
    <xf numFmtId="0" fontId="3" fillId="0" borderId="2" xfId="0" applyFont="1" applyFill="1" applyBorder="1" applyAlignment="1">
      <alignment horizontal="center" vertical="center" wrapText="1"/>
    </xf>
    <xf numFmtId="1" fontId="3" fillId="6" borderId="1" xfId="0" applyNumberFormat="1" applyFont="1" applyFill="1" applyBorder="1" applyAlignment="1">
      <alignment horizontal="center" vertical="center" wrapText="1"/>
    </xf>
    <xf numFmtId="0" fontId="3" fillId="6" borderId="0" xfId="0" applyFont="1" applyFill="1" applyAlignment="1">
      <alignment horizontal="center" vertical="center"/>
    </xf>
    <xf numFmtId="0" fontId="3" fillId="0" borderId="9" xfId="0" applyFont="1" applyBorder="1"/>
    <xf numFmtId="0" fontId="3" fillId="0" borderId="2" xfId="0" applyFont="1" applyFill="1" applyBorder="1" applyAlignment="1">
      <alignment horizontal="left" wrapText="1"/>
    </xf>
    <xf numFmtId="0" fontId="3" fillId="0" borderId="2" xfId="0" applyFont="1" applyFill="1" applyBorder="1" applyAlignment="1">
      <alignment horizontal="center" wrapText="1"/>
    </xf>
    <xf numFmtId="0" fontId="3" fillId="0" borderId="2" xfId="0" applyFont="1" applyFill="1" applyBorder="1" applyAlignment="1">
      <alignment horizontal="center" vertical="center"/>
    </xf>
    <xf numFmtId="0" fontId="3" fillId="0" borderId="2" xfId="0" applyFont="1" applyBorder="1" applyAlignment="1">
      <alignment horizontal="left" wrapText="1"/>
    </xf>
    <xf numFmtId="0" fontId="3" fillId="0" borderId="9" xfId="0" applyFont="1" applyFill="1" applyBorder="1"/>
    <xf numFmtId="1" fontId="3" fillId="6" borderId="1" xfId="0" applyNumberFormat="1" applyFont="1" applyFill="1" applyBorder="1" applyAlignment="1">
      <alignment horizontal="center" vertical="center"/>
    </xf>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5" fillId="5" borderId="2" xfId="0" applyFont="1" applyFill="1" applyBorder="1" applyAlignment="1">
      <alignment vertical="center" wrapText="1"/>
    </xf>
    <xf numFmtId="0" fontId="7" fillId="4" borderId="0" xfId="0" applyFont="1" applyFill="1" applyAlignment="1">
      <alignment wrapText="1"/>
    </xf>
    <xf numFmtId="0" fontId="3" fillId="3" borderId="1" xfId="0" applyFont="1" applyFill="1" applyBorder="1" applyAlignment="1">
      <alignment vertical="center" wrapText="1"/>
    </xf>
    <xf numFmtId="0" fontId="3" fillId="4" borderId="1" xfId="0" applyFont="1" applyFill="1" applyBorder="1" applyAlignment="1">
      <alignment vertical="center" wrapText="1"/>
    </xf>
    <xf numFmtId="0" fontId="3" fillId="0" borderId="0" xfId="0" applyFont="1" applyFill="1" applyAlignment="1">
      <alignment horizontal="center" vertical="center" wrapText="1"/>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Border="1" applyAlignment="1">
      <alignment vertical="center" wrapText="1"/>
    </xf>
    <xf numFmtId="0" fontId="3" fillId="0" borderId="4" xfId="0" applyFont="1" applyBorder="1" applyAlignment="1">
      <alignment vertical="center" wrapText="1"/>
    </xf>
    <xf numFmtId="0" fontId="1" fillId="0" borderId="2" xfId="41" applyBorder="1" applyAlignment="1">
      <alignment vertical="center" wrapText="1"/>
    </xf>
    <xf numFmtId="0" fontId="1" fillId="0" borderId="1" xfId="41" applyBorder="1" applyAlignment="1">
      <alignment vertical="center" wrapText="1"/>
    </xf>
    <xf numFmtId="0" fontId="1" fillId="0" borderId="4" xfId="41" applyBorder="1" applyAlignment="1">
      <alignment vertical="center" wrapText="1"/>
    </xf>
    <xf numFmtId="0" fontId="3" fillId="0" borderId="1" xfId="0" applyFont="1" applyBorder="1" applyAlignment="1">
      <alignment wrapText="1"/>
    </xf>
    <xf numFmtId="0" fontId="8" fillId="2" borderId="1"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2" borderId="1" xfId="0" applyFont="1" applyFill="1" applyBorder="1" applyAlignment="1">
      <alignment horizontal="left" wrapText="1"/>
    </xf>
    <xf numFmtId="0" fontId="8" fillId="2" borderId="6" xfId="0" applyFont="1" applyFill="1" applyBorder="1"/>
    <xf numFmtId="0" fontId="4" fillId="6" borderId="11" xfId="0" applyFont="1" applyFill="1" applyBorder="1" applyAlignment="1">
      <alignment horizontal="center" vertical="center" wrapText="1"/>
    </xf>
    <xf numFmtId="0" fontId="4" fillId="0" borderId="9" xfId="0" applyFont="1" applyFill="1" applyBorder="1" applyAlignment="1">
      <alignment vertical="center"/>
    </xf>
    <xf numFmtId="0" fontId="4" fillId="0" borderId="9" xfId="0" applyFont="1" applyFill="1" applyBorder="1" applyAlignment="1">
      <alignment horizontal="center" vertical="center" wrapText="1"/>
    </xf>
    <xf numFmtId="1" fontId="4" fillId="6" borderId="12" xfId="0" applyNumberFormat="1" applyFont="1" applyFill="1" applyBorder="1" applyAlignment="1">
      <alignment horizontal="center" vertical="center" wrapText="1"/>
    </xf>
    <xf numFmtId="1" fontId="4" fillId="6" borderId="13" xfId="0" applyNumberFormat="1" applyFont="1" applyFill="1" applyBorder="1" applyAlignment="1">
      <alignment horizontal="center" vertical="center"/>
    </xf>
    <xf numFmtId="1" fontId="3" fillId="6" borderId="2" xfId="0" applyNumberFormat="1" applyFont="1" applyFill="1" applyBorder="1" applyAlignment="1">
      <alignment horizontal="center" vertical="center" wrapText="1"/>
    </xf>
    <xf numFmtId="0" fontId="3" fillId="3" borderId="3" xfId="0" applyFont="1" applyFill="1" applyBorder="1" applyAlignment="1">
      <alignment vertical="center" wrapText="1"/>
    </xf>
    <xf numFmtId="0" fontId="3" fillId="4" borderId="3" xfId="0" applyFont="1" applyFill="1" applyBorder="1" applyAlignment="1">
      <alignment vertical="center" wrapText="1"/>
    </xf>
    <xf numFmtId="1" fontId="3" fillId="6" borderId="4" xfId="0" applyNumberFormat="1" applyFont="1" applyFill="1" applyBorder="1" applyAlignment="1">
      <alignment horizontal="center" vertical="center" wrapText="1"/>
    </xf>
    <xf numFmtId="0" fontId="3" fillId="0" borderId="1" xfId="0" applyFont="1" applyBorder="1"/>
    <xf numFmtId="0" fontId="9" fillId="0" borderId="2" xfId="0" applyFont="1" applyBorder="1" applyAlignment="1">
      <alignment horizontal="left" vertical="center" wrapText="1"/>
    </xf>
    <xf numFmtId="0" fontId="9" fillId="0" borderId="10"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0" borderId="2" xfId="0" applyFont="1" applyBorder="1" applyAlignment="1">
      <alignment vertical="center" wrapText="1"/>
    </xf>
    <xf numFmtId="0" fontId="9" fillId="0" borderId="1"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0" borderId="1" xfId="0" applyFont="1" applyFill="1" applyBorder="1" applyAlignment="1">
      <alignment horizontal="left" vertical="center"/>
    </xf>
    <xf numFmtId="0" fontId="9" fillId="0" borderId="1" xfId="0" applyFont="1" applyBorder="1" applyAlignment="1">
      <alignment horizontal="center" vertical="center"/>
    </xf>
    <xf numFmtId="0" fontId="9" fillId="0" borderId="0" xfId="0" applyFont="1" applyAlignment="1">
      <alignment horizontal="left" vertical="center"/>
    </xf>
    <xf numFmtId="0" fontId="4" fillId="0" borderId="9" xfId="0" applyFont="1" applyFill="1" applyBorder="1" applyAlignment="1">
      <alignment horizontal="center" vertical="center"/>
    </xf>
    <xf numFmtId="0" fontId="3" fillId="0" borderId="3" xfId="0" applyFont="1" applyFill="1" applyBorder="1" applyAlignment="1">
      <alignment horizontal="center" vertical="center" wrapText="1"/>
    </xf>
    <xf numFmtId="0" fontId="7" fillId="0" borderId="1" xfId="0" applyFont="1" applyFill="1" applyBorder="1" applyAlignment="1">
      <alignment horizontal="center" wrapText="1"/>
    </xf>
    <xf numFmtId="0" fontId="3" fillId="3" borderId="3" xfId="0" applyFont="1" applyFill="1" applyBorder="1" applyAlignment="1">
      <alignment horizontal="center" vertical="center" wrapText="1"/>
    </xf>
    <xf numFmtId="0" fontId="11" fillId="0" borderId="0" xfId="0" applyFont="1" applyAlignment="1">
      <alignment horizontal="center" vertical="center"/>
    </xf>
    <xf numFmtId="0" fontId="11" fillId="0" borderId="1" xfId="0" applyFont="1" applyBorder="1" applyAlignment="1">
      <alignment horizontal="center" vertical="center" wrapText="1"/>
    </xf>
    <xf numFmtId="0" fontId="11" fillId="0" borderId="0" xfId="0" applyFont="1" applyAlignment="1">
      <alignment horizontal="center" vertical="center" wrapText="1"/>
    </xf>
    <xf numFmtId="0" fontId="5" fillId="0" borderId="7" xfId="0" applyFont="1" applyBorder="1" applyAlignment="1">
      <alignment horizontal="center" vertical="center" wrapText="1"/>
    </xf>
    <xf numFmtId="0" fontId="5" fillId="5" borderId="10"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7" borderId="10" xfId="0" applyFont="1" applyFill="1" applyBorder="1" applyAlignment="1">
      <alignment vertical="center" wrapText="1"/>
    </xf>
    <xf numFmtId="0" fontId="5" fillId="0" borderId="10" xfId="0" applyFont="1" applyBorder="1" applyAlignment="1">
      <alignment horizontal="center" vertical="center" wrapText="1"/>
    </xf>
    <xf numFmtId="0" fontId="5" fillId="5" borderId="10" xfId="0" applyFont="1" applyFill="1" applyBorder="1" applyAlignment="1">
      <alignment vertical="center" wrapText="1"/>
    </xf>
    <xf numFmtId="0" fontId="13" fillId="0" borderId="7" xfId="0" applyFont="1" applyBorder="1" applyAlignment="1">
      <alignment vertical="center" wrapText="1"/>
    </xf>
    <xf numFmtId="0" fontId="1" fillId="0" borderId="7" xfId="41" applyBorder="1"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7" borderId="2" xfId="0" applyFont="1" applyFill="1" applyBorder="1" applyAlignment="1">
      <alignment vertical="center" wrapText="1"/>
    </xf>
    <xf numFmtId="0" fontId="5" fillId="9" borderId="1" xfId="0" applyFont="1" applyFill="1" applyBorder="1" applyAlignment="1">
      <alignment horizontal="center" vertical="center" wrapText="1"/>
    </xf>
    <xf numFmtId="0" fontId="14" fillId="0" borderId="7" xfId="0" applyFont="1" applyBorder="1" applyAlignment="1">
      <alignment vertical="center" wrapText="1"/>
    </xf>
    <xf numFmtId="0" fontId="10" fillId="0" borderId="5"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6" fillId="0" borderId="8" xfId="0" applyFont="1" applyBorder="1" applyAlignment="1">
      <alignment horizontal="left" wrapText="1"/>
    </xf>
    <xf numFmtId="0" fontId="6" fillId="0" borderId="9" xfId="0" applyFont="1" applyBorder="1" applyAlignment="1">
      <alignment horizontal="left" wrapText="1"/>
    </xf>
    <xf numFmtId="0" fontId="6" fillId="0" borderId="10" xfId="0" applyFont="1" applyBorder="1" applyAlignment="1">
      <alignment horizontal="left" wrapText="1"/>
    </xf>
  </cellXfs>
  <cellStyles count="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youtu.be/kAmDOTsp5cs" TargetMode="External"/><Relationship Id="rId13" Type="http://schemas.openxmlformats.org/officeDocument/2006/relationships/hyperlink" Target="https://youtu.be/uJ9rAUQhM2g" TargetMode="External"/><Relationship Id="rId18" Type="http://schemas.openxmlformats.org/officeDocument/2006/relationships/hyperlink" Target="https://youtu.be/3yMqE5vOAH8" TargetMode="External"/><Relationship Id="rId3" Type="http://schemas.openxmlformats.org/officeDocument/2006/relationships/hyperlink" Target="https://youtu.be/uJ9rAUQhM2g" TargetMode="External"/><Relationship Id="rId7" Type="http://schemas.openxmlformats.org/officeDocument/2006/relationships/hyperlink" Target="https://youtu.be/K8S_sVxJKLM" TargetMode="External"/><Relationship Id="rId12" Type="http://schemas.openxmlformats.org/officeDocument/2006/relationships/hyperlink" Target="https://youtu.be/uJ9rAUQhM2g" TargetMode="External"/><Relationship Id="rId17" Type="http://schemas.openxmlformats.org/officeDocument/2006/relationships/hyperlink" Target="https://youtu.be/3yMqE5vOAH8" TargetMode="External"/><Relationship Id="rId2" Type="http://schemas.openxmlformats.org/officeDocument/2006/relationships/hyperlink" Target="https://youtu.be/uJ9rAUQhM2g" TargetMode="External"/><Relationship Id="rId16" Type="http://schemas.openxmlformats.org/officeDocument/2006/relationships/hyperlink" Target="https://youtu.be/3yMqE5vOAH8" TargetMode="External"/><Relationship Id="rId1" Type="http://schemas.openxmlformats.org/officeDocument/2006/relationships/hyperlink" Target="https://youtu.be/L2Ut1na1_F8" TargetMode="External"/><Relationship Id="rId6" Type="http://schemas.openxmlformats.org/officeDocument/2006/relationships/hyperlink" Target="https://youtu.be/DDUmoYmtkrM" TargetMode="External"/><Relationship Id="rId11" Type="http://schemas.openxmlformats.org/officeDocument/2006/relationships/hyperlink" Target="https://youtu.be/uJ9rAUQhM2g" TargetMode="External"/><Relationship Id="rId5" Type="http://schemas.openxmlformats.org/officeDocument/2006/relationships/hyperlink" Target="https://youtu.be/3yMqE5vOAH8" TargetMode="External"/><Relationship Id="rId15" Type="http://schemas.openxmlformats.org/officeDocument/2006/relationships/hyperlink" Target="https://youtu.be/3yMqE5vOAH8" TargetMode="External"/><Relationship Id="rId10" Type="http://schemas.openxmlformats.org/officeDocument/2006/relationships/hyperlink" Target="https://youtu.be/L2Ut1na1_F8" TargetMode="External"/><Relationship Id="rId4" Type="http://schemas.openxmlformats.org/officeDocument/2006/relationships/hyperlink" Target="https://youtu.be/uJ9rAUQhM2g" TargetMode="External"/><Relationship Id="rId9" Type="http://schemas.openxmlformats.org/officeDocument/2006/relationships/hyperlink" Target="https://youtu.be/L2Ut1na1_F8" TargetMode="External"/><Relationship Id="rId14" Type="http://schemas.openxmlformats.org/officeDocument/2006/relationships/hyperlink" Target="https://youtu.be/uJ9rAUQhM2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24"/>
  <sheetViews>
    <sheetView tabSelected="1" zoomScale="96" zoomScaleNormal="96" zoomScalePageLayoutView="96" workbookViewId="0">
      <selection activeCell="C3" sqref="C3"/>
    </sheetView>
  </sheetViews>
  <sheetFormatPr defaultColWidth="11" defaultRowHeight="13.8" x14ac:dyDescent="0.45"/>
  <cols>
    <col min="1" max="1" width="12.1484375" style="3" customWidth="1"/>
    <col min="2" max="2" width="26.1484375" style="21" customWidth="1"/>
    <col min="3" max="3" width="17.34765625" style="12" customWidth="1"/>
    <col min="4" max="4" width="31.1484375" style="17" customWidth="1"/>
    <col min="5" max="5" width="62.1484375" style="16" customWidth="1"/>
    <col min="6" max="6" width="31.5" style="46" customWidth="1"/>
    <col min="7" max="7" width="17.34765625" style="17" customWidth="1"/>
    <col min="8" max="8" width="77.84765625" style="88" customWidth="1"/>
    <col min="9" max="9" width="17.1484375" style="9" customWidth="1"/>
    <col min="10" max="11" width="11" style="14"/>
    <col min="12" max="12" width="12.34765625" style="14" customWidth="1"/>
    <col min="13" max="18" width="12.34765625" style="32" customWidth="1"/>
    <col min="19" max="26" width="11" style="3"/>
    <col min="27" max="28" width="11" style="4"/>
    <col min="29" max="29" width="11" style="2"/>
    <col min="30" max="16384" width="11" style="1"/>
  </cols>
  <sheetData>
    <row r="1" spans="1:29" ht="26.05" customHeight="1" thickBot="1" x14ac:dyDescent="0.55000000000000004">
      <c r="A1" s="131" t="s">
        <v>238</v>
      </c>
      <c r="B1" s="132"/>
      <c r="C1" s="133"/>
      <c r="D1" s="30"/>
      <c r="E1" s="30"/>
      <c r="F1" s="30"/>
      <c r="G1" s="30"/>
      <c r="H1" s="78"/>
      <c r="I1" s="37"/>
      <c r="J1" s="27" t="s">
        <v>99</v>
      </c>
      <c r="K1" s="27" t="s">
        <v>100</v>
      </c>
      <c r="L1" s="27"/>
      <c r="M1" s="126" t="s">
        <v>240</v>
      </c>
      <c r="N1" s="127"/>
      <c r="O1" s="127"/>
      <c r="P1" s="127"/>
      <c r="Q1" s="127"/>
      <c r="R1" s="128"/>
      <c r="S1" s="120" t="s">
        <v>34</v>
      </c>
      <c r="T1" s="121"/>
      <c r="U1" s="121"/>
      <c r="V1" s="121"/>
      <c r="W1" s="121"/>
      <c r="X1" s="122"/>
      <c r="Y1" s="51"/>
      <c r="Z1" s="51"/>
      <c r="AA1" s="47"/>
      <c r="AB1" s="47"/>
      <c r="AC1" s="49"/>
    </row>
    <row r="2" spans="1:29" s="38" customFormat="1" ht="35.049999999999997" customHeight="1" thickBot="1" x14ac:dyDescent="0.5">
      <c r="A2" s="129" t="s">
        <v>237</v>
      </c>
      <c r="B2" s="130"/>
      <c r="C2" s="68">
        <v>150</v>
      </c>
      <c r="D2" s="69"/>
      <c r="E2" s="69"/>
      <c r="F2" s="89"/>
      <c r="G2" s="70"/>
      <c r="H2" s="79"/>
      <c r="I2" s="34"/>
      <c r="J2" s="30"/>
      <c r="K2" s="30"/>
      <c r="L2" s="30"/>
      <c r="M2" s="123" t="s">
        <v>239</v>
      </c>
      <c r="N2" s="124"/>
      <c r="O2" s="124"/>
      <c r="P2" s="124"/>
      <c r="Q2" s="124"/>
      <c r="R2" s="125"/>
      <c r="S2" s="123" t="s">
        <v>239</v>
      </c>
      <c r="T2" s="124"/>
      <c r="U2" s="124"/>
      <c r="V2" s="124"/>
      <c r="W2" s="124"/>
      <c r="X2" s="125"/>
      <c r="Y2" s="35"/>
      <c r="Z2" s="35"/>
      <c r="AA2" s="36"/>
      <c r="AB2" s="36"/>
      <c r="AC2" s="30"/>
    </row>
    <row r="3" spans="1:29" s="38" customFormat="1" ht="47.05" customHeight="1" thickBot="1" x14ac:dyDescent="0.5">
      <c r="A3" s="112" t="s">
        <v>251</v>
      </c>
      <c r="B3" s="113"/>
      <c r="C3" s="71">
        <f>((($C$2/2.205)*500*3.5)/1000)*5</f>
        <v>595.23809523809507</v>
      </c>
      <c r="D3" s="72">
        <f>((($C$2/2.205)*1000*3.5)/1000)*5</f>
        <v>1190.4761904761901</v>
      </c>
      <c r="E3" s="69"/>
      <c r="F3" s="89"/>
      <c r="G3" s="70"/>
      <c r="H3" s="79"/>
      <c r="I3" s="34"/>
      <c r="J3" s="30"/>
      <c r="K3" s="30"/>
      <c r="L3" s="30"/>
      <c r="M3" s="52"/>
      <c r="N3" s="53"/>
      <c r="O3" s="53"/>
      <c r="P3" s="53"/>
      <c r="Q3" s="53"/>
      <c r="R3" s="54"/>
      <c r="S3" s="52"/>
      <c r="T3" s="53"/>
      <c r="U3" s="53"/>
      <c r="V3" s="53"/>
      <c r="W3" s="53"/>
      <c r="X3" s="54"/>
      <c r="Y3" s="35"/>
      <c r="Z3" s="35"/>
      <c r="AA3" s="36"/>
      <c r="AB3" s="36"/>
      <c r="AC3" s="30"/>
    </row>
    <row r="4" spans="1:29" s="67" customFormat="1" ht="61" customHeight="1" x14ac:dyDescent="0.4">
      <c r="A4" s="61" t="s">
        <v>37</v>
      </c>
      <c r="B4" s="61" t="s">
        <v>0</v>
      </c>
      <c r="C4" s="62" t="s">
        <v>1</v>
      </c>
      <c r="D4" s="62" t="s">
        <v>136</v>
      </c>
      <c r="E4" s="63" t="s">
        <v>289</v>
      </c>
      <c r="F4" s="64" t="s">
        <v>283</v>
      </c>
      <c r="G4" s="65" t="s">
        <v>117</v>
      </c>
      <c r="H4" s="80" t="s">
        <v>291</v>
      </c>
      <c r="I4" s="66" t="s">
        <v>35</v>
      </c>
      <c r="J4" s="65" t="s">
        <v>97</v>
      </c>
      <c r="K4" s="65" t="s">
        <v>98</v>
      </c>
      <c r="L4" s="65" t="s">
        <v>38</v>
      </c>
      <c r="M4" s="61">
        <v>15</v>
      </c>
      <c r="N4" s="61">
        <v>30</v>
      </c>
      <c r="O4" s="61">
        <v>45</v>
      </c>
      <c r="P4" s="61">
        <v>60</v>
      </c>
      <c r="Q4" s="61">
        <v>75</v>
      </c>
      <c r="R4" s="61">
        <v>90</v>
      </c>
      <c r="S4" s="61">
        <v>15</v>
      </c>
      <c r="T4" s="61">
        <v>30</v>
      </c>
      <c r="U4" s="61">
        <v>45</v>
      </c>
      <c r="V4" s="61">
        <v>60</v>
      </c>
      <c r="W4" s="61">
        <v>75</v>
      </c>
      <c r="X4" s="61">
        <v>90</v>
      </c>
      <c r="Y4" s="61" t="s">
        <v>39</v>
      </c>
      <c r="Z4" s="61" t="s">
        <v>40</v>
      </c>
      <c r="AA4" s="61" t="s">
        <v>41</v>
      </c>
      <c r="AB4" s="61" t="s">
        <v>42</v>
      </c>
      <c r="AC4" s="61" t="s">
        <v>36</v>
      </c>
    </row>
    <row r="5" spans="1:29" s="33" customFormat="1" ht="102" customHeight="1" x14ac:dyDescent="0.45">
      <c r="A5" s="49">
        <v>2017</v>
      </c>
      <c r="B5" s="49" t="s">
        <v>2</v>
      </c>
      <c r="C5" s="27" t="s">
        <v>258</v>
      </c>
      <c r="D5" s="27" t="s">
        <v>43</v>
      </c>
      <c r="E5" s="41" t="s">
        <v>290</v>
      </c>
      <c r="F5" s="30" t="s">
        <v>462</v>
      </c>
      <c r="G5" s="40" t="s">
        <v>181</v>
      </c>
      <c r="H5" s="81" t="s">
        <v>49</v>
      </c>
      <c r="I5" s="57" t="s">
        <v>48</v>
      </c>
      <c r="J5" s="27">
        <v>100</v>
      </c>
      <c r="K5" s="27">
        <f>100-J5</f>
        <v>0</v>
      </c>
      <c r="L5" s="27">
        <v>4.8</v>
      </c>
      <c r="M5" s="73">
        <f>(((($C$2/2.205)*$L5*3.5)/1000)*5)*M$4</f>
        <v>85.714285714285694</v>
      </c>
      <c r="N5" s="73">
        <f t="shared" ref="M5:R18" si="0">(((($C$2/2.205)*$L5*3.5)/1000)*5)*N$4</f>
        <v>171.42857142857139</v>
      </c>
      <c r="O5" s="73">
        <f t="shared" si="0"/>
        <v>257.14285714285705</v>
      </c>
      <c r="P5" s="73">
        <f t="shared" si="0"/>
        <v>342.85714285714278</v>
      </c>
      <c r="Q5" s="73">
        <f t="shared" si="0"/>
        <v>428.57142857142844</v>
      </c>
      <c r="R5" s="73">
        <f t="shared" si="0"/>
        <v>514.28571428571411</v>
      </c>
      <c r="S5" s="49">
        <f>$L$5*S4</f>
        <v>72</v>
      </c>
      <c r="T5" s="49">
        <f t="shared" ref="T5:X5" si="1">$L$5*T4</f>
        <v>144</v>
      </c>
      <c r="U5" s="49">
        <f t="shared" si="1"/>
        <v>216</v>
      </c>
      <c r="V5" s="49">
        <f t="shared" si="1"/>
        <v>288</v>
      </c>
      <c r="W5" s="49">
        <f t="shared" si="1"/>
        <v>360</v>
      </c>
      <c r="X5" s="49">
        <f t="shared" si="1"/>
        <v>432</v>
      </c>
      <c r="Y5" s="49">
        <v>0</v>
      </c>
      <c r="Z5" s="49">
        <v>0</v>
      </c>
      <c r="AA5" s="47">
        <v>1</v>
      </c>
      <c r="AB5" s="47">
        <v>1</v>
      </c>
      <c r="AC5" s="55" t="s">
        <v>50</v>
      </c>
    </row>
    <row r="6" spans="1:29" s="77" customFormat="1" ht="91" customHeight="1" x14ac:dyDescent="0.45">
      <c r="A6" s="6">
        <v>2012</v>
      </c>
      <c r="B6" s="6" t="s">
        <v>4</v>
      </c>
      <c r="C6" s="11" t="s">
        <v>259</v>
      </c>
      <c r="D6" s="11" t="s">
        <v>44</v>
      </c>
      <c r="E6" s="45" t="s">
        <v>292</v>
      </c>
      <c r="F6" s="19" t="s">
        <v>462</v>
      </c>
      <c r="G6" s="44" t="s">
        <v>181</v>
      </c>
      <c r="H6" s="82" t="s">
        <v>49</v>
      </c>
      <c r="I6" s="58" t="s">
        <v>48</v>
      </c>
      <c r="J6" s="11">
        <v>100</v>
      </c>
      <c r="K6" s="11">
        <f t="shared" ref="K6:K34" si="2">100-J6</f>
        <v>0</v>
      </c>
      <c r="L6" s="11">
        <v>6.8</v>
      </c>
      <c r="M6" s="31">
        <f t="shared" si="0"/>
        <v>121.42857142857142</v>
      </c>
      <c r="N6" s="31">
        <f t="shared" si="0"/>
        <v>242.85714285714283</v>
      </c>
      <c r="O6" s="31">
        <f t="shared" si="0"/>
        <v>364.28571428571428</v>
      </c>
      <c r="P6" s="31">
        <f t="shared" si="0"/>
        <v>485.71428571428567</v>
      </c>
      <c r="Q6" s="31">
        <f t="shared" si="0"/>
        <v>607.14285714285711</v>
      </c>
      <c r="R6" s="31">
        <f t="shared" si="0"/>
        <v>728.57142857142856</v>
      </c>
      <c r="S6" s="6">
        <f>6.8*15</f>
        <v>102</v>
      </c>
      <c r="T6" s="6">
        <f>6.8*30</f>
        <v>204</v>
      </c>
      <c r="U6" s="6">
        <f>6.8*45</f>
        <v>306</v>
      </c>
      <c r="V6" s="6">
        <f>L6*60</f>
        <v>408</v>
      </c>
      <c r="W6" s="6">
        <f>L6*75</f>
        <v>510</v>
      </c>
      <c r="X6" s="6">
        <f>L6*90</f>
        <v>612</v>
      </c>
      <c r="Y6" s="6"/>
      <c r="Z6" s="6"/>
      <c r="AA6" s="5"/>
      <c r="AB6" s="5"/>
      <c r="AC6" s="23"/>
    </row>
    <row r="7" spans="1:29" ht="86.05" customHeight="1" x14ac:dyDescent="0.45">
      <c r="A7" s="50">
        <v>2013</v>
      </c>
      <c r="B7" s="50" t="s">
        <v>3</v>
      </c>
      <c r="C7" s="92" t="s">
        <v>260</v>
      </c>
      <c r="D7" s="28" t="s">
        <v>45</v>
      </c>
      <c r="E7" s="75" t="s">
        <v>293</v>
      </c>
      <c r="F7" s="90" t="s">
        <v>462</v>
      </c>
      <c r="G7" s="74" t="s">
        <v>181</v>
      </c>
      <c r="H7" s="83" t="s">
        <v>49</v>
      </c>
      <c r="I7" s="59" t="s">
        <v>48</v>
      </c>
      <c r="J7" s="28">
        <v>100</v>
      </c>
      <c r="K7" s="28">
        <f t="shared" si="2"/>
        <v>0</v>
      </c>
      <c r="L7" s="28">
        <v>8.8000000000000007</v>
      </c>
      <c r="M7" s="76">
        <f t="shared" si="0"/>
        <v>157.14285714285711</v>
      </c>
      <c r="N7" s="76">
        <f t="shared" si="0"/>
        <v>314.28571428571422</v>
      </c>
      <c r="O7" s="76">
        <f t="shared" si="0"/>
        <v>471.42857142857133</v>
      </c>
      <c r="P7" s="76">
        <f t="shared" si="0"/>
        <v>628.57142857142844</v>
      </c>
      <c r="Q7" s="76">
        <f t="shared" si="0"/>
        <v>785.71428571428555</v>
      </c>
      <c r="R7" s="76">
        <f t="shared" si="0"/>
        <v>942.85714285714266</v>
      </c>
      <c r="S7" s="50">
        <f>L7*15</f>
        <v>132</v>
      </c>
      <c r="T7" s="50">
        <f>L7*30</f>
        <v>264</v>
      </c>
      <c r="U7" s="50">
        <f>L7*45</f>
        <v>396.00000000000006</v>
      </c>
      <c r="V7" s="50">
        <f t="shared" ref="V7:V34" si="3">L7*60</f>
        <v>528</v>
      </c>
      <c r="W7" s="50">
        <f t="shared" ref="W7:W34" si="4">L7*75</f>
        <v>660</v>
      </c>
      <c r="X7" s="50">
        <f t="shared" ref="X7:X34" si="5">L7*90</f>
        <v>792.00000000000011</v>
      </c>
      <c r="Y7" s="50"/>
      <c r="Z7" s="50"/>
      <c r="AA7" s="48"/>
      <c r="AB7" s="48"/>
      <c r="AC7" s="56"/>
    </row>
    <row r="8" spans="1:29" ht="146.05000000000001" customHeight="1" x14ac:dyDescent="0.45">
      <c r="A8" s="6">
        <v>2024</v>
      </c>
      <c r="B8" s="6" t="s">
        <v>5</v>
      </c>
      <c r="C8" s="27" t="s">
        <v>261</v>
      </c>
      <c r="D8" s="11" t="s">
        <v>43</v>
      </c>
      <c r="E8" s="41" t="s">
        <v>295</v>
      </c>
      <c r="F8" s="30" t="s">
        <v>463</v>
      </c>
      <c r="G8" s="40" t="s">
        <v>51</v>
      </c>
      <c r="H8" s="82" t="s">
        <v>53</v>
      </c>
      <c r="I8" s="58" t="s">
        <v>52</v>
      </c>
      <c r="J8" s="11">
        <v>10</v>
      </c>
      <c r="K8" s="11">
        <f t="shared" si="2"/>
        <v>90</v>
      </c>
      <c r="L8" s="11">
        <v>2.8</v>
      </c>
      <c r="M8" s="31">
        <f t="shared" si="0"/>
        <v>49.999999999999993</v>
      </c>
      <c r="N8" s="31">
        <f t="shared" si="0"/>
        <v>99.999999999999986</v>
      </c>
      <c r="O8" s="31">
        <f t="shared" si="0"/>
        <v>150</v>
      </c>
      <c r="P8" s="31">
        <f t="shared" si="0"/>
        <v>199.99999999999997</v>
      </c>
      <c r="Q8" s="31">
        <f t="shared" si="0"/>
        <v>249.99999999999997</v>
      </c>
      <c r="R8" s="31">
        <f t="shared" si="0"/>
        <v>300</v>
      </c>
      <c r="S8" s="6">
        <f t="shared" ref="S8:S34" si="6">L8*15</f>
        <v>42</v>
      </c>
      <c r="T8" s="6">
        <f t="shared" ref="T8:T34" si="7">L8*30</f>
        <v>84</v>
      </c>
      <c r="U8" s="6">
        <f t="shared" ref="U8:U34" si="8">L8*45</f>
        <v>125.99999999999999</v>
      </c>
      <c r="V8" s="6">
        <f t="shared" si="3"/>
        <v>168</v>
      </c>
      <c r="W8" s="6">
        <f t="shared" si="4"/>
        <v>210</v>
      </c>
      <c r="X8" s="6">
        <f t="shared" si="5"/>
        <v>251.99999999999997</v>
      </c>
      <c r="Y8" s="6">
        <v>1</v>
      </c>
      <c r="Z8" s="6">
        <v>1</v>
      </c>
      <c r="AA8" s="5">
        <v>1</v>
      </c>
      <c r="AB8" s="5">
        <v>1</v>
      </c>
      <c r="AC8" s="23" t="s">
        <v>55</v>
      </c>
    </row>
    <row r="9" spans="1:29" ht="180" customHeight="1" x14ac:dyDescent="0.45">
      <c r="A9" s="6">
        <v>2024</v>
      </c>
      <c r="B9" s="6" t="s">
        <v>296</v>
      </c>
      <c r="C9" s="27" t="s">
        <v>285</v>
      </c>
      <c r="D9" s="11" t="s">
        <v>44</v>
      </c>
      <c r="E9" s="41" t="s">
        <v>299</v>
      </c>
      <c r="F9" s="30" t="s">
        <v>464</v>
      </c>
      <c r="G9" s="40" t="s">
        <v>287</v>
      </c>
      <c r="H9" s="82"/>
      <c r="I9" s="58" t="s">
        <v>52</v>
      </c>
      <c r="J9" s="11">
        <v>10</v>
      </c>
      <c r="K9" s="11">
        <f t="shared" si="2"/>
        <v>90</v>
      </c>
      <c r="L9" s="11">
        <v>3.8</v>
      </c>
      <c r="M9" s="31">
        <f t="shared" si="0"/>
        <v>67.857142857142847</v>
      </c>
      <c r="N9" s="31">
        <f t="shared" si="0"/>
        <v>135.71428571428569</v>
      </c>
      <c r="O9" s="31">
        <f t="shared" si="0"/>
        <v>203.57142857142853</v>
      </c>
      <c r="P9" s="31">
        <f t="shared" si="0"/>
        <v>271.42857142857139</v>
      </c>
      <c r="Q9" s="31">
        <f t="shared" si="0"/>
        <v>339.28571428571422</v>
      </c>
      <c r="R9" s="31">
        <f t="shared" si="0"/>
        <v>407.14285714285705</v>
      </c>
      <c r="S9" s="6"/>
      <c r="T9" s="6"/>
      <c r="U9" s="6"/>
      <c r="V9" s="6"/>
      <c r="W9" s="6"/>
      <c r="X9" s="6"/>
      <c r="Y9" s="6"/>
      <c r="Z9" s="6"/>
      <c r="AA9" s="5"/>
      <c r="AB9" s="5"/>
      <c r="AC9" s="23"/>
    </row>
    <row r="10" spans="1:29" ht="206.05" customHeight="1" x14ac:dyDescent="0.45">
      <c r="A10" s="6">
        <v>2024</v>
      </c>
      <c r="B10" s="6" t="s">
        <v>298</v>
      </c>
      <c r="C10" s="27" t="s">
        <v>286</v>
      </c>
      <c r="D10" s="11" t="s">
        <v>44</v>
      </c>
      <c r="E10" s="41" t="s">
        <v>300</v>
      </c>
      <c r="F10" s="30" t="s">
        <v>465</v>
      </c>
      <c r="G10" s="40" t="s">
        <v>288</v>
      </c>
      <c r="H10" s="82"/>
      <c r="I10" s="58" t="s">
        <v>52</v>
      </c>
      <c r="J10" s="11">
        <v>10</v>
      </c>
      <c r="K10" s="11">
        <f t="shared" si="2"/>
        <v>90</v>
      </c>
      <c r="L10" s="11">
        <v>3.8</v>
      </c>
      <c r="M10" s="31">
        <f t="shared" si="0"/>
        <v>67.857142857142847</v>
      </c>
      <c r="N10" s="31">
        <f t="shared" si="0"/>
        <v>135.71428571428569</v>
      </c>
      <c r="O10" s="31">
        <f t="shared" si="0"/>
        <v>203.57142857142853</v>
      </c>
      <c r="P10" s="31">
        <f t="shared" si="0"/>
        <v>271.42857142857139</v>
      </c>
      <c r="Q10" s="31">
        <f t="shared" si="0"/>
        <v>339.28571428571422</v>
      </c>
      <c r="R10" s="31">
        <f t="shared" si="0"/>
        <v>407.14285714285705</v>
      </c>
      <c r="S10" s="6"/>
      <c r="T10" s="6"/>
      <c r="U10" s="6"/>
      <c r="V10" s="6"/>
      <c r="W10" s="6"/>
      <c r="X10" s="6"/>
      <c r="Y10" s="6"/>
      <c r="Z10" s="6"/>
      <c r="AA10" s="5"/>
      <c r="AB10" s="5"/>
      <c r="AC10" s="23"/>
    </row>
    <row r="11" spans="1:29" ht="186" customHeight="1" x14ac:dyDescent="0.45">
      <c r="A11" s="6">
        <v>2024</v>
      </c>
      <c r="B11" s="6" t="s">
        <v>297</v>
      </c>
      <c r="C11" s="27" t="s">
        <v>284</v>
      </c>
      <c r="D11" s="11" t="s">
        <v>44</v>
      </c>
      <c r="E11" s="41" t="s">
        <v>294</v>
      </c>
      <c r="F11" s="30" t="s">
        <v>466</v>
      </c>
      <c r="G11" s="40" t="s">
        <v>278</v>
      </c>
      <c r="H11" s="82"/>
      <c r="I11" s="58"/>
      <c r="J11" s="11">
        <v>10</v>
      </c>
      <c r="K11" s="11">
        <f t="shared" si="2"/>
        <v>90</v>
      </c>
      <c r="L11" s="11">
        <v>3.8</v>
      </c>
      <c r="M11" s="31">
        <f t="shared" si="0"/>
        <v>67.857142857142847</v>
      </c>
      <c r="N11" s="31">
        <f t="shared" si="0"/>
        <v>135.71428571428569</v>
      </c>
      <c r="O11" s="31">
        <f t="shared" si="0"/>
        <v>203.57142857142853</v>
      </c>
      <c r="P11" s="31">
        <f t="shared" si="0"/>
        <v>271.42857142857139</v>
      </c>
      <c r="Q11" s="31">
        <f t="shared" si="0"/>
        <v>339.28571428571422</v>
      </c>
      <c r="R11" s="31">
        <f t="shared" si="0"/>
        <v>407.14285714285705</v>
      </c>
      <c r="S11" s="6"/>
      <c r="T11" s="6"/>
      <c r="U11" s="6"/>
      <c r="V11" s="6"/>
      <c r="W11" s="6"/>
      <c r="X11" s="6"/>
      <c r="Y11" s="6"/>
      <c r="Z11" s="6"/>
      <c r="AA11" s="5"/>
      <c r="AB11" s="5"/>
      <c r="AC11" s="23"/>
    </row>
    <row r="12" spans="1:29" ht="193.2" x14ac:dyDescent="0.45">
      <c r="A12" s="106">
        <v>2022</v>
      </c>
      <c r="B12" s="6" t="s">
        <v>6</v>
      </c>
      <c r="C12" s="27" t="s">
        <v>491</v>
      </c>
      <c r="D12" s="11" t="s">
        <v>44</v>
      </c>
      <c r="E12" s="41" t="s">
        <v>294</v>
      </c>
      <c r="F12" s="30" t="s">
        <v>467</v>
      </c>
      <c r="G12" s="40" t="s">
        <v>51</v>
      </c>
      <c r="H12" s="82"/>
      <c r="I12" s="58"/>
      <c r="J12" s="11">
        <v>10</v>
      </c>
      <c r="K12" s="11">
        <f t="shared" si="2"/>
        <v>90</v>
      </c>
      <c r="L12" s="11">
        <v>3.8</v>
      </c>
      <c r="M12" s="31">
        <f t="shared" si="0"/>
        <v>67.857142857142847</v>
      </c>
      <c r="N12" s="31">
        <f t="shared" si="0"/>
        <v>135.71428571428569</v>
      </c>
      <c r="O12" s="31">
        <f t="shared" si="0"/>
        <v>203.57142857142853</v>
      </c>
      <c r="P12" s="31">
        <f t="shared" si="0"/>
        <v>271.42857142857139</v>
      </c>
      <c r="Q12" s="31">
        <f t="shared" si="0"/>
        <v>339.28571428571422</v>
      </c>
      <c r="R12" s="31">
        <f t="shared" si="0"/>
        <v>407.14285714285705</v>
      </c>
      <c r="S12" s="6">
        <f t="shared" si="6"/>
        <v>57</v>
      </c>
      <c r="T12" s="6">
        <f t="shared" si="7"/>
        <v>114</v>
      </c>
      <c r="U12" s="6">
        <f t="shared" si="8"/>
        <v>171</v>
      </c>
      <c r="V12" s="6">
        <f t="shared" si="3"/>
        <v>228</v>
      </c>
      <c r="W12" s="6">
        <f t="shared" si="4"/>
        <v>285</v>
      </c>
      <c r="X12" s="6">
        <f t="shared" si="5"/>
        <v>342</v>
      </c>
      <c r="Y12" s="6"/>
      <c r="Z12" s="6"/>
      <c r="AA12" s="5"/>
      <c r="AB12" s="5"/>
      <c r="AC12" s="23"/>
    </row>
    <row r="13" spans="1:29" ht="248.4" x14ac:dyDescent="0.45">
      <c r="A13" s="106">
        <v>2022</v>
      </c>
      <c r="B13" s="6" t="s">
        <v>6</v>
      </c>
      <c r="C13" s="27" t="s">
        <v>493</v>
      </c>
      <c r="D13" s="11" t="s">
        <v>44</v>
      </c>
      <c r="E13" s="41" t="s">
        <v>492</v>
      </c>
      <c r="F13" s="30" t="s">
        <v>467</v>
      </c>
      <c r="G13" s="40" t="s">
        <v>51</v>
      </c>
      <c r="H13" s="82"/>
      <c r="I13" s="58"/>
      <c r="J13" s="11">
        <v>10</v>
      </c>
      <c r="K13" s="11">
        <f t="shared" ref="K13" si="9">100-J13</f>
        <v>90</v>
      </c>
      <c r="L13" s="11">
        <v>3.8</v>
      </c>
      <c r="M13" s="31"/>
      <c r="N13" s="31"/>
      <c r="O13" s="31"/>
      <c r="P13" s="31"/>
      <c r="Q13" s="31"/>
      <c r="R13" s="31"/>
      <c r="S13" s="6"/>
      <c r="T13" s="6"/>
      <c r="U13" s="6"/>
      <c r="V13" s="6"/>
      <c r="W13" s="6"/>
      <c r="X13" s="6"/>
      <c r="Y13" s="6"/>
      <c r="Z13" s="6"/>
      <c r="AA13" s="5"/>
      <c r="AB13" s="5"/>
      <c r="AC13" s="23"/>
    </row>
    <row r="14" spans="1:29" ht="179.4" x14ac:dyDescent="0.45">
      <c r="A14" s="107">
        <v>2022</v>
      </c>
      <c r="B14" s="96" t="s">
        <v>6</v>
      </c>
      <c r="C14" s="97" t="s">
        <v>494</v>
      </c>
      <c r="D14" s="98" t="s">
        <v>44</v>
      </c>
      <c r="E14" s="99" t="s">
        <v>495</v>
      </c>
      <c r="F14" s="100" t="s">
        <v>467</v>
      </c>
      <c r="G14" s="101" t="s">
        <v>51</v>
      </c>
      <c r="H14" s="102"/>
      <c r="I14" s="103"/>
      <c r="J14" s="98">
        <v>10</v>
      </c>
      <c r="K14" s="98">
        <v>90</v>
      </c>
      <c r="L14" s="98">
        <v>3.8</v>
      </c>
      <c r="M14" s="31"/>
      <c r="N14" s="31"/>
      <c r="O14" s="31"/>
      <c r="P14" s="31"/>
      <c r="Q14" s="31"/>
      <c r="R14" s="31"/>
      <c r="S14" s="6"/>
      <c r="T14" s="6"/>
      <c r="U14" s="6"/>
      <c r="V14" s="6"/>
      <c r="W14" s="6"/>
      <c r="X14" s="6"/>
      <c r="Y14" s="6"/>
      <c r="Z14" s="6"/>
      <c r="AA14" s="5"/>
      <c r="AB14" s="5"/>
      <c r="AC14" s="23"/>
    </row>
    <row r="15" spans="1:29" ht="138" x14ac:dyDescent="0.45">
      <c r="A15" s="107">
        <v>2022</v>
      </c>
      <c r="B15" s="108" t="s">
        <v>6</v>
      </c>
      <c r="C15" s="97" t="s">
        <v>507</v>
      </c>
      <c r="D15" s="98" t="s">
        <v>44</v>
      </c>
      <c r="E15" s="99" t="s">
        <v>508</v>
      </c>
      <c r="F15" s="100" t="s">
        <v>467</v>
      </c>
      <c r="G15" s="101" t="s">
        <v>51</v>
      </c>
      <c r="H15" s="102"/>
      <c r="I15" s="103"/>
      <c r="J15" s="98">
        <v>10</v>
      </c>
      <c r="K15" s="98">
        <v>90</v>
      </c>
      <c r="L15" s="98">
        <v>3.8</v>
      </c>
      <c r="M15" s="31"/>
      <c r="N15" s="31"/>
      <c r="O15" s="31"/>
      <c r="P15" s="31"/>
      <c r="Q15" s="31"/>
      <c r="R15" s="31"/>
      <c r="S15" s="6"/>
      <c r="T15" s="6"/>
      <c r="U15" s="6"/>
      <c r="V15" s="6"/>
      <c r="W15" s="6"/>
      <c r="X15" s="6"/>
      <c r="Y15" s="6"/>
      <c r="Z15" s="6"/>
      <c r="AA15" s="5"/>
      <c r="AB15" s="5"/>
      <c r="AC15" s="23"/>
    </row>
    <row r="16" spans="1:29" ht="199" customHeight="1" x14ac:dyDescent="0.45">
      <c r="A16" s="107">
        <v>2022</v>
      </c>
      <c r="B16" s="96" t="s">
        <v>6</v>
      </c>
      <c r="C16" s="97" t="s">
        <v>496</v>
      </c>
      <c r="D16" s="98" t="s">
        <v>44</v>
      </c>
      <c r="E16" s="99" t="s">
        <v>497</v>
      </c>
      <c r="F16" s="100" t="s">
        <v>467</v>
      </c>
      <c r="G16" s="101" t="s">
        <v>51</v>
      </c>
      <c r="H16" s="102"/>
      <c r="I16" s="103"/>
      <c r="J16" s="98">
        <v>10</v>
      </c>
      <c r="K16" s="98">
        <v>90</v>
      </c>
      <c r="L16" s="98">
        <v>3.8</v>
      </c>
      <c r="M16" s="31"/>
      <c r="N16" s="31"/>
      <c r="O16" s="31"/>
      <c r="P16" s="31"/>
      <c r="Q16" s="31"/>
      <c r="R16" s="31"/>
      <c r="S16" s="6"/>
      <c r="T16" s="6"/>
      <c r="U16" s="6"/>
      <c r="V16" s="6"/>
      <c r="W16" s="6"/>
      <c r="X16" s="6"/>
      <c r="Y16" s="6"/>
      <c r="Z16" s="6"/>
      <c r="AA16" s="5"/>
      <c r="AB16" s="5"/>
      <c r="AC16" s="23"/>
    </row>
    <row r="17" spans="1:29" ht="91" customHeight="1" x14ac:dyDescent="0.45">
      <c r="A17" s="6">
        <v>2020</v>
      </c>
      <c r="B17" s="6" t="s">
        <v>301</v>
      </c>
      <c r="C17" s="27" t="s">
        <v>302</v>
      </c>
      <c r="D17" s="11" t="s">
        <v>45</v>
      </c>
      <c r="E17" s="41" t="s">
        <v>305</v>
      </c>
      <c r="F17" s="30" t="s">
        <v>468</v>
      </c>
      <c r="G17" s="40" t="s">
        <v>51</v>
      </c>
      <c r="H17" s="82"/>
      <c r="I17" s="58"/>
      <c r="J17" s="11">
        <v>10</v>
      </c>
      <c r="K17" s="11">
        <f t="shared" si="2"/>
        <v>90</v>
      </c>
      <c r="L17" s="11">
        <v>8</v>
      </c>
      <c r="M17" s="31">
        <f t="shared" si="0"/>
        <v>142.85714285714286</v>
      </c>
      <c r="N17" s="31">
        <f t="shared" si="0"/>
        <v>285.71428571428572</v>
      </c>
      <c r="O17" s="31">
        <f t="shared" si="0"/>
        <v>428.57142857142856</v>
      </c>
      <c r="P17" s="31">
        <f t="shared" si="0"/>
        <v>571.42857142857144</v>
      </c>
      <c r="Q17" s="31">
        <f t="shared" si="0"/>
        <v>714.28571428571433</v>
      </c>
      <c r="R17" s="31">
        <f t="shared" si="0"/>
        <v>857.14285714285711</v>
      </c>
      <c r="S17" s="6">
        <f t="shared" si="6"/>
        <v>120</v>
      </c>
      <c r="T17" s="6">
        <f t="shared" si="7"/>
        <v>240</v>
      </c>
      <c r="U17" s="6">
        <f t="shared" si="8"/>
        <v>360</v>
      </c>
      <c r="V17" s="6">
        <f t="shared" si="3"/>
        <v>480</v>
      </c>
      <c r="W17" s="6">
        <f t="shared" si="4"/>
        <v>600</v>
      </c>
      <c r="X17" s="6">
        <f t="shared" si="5"/>
        <v>720</v>
      </c>
      <c r="Y17" s="6"/>
      <c r="Z17" s="6"/>
      <c r="AA17" s="5"/>
      <c r="AB17" s="5"/>
      <c r="AC17" s="23"/>
    </row>
    <row r="18" spans="1:29" ht="155.05000000000001" customHeight="1" x14ac:dyDescent="0.45">
      <c r="A18" s="106">
        <v>2054</v>
      </c>
      <c r="B18" s="6" t="s">
        <v>303</v>
      </c>
      <c r="C18" s="27" t="s">
        <v>509</v>
      </c>
      <c r="D18" s="11" t="s">
        <v>85</v>
      </c>
      <c r="E18" s="41" t="s">
        <v>500</v>
      </c>
      <c r="F18" s="30" t="s">
        <v>469</v>
      </c>
      <c r="G18" s="40" t="s">
        <v>51</v>
      </c>
      <c r="H18" s="82" t="s">
        <v>304</v>
      </c>
      <c r="I18" s="58" t="s">
        <v>112</v>
      </c>
      <c r="J18" s="11">
        <v>0</v>
      </c>
      <c r="K18" s="11">
        <f t="shared" si="2"/>
        <v>100</v>
      </c>
      <c r="L18" s="11">
        <v>3.5</v>
      </c>
      <c r="M18" s="31">
        <f t="shared" si="0"/>
        <v>62.499999999999993</v>
      </c>
      <c r="N18" s="31">
        <f t="shared" si="0"/>
        <v>124.99999999999999</v>
      </c>
      <c r="O18" s="31">
        <f t="shared" si="0"/>
        <v>187.49999999999997</v>
      </c>
      <c r="P18" s="31">
        <f t="shared" si="0"/>
        <v>249.99999999999997</v>
      </c>
      <c r="Q18" s="31">
        <f t="shared" si="0"/>
        <v>312.49999999999994</v>
      </c>
      <c r="R18" s="31">
        <f t="shared" si="0"/>
        <v>374.99999999999994</v>
      </c>
      <c r="S18" s="6">
        <f t="shared" si="6"/>
        <v>52.5</v>
      </c>
      <c r="T18" s="6">
        <f t="shared" si="7"/>
        <v>105</v>
      </c>
      <c r="U18" s="6">
        <f t="shared" si="8"/>
        <v>157.5</v>
      </c>
      <c r="V18" s="6">
        <f t="shared" si="3"/>
        <v>210</v>
      </c>
      <c r="W18" s="6">
        <f t="shared" si="4"/>
        <v>262.5</v>
      </c>
      <c r="X18" s="6">
        <f t="shared" si="5"/>
        <v>315</v>
      </c>
      <c r="Y18" s="6">
        <v>1</v>
      </c>
      <c r="Z18" s="6">
        <v>1</v>
      </c>
      <c r="AA18" s="5">
        <v>1</v>
      </c>
      <c r="AB18" s="5">
        <v>1</v>
      </c>
      <c r="AC18" s="6" t="s">
        <v>103</v>
      </c>
    </row>
    <row r="19" spans="1:29" ht="112" customHeight="1" x14ac:dyDescent="0.45">
      <c r="A19" s="106">
        <v>2054</v>
      </c>
      <c r="B19" s="6" t="s">
        <v>303</v>
      </c>
      <c r="C19" s="27" t="s">
        <v>498</v>
      </c>
      <c r="D19" s="11" t="s">
        <v>85</v>
      </c>
      <c r="E19" s="41" t="s">
        <v>499</v>
      </c>
      <c r="F19" s="30" t="s">
        <v>469</v>
      </c>
      <c r="G19" s="40" t="s">
        <v>51</v>
      </c>
      <c r="H19" s="82" t="s">
        <v>304</v>
      </c>
      <c r="I19" s="58" t="s">
        <v>112</v>
      </c>
      <c r="J19" s="11">
        <v>0</v>
      </c>
      <c r="K19" s="11">
        <f t="shared" ref="K19:K22" si="10">100-J19</f>
        <v>100</v>
      </c>
      <c r="L19" s="11">
        <v>3.5</v>
      </c>
      <c r="M19" s="31"/>
      <c r="N19" s="31"/>
      <c r="O19" s="31"/>
      <c r="P19" s="31"/>
      <c r="Q19" s="31"/>
      <c r="R19" s="31"/>
      <c r="S19" s="6"/>
      <c r="T19" s="6"/>
      <c r="U19" s="6"/>
      <c r="V19" s="6"/>
      <c r="W19" s="6"/>
      <c r="X19" s="6"/>
      <c r="Y19" s="6"/>
      <c r="Z19" s="6"/>
      <c r="AA19" s="5"/>
      <c r="AB19" s="5"/>
      <c r="AC19" s="6"/>
    </row>
    <row r="20" spans="1:29" ht="95.05" customHeight="1" x14ac:dyDescent="0.45">
      <c r="A20" s="106">
        <v>2054</v>
      </c>
      <c r="B20" s="6" t="s">
        <v>303</v>
      </c>
      <c r="C20" s="27" t="s">
        <v>501</v>
      </c>
      <c r="D20" s="11" t="s">
        <v>85</v>
      </c>
      <c r="E20" s="41" t="s">
        <v>502</v>
      </c>
      <c r="F20" s="30" t="s">
        <v>469</v>
      </c>
      <c r="G20" s="40" t="s">
        <v>51</v>
      </c>
      <c r="H20" s="82" t="s">
        <v>304</v>
      </c>
      <c r="I20" s="58" t="s">
        <v>112</v>
      </c>
      <c r="J20" s="11">
        <v>0</v>
      </c>
      <c r="K20" s="11">
        <f t="shared" si="10"/>
        <v>100</v>
      </c>
      <c r="L20" s="11">
        <v>3.5</v>
      </c>
      <c r="M20" s="31"/>
      <c r="N20" s="31"/>
      <c r="O20" s="31"/>
      <c r="P20" s="31"/>
      <c r="Q20" s="31"/>
      <c r="R20" s="31"/>
      <c r="S20" s="6"/>
      <c r="T20" s="6"/>
      <c r="U20" s="6"/>
      <c r="V20" s="6"/>
      <c r="W20" s="6"/>
      <c r="X20" s="6"/>
      <c r="Y20" s="6"/>
      <c r="Z20" s="6"/>
      <c r="AA20" s="5"/>
      <c r="AB20" s="5"/>
      <c r="AC20" s="6"/>
    </row>
    <row r="21" spans="1:29" ht="119.05" customHeight="1" x14ac:dyDescent="0.45">
      <c r="A21" s="106">
        <v>2054</v>
      </c>
      <c r="B21" s="6" t="s">
        <v>303</v>
      </c>
      <c r="C21" s="27" t="s">
        <v>503</v>
      </c>
      <c r="D21" s="11" t="s">
        <v>85</v>
      </c>
      <c r="E21" s="41" t="s">
        <v>504</v>
      </c>
      <c r="F21" s="30" t="s">
        <v>469</v>
      </c>
      <c r="G21" s="40" t="s">
        <v>51</v>
      </c>
      <c r="H21" s="82" t="s">
        <v>304</v>
      </c>
      <c r="I21" s="58" t="s">
        <v>112</v>
      </c>
      <c r="J21" s="11">
        <v>0</v>
      </c>
      <c r="K21" s="11">
        <f t="shared" si="10"/>
        <v>100</v>
      </c>
      <c r="L21" s="11">
        <v>3.5</v>
      </c>
      <c r="M21" s="31"/>
      <c r="N21" s="31"/>
      <c r="O21" s="31"/>
      <c r="P21" s="31"/>
      <c r="Q21" s="31"/>
      <c r="R21" s="31"/>
      <c r="S21" s="6"/>
      <c r="T21" s="6"/>
      <c r="U21" s="6"/>
      <c r="V21" s="6"/>
      <c r="W21" s="6"/>
      <c r="X21" s="6"/>
      <c r="Y21" s="6"/>
      <c r="Z21" s="6"/>
      <c r="AA21" s="5"/>
      <c r="AB21" s="5"/>
      <c r="AC21" s="6"/>
    </row>
    <row r="22" spans="1:29" ht="82" customHeight="1" x14ac:dyDescent="0.45">
      <c r="A22" s="106">
        <v>2054</v>
      </c>
      <c r="B22" s="6" t="s">
        <v>303</v>
      </c>
      <c r="C22" s="27" t="s">
        <v>505</v>
      </c>
      <c r="D22" s="11" t="s">
        <v>85</v>
      </c>
      <c r="E22" s="41" t="s">
        <v>506</v>
      </c>
      <c r="F22" s="30" t="s">
        <v>469</v>
      </c>
      <c r="G22" s="40" t="s">
        <v>51</v>
      </c>
      <c r="H22" s="82" t="s">
        <v>304</v>
      </c>
      <c r="I22" s="58" t="s">
        <v>112</v>
      </c>
      <c r="J22" s="11">
        <v>0</v>
      </c>
      <c r="K22" s="11">
        <f t="shared" si="10"/>
        <v>100</v>
      </c>
      <c r="L22" s="11">
        <v>3.5</v>
      </c>
      <c r="M22" s="31"/>
      <c r="N22" s="31"/>
      <c r="O22" s="31"/>
      <c r="P22" s="31"/>
      <c r="Q22" s="31"/>
      <c r="R22" s="31"/>
      <c r="S22" s="6"/>
      <c r="T22" s="6"/>
      <c r="U22" s="6"/>
      <c r="V22" s="6"/>
      <c r="W22" s="6"/>
      <c r="X22" s="6"/>
      <c r="Y22" s="6"/>
      <c r="Z22" s="6"/>
      <c r="AA22" s="5"/>
      <c r="AB22" s="5"/>
      <c r="AC22" s="6"/>
    </row>
    <row r="23" spans="1:29" ht="89.05" customHeight="1" x14ac:dyDescent="0.45">
      <c r="A23" s="106">
        <v>2052</v>
      </c>
      <c r="B23" s="6" t="s">
        <v>102</v>
      </c>
      <c r="C23" s="27" t="s">
        <v>510</v>
      </c>
      <c r="D23" s="11" t="s">
        <v>44</v>
      </c>
      <c r="E23" s="109" t="s">
        <v>512</v>
      </c>
      <c r="F23" s="30" t="s">
        <v>470</v>
      </c>
      <c r="G23" s="40" t="s">
        <v>51</v>
      </c>
      <c r="H23" s="82"/>
      <c r="I23" s="58"/>
      <c r="J23" s="11">
        <v>0</v>
      </c>
      <c r="K23" s="11">
        <f t="shared" si="2"/>
        <v>100</v>
      </c>
      <c r="L23" s="11">
        <v>5</v>
      </c>
      <c r="M23" s="31">
        <f t="shared" ref="M23:R40" si="11">(((($C$2/2.205)*$L23*3.5)/1000)*5)*M$4</f>
        <v>89.285714285714292</v>
      </c>
      <c r="N23" s="31">
        <f t="shared" si="11"/>
        <v>178.57142857142858</v>
      </c>
      <c r="O23" s="31">
        <f t="shared" si="11"/>
        <v>267.85714285714289</v>
      </c>
      <c r="P23" s="31">
        <f t="shared" si="11"/>
        <v>357.14285714285717</v>
      </c>
      <c r="Q23" s="31">
        <f t="shared" si="11"/>
        <v>446.42857142857144</v>
      </c>
      <c r="R23" s="31">
        <f t="shared" si="11"/>
        <v>535.71428571428578</v>
      </c>
      <c r="S23" s="6">
        <f t="shared" si="6"/>
        <v>75</v>
      </c>
      <c r="T23" s="6">
        <f t="shared" si="7"/>
        <v>150</v>
      </c>
      <c r="U23" s="6">
        <f t="shared" si="8"/>
        <v>225</v>
      </c>
      <c r="V23" s="6">
        <f t="shared" si="3"/>
        <v>300</v>
      </c>
      <c r="W23" s="6">
        <f t="shared" si="4"/>
        <v>375</v>
      </c>
      <c r="X23" s="6">
        <f t="shared" si="5"/>
        <v>450</v>
      </c>
      <c r="Y23" s="6"/>
      <c r="Z23" s="6"/>
      <c r="AA23" s="5"/>
      <c r="AB23" s="5"/>
      <c r="AC23" s="6"/>
    </row>
    <row r="24" spans="1:29" ht="89.05" customHeight="1" x14ac:dyDescent="0.45">
      <c r="A24" s="106">
        <v>2052</v>
      </c>
      <c r="B24" s="6" t="s">
        <v>102</v>
      </c>
      <c r="C24" s="27" t="s">
        <v>511</v>
      </c>
      <c r="D24" s="11" t="s">
        <v>44</v>
      </c>
      <c r="E24" s="41" t="s">
        <v>514</v>
      </c>
      <c r="F24" s="30" t="s">
        <v>470</v>
      </c>
      <c r="G24" s="40" t="s">
        <v>51</v>
      </c>
      <c r="H24" s="82"/>
      <c r="I24" s="58"/>
      <c r="J24" s="11">
        <v>0</v>
      </c>
      <c r="K24" s="11">
        <f t="shared" ref="K24:K27" si="12">100-J24</f>
        <v>100</v>
      </c>
      <c r="L24" s="11">
        <v>5</v>
      </c>
      <c r="M24" s="31"/>
      <c r="N24" s="31"/>
      <c r="O24" s="31"/>
      <c r="P24" s="31"/>
      <c r="Q24" s="31"/>
      <c r="R24" s="31"/>
      <c r="S24" s="6"/>
      <c r="T24" s="6"/>
      <c r="U24" s="6"/>
      <c r="V24" s="6"/>
      <c r="W24" s="6"/>
      <c r="X24" s="6"/>
      <c r="Y24" s="6"/>
      <c r="Z24" s="6"/>
      <c r="AA24" s="5"/>
      <c r="AB24" s="5"/>
      <c r="AC24" s="6"/>
    </row>
    <row r="25" spans="1:29" ht="89.05" customHeight="1" x14ac:dyDescent="0.45">
      <c r="A25" s="106">
        <v>2052</v>
      </c>
      <c r="B25" s="6" t="s">
        <v>102</v>
      </c>
      <c r="C25" s="27" t="s">
        <v>513</v>
      </c>
      <c r="D25" s="11" t="s">
        <v>44</v>
      </c>
      <c r="E25" s="41" t="s">
        <v>515</v>
      </c>
      <c r="F25" s="30" t="s">
        <v>470</v>
      </c>
      <c r="G25" s="40" t="s">
        <v>51</v>
      </c>
      <c r="H25" s="82"/>
      <c r="I25" s="58"/>
      <c r="J25" s="11">
        <v>0</v>
      </c>
      <c r="K25" s="11">
        <f t="shared" si="12"/>
        <v>100</v>
      </c>
      <c r="L25" s="11">
        <v>5</v>
      </c>
      <c r="M25" s="31"/>
      <c r="N25" s="31"/>
      <c r="O25" s="31"/>
      <c r="P25" s="31"/>
      <c r="Q25" s="31"/>
      <c r="R25" s="31"/>
      <c r="S25" s="6"/>
      <c r="T25" s="6"/>
      <c r="U25" s="6"/>
      <c r="V25" s="6"/>
      <c r="W25" s="6"/>
      <c r="X25" s="6"/>
      <c r="Y25" s="6"/>
      <c r="Z25" s="6"/>
      <c r="AA25" s="5"/>
      <c r="AB25" s="5"/>
      <c r="AC25" s="6"/>
    </row>
    <row r="26" spans="1:29" ht="89.05" customHeight="1" x14ac:dyDescent="0.45">
      <c r="A26" s="106">
        <v>2052</v>
      </c>
      <c r="B26" s="6" t="s">
        <v>102</v>
      </c>
      <c r="C26" s="27" t="s">
        <v>516</v>
      </c>
      <c r="D26" s="11" t="s">
        <v>44</v>
      </c>
      <c r="E26" s="41" t="s">
        <v>517</v>
      </c>
      <c r="F26" s="30" t="s">
        <v>470</v>
      </c>
      <c r="G26" s="40" t="s">
        <v>51</v>
      </c>
      <c r="H26" s="82"/>
      <c r="I26" s="58"/>
      <c r="J26" s="11">
        <v>0</v>
      </c>
      <c r="K26" s="11">
        <f t="shared" si="12"/>
        <v>100</v>
      </c>
      <c r="L26" s="11">
        <v>5</v>
      </c>
      <c r="M26" s="31"/>
      <c r="N26" s="31"/>
      <c r="O26" s="31"/>
      <c r="P26" s="31"/>
      <c r="Q26" s="31"/>
      <c r="R26" s="31"/>
      <c r="S26" s="6"/>
      <c r="T26" s="6"/>
      <c r="U26" s="6"/>
      <c r="V26" s="6"/>
      <c r="W26" s="6"/>
      <c r="X26" s="6"/>
      <c r="Y26" s="6"/>
      <c r="Z26" s="6"/>
      <c r="AA26" s="5"/>
      <c r="AB26" s="5"/>
      <c r="AC26" s="6"/>
    </row>
    <row r="27" spans="1:29" ht="89.05" customHeight="1" x14ac:dyDescent="0.45">
      <c r="A27" s="106">
        <v>2052</v>
      </c>
      <c r="B27" s="6" t="s">
        <v>102</v>
      </c>
      <c r="C27" s="27" t="s">
        <v>518</v>
      </c>
      <c r="D27" s="11" t="s">
        <v>44</v>
      </c>
      <c r="E27" s="41" t="s">
        <v>520</v>
      </c>
      <c r="F27" s="30" t="s">
        <v>470</v>
      </c>
      <c r="G27" s="40" t="s">
        <v>51</v>
      </c>
      <c r="H27" s="82"/>
      <c r="I27" s="58"/>
      <c r="J27" s="11">
        <v>0</v>
      </c>
      <c r="K27" s="11">
        <f t="shared" si="12"/>
        <v>100</v>
      </c>
      <c r="L27" s="11">
        <v>5</v>
      </c>
      <c r="M27" s="31"/>
      <c r="N27" s="31"/>
      <c r="O27" s="31"/>
      <c r="P27" s="31"/>
      <c r="Q27" s="31"/>
      <c r="R27" s="31"/>
      <c r="S27" s="6"/>
      <c r="T27" s="6"/>
      <c r="U27" s="6"/>
      <c r="V27" s="6"/>
      <c r="W27" s="6"/>
      <c r="X27" s="6"/>
      <c r="Y27" s="6"/>
      <c r="Z27" s="6"/>
      <c r="AA27" s="5"/>
      <c r="AB27" s="5"/>
      <c r="AC27" s="6"/>
    </row>
    <row r="28" spans="1:29" ht="93" customHeight="1" x14ac:dyDescent="0.45">
      <c r="A28" s="106">
        <v>2050</v>
      </c>
      <c r="B28" s="6" t="s">
        <v>101</v>
      </c>
      <c r="C28" s="27" t="s">
        <v>519</v>
      </c>
      <c r="D28" s="11" t="s">
        <v>46</v>
      </c>
      <c r="E28" s="41" t="s">
        <v>521</v>
      </c>
      <c r="F28" s="30" t="s">
        <v>471</v>
      </c>
      <c r="G28" s="40" t="s">
        <v>51</v>
      </c>
      <c r="H28" s="82"/>
      <c r="I28" s="58"/>
      <c r="J28" s="11">
        <v>0</v>
      </c>
      <c r="K28" s="11">
        <f t="shared" si="2"/>
        <v>100</v>
      </c>
      <c r="L28" s="11">
        <v>6</v>
      </c>
      <c r="M28" s="31">
        <f t="shared" si="11"/>
        <v>107.14285714285714</v>
      </c>
      <c r="N28" s="31">
        <f t="shared" si="11"/>
        <v>214.28571428571428</v>
      </c>
      <c r="O28" s="31">
        <f t="shared" si="11"/>
        <v>321.42857142857139</v>
      </c>
      <c r="P28" s="31">
        <f t="shared" si="11"/>
        <v>428.57142857142856</v>
      </c>
      <c r="Q28" s="31">
        <f t="shared" si="11"/>
        <v>535.71428571428567</v>
      </c>
      <c r="R28" s="31">
        <f t="shared" si="11"/>
        <v>642.85714285714278</v>
      </c>
      <c r="S28" s="6">
        <f t="shared" si="6"/>
        <v>90</v>
      </c>
      <c r="T28" s="6">
        <f t="shared" si="7"/>
        <v>180</v>
      </c>
      <c r="U28" s="6">
        <f t="shared" si="8"/>
        <v>270</v>
      </c>
      <c r="V28" s="6">
        <f t="shared" si="3"/>
        <v>360</v>
      </c>
      <c r="W28" s="6">
        <f t="shared" si="4"/>
        <v>450</v>
      </c>
      <c r="X28" s="6">
        <f t="shared" si="5"/>
        <v>540</v>
      </c>
      <c r="Y28" s="6"/>
      <c r="Z28" s="6"/>
      <c r="AA28" s="5"/>
      <c r="AB28" s="5"/>
      <c r="AC28" s="6"/>
    </row>
    <row r="29" spans="1:29" ht="122.05" customHeight="1" x14ac:dyDescent="0.45">
      <c r="A29" s="110">
        <v>2050</v>
      </c>
      <c r="B29" s="96" t="s">
        <v>101</v>
      </c>
      <c r="C29" s="97" t="s">
        <v>522</v>
      </c>
      <c r="D29" s="98" t="s">
        <v>46</v>
      </c>
      <c r="E29" s="99" t="s">
        <v>523</v>
      </c>
      <c r="F29" s="100" t="s">
        <v>471</v>
      </c>
      <c r="G29" s="101" t="s">
        <v>51</v>
      </c>
      <c r="H29" s="102"/>
      <c r="I29" s="111"/>
      <c r="J29" s="98">
        <v>0</v>
      </c>
      <c r="K29" s="98">
        <v>100</v>
      </c>
      <c r="L29" s="98">
        <v>6</v>
      </c>
      <c r="M29" s="31"/>
      <c r="N29" s="31"/>
      <c r="O29" s="31"/>
      <c r="P29" s="31"/>
      <c r="Q29" s="31"/>
      <c r="R29" s="31"/>
      <c r="S29" s="6"/>
      <c r="T29" s="6"/>
      <c r="U29" s="6"/>
      <c r="V29" s="6"/>
      <c r="W29" s="6"/>
      <c r="X29" s="6"/>
      <c r="Y29" s="104"/>
      <c r="Z29" s="104"/>
      <c r="AA29" s="105"/>
      <c r="AB29" s="105"/>
      <c r="AC29" s="104"/>
    </row>
    <row r="30" spans="1:29" ht="93" customHeight="1" x14ac:dyDescent="0.45">
      <c r="A30" s="110">
        <v>2050</v>
      </c>
      <c r="B30" s="96" t="s">
        <v>101</v>
      </c>
      <c r="C30" s="97" t="s">
        <v>524</v>
      </c>
      <c r="D30" s="98" t="s">
        <v>46</v>
      </c>
      <c r="E30" s="99" t="s">
        <v>525</v>
      </c>
      <c r="F30" s="100" t="s">
        <v>471</v>
      </c>
      <c r="G30" s="101" t="s">
        <v>51</v>
      </c>
      <c r="H30" s="102"/>
      <c r="I30" s="111"/>
      <c r="J30" s="98">
        <v>0</v>
      </c>
      <c r="K30" s="98">
        <v>100</v>
      </c>
      <c r="L30" s="98">
        <v>6</v>
      </c>
      <c r="M30" s="31"/>
      <c r="N30" s="31"/>
      <c r="O30" s="31"/>
      <c r="P30" s="31"/>
      <c r="Q30" s="31"/>
      <c r="R30" s="31"/>
      <c r="S30" s="6"/>
      <c r="T30" s="6"/>
      <c r="U30" s="6"/>
      <c r="V30" s="6"/>
      <c r="W30" s="6"/>
      <c r="X30" s="6"/>
      <c r="Y30" s="104"/>
      <c r="Z30" s="104"/>
      <c r="AA30" s="105"/>
      <c r="AB30" s="105"/>
      <c r="AC30" s="104"/>
    </row>
    <row r="31" spans="1:29" ht="93" customHeight="1" x14ac:dyDescent="0.45">
      <c r="A31" s="110">
        <v>2050</v>
      </c>
      <c r="B31" s="96" t="s">
        <v>101</v>
      </c>
      <c r="C31" s="97" t="s">
        <v>526</v>
      </c>
      <c r="D31" s="98" t="s">
        <v>46</v>
      </c>
      <c r="E31" s="99" t="s">
        <v>527</v>
      </c>
      <c r="F31" s="100" t="s">
        <v>471</v>
      </c>
      <c r="G31" s="101" t="s">
        <v>51</v>
      </c>
      <c r="H31" s="102"/>
      <c r="I31" s="111"/>
      <c r="J31" s="98">
        <v>0</v>
      </c>
      <c r="K31" s="98">
        <v>100</v>
      </c>
      <c r="L31" s="98">
        <v>6</v>
      </c>
      <c r="M31" s="31"/>
      <c r="N31" s="31"/>
      <c r="O31" s="31"/>
      <c r="P31" s="31"/>
      <c r="Q31" s="31"/>
      <c r="R31" s="31"/>
      <c r="S31" s="6"/>
      <c r="T31" s="6"/>
      <c r="U31" s="6"/>
      <c r="V31" s="6"/>
      <c r="W31" s="6"/>
      <c r="X31" s="6"/>
      <c r="Y31" s="104"/>
      <c r="Z31" s="104"/>
      <c r="AA31" s="105"/>
      <c r="AB31" s="105"/>
      <c r="AC31" s="104"/>
    </row>
    <row r="32" spans="1:29" ht="93" customHeight="1" x14ac:dyDescent="0.45">
      <c r="A32" s="110">
        <v>2050</v>
      </c>
      <c r="B32" s="96" t="s">
        <v>101</v>
      </c>
      <c r="C32" s="97" t="s">
        <v>529</v>
      </c>
      <c r="D32" s="98" t="s">
        <v>46</v>
      </c>
      <c r="E32" s="99" t="s">
        <v>528</v>
      </c>
      <c r="F32" s="100" t="s">
        <v>471</v>
      </c>
      <c r="G32" s="101" t="s">
        <v>51</v>
      </c>
      <c r="H32" s="102"/>
      <c r="I32" s="111"/>
      <c r="J32" s="98">
        <v>0</v>
      </c>
      <c r="K32" s="98">
        <v>100</v>
      </c>
      <c r="L32" s="98">
        <v>6</v>
      </c>
      <c r="M32" s="31"/>
      <c r="N32" s="31"/>
      <c r="O32" s="31"/>
      <c r="P32" s="31"/>
      <c r="Q32" s="31"/>
      <c r="R32" s="31"/>
      <c r="S32" s="6"/>
      <c r="T32" s="6"/>
      <c r="U32" s="6"/>
      <c r="V32" s="6"/>
      <c r="W32" s="6"/>
      <c r="X32" s="6"/>
      <c r="Y32" s="104"/>
      <c r="Z32" s="104"/>
      <c r="AA32" s="105"/>
      <c r="AB32" s="105"/>
      <c r="AC32" s="104"/>
    </row>
    <row r="33" spans="1:29" ht="138" customHeight="1" x14ac:dyDescent="0.45">
      <c r="A33" s="6">
        <v>2035</v>
      </c>
      <c r="B33" s="6" t="s">
        <v>104</v>
      </c>
      <c r="C33" s="27" t="s">
        <v>262</v>
      </c>
      <c r="D33" s="11" t="s">
        <v>44</v>
      </c>
      <c r="E33" s="41" t="s">
        <v>307</v>
      </c>
      <c r="F33" s="30" t="s">
        <v>472</v>
      </c>
      <c r="G33" s="40" t="s">
        <v>51</v>
      </c>
      <c r="H33" s="82" t="s">
        <v>113</v>
      </c>
      <c r="I33" s="58" t="s">
        <v>114</v>
      </c>
      <c r="J33" s="11">
        <v>20</v>
      </c>
      <c r="K33" s="11">
        <f t="shared" si="2"/>
        <v>80</v>
      </c>
      <c r="L33" s="11">
        <v>4.3</v>
      </c>
      <c r="M33" s="31">
        <f t="shared" si="11"/>
        <v>76.785714285714278</v>
      </c>
      <c r="N33" s="31">
        <f t="shared" si="11"/>
        <v>153.57142857142856</v>
      </c>
      <c r="O33" s="31">
        <f t="shared" si="11"/>
        <v>230.35714285714283</v>
      </c>
      <c r="P33" s="31">
        <f t="shared" si="11"/>
        <v>307.14285714285711</v>
      </c>
      <c r="Q33" s="31">
        <f t="shared" si="11"/>
        <v>383.92857142857139</v>
      </c>
      <c r="R33" s="31">
        <f t="shared" si="11"/>
        <v>460.71428571428567</v>
      </c>
      <c r="S33" s="6">
        <f t="shared" si="6"/>
        <v>64.5</v>
      </c>
      <c r="T33" s="6">
        <f t="shared" si="7"/>
        <v>129</v>
      </c>
      <c r="U33" s="6">
        <f t="shared" si="8"/>
        <v>193.5</v>
      </c>
      <c r="V33" s="6">
        <f t="shared" si="3"/>
        <v>258</v>
      </c>
      <c r="W33" s="6">
        <f t="shared" si="4"/>
        <v>322.5</v>
      </c>
      <c r="X33" s="6">
        <f t="shared" si="5"/>
        <v>387</v>
      </c>
      <c r="Y33" s="116">
        <v>1</v>
      </c>
      <c r="Z33" s="116">
        <v>1</v>
      </c>
      <c r="AA33" s="118">
        <v>1</v>
      </c>
      <c r="AB33" s="118">
        <v>1</v>
      </c>
      <c r="AC33" s="116" t="s">
        <v>120</v>
      </c>
    </row>
    <row r="34" spans="1:29" ht="146.05000000000001" customHeight="1" x14ac:dyDescent="0.45">
      <c r="A34" s="6">
        <v>2040</v>
      </c>
      <c r="B34" s="6" t="s">
        <v>105</v>
      </c>
      <c r="C34" s="27" t="s">
        <v>263</v>
      </c>
      <c r="D34" s="11" t="s">
        <v>45</v>
      </c>
      <c r="E34" s="41" t="s">
        <v>306</v>
      </c>
      <c r="F34" s="30" t="s">
        <v>473</v>
      </c>
      <c r="G34" s="40" t="s">
        <v>51</v>
      </c>
      <c r="H34" s="82"/>
      <c r="I34" s="58"/>
      <c r="J34" s="11">
        <v>20</v>
      </c>
      <c r="K34" s="11">
        <f t="shared" si="2"/>
        <v>80</v>
      </c>
      <c r="L34" s="11">
        <v>8</v>
      </c>
      <c r="M34" s="31">
        <f t="shared" si="11"/>
        <v>142.85714285714286</v>
      </c>
      <c r="N34" s="31">
        <f t="shared" si="11"/>
        <v>285.71428571428572</v>
      </c>
      <c r="O34" s="31">
        <f t="shared" si="11"/>
        <v>428.57142857142856</v>
      </c>
      <c r="P34" s="31">
        <f t="shared" si="11"/>
        <v>571.42857142857144</v>
      </c>
      <c r="Q34" s="31">
        <f t="shared" si="11"/>
        <v>714.28571428571433</v>
      </c>
      <c r="R34" s="31">
        <f t="shared" si="11"/>
        <v>857.14285714285711</v>
      </c>
      <c r="S34" s="6">
        <f t="shared" si="6"/>
        <v>120</v>
      </c>
      <c r="T34" s="6">
        <f t="shared" si="7"/>
        <v>240</v>
      </c>
      <c r="U34" s="6">
        <f t="shared" si="8"/>
        <v>360</v>
      </c>
      <c r="V34" s="6">
        <f t="shared" si="3"/>
        <v>480</v>
      </c>
      <c r="W34" s="6">
        <f t="shared" si="4"/>
        <v>600</v>
      </c>
      <c r="X34" s="6">
        <f t="shared" si="5"/>
        <v>720</v>
      </c>
      <c r="Y34" s="117"/>
      <c r="Z34" s="117"/>
      <c r="AA34" s="119"/>
      <c r="AB34" s="119"/>
      <c r="AC34" s="117"/>
    </row>
    <row r="35" spans="1:29" ht="146.05000000000001" customHeight="1" x14ac:dyDescent="0.45">
      <c r="A35" s="6">
        <v>2065</v>
      </c>
      <c r="B35" s="6" t="s">
        <v>56</v>
      </c>
      <c r="C35" s="11" t="s">
        <v>115</v>
      </c>
      <c r="D35" s="11" t="s">
        <v>45</v>
      </c>
      <c r="E35" s="15" t="s">
        <v>308</v>
      </c>
      <c r="F35" s="19" t="s">
        <v>474</v>
      </c>
      <c r="G35" s="11" t="s">
        <v>182</v>
      </c>
      <c r="H35" s="84" t="s">
        <v>118</v>
      </c>
      <c r="I35" s="10" t="s">
        <v>116</v>
      </c>
      <c r="J35" s="11">
        <v>100</v>
      </c>
      <c r="K35" s="11">
        <f t="shared" ref="K35:K106" si="13">100-J35</f>
        <v>0</v>
      </c>
      <c r="L35" s="11">
        <v>9</v>
      </c>
      <c r="M35" s="31">
        <f t="shared" si="11"/>
        <v>160.71428571428569</v>
      </c>
      <c r="N35" s="31">
        <f t="shared" si="11"/>
        <v>321.42857142857139</v>
      </c>
      <c r="O35" s="31">
        <f t="shared" si="11"/>
        <v>482.14285714285711</v>
      </c>
      <c r="P35" s="31">
        <f t="shared" si="11"/>
        <v>642.85714285714278</v>
      </c>
      <c r="Q35" s="31">
        <f t="shared" si="11"/>
        <v>803.57142857142856</v>
      </c>
      <c r="R35" s="31">
        <f t="shared" si="11"/>
        <v>964.28571428571422</v>
      </c>
      <c r="S35" s="6">
        <f t="shared" ref="S35:S42" si="14">L35*15</f>
        <v>135</v>
      </c>
      <c r="T35" s="6">
        <f t="shared" ref="T35:T42" si="15">L35*30</f>
        <v>270</v>
      </c>
      <c r="U35" s="6">
        <f t="shared" ref="U35:U42" si="16">L35*45</f>
        <v>405</v>
      </c>
      <c r="V35" s="6">
        <f t="shared" ref="V35:V42" si="17">L35*60</f>
        <v>540</v>
      </c>
      <c r="W35" s="6">
        <f t="shared" ref="W35:W42" si="18">L35*75</f>
        <v>675</v>
      </c>
      <c r="X35" s="6">
        <f t="shared" ref="X35:X42" si="19">L35*90</f>
        <v>810</v>
      </c>
      <c r="Y35" s="6" t="s">
        <v>122</v>
      </c>
      <c r="Z35" s="6" t="s">
        <v>123</v>
      </c>
      <c r="AA35" s="5">
        <v>1</v>
      </c>
      <c r="AB35" s="5">
        <v>0</v>
      </c>
      <c r="AC35" s="6" t="s">
        <v>121</v>
      </c>
    </row>
    <row r="36" spans="1:29" ht="79.8" x14ac:dyDescent="0.45">
      <c r="A36" s="6">
        <v>2068</v>
      </c>
      <c r="B36" s="6" t="s">
        <v>57</v>
      </c>
      <c r="C36" s="11" t="s">
        <v>23</v>
      </c>
      <c r="D36" s="11" t="s">
        <v>45</v>
      </c>
      <c r="E36" s="15" t="s">
        <v>388</v>
      </c>
      <c r="F36" s="19" t="s">
        <v>475</v>
      </c>
      <c r="G36" s="11" t="s">
        <v>126</v>
      </c>
      <c r="H36" s="84" t="s">
        <v>125</v>
      </c>
      <c r="I36" s="10" t="s">
        <v>124</v>
      </c>
      <c r="J36" s="11">
        <v>100</v>
      </c>
      <c r="K36" s="11">
        <f t="shared" si="13"/>
        <v>0</v>
      </c>
      <c r="L36" s="11">
        <v>12.3</v>
      </c>
      <c r="M36" s="31">
        <f t="shared" si="11"/>
        <v>219.64285714285714</v>
      </c>
      <c r="N36" s="31">
        <f t="shared" si="11"/>
        <v>439.28571428571428</v>
      </c>
      <c r="O36" s="31">
        <f t="shared" si="11"/>
        <v>658.92857142857144</v>
      </c>
      <c r="P36" s="31">
        <f t="shared" si="11"/>
        <v>878.57142857142856</v>
      </c>
      <c r="Q36" s="31">
        <f t="shared" si="11"/>
        <v>1098.2142857142858</v>
      </c>
      <c r="R36" s="31">
        <f t="shared" si="11"/>
        <v>1317.8571428571429</v>
      </c>
      <c r="S36" s="6">
        <f t="shared" si="14"/>
        <v>184.5</v>
      </c>
      <c r="T36" s="6">
        <f t="shared" si="15"/>
        <v>369</v>
      </c>
      <c r="U36" s="6">
        <f t="shared" si="16"/>
        <v>553.5</v>
      </c>
      <c r="V36" s="6">
        <f t="shared" si="17"/>
        <v>738</v>
      </c>
      <c r="W36" s="6">
        <f t="shared" si="18"/>
        <v>922.5</v>
      </c>
      <c r="X36" s="6">
        <f t="shared" si="19"/>
        <v>1107</v>
      </c>
      <c r="Y36" s="6"/>
      <c r="Z36" s="6"/>
      <c r="AA36" s="5"/>
      <c r="AB36" s="5"/>
      <c r="AC36" s="6"/>
    </row>
    <row r="37" spans="1:29" ht="45" customHeight="1" x14ac:dyDescent="0.45">
      <c r="A37" s="6">
        <v>2072</v>
      </c>
      <c r="B37" s="6" t="s">
        <v>7</v>
      </c>
      <c r="C37" s="27" t="s">
        <v>264</v>
      </c>
      <c r="D37" s="11" t="s">
        <v>44</v>
      </c>
      <c r="E37" s="41" t="s">
        <v>387</v>
      </c>
      <c r="F37" s="30" t="s">
        <v>309</v>
      </c>
      <c r="G37" s="40" t="s">
        <v>127</v>
      </c>
      <c r="H37" s="82"/>
      <c r="I37" s="60"/>
      <c r="J37" s="11">
        <v>60</v>
      </c>
      <c r="K37" s="11">
        <f t="shared" si="13"/>
        <v>40</v>
      </c>
      <c r="L37" s="11">
        <v>7</v>
      </c>
      <c r="M37" s="31">
        <f t="shared" si="11"/>
        <v>124.99999999999999</v>
      </c>
      <c r="N37" s="31">
        <f t="shared" si="11"/>
        <v>249.99999999999997</v>
      </c>
      <c r="O37" s="31">
        <f t="shared" si="11"/>
        <v>374.99999999999994</v>
      </c>
      <c r="P37" s="31">
        <f t="shared" si="11"/>
        <v>499.99999999999994</v>
      </c>
      <c r="Q37" s="31">
        <f t="shared" si="11"/>
        <v>624.99999999999989</v>
      </c>
      <c r="R37" s="31">
        <f t="shared" si="11"/>
        <v>749.99999999999989</v>
      </c>
      <c r="S37" s="6">
        <f t="shared" si="14"/>
        <v>105</v>
      </c>
      <c r="T37" s="6">
        <f t="shared" si="15"/>
        <v>210</v>
      </c>
      <c r="U37" s="6">
        <f t="shared" si="16"/>
        <v>315</v>
      </c>
      <c r="V37" s="6">
        <f t="shared" si="17"/>
        <v>420</v>
      </c>
      <c r="W37" s="6">
        <f t="shared" si="18"/>
        <v>525</v>
      </c>
      <c r="X37" s="6">
        <f t="shared" si="19"/>
        <v>630</v>
      </c>
      <c r="Y37" s="6"/>
      <c r="Z37" s="6"/>
      <c r="AA37" s="5"/>
      <c r="AB37" s="5"/>
      <c r="AC37" s="6"/>
    </row>
    <row r="38" spans="1:29" ht="55.2" x14ac:dyDescent="0.45">
      <c r="A38" s="6">
        <v>2073</v>
      </c>
      <c r="B38" s="6" t="s">
        <v>8</v>
      </c>
      <c r="C38" s="27" t="s">
        <v>265</v>
      </c>
      <c r="D38" s="11" t="s">
        <v>45</v>
      </c>
      <c r="E38" s="41" t="s">
        <v>386</v>
      </c>
      <c r="F38" s="30" t="s">
        <v>309</v>
      </c>
      <c r="G38" s="40" t="s">
        <v>127</v>
      </c>
      <c r="H38" s="82"/>
      <c r="I38" s="60"/>
      <c r="J38" s="11">
        <v>70</v>
      </c>
      <c r="K38" s="11">
        <f t="shared" si="13"/>
        <v>30</v>
      </c>
      <c r="L38" s="11">
        <v>8.5</v>
      </c>
      <c r="M38" s="31">
        <f t="shared" si="11"/>
        <v>151.78571428571428</v>
      </c>
      <c r="N38" s="31">
        <f t="shared" si="11"/>
        <v>303.57142857142856</v>
      </c>
      <c r="O38" s="31">
        <f t="shared" si="11"/>
        <v>455.35714285714283</v>
      </c>
      <c r="P38" s="31">
        <f t="shared" si="11"/>
        <v>607.14285714285711</v>
      </c>
      <c r="Q38" s="31">
        <f t="shared" si="11"/>
        <v>758.92857142857144</v>
      </c>
      <c r="R38" s="31">
        <f t="shared" si="11"/>
        <v>910.71428571428567</v>
      </c>
      <c r="S38" s="6">
        <f t="shared" si="14"/>
        <v>127.5</v>
      </c>
      <c r="T38" s="6">
        <f t="shared" si="15"/>
        <v>255</v>
      </c>
      <c r="U38" s="6">
        <f t="shared" si="16"/>
        <v>382.5</v>
      </c>
      <c r="V38" s="6">
        <f t="shared" si="17"/>
        <v>510</v>
      </c>
      <c r="W38" s="6">
        <f t="shared" si="18"/>
        <v>637.5</v>
      </c>
      <c r="X38" s="6">
        <f t="shared" si="19"/>
        <v>765</v>
      </c>
      <c r="Y38" s="6"/>
      <c r="Z38" s="6"/>
      <c r="AA38" s="5"/>
      <c r="AB38" s="5"/>
      <c r="AC38" s="6"/>
    </row>
    <row r="39" spans="1:29" ht="55.2" x14ac:dyDescent="0.45">
      <c r="A39" s="6">
        <v>2074</v>
      </c>
      <c r="B39" s="6" t="s">
        <v>9</v>
      </c>
      <c r="C39" s="27" t="s">
        <v>266</v>
      </c>
      <c r="D39" s="11" t="s">
        <v>47</v>
      </c>
      <c r="E39" s="41" t="s">
        <v>385</v>
      </c>
      <c r="F39" s="30" t="s">
        <v>309</v>
      </c>
      <c r="G39" s="40" t="s">
        <v>127</v>
      </c>
      <c r="H39" s="82"/>
      <c r="I39" s="60"/>
      <c r="J39" s="11">
        <v>80</v>
      </c>
      <c r="K39" s="11">
        <f t="shared" si="13"/>
        <v>20</v>
      </c>
      <c r="L39" s="11">
        <v>12</v>
      </c>
      <c r="M39" s="31">
        <f t="shared" si="11"/>
        <v>214.28571428571428</v>
      </c>
      <c r="N39" s="31">
        <f t="shared" si="11"/>
        <v>428.57142857142856</v>
      </c>
      <c r="O39" s="31">
        <f t="shared" si="11"/>
        <v>642.85714285714278</v>
      </c>
      <c r="P39" s="31">
        <f t="shared" si="11"/>
        <v>857.14285714285711</v>
      </c>
      <c r="Q39" s="31">
        <f t="shared" si="11"/>
        <v>1071.4285714285713</v>
      </c>
      <c r="R39" s="31">
        <f t="shared" si="11"/>
        <v>1285.7142857142856</v>
      </c>
      <c r="S39" s="6">
        <f t="shared" si="14"/>
        <v>180</v>
      </c>
      <c r="T39" s="6">
        <f t="shared" si="15"/>
        <v>360</v>
      </c>
      <c r="U39" s="6">
        <f t="shared" si="16"/>
        <v>540</v>
      </c>
      <c r="V39" s="6">
        <f t="shared" si="17"/>
        <v>720</v>
      </c>
      <c r="W39" s="6">
        <f t="shared" si="18"/>
        <v>900</v>
      </c>
      <c r="X39" s="6">
        <f t="shared" si="19"/>
        <v>1080</v>
      </c>
      <c r="Y39" s="6"/>
      <c r="Z39" s="6"/>
      <c r="AA39" s="5"/>
      <c r="AB39" s="5"/>
      <c r="AC39" s="6"/>
    </row>
    <row r="40" spans="1:29" ht="41.4" x14ac:dyDescent="0.45">
      <c r="A40" s="6">
        <v>2120</v>
      </c>
      <c r="B40" s="6" t="s">
        <v>10</v>
      </c>
      <c r="C40" s="11" t="s">
        <v>24</v>
      </c>
      <c r="D40" s="11" t="s">
        <v>44</v>
      </c>
      <c r="E40" s="15" t="s">
        <v>128</v>
      </c>
      <c r="F40" s="19" t="s">
        <v>412</v>
      </c>
      <c r="G40" s="11" t="s">
        <v>127</v>
      </c>
      <c r="H40" s="84"/>
      <c r="I40" s="7"/>
      <c r="J40" s="11">
        <v>0</v>
      </c>
      <c r="K40" s="11">
        <f t="shared" si="13"/>
        <v>100</v>
      </c>
      <c r="L40" s="11">
        <v>5.3</v>
      </c>
      <c r="M40" s="31">
        <f t="shared" si="11"/>
        <v>94.642857142857125</v>
      </c>
      <c r="N40" s="31">
        <f t="shared" si="11"/>
        <v>189.28571428571425</v>
      </c>
      <c r="O40" s="31">
        <f t="shared" si="11"/>
        <v>283.92857142857139</v>
      </c>
      <c r="P40" s="31">
        <f t="shared" si="11"/>
        <v>378.5714285714285</v>
      </c>
      <c r="Q40" s="31">
        <f t="shared" si="11"/>
        <v>473.21428571428561</v>
      </c>
      <c r="R40" s="31">
        <f t="shared" si="11"/>
        <v>567.85714285714278</v>
      </c>
      <c r="S40" s="6">
        <f t="shared" si="14"/>
        <v>79.5</v>
      </c>
      <c r="T40" s="6">
        <f t="shared" si="15"/>
        <v>159</v>
      </c>
      <c r="U40" s="6">
        <f t="shared" si="16"/>
        <v>238.5</v>
      </c>
      <c r="V40" s="6">
        <f t="shared" si="17"/>
        <v>318</v>
      </c>
      <c r="W40" s="6">
        <f t="shared" si="18"/>
        <v>397.5</v>
      </c>
      <c r="X40" s="6">
        <f t="shared" si="19"/>
        <v>477</v>
      </c>
      <c r="Y40" s="6"/>
      <c r="Z40" s="6"/>
      <c r="AA40" s="5"/>
      <c r="AB40" s="5"/>
      <c r="AC40" s="6"/>
    </row>
    <row r="41" spans="1:29" ht="69" x14ac:dyDescent="0.45">
      <c r="A41" s="6" t="s">
        <v>129</v>
      </c>
      <c r="B41" s="6" t="s">
        <v>150</v>
      </c>
      <c r="C41" s="11" t="s">
        <v>119</v>
      </c>
      <c r="D41" s="11" t="s">
        <v>43</v>
      </c>
      <c r="E41" s="15" t="s">
        <v>310</v>
      </c>
      <c r="F41" s="19" t="s">
        <v>413</v>
      </c>
      <c r="G41" s="11" t="s">
        <v>130</v>
      </c>
      <c r="H41" s="84"/>
      <c r="I41" s="7"/>
      <c r="J41" s="11">
        <v>100</v>
      </c>
      <c r="K41" s="11">
        <f t="shared" si="13"/>
        <v>0</v>
      </c>
      <c r="L41" s="11">
        <v>2.9</v>
      </c>
      <c r="M41" s="31">
        <f t="shared" ref="M41:R50" si="20">(((($C$2/2.205)*$L41*3.5)/1000)*5)*M$4</f>
        <v>51.785714285714278</v>
      </c>
      <c r="N41" s="31">
        <f t="shared" si="20"/>
        <v>103.57142857142856</v>
      </c>
      <c r="O41" s="31">
        <f t="shared" si="20"/>
        <v>155.35714285714283</v>
      </c>
      <c r="P41" s="31">
        <f t="shared" si="20"/>
        <v>207.14285714285711</v>
      </c>
      <c r="Q41" s="31">
        <f t="shared" si="20"/>
        <v>258.92857142857139</v>
      </c>
      <c r="R41" s="31">
        <f t="shared" si="20"/>
        <v>310.71428571428567</v>
      </c>
      <c r="S41" s="6">
        <f t="shared" si="14"/>
        <v>43.5</v>
      </c>
      <c r="T41" s="6">
        <f t="shared" si="15"/>
        <v>87</v>
      </c>
      <c r="U41" s="6">
        <f t="shared" si="16"/>
        <v>130.5</v>
      </c>
      <c r="V41" s="6">
        <f t="shared" si="17"/>
        <v>174</v>
      </c>
      <c r="W41" s="6">
        <f t="shared" si="18"/>
        <v>217.5</v>
      </c>
      <c r="X41" s="6">
        <f t="shared" si="19"/>
        <v>261</v>
      </c>
      <c r="Y41" s="6"/>
      <c r="Z41" s="6"/>
      <c r="AA41" s="5"/>
      <c r="AB41" s="5"/>
      <c r="AC41" s="6"/>
    </row>
    <row r="42" spans="1:29" ht="27.6" x14ac:dyDescent="0.45">
      <c r="A42" s="6">
        <v>2150</v>
      </c>
      <c r="B42" s="6" t="s">
        <v>132</v>
      </c>
      <c r="C42" s="11" t="s">
        <v>87</v>
      </c>
      <c r="D42" s="11" t="s">
        <v>43</v>
      </c>
      <c r="E42" s="15" t="s">
        <v>384</v>
      </c>
      <c r="F42" s="19" t="s">
        <v>414</v>
      </c>
      <c r="G42" s="11" t="s">
        <v>130</v>
      </c>
      <c r="H42" s="84"/>
      <c r="I42" s="7"/>
      <c r="J42" s="11">
        <v>100</v>
      </c>
      <c r="K42" s="11">
        <f t="shared" si="13"/>
        <v>0</v>
      </c>
      <c r="L42" s="11">
        <v>2.5</v>
      </c>
      <c r="M42" s="31">
        <f t="shared" si="20"/>
        <v>44.642857142857146</v>
      </c>
      <c r="N42" s="31">
        <f t="shared" si="20"/>
        <v>89.285714285714292</v>
      </c>
      <c r="O42" s="31">
        <f t="shared" si="20"/>
        <v>133.92857142857144</v>
      </c>
      <c r="P42" s="31">
        <f t="shared" si="20"/>
        <v>178.57142857142858</v>
      </c>
      <c r="Q42" s="31">
        <f t="shared" si="20"/>
        <v>223.21428571428572</v>
      </c>
      <c r="R42" s="31">
        <f t="shared" si="20"/>
        <v>267.85714285714289</v>
      </c>
      <c r="S42" s="6">
        <f t="shared" si="14"/>
        <v>37.5</v>
      </c>
      <c r="T42" s="6">
        <f t="shared" si="15"/>
        <v>75</v>
      </c>
      <c r="U42" s="6">
        <f t="shared" si="16"/>
        <v>112.5</v>
      </c>
      <c r="V42" s="6">
        <f t="shared" si="17"/>
        <v>150</v>
      </c>
      <c r="W42" s="6">
        <f t="shared" si="18"/>
        <v>187.5</v>
      </c>
      <c r="X42" s="6">
        <f t="shared" si="19"/>
        <v>225</v>
      </c>
      <c r="Y42" s="6"/>
      <c r="Z42" s="6"/>
      <c r="AA42" s="5"/>
      <c r="AB42" s="5"/>
      <c r="AC42" s="6"/>
    </row>
    <row r="43" spans="1:29" ht="27.6" x14ac:dyDescent="0.45">
      <c r="A43" s="6">
        <v>2180</v>
      </c>
      <c r="B43" s="6" t="s">
        <v>11</v>
      </c>
      <c r="C43" s="11" t="s">
        <v>86</v>
      </c>
      <c r="D43" s="11" t="s">
        <v>43</v>
      </c>
      <c r="E43" s="15" t="s">
        <v>382</v>
      </c>
      <c r="F43" s="19" t="s">
        <v>415</v>
      </c>
      <c r="G43" s="11" t="s">
        <v>130</v>
      </c>
      <c r="H43" s="84" t="s">
        <v>106</v>
      </c>
      <c r="I43" s="7"/>
      <c r="J43" s="11">
        <v>100</v>
      </c>
      <c r="K43" s="11">
        <f t="shared" si="13"/>
        <v>0</v>
      </c>
      <c r="L43" s="11">
        <v>3.3</v>
      </c>
      <c r="M43" s="31">
        <f t="shared" si="20"/>
        <v>58.928571428571423</v>
      </c>
      <c r="N43" s="31">
        <f t="shared" si="20"/>
        <v>117.85714285714285</v>
      </c>
      <c r="O43" s="31">
        <f t="shared" si="20"/>
        <v>176.78571428571428</v>
      </c>
      <c r="P43" s="31">
        <f t="shared" si="20"/>
        <v>235.71428571428569</v>
      </c>
      <c r="Q43" s="31">
        <f t="shared" si="20"/>
        <v>294.64285714285711</v>
      </c>
      <c r="R43" s="31">
        <f t="shared" si="20"/>
        <v>353.57142857142856</v>
      </c>
      <c r="S43" s="6">
        <f t="shared" ref="S43:S111" si="21">L43*15</f>
        <v>49.5</v>
      </c>
      <c r="T43" s="6">
        <f t="shared" ref="T43:T111" si="22">L43*30</f>
        <v>99</v>
      </c>
      <c r="U43" s="6">
        <f t="shared" ref="U43:U111" si="23">L43*45</f>
        <v>148.5</v>
      </c>
      <c r="V43" s="6">
        <f t="shared" ref="V43:V111" si="24">L43*60</f>
        <v>198</v>
      </c>
      <c r="W43" s="6">
        <f t="shared" ref="W43:W111" si="25">L43*75</f>
        <v>247.5</v>
      </c>
      <c r="X43" s="6">
        <f t="shared" ref="X43:X111" si="26">L43*90</f>
        <v>297</v>
      </c>
      <c r="Y43" s="6"/>
      <c r="Z43" s="6"/>
      <c r="AA43" s="5"/>
      <c r="AB43" s="5"/>
      <c r="AC43" s="6"/>
    </row>
    <row r="44" spans="1:29" ht="27.6" x14ac:dyDescent="0.45">
      <c r="A44" s="6">
        <v>2160</v>
      </c>
      <c r="B44" s="6" t="s">
        <v>131</v>
      </c>
      <c r="C44" s="27" t="s">
        <v>133</v>
      </c>
      <c r="D44" s="11" t="s">
        <v>44</v>
      </c>
      <c r="E44" s="15" t="s">
        <v>383</v>
      </c>
      <c r="F44" s="19" t="s">
        <v>416</v>
      </c>
      <c r="G44" s="11" t="s">
        <v>130</v>
      </c>
      <c r="H44" s="84"/>
      <c r="I44" s="7"/>
      <c r="J44" s="11">
        <v>100</v>
      </c>
      <c r="K44" s="11">
        <f t="shared" si="13"/>
        <v>0</v>
      </c>
      <c r="L44" s="11">
        <v>4</v>
      </c>
      <c r="M44" s="31">
        <f t="shared" si="20"/>
        <v>71.428571428571431</v>
      </c>
      <c r="N44" s="31">
        <f t="shared" si="20"/>
        <v>142.85714285714286</v>
      </c>
      <c r="O44" s="31">
        <f t="shared" si="20"/>
        <v>214.28571428571428</v>
      </c>
      <c r="P44" s="31">
        <f t="shared" si="20"/>
        <v>285.71428571428572</v>
      </c>
      <c r="Q44" s="31">
        <f t="shared" si="20"/>
        <v>357.14285714285717</v>
      </c>
      <c r="R44" s="31">
        <f t="shared" si="20"/>
        <v>428.57142857142856</v>
      </c>
      <c r="S44" s="6">
        <f t="shared" si="21"/>
        <v>60</v>
      </c>
      <c r="T44" s="6">
        <f t="shared" si="22"/>
        <v>120</v>
      </c>
      <c r="U44" s="6">
        <f t="shared" si="23"/>
        <v>180</v>
      </c>
      <c r="V44" s="6">
        <f t="shared" si="24"/>
        <v>240</v>
      </c>
      <c r="W44" s="6">
        <f t="shared" si="25"/>
        <v>300</v>
      </c>
      <c r="X44" s="6">
        <f t="shared" si="26"/>
        <v>360</v>
      </c>
      <c r="Y44" s="6"/>
      <c r="Z44" s="6"/>
      <c r="AA44" s="5"/>
      <c r="AB44" s="5"/>
      <c r="AC44" s="6"/>
    </row>
    <row r="45" spans="1:29" ht="98.05" customHeight="1" x14ac:dyDescent="0.45">
      <c r="A45" s="6">
        <v>12029</v>
      </c>
      <c r="B45" s="6" t="s">
        <v>311</v>
      </c>
      <c r="C45" s="27" t="s">
        <v>267</v>
      </c>
      <c r="D45" s="11" t="s">
        <v>88</v>
      </c>
      <c r="E45" s="41" t="s">
        <v>317</v>
      </c>
      <c r="F45" s="30" t="s">
        <v>314</v>
      </c>
      <c r="G45" s="40" t="s">
        <v>315</v>
      </c>
      <c r="H45" s="84"/>
      <c r="I45" s="7"/>
      <c r="J45" s="11">
        <v>90</v>
      </c>
      <c r="K45" s="11">
        <f t="shared" si="13"/>
        <v>10</v>
      </c>
      <c r="L45" s="11">
        <v>6</v>
      </c>
      <c r="M45" s="31">
        <f t="shared" si="20"/>
        <v>107.14285714285714</v>
      </c>
      <c r="N45" s="31">
        <f t="shared" si="20"/>
        <v>214.28571428571428</v>
      </c>
      <c r="O45" s="31">
        <f t="shared" si="20"/>
        <v>321.42857142857139</v>
      </c>
      <c r="P45" s="31">
        <f t="shared" si="20"/>
        <v>428.57142857142856</v>
      </c>
      <c r="Q45" s="31">
        <f t="shared" si="20"/>
        <v>535.71428571428567</v>
      </c>
      <c r="R45" s="31">
        <f t="shared" si="20"/>
        <v>642.85714285714278</v>
      </c>
      <c r="S45" s="6">
        <f t="shared" si="21"/>
        <v>90</v>
      </c>
      <c r="T45" s="6">
        <f t="shared" si="22"/>
        <v>180</v>
      </c>
      <c r="U45" s="6">
        <f t="shared" si="23"/>
        <v>270</v>
      </c>
      <c r="V45" s="6">
        <f t="shared" si="24"/>
        <v>360</v>
      </c>
      <c r="W45" s="6">
        <f t="shared" si="25"/>
        <v>450</v>
      </c>
      <c r="X45" s="6">
        <f t="shared" si="26"/>
        <v>540</v>
      </c>
      <c r="Y45" s="6"/>
      <c r="Z45" s="6"/>
      <c r="AA45" s="5"/>
      <c r="AB45" s="5"/>
      <c r="AC45" s="6"/>
    </row>
    <row r="46" spans="1:29" ht="69" x14ac:dyDescent="0.45">
      <c r="A46" s="6">
        <v>12050</v>
      </c>
      <c r="B46" s="6" t="s">
        <v>312</v>
      </c>
      <c r="C46" s="27" t="s">
        <v>268</v>
      </c>
      <c r="D46" s="11" t="s">
        <v>44</v>
      </c>
      <c r="E46" s="41" t="s">
        <v>318</v>
      </c>
      <c r="F46" s="30" t="s">
        <v>321</v>
      </c>
      <c r="G46" s="40" t="s">
        <v>315</v>
      </c>
      <c r="H46" s="84"/>
      <c r="I46" s="7"/>
      <c r="J46" s="11">
        <v>80</v>
      </c>
      <c r="K46" s="11">
        <f t="shared" si="13"/>
        <v>20</v>
      </c>
      <c r="L46" s="11">
        <v>9.8000000000000007</v>
      </c>
      <c r="M46" s="31">
        <f t="shared" si="20"/>
        <v>174.99999999999997</v>
      </c>
      <c r="N46" s="31">
        <f t="shared" si="20"/>
        <v>349.99999999999994</v>
      </c>
      <c r="O46" s="31">
        <f t="shared" si="20"/>
        <v>524.99999999999989</v>
      </c>
      <c r="P46" s="31">
        <f t="shared" si="20"/>
        <v>699.99999999999989</v>
      </c>
      <c r="Q46" s="31">
        <f t="shared" si="20"/>
        <v>874.99999999999977</v>
      </c>
      <c r="R46" s="31">
        <f t="shared" si="20"/>
        <v>1049.9999999999998</v>
      </c>
      <c r="S46" s="6">
        <f t="shared" si="21"/>
        <v>147</v>
      </c>
      <c r="T46" s="6">
        <f t="shared" si="22"/>
        <v>294</v>
      </c>
      <c r="U46" s="6">
        <f t="shared" si="23"/>
        <v>441.00000000000006</v>
      </c>
      <c r="V46" s="6">
        <f t="shared" si="24"/>
        <v>588</v>
      </c>
      <c r="W46" s="6">
        <f t="shared" si="25"/>
        <v>735</v>
      </c>
      <c r="X46" s="6">
        <f t="shared" si="26"/>
        <v>882.00000000000011</v>
      </c>
      <c r="Y46" s="6"/>
      <c r="Z46" s="6"/>
      <c r="AA46" s="5"/>
      <c r="AB46" s="5"/>
      <c r="AC46" s="6"/>
    </row>
    <row r="47" spans="1:29" ht="69" x14ac:dyDescent="0.45">
      <c r="A47" s="6">
        <v>12100</v>
      </c>
      <c r="B47" s="6" t="s">
        <v>313</v>
      </c>
      <c r="C47" s="27" t="s">
        <v>269</v>
      </c>
      <c r="D47" s="11" t="s">
        <v>89</v>
      </c>
      <c r="E47" s="41" t="s">
        <v>319</v>
      </c>
      <c r="F47" s="30" t="s">
        <v>320</v>
      </c>
      <c r="G47" s="40" t="s">
        <v>315</v>
      </c>
      <c r="H47" s="84"/>
      <c r="I47" s="7"/>
      <c r="J47" s="11">
        <v>70</v>
      </c>
      <c r="K47" s="11">
        <f t="shared" si="13"/>
        <v>30</v>
      </c>
      <c r="L47" s="11">
        <v>12.3</v>
      </c>
      <c r="M47" s="31">
        <f t="shared" si="20"/>
        <v>219.64285714285714</v>
      </c>
      <c r="N47" s="31">
        <f t="shared" si="20"/>
        <v>439.28571428571428</v>
      </c>
      <c r="O47" s="31">
        <f t="shared" si="20"/>
        <v>658.92857142857144</v>
      </c>
      <c r="P47" s="31">
        <f t="shared" si="20"/>
        <v>878.57142857142856</v>
      </c>
      <c r="Q47" s="31">
        <f t="shared" si="20"/>
        <v>1098.2142857142858</v>
      </c>
      <c r="R47" s="31">
        <f t="shared" si="20"/>
        <v>1317.8571428571429</v>
      </c>
      <c r="S47" s="6">
        <f t="shared" si="21"/>
        <v>184.5</v>
      </c>
      <c r="T47" s="6">
        <f t="shared" si="22"/>
        <v>369</v>
      </c>
      <c r="U47" s="6">
        <f t="shared" si="23"/>
        <v>553.5</v>
      </c>
      <c r="V47" s="6">
        <f t="shared" si="24"/>
        <v>738</v>
      </c>
      <c r="W47" s="6">
        <f t="shared" si="25"/>
        <v>922.5</v>
      </c>
      <c r="X47" s="6">
        <f t="shared" si="26"/>
        <v>1107</v>
      </c>
      <c r="Y47" s="6"/>
      <c r="Z47" s="6"/>
      <c r="AA47" s="5"/>
      <c r="AB47" s="5"/>
      <c r="AC47" s="6"/>
    </row>
    <row r="48" spans="1:29" ht="57" customHeight="1" x14ac:dyDescent="0.45">
      <c r="A48" s="6">
        <v>12170</v>
      </c>
      <c r="B48" s="6" t="s">
        <v>12</v>
      </c>
      <c r="C48" s="11" t="s">
        <v>12</v>
      </c>
      <c r="D48" s="11" t="s">
        <v>137</v>
      </c>
      <c r="E48" s="15" t="s">
        <v>322</v>
      </c>
      <c r="F48" s="30" t="s">
        <v>323</v>
      </c>
      <c r="G48" s="42" t="s">
        <v>316</v>
      </c>
      <c r="H48" s="84"/>
      <c r="I48" s="7"/>
      <c r="J48" s="11">
        <v>10</v>
      </c>
      <c r="K48" s="11">
        <f t="shared" si="13"/>
        <v>90</v>
      </c>
      <c r="L48" s="11">
        <v>15</v>
      </c>
      <c r="M48" s="31">
        <f t="shared" si="20"/>
        <v>267.85714285714283</v>
      </c>
      <c r="N48" s="31">
        <f t="shared" si="20"/>
        <v>535.71428571428567</v>
      </c>
      <c r="O48" s="31">
        <f t="shared" si="20"/>
        <v>803.57142857142844</v>
      </c>
      <c r="P48" s="31">
        <f t="shared" si="20"/>
        <v>1071.4285714285713</v>
      </c>
      <c r="Q48" s="31">
        <f t="shared" si="20"/>
        <v>1339.285714285714</v>
      </c>
      <c r="R48" s="31">
        <f t="shared" si="20"/>
        <v>1607.1428571428569</v>
      </c>
      <c r="S48" s="6">
        <f t="shared" si="21"/>
        <v>225</v>
      </c>
      <c r="T48" s="6">
        <f t="shared" si="22"/>
        <v>450</v>
      </c>
      <c r="U48" s="6">
        <f t="shared" si="23"/>
        <v>675</v>
      </c>
      <c r="V48" s="6">
        <f t="shared" si="24"/>
        <v>900</v>
      </c>
      <c r="W48" s="6">
        <f t="shared" si="25"/>
        <v>1125</v>
      </c>
      <c r="X48" s="6">
        <f t="shared" si="26"/>
        <v>1350</v>
      </c>
      <c r="Y48" s="6"/>
      <c r="Z48" s="6"/>
      <c r="AA48" s="5"/>
      <c r="AB48" s="5"/>
      <c r="AC48" s="6"/>
    </row>
    <row r="49" spans="1:29" ht="41.4" x14ac:dyDescent="0.45">
      <c r="A49" s="6">
        <v>12134</v>
      </c>
      <c r="B49" s="6" t="s">
        <v>143</v>
      </c>
      <c r="C49" s="11" t="s">
        <v>90</v>
      </c>
      <c r="D49" s="11" t="s">
        <v>91</v>
      </c>
      <c r="E49" s="15" t="s">
        <v>134</v>
      </c>
      <c r="F49" s="30" t="s">
        <v>324</v>
      </c>
      <c r="G49" s="42" t="s">
        <v>183</v>
      </c>
      <c r="H49" s="84"/>
      <c r="I49" s="7"/>
      <c r="J49" s="11">
        <v>10</v>
      </c>
      <c r="K49" s="11">
        <f t="shared" si="13"/>
        <v>90</v>
      </c>
      <c r="L49" s="11">
        <v>19.8</v>
      </c>
      <c r="M49" s="31">
        <f t="shared" si="20"/>
        <v>353.57142857142861</v>
      </c>
      <c r="N49" s="31">
        <f t="shared" si="20"/>
        <v>707.14285714285722</v>
      </c>
      <c r="O49" s="31">
        <f t="shared" si="20"/>
        <v>1060.7142857142858</v>
      </c>
      <c r="P49" s="31">
        <f t="shared" si="20"/>
        <v>1414.2857142857144</v>
      </c>
      <c r="Q49" s="31">
        <f t="shared" si="20"/>
        <v>1767.8571428571429</v>
      </c>
      <c r="R49" s="31">
        <f t="shared" si="20"/>
        <v>2121.4285714285716</v>
      </c>
      <c r="S49" s="6">
        <f t="shared" si="21"/>
        <v>297</v>
      </c>
      <c r="T49" s="6">
        <f t="shared" si="22"/>
        <v>594</v>
      </c>
      <c r="U49" s="6">
        <f t="shared" si="23"/>
        <v>891</v>
      </c>
      <c r="V49" s="6">
        <f t="shared" si="24"/>
        <v>1188</v>
      </c>
      <c r="W49" s="6">
        <f t="shared" si="25"/>
        <v>1485</v>
      </c>
      <c r="X49" s="6">
        <f t="shared" si="26"/>
        <v>1782</v>
      </c>
      <c r="Y49" s="6"/>
      <c r="Z49" s="6"/>
      <c r="AA49" s="5"/>
      <c r="AB49" s="5"/>
      <c r="AC49" s="6"/>
    </row>
    <row r="50" spans="1:29" ht="41.4" x14ac:dyDescent="0.45">
      <c r="A50" s="6">
        <v>15055</v>
      </c>
      <c r="B50" s="6" t="s">
        <v>141</v>
      </c>
      <c r="C50" s="11" t="s">
        <v>13</v>
      </c>
      <c r="D50" s="11" t="s">
        <v>138</v>
      </c>
      <c r="E50" s="15" t="s">
        <v>140</v>
      </c>
      <c r="F50" s="30" t="s">
        <v>417</v>
      </c>
      <c r="G50" s="42" t="s">
        <v>183</v>
      </c>
      <c r="H50" s="84"/>
      <c r="I50" s="7"/>
      <c r="J50" s="11">
        <v>10</v>
      </c>
      <c r="K50" s="11">
        <f t="shared" si="13"/>
        <v>90</v>
      </c>
      <c r="L50" s="11">
        <v>6.5</v>
      </c>
      <c r="M50" s="31">
        <f t="shared" si="20"/>
        <v>116.07142857142856</v>
      </c>
      <c r="N50" s="31">
        <f t="shared" si="20"/>
        <v>232.14285714285711</v>
      </c>
      <c r="O50" s="31">
        <f t="shared" si="20"/>
        <v>348.21428571428567</v>
      </c>
      <c r="P50" s="31">
        <f t="shared" si="20"/>
        <v>464.28571428571422</v>
      </c>
      <c r="Q50" s="31">
        <f t="shared" si="20"/>
        <v>580.35714285714278</v>
      </c>
      <c r="R50" s="31">
        <f t="shared" si="20"/>
        <v>696.42857142857133</v>
      </c>
      <c r="S50" s="6">
        <f t="shared" si="21"/>
        <v>97.5</v>
      </c>
      <c r="T50" s="6">
        <f t="shared" si="22"/>
        <v>195</v>
      </c>
      <c r="U50" s="6">
        <f t="shared" si="23"/>
        <v>292.5</v>
      </c>
      <c r="V50" s="6">
        <f t="shared" si="24"/>
        <v>390</v>
      </c>
      <c r="W50" s="6">
        <f t="shared" si="25"/>
        <v>487.5</v>
      </c>
      <c r="X50" s="6">
        <f t="shared" si="26"/>
        <v>585</v>
      </c>
      <c r="Y50" s="6"/>
      <c r="Z50" s="6"/>
      <c r="AA50" s="5"/>
      <c r="AB50" s="5"/>
      <c r="AC50" s="6"/>
    </row>
    <row r="51" spans="1:29" ht="27.6" x14ac:dyDescent="0.45">
      <c r="A51" s="6">
        <v>15110</v>
      </c>
      <c r="B51" s="6" t="s">
        <v>14</v>
      </c>
      <c r="C51" s="11" t="s">
        <v>142</v>
      </c>
      <c r="D51" s="11" t="s">
        <v>138</v>
      </c>
      <c r="E51" s="15" t="s">
        <v>135</v>
      </c>
      <c r="F51" s="19" t="s">
        <v>328</v>
      </c>
      <c r="G51" s="11" t="s">
        <v>146</v>
      </c>
      <c r="H51" s="84"/>
      <c r="I51" s="7"/>
      <c r="J51" s="11">
        <v>50</v>
      </c>
      <c r="K51" s="11">
        <f t="shared" si="13"/>
        <v>50</v>
      </c>
      <c r="L51" s="11">
        <v>5.5</v>
      </c>
      <c r="M51" s="31">
        <f t="shared" ref="M51:R60" si="27">(((($C$2/2.205)*$L51*3.5)/1000)*5)*M$4</f>
        <v>98.214285714285694</v>
      </c>
      <c r="N51" s="31">
        <f t="shared" si="27"/>
        <v>196.42857142857139</v>
      </c>
      <c r="O51" s="31">
        <f t="shared" si="27"/>
        <v>294.64285714285711</v>
      </c>
      <c r="P51" s="31">
        <f t="shared" si="27"/>
        <v>392.85714285714278</v>
      </c>
      <c r="Q51" s="31">
        <f t="shared" si="27"/>
        <v>491.0714285714285</v>
      </c>
      <c r="R51" s="31">
        <f t="shared" si="27"/>
        <v>589.28571428571422</v>
      </c>
      <c r="S51" s="6">
        <f t="shared" si="21"/>
        <v>82.5</v>
      </c>
      <c r="T51" s="6">
        <f t="shared" si="22"/>
        <v>165</v>
      </c>
      <c r="U51" s="6">
        <f t="shared" si="23"/>
        <v>247.5</v>
      </c>
      <c r="V51" s="6">
        <f t="shared" si="24"/>
        <v>330</v>
      </c>
      <c r="W51" s="6">
        <f t="shared" si="25"/>
        <v>412.5</v>
      </c>
      <c r="X51" s="6">
        <f t="shared" si="26"/>
        <v>495</v>
      </c>
      <c r="Y51" s="6"/>
      <c r="Z51" s="6"/>
      <c r="AA51" s="5"/>
      <c r="AB51" s="5"/>
      <c r="AC51" s="6"/>
    </row>
    <row r="52" spans="1:29" ht="27.6" x14ac:dyDescent="0.45">
      <c r="A52" s="6">
        <v>15235</v>
      </c>
      <c r="B52" s="6" t="s">
        <v>16</v>
      </c>
      <c r="C52" s="11" t="s">
        <v>144</v>
      </c>
      <c r="D52" s="11" t="s">
        <v>43</v>
      </c>
      <c r="E52" s="15" t="s">
        <v>325</v>
      </c>
      <c r="F52" s="19" t="s">
        <v>326</v>
      </c>
      <c r="G52" s="11" t="s">
        <v>145</v>
      </c>
      <c r="H52" s="84"/>
      <c r="I52" s="7"/>
      <c r="J52" s="11">
        <v>10</v>
      </c>
      <c r="K52" s="11">
        <f t="shared" si="13"/>
        <v>90</v>
      </c>
      <c r="L52" s="11">
        <v>2.5</v>
      </c>
      <c r="M52" s="31">
        <f t="shared" si="27"/>
        <v>44.642857142857146</v>
      </c>
      <c r="N52" s="31">
        <f t="shared" si="27"/>
        <v>89.285714285714292</v>
      </c>
      <c r="O52" s="31">
        <f t="shared" si="27"/>
        <v>133.92857142857144</v>
      </c>
      <c r="P52" s="31">
        <f t="shared" si="27"/>
        <v>178.57142857142858</v>
      </c>
      <c r="Q52" s="31">
        <f t="shared" si="27"/>
        <v>223.21428571428572</v>
      </c>
      <c r="R52" s="31">
        <f t="shared" si="27"/>
        <v>267.85714285714289</v>
      </c>
      <c r="S52" s="6">
        <f t="shared" si="21"/>
        <v>37.5</v>
      </c>
      <c r="T52" s="6">
        <f t="shared" si="22"/>
        <v>75</v>
      </c>
      <c r="U52" s="6">
        <f t="shared" si="23"/>
        <v>112.5</v>
      </c>
      <c r="V52" s="6">
        <f t="shared" si="24"/>
        <v>150</v>
      </c>
      <c r="W52" s="6">
        <f t="shared" si="25"/>
        <v>187.5</v>
      </c>
      <c r="X52" s="6">
        <f t="shared" si="26"/>
        <v>225</v>
      </c>
      <c r="Y52" s="6"/>
      <c r="Z52" s="6"/>
      <c r="AA52" s="5"/>
      <c r="AB52" s="5"/>
      <c r="AC52" s="6"/>
    </row>
    <row r="53" spans="1:29" ht="82.8" x14ac:dyDescent="0.45">
      <c r="A53" s="6">
        <v>15255</v>
      </c>
      <c r="B53" s="6" t="s">
        <v>15</v>
      </c>
      <c r="C53" s="11" t="s">
        <v>15</v>
      </c>
      <c r="D53" s="11" t="s">
        <v>139</v>
      </c>
      <c r="E53" s="15" t="s">
        <v>327</v>
      </c>
      <c r="F53" s="19" t="s">
        <v>418</v>
      </c>
      <c r="G53" s="11" t="s">
        <v>147</v>
      </c>
      <c r="H53" s="84"/>
      <c r="I53" s="7"/>
      <c r="J53" s="11">
        <v>0</v>
      </c>
      <c r="K53" s="11">
        <f t="shared" si="13"/>
        <v>100</v>
      </c>
      <c r="L53" s="11">
        <v>4.8</v>
      </c>
      <c r="M53" s="31">
        <f t="shared" si="27"/>
        <v>85.714285714285694</v>
      </c>
      <c r="N53" s="31">
        <f t="shared" si="27"/>
        <v>171.42857142857139</v>
      </c>
      <c r="O53" s="31">
        <f t="shared" si="27"/>
        <v>257.14285714285705</v>
      </c>
      <c r="P53" s="31">
        <f t="shared" si="27"/>
        <v>342.85714285714278</v>
      </c>
      <c r="Q53" s="31">
        <f t="shared" si="27"/>
        <v>428.57142857142844</v>
      </c>
      <c r="R53" s="31">
        <f t="shared" si="27"/>
        <v>514.28571428571411</v>
      </c>
      <c r="S53" s="6">
        <f t="shared" si="21"/>
        <v>72</v>
      </c>
      <c r="T53" s="6">
        <f t="shared" si="22"/>
        <v>144</v>
      </c>
      <c r="U53" s="6">
        <f t="shared" si="23"/>
        <v>216</v>
      </c>
      <c r="V53" s="6">
        <f t="shared" si="24"/>
        <v>288</v>
      </c>
      <c r="W53" s="6">
        <f t="shared" si="25"/>
        <v>360</v>
      </c>
      <c r="X53" s="6">
        <f t="shared" si="26"/>
        <v>432</v>
      </c>
      <c r="Y53" s="6"/>
      <c r="Z53" s="6"/>
      <c r="AA53" s="5"/>
      <c r="AB53" s="5"/>
      <c r="AC53" s="6"/>
    </row>
    <row r="54" spans="1:29" ht="41.4" x14ac:dyDescent="0.45">
      <c r="A54" s="6">
        <v>15425</v>
      </c>
      <c r="B54" s="6" t="s">
        <v>149</v>
      </c>
      <c r="C54" s="11" t="s">
        <v>25</v>
      </c>
      <c r="D54" s="11" t="s">
        <v>44</v>
      </c>
      <c r="E54" s="15" t="s">
        <v>330</v>
      </c>
      <c r="F54" s="19" t="s">
        <v>329</v>
      </c>
      <c r="G54" s="11" t="s">
        <v>147</v>
      </c>
      <c r="H54" s="84"/>
      <c r="I54" s="7"/>
      <c r="J54" s="11">
        <v>50</v>
      </c>
      <c r="K54" s="11">
        <f t="shared" si="13"/>
        <v>50</v>
      </c>
      <c r="L54" s="11">
        <v>5.3</v>
      </c>
      <c r="M54" s="31">
        <f t="shared" si="27"/>
        <v>94.642857142857125</v>
      </c>
      <c r="N54" s="31">
        <f t="shared" si="27"/>
        <v>189.28571428571425</v>
      </c>
      <c r="O54" s="31">
        <f t="shared" si="27"/>
        <v>283.92857142857139</v>
      </c>
      <c r="P54" s="31">
        <f t="shared" si="27"/>
        <v>378.5714285714285</v>
      </c>
      <c r="Q54" s="31">
        <f t="shared" si="27"/>
        <v>473.21428571428561</v>
      </c>
      <c r="R54" s="31">
        <f t="shared" si="27"/>
        <v>567.85714285714278</v>
      </c>
      <c r="S54" s="6">
        <f t="shared" si="21"/>
        <v>79.5</v>
      </c>
      <c r="T54" s="6">
        <f t="shared" si="22"/>
        <v>159</v>
      </c>
      <c r="U54" s="6">
        <f t="shared" si="23"/>
        <v>238.5</v>
      </c>
      <c r="V54" s="6">
        <f t="shared" si="24"/>
        <v>318</v>
      </c>
      <c r="W54" s="6">
        <f t="shared" si="25"/>
        <v>397.5</v>
      </c>
      <c r="X54" s="6">
        <f t="shared" si="26"/>
        <v>477</v>
      </c>
      <c r="Y54" s="6"/>
      <c r="Z54" s="6"/>
      <c r="AA54" s="5"/>
      <c r="AB54" s="5"/>
      <c r="AC54" s="6"/>
    </row>
    <row r="55" spans="1:29" ht="41.4" x14ac:dyDescent="0.45">
      <c r="A55" s="6">
        <v>15430</v>
      </c>
      <c r="B55" s="6" t="s">
        <v>148</v>
      </c>
      <c r="C55" s="11" t="s">
        <v>26</v>
      </c>
      <c r="D55" s="11" t="s">
        <v>45</v>
      </c>
      <c r="E55" s="15" t="s">
        <v>332</v>
      </c>
      <c r="F55" s="19" t="s">
        <v>331</v>
      </c>
      <c r="G55" s="11" t="s">
        <v>147</v>
      </c>
      <c r="H55" s="84"/>
      <c r="I55" s="7"/>
      <c r="J55" s="11">
        <v>50</v>
      </c>
      <c r="K55" s="11">
        <f t="shared" si="13"/>
        <v>50</v>
      </c>
      <c r="L55" s="11">
        <v>10.3</v>
      </c>
      <c r="M55" s="31">
        <f t="shared" si="27"/>
        <v>183.92857142857142</v>
      </c>
      <c r="N55" s="31">
        <f t="shared" si="27"/>
        <v>367.85714285714283</v>
      </c>
      <c r="O55" s="31">
        <f t="shared" si="27"/>
        <v>551.78571428571422</v>
      </c>
      <c r="P55" s="31">
        <f t="shared" si="27"/>
        <v>735.71428571428567</v>
      </c>
      <c r="Q55" s="31">
        <f t="shared" si="27"/>
        <v>919.64285714285711</v>
      </c>
      <c r="R55" s="31">
        <f t="shared" si="27"/>
        <v>1103.5714285714284</v>
      </c>
      <c r="S55" s="6">
        <f t="shared" si="21"/>
        <v>154.5</v>
      </c>
      <c r="T55" s="6">
        <f t="shared" si="22"/>
        <v>309</v>
      </c>
      <c r="U55" s="6">
        <f t="shared" si="23"/>
        <v>463.50000000000006</v>
      </c>
      <c r="V55" s="6">
        <f t="shared" si="24"/>
        <v>618</v>
      </c>
      <c r="W55" s="6">
        <f t="shared" si="25"/>
        <v>772.5</v>
      </c>
      <c r="X55" s="6">
        <f t="shared" si="26"/>
        <v>927.00000000000011</v>
      </c>
      <c r="Y55" s="6"/>
      <c r="Z55" s="6"/>
      <c r="AA55" s="5"/>
      <c r="AB55" s="5"/>
      <c r="AC55" s="6"/>
    </row>
    <row r="56" spans="1:29" ht="82.8" x14ac:dyDescent="0.45">
      <c r="A56" s="6">
        <v>15530</v>
      </c>
      <c r="B56" s="6" t="s">
        <v>107</v>
      </c>
      <c r="C56" s="11" t="s">
        <v>27</v>
      </c>
      <c r="D56" s="11" t="s">
        <v>45</v>
      </c>
      <c r="E56" s="15" t="s">
        <v>333</v>
      </c>
      <c r="F56" s="19" t="s">
        <v>421</v>
      </c>
      <c r="G56" s="11" t="s">
        <v>151</v>
      </c>
      <c r="H56" s="84"/>
      <c r="I56" s="7"/>
      <c r="J56" s="11">
        <v>20</v>
      </c>
      <c r="K56" s="11">
        <f t="shared" si="13"/>
        <v>80</v>
      </c>
      <c r="L56" s="11">
        <v>7</v>
      </c>
      <c r="M56" s="31">
        <f t="shared" si="27"/>
        <v>124.99999999999999</v>
      </c>
      <c r="N56" s="31">
        <f t="shared" si="27"/>
        <v>249.99999999999997</v>
      </c>
      <c r="O56" s="31">
        <f t="shared" si="27"/>
        <v>374.99999999999994</v>
      </c>
      <c r="P56" s="31">
        <f t="shared" si="27"/>
        <v>499.99999999999994</v>
      </c>
      <c r="Q56" s="31">
        <f t="shared" si="27"/>
        <v>624.99999999999989</v>
      </c>
      <c r="R56" s="31">
        <f t="shared" si="27"/>
        <v>749.99999999999989</v>
      </c>
      <c r="S56" s="6">
        <f t="shared" si="21"/>
        <v>105</v>
      </c>
      <c r="T56" s="6">
        <f t="shared" si="22"/>
        <v>210</v>
      </c>
      <c r="U56" s="6">
        <f t="shared" si="23"/>
        <v>315</v>
      </c>
      <c r="V56" s="6">
        <f t="shared" si="24"/>
        <v>420</v>
      </c>
      <c r="W56" s="6">
        <f t="shared" si="25"/>
        <v>525</v>
      </c>
      <c r="X56" s="6">
        <f t="shared" si="26"/>
        <v>630</v>
      </c>
      <c r="Y56" s="6"/>
      <c r="Z56" s="6"/>
      <c r="AA56" s="5"/>
      <c r="AB56" s="5"/>
      <c r="AC56" s="6"/>
    </row>
    <row r="57" spans="1:29" ht="55.2" x14ac:dyDescent="0.45">
      <c r="A57" s="6">
        <v>15610</v>
      </c>
      <c r="B57" s="6" t="s">
        <v>17</v>
      </c>
      <c r="C57" s="11" t="s">
        <v>28</v>
      </c>
      <c r="D57" s="11" t="s">
        <v>45</v>
      </c>
      <c r="E57" s="15" t="s">
        <v>334</v>
      </c>
      <c r="F57" s="19" t="s">
        <v>422</v>
      </c>
      <c r="G57" s="11" t="s">
        <v>152</v>
      </c>
      <c r="H57" s="84"/>
      <c r="I57" s="7"/>
      <c r="J57" s="11">
        <v>30</v>
      </c>
      <c r="K57" s="11">
        <f t="shared" si="13"/>
        <v>70</v>
      </c>
      <c r="L57" s="11">
        <v>7</v>
      </c>
      <c r="M57" s="31">
        <f t="shared" si="27"/>
        <v>124.99999999999999</v>
      </c>
      <c r="N57" s="31">
        <f t="shared" si="27"/>
        <v>249.99999999999997</v>
      </c>
      <c r="O57" s="31">
        <f t="shared" si="27"/>
        <v>374.99999999999994</v>
      </c>
      <c r="P57" s="31">
        <f t="shared" si="27"/>
        <v>499.99999999999994</v>
      </c>
      <c r="Q57" s="31">
        <f t="shared" si="27"/>
        <v>624.99999999999989</v>
      </c>
      <c r="R57" s="31">
        <f t="shared" si="27"/>
        <v>749.99999999999989</v>
      </c>
      <c r="S57" s="6">
        <f t="shared" si="21"/>
        <v>105</v>
      </c>
      <c r="T57" s="6">
        <f t="shared" si="22"/>
        <v>210</v>
      </c>
      <c r="U57" s="6">
        <f t="shared" si="23"/>
        <v>315</v>
      </c>
      <c r="V57" s="6">
        <f t="shared" si="24"/>
        <v>420</v>
      </c>
      <c r="W57" s="6">
        <f t="shared" si="25"/>
        <v>525</v>
      </c>
      <c r="X57" s="6">
        <f t="shared" si="26"/>
        <v>630</v>
      </c>
      <c r="Y57" s="6"/>
      <c r="Z57" s="6"/>
      <c r="AA57" s="5"/>
      <c r="AB57" s="5"/>
      <c r="AC57" s="6"/>
    </row>
    <row r="58" spans="1:29" ht="99" customHeight="1" x14ac:dyDescent="0.45">
      <c r="A58" s="6">
        <v>17170</v>
      </c>
      <c r="B58" s="6" t="s">
        <v>18</v>
      </c>
      <c r="C58" s="11" t="s">
        <v>29</v>
      </c>
      <c r="D58" s="11" t="s">
        <v>88</v>
      </c>
      <c r="E58" s="41" t="s">
        <v>336</v>
      </c>
      <c r="F58" s="30" t="s">
        <v>435</v>
      </c>
      <c r="G58" s="40" t="s">
        <v>184</v>
      </c>
      <c r="H58" s="84"/>
      <c r="I58" s="7"/>
      <c r="J58" s="11">
        <v>100</v>
      </c>
      <c r="K58" s="11">
        <f t="shared" si="13"/>
        <v>0</v>
      </c>
      <c r="L58" s="11">
        <v>3</v>
      </c>
      <c r="M58" s="31">
        <f t="shared" si="27"/>
        <v>53.571428571428569</v>
      </c>
      <c r="N58" s="31">
        <f t="shared" si="27"/>
        <v>107.14285714285714</v>
      </c>
      <c r="O58" s="31">
        <f t="shared" si="27"/>
        <v>160.71428571428569</v>
      </c>
      <c r="P58" s="31">
        <f t="shared" si="27"/>
        <v>214.28571428571428</v>
      </c>
      <c r="Q58" s="31">
        <f t="shared" si="27"/>
        <v>267.85714285714283</v>
      </c>
      <c r="R58" s="31">
        <f t="shared" si="27"/>
        <v>321.42857142857139</v>
      </c>
      <c r="S58" s="6">
        <f t="shared" si="21"/>
        <v>45</v>
      </c>
      <c r="T58" s="6">
        <f t="shared" si="22"/>
        <v>90</v>
      </c>
      <c r="U58" s="6">
        <f t="shared" si="23"/>
        <v>135</v>
      </c>
      <c r="V58" s="6">
        <f t="shared" si="24"/>
        <v>180</v>
      </c>
      <c r="W58" s="6">
        <f t="shared" si="25"/>
        <v>225</v>
      </c>
      <c r="X58" s="6">
        <f t="shared" si="26"/>
        <v>270</v>
      </c>
      <c r="Y58" s="6"/>
      <c r="Z58" s="6"/>
      <c r="AA58" s="5"/>
      <c r="AB58" s="5"/>
      <c r="AC58" s="6"/>
    </row>
    <row r="59" spans="1:29" ht="85" customHeight="1" x14ac:dyDescent="0.45">
      <c r="A59" s="6">
        <v>17200</v>
      </c>
      <c r="B59" s="6" t="s">
        <v>19</v>
      </c>
      <c r="C59" s="11" t="s">
        <v>30</v>
      </c>
      <c r="D59" s="11" t="s">
        <v>44</v>
      </c>
      <c r="E59" s="41" t="s">
        <v>337</v>
      </c>
      <c r="F59" s="30" t="s">
        <v>436</v>
      </c>
      <c r="G59" s="40" t="s">
        <v>184</v>
      </c>
      <c r="H59" s="84"/>
      <c r="I59" s="7"/>
      <c r="J59" s="11">
        <v>100</v>
      </c>
      <c r="K59" s="11">
        <f t="shared" si="13"/>
        <v>0</v>
      </c>
      <c r="L59" s="11">
        <v>4.3</v>
      </c>
      <c r="M59" s="31">
        <f t="shared" si="27"/>
        <v>76.785714285714278</v>
      </c>
      <c r="N59" s="31">
        <f t="shared" si="27"/>
        <v>153.57142857142856</v>
      </c>
      <c r="O59" s="31">
        <f t="shared" si="27"/>
        <v>230.35714285714283</v>
      </c>
      <c r="P59" s="31">
        <f t="shared" si="27"/>
        <v>307.14285714285711</v>
      </c>
      <c r="Q59" s="31">
        <f t="shared" si="27"/>
        <v>383.92857142857139</v>
      </c>
      <c r="R59" s="31">
        <f t="shared" si="27"/>
        <v>460.71428571428567</v>
      </c>
      <c r="S59" s="6">
        <f t="shared" si="21"/>
        <v>64.5</v>
      </c>
      <c r="T59" s="6">
        <f t="shared" si="22"/>
        <v>129</v>
      </c>
      <c r="U59" s="6">
        <f t="shared" si="23"/>
        <v>193.5</v>
      </c>
      <c r="V59" s="6">
        <f t="shared" si="24"/>
        <v>258</v>
      </c>
      <c r="W59" s="6">
        <f t="shared" si="25"/>
        <v>322.5</v>
      </c>
      <c r="X59" s="6">
        <f t="shared" si="26"/>
        <v>387</v>
      </c>
      <c r="Y59" s="6"/>
      <c r="Z59" s="6"/>
      <c r="AA59" s="5"/>
      <c r="AB59" s="5"/>
      <c r="AC59" s="6"/>
    </row>
    <row r="60" spans="1:29" ht="86.05" customHeight="1" x14ac:dyDescent="0.45">
      <c r="A60" s="6">
        <v>17230</v>
      </c>
      <c r="B60" s="6" t="s">
        <v>20</v>
      </c>
      <c r="C60" s="11" t="s">
        <v>31</v>
      </c>
      <c r="D60" s="11" t="s">
        <v>89</v>
      </c>
      <c r="E60" s="41" t="s">
        <v>338</v>
      </c>
      <c r="F60" s="30" t="s">
        <v>335</v>
      </c>
      <c r="G60" s="40" t="s">
        <v>184</v>
      </c>
      <c r="H60" s="84"/>
      <c r="I60" s="7"/>
      <c r="J60" s="11">
        <v>100</v>
      </c>
      <c r="K60" s="11">
        <f t="shared" si="13"/>
        <v>0</v>
      </c>
      <c r="L60" s="11">
        <v>7</v>
      </c>
      <c r="M60" s="31">
        <f t="shared" si="27"/>
        <v>124.99999999999999</v>
      </c>
      <c r="N60" s="31">
        <f t="shared" si="27"/>
        <v>249.99999999999997</v>
      </c>
      <c r="O60" s="31">
        <f t="shared" si="27"/>
        <v>374.99999999999994</v>
      </c>
      <c r="P60" s="31">
        <f t="shared" si="27"/>
        <v>499.99999999999994</v>
      </c>
      <c r="Q60" s="31">
        <f t="shared" si="27"/>
        <v>624.99999999999989</v>
      </c>
      <c r="R60" s="31">
        <f t="shared" si="27"/>
        <v>749.99999999999989</v>
      </c>
      <c r="S60" s="6">
        <f t="shared" si="21"/>
        <v>105</v>
      </c>
      <c r="T60" s="6">
        <f t="shared" si="22"/>
        <v>210</v>
      </c>
      <c r="U60" s="6">
        <f t="shared" si="23"/>
        <v>315</v>
      </c>
      <c r="V60" s="6">
        <f t="shared" si="24"/>
        <v>420</v>
      </c>
      <c r="W60" s="6">
        <f t="shared" si="25"/>
        <v>525</v>
      </c>
      <c r="X60" s="6">
        <f t="shared" si="26"/>
        <v>630</v>
      </c>
      <c r="Y60" s="6"/>
      <c r="Z60" s="6"/>
      <c r="AA60" s="5"/>
      <c r="AB60" s="5"/>
      <c r="AC60" s="6"/>
    </row>
    <row r="61" spans="1:29" ht="41.4" x14ac:dyDescent="0.45">
      <c r="A61" s="6">
        <v>18240</v>
      </c>
      <c r="B61" s="6" t="s">
        <v>21</v>
      </c>
      <c r="C61" s="11" t="s">
        <v>32</v>
      </c>
      <c r="D61" s="11" t="s">
        <v>44</v>
      </c>
      <c r="E61" s="15" t="s">
        <v>340</v>
      </c>
      <c r="F61" s="19" t="s">
        <v>341</v>
      </c>
      <c r="G61" s="11" t="s">
        <v>153</v>
      </c>
      <c r="H61" s="84"/>
      <c r="I61" s="7"/>
      <c r="J61" s="11">
        <v>80</v>
      </c>
      <c r="K61" s="11">
        <f t="shared" si="13"/>
        <v>20</v>
      </c>
      <c r="L61" s="11">
        <v>5.8</v>
      </c>
      <c r="M61" s="31">
        <f t="shared" ref="M61:R70" si="28">(((($C$2/2.205)*$L61*3.5)/1000)*5)*M$4</f>
        <v>103.57142857142856</v>
      </c>
      <c r="N61" s="31">
        <f t="shared" si="28"/>
        <v>207.14285714285711</v>
      </c>
      <c r="O61" s="31">
        <f t="shared" si="28"/>
        <v>310.71428571428567</v>
      </c>
      <c r="P61" s="31">
        <f t="shared" si="28"/>
        <v>414.28571428571422</v>
      </c>
      <c r="Q61" s="31">
        <f t="shared" si="28"/>
        <v>517.85714285714278</v>
      </c>
      <c r="R61" s="31">
        <f t="shared" si="28"/>
        <v>621.42857142857133</v>
      </c>
      <c r="S61" s="6">
        <f t="shared" si="21"/>
        <v>87</v>
      </c>
      <c r="T61" s="6">
        <f t="shared" si="22"/>
        <v>174</v>
      </c>
      <c r="U61" s="6">
        <f t="shared" si="23"/>
        <v>261</v>
      </c>
      <c r="V61" s="6">
        <f t="shared" si="24"/>
        <v>348</v>
      </c>
      <c r="W61" s="6">
        <f t="shared" si="25"/>
        <v>435</v>
      </c>
      <c r="X61" s="6">
        <f t="shared" si="26"/>
        <v>522</v>
      </c>
      <c r="Y61" s="6"/>
      <c r="Z61" s="6"/>
      <c r="AA61" s="5"/>
      <c r="AB61" s="5"/>
      <c r="AC61" s="6"/>
    </row>
    <row r="62" spans="1:29" ht="27.6" x14ac:dyDescent="0.45">
      <c r="A62" s="6">
        <v>18230</v>
      </c>
      <c r="B62" s="6" t="s">
        <v>22</v>
      </c>
      <c r="C62" s="11" t="s">
        <v>33</v>
      </c>
      <c r="D62" s="11" t="s">
        <v>47</v>
      </c>
      <c r="E62" s="15" t="s">
        <v>339</v>
      </c>
      <c r="F62" s="19" t="s">
        <v>423</v>
      </c>
      <c r="G62" s="11" t="s">
        <v>153</v>
      </c>
      <c r="H62" s="84"/>
      <c r="I62" s="7"/>
      <c r="J62" s="11">
        <v>70</v>
      </c>
      <c r="K62" s="11">
        <f t="shared" si="13"/>
        <v>30</v>
      </c>
      <c r="L62" s="11">
        <v>9.8000000000000007</v>
      </c>
      <c r="M62" s="31">
        <f t="shared" si="28"/>
        <v>174.99999999999997</v>
      </c>
      <c r="N62" s="31">
        <f t="shared" si="28"/>
        <v>349.99999999999994</v>
      </c>
      <c r="O62" s="31">
        <f t="shared" si="28"/>
        <v>524.99999999999989</v>
      </c>
      <c r="P62" s="31">
        <f t="shared" si="28"/>
        <v>699.99999999999989</v>
      </c>
      <c r="Q62" s="31">
        <f t="shared" si="28"/>
        <v>874.99999999999977</v>
      </c>
      <c r="R62" s="31">
        <f t="shared" si="28"/>
        <v>1049.9999999999998</v>
      </c>
      <c r="S62" s="6">
        <f t="shared" si="21"/>
        <v>147</v>
      </c>
      <c r="T62" s="6">
        <f t="shared" si="22"/>
        <v>294</v>
      </c>
      <c r="U62" s="6">
        <f t="shared" si="23"/>
        <v>441.00000000000006</v>
      </c>
      <c r="V62" s="6">
        <f t="shared" si="24"/>
        <v>588</v>
      </c>
      <c r="W62" s="6">
        <f t="shared" si="25"/>
        <v>735</v>
      </c>
      <c r="X62" s="6">
        <f t="shared" si="26"/>
        <v>882.00000000000011</v>
      </c>
      <c r="Y62" s="6"/>
      <c r="Z62" s="6"/>
      <c r="AA62" s="5"/>
      <c r="AB62" s="5"/>
      <c r="AC62" s="6"/>
    </row>
    <row r="63" spans="1:29" s="22" customFormat="1" ht="55.2" x14ac:dyDescent="0.6">
      <c r="A63" s="6">
        <v>2105</v>
      </c>
      <c r="B63" s="6" t="s">
        <v>154</v>
      </c>
      <c r="C63" s="11" t="s">
        <v>54</v>
      </c>
      <c r="D63" s="11" t="s">
        <v>139</v>
      </c>
      <c r="E63" s="15" t="s">
        <v>342</v>
      </c>
      <c r="F63" s="19" t="s">
        <v>419</v>
      </c>
      <c r="G63" s="11" t="s">
        <v>155</v>
      </c>
      <c r="H63" s="85"/>
      <c r="I63" s="8"/>
      <c r="J63" s="13">
        <v>10</v>
      </c>
      <c r="K63" s="13">
        <f t="shared" si="13"/>
        <v>90</v>
      </c>
      <c r="L63" s="13">
        <v>3</v>
      </c>
      <c r="M63" s="31">
        <f t="shared" si="28"/>
        <v>53.571428571428569</v>
      </c>
      <c r="N63" s="31">
        <f t="shared" si="28"/>
        <v>107.14285714285714</v>
      </c>
      <c r="O63" s="31">
        <f t="shared" si="28"/>
        <v>160.71428571428569</v>
      </c>
      <c r="P63" s="31">
        <f t="shared" si="28"/>
        <v>214.28571428571428</v>
      </c>
      <c r="Q63" s="31">
        <f t="shared" si="28"/>
        <v>267.85714285714283</v>
      </c>
      <c r="R63" s="31">
        <f t="shared" si="28"/>
        <v>321.42857142857139</v>
      </c>
      <c r="S63" s="5">
        <f t="shared" si="21"/>
        <v>45</v>
      </c>
      <c r="T63" s="5">
        <f t="shared" si="22"/>
        <v>90</v>
      </c>
      <c r="U63" s="5">
        <f t="shared" si="23"/>
        <v>135</v>
      </c>
      <c r="V63" s="5">
        <f t="shared" si="24"/>
        <v>180</v>
      </c>
      <c r="W63" s="5">
        <f t="shared" si="25"/>
        <v>225</v>
      </c>
      <c r="X63" s="5">
        <f t="shared" si="26"/>
        <v>270</v>
      </c>
      <c r="Y63" s="5"/>
      <c r="Z63" s="5"/>
      <c r="AA63" s="5"/>
      <c r="AB63" s="5"/>
      <c r="AC63" s="6"/>
    </row>
    <row r="64" spans="1:29" s="22" customFormat="1" ht="55.2" x14ac:dyDescent="0.6">
      <c r="A64" s="6">
        <v>2048</v>
      </c>
      <c r="B64" s="6" t="s">
        <v>156</v>
      </c>
      <c r="C64" s="11" t="s">
        <v>92</v>
      </c>
      <c r="D64" s="11" t="s">
        <v>44</v>
      </c>
      <c r="E64" s="15" t="s">
        <v>158</v>
      </c>
      <c r="F64" s="19" t="s">
        <v>343</v>
      </c>
      <c r="G64" s="11" t="s">
        <v>157</v>
      </c>
      <c r="H64" s="85"/>
      <c r="I64" s="8"/>
      <c r="J64" s="13">
        <v>100</v>
      </c>
      <c r="K64" s="13">
        <f t="shared" si="13"/>
        <v>0</v>
      </c>
      <c r="L64" s="13">
        <v>5</v>
      </c>
      <c r="M64" s="31">
        <f t="shared" si="28"/>
        <v>89.285714285714292</v>
      </c>
      <c r="N64" s="31">
        <f t="shared" si="28"/>
        <v>178.57142857142858</v>
      </c>
      <c r="O64" s="31">
        <f t="shared" si="28"/>
        <v>267.85714285714289</v>
      </c>
      <c r="P64" s="31">
        <f t="shared" si="28"/>
        <v>357.14285714285717</v>
      </c>
      <c r="Q64" s="31">
        <f t="shared" si="28"/>
        <v>446.42857142857144</v>
      </c>
      <c r="R64" s="31">
        <f t="shared" si="28"/>
        <v>535.71428571428578</v>
      </c>
      <c r="S64" s="5">
        <f t="shared" si="21"/>
        <v>75</v>
      </c>
      <c r="T64" s="5">
        <f t="shared" si="22"/>
        <v>150</v>
      </c>
      <c r="U64" s="5">
        <f t="shared" si="23"/>
        <v>225</v>
      </c>
      <c r="V64" s="5">
        <f t="shared" si="24"/>
        <v>300</v>
      </c>
      <c r="W64" s="5">
        <f t="shared" si="25"/>
        <v>375</v>
      </c>
      <c r="X64" s="5">
        <f t="shared" si="26"/>
        <v>450</v>
      </c>
      <c r="Y64" s="5"/>
      <c r="Z64" s="5"/>
      <c r="AA64" s="5"/>
      <c r="AB64" s="5"/>
      <c r="AC64" s="6"/>
    </row>
    <row r="65" spans="1:29" s="22" customFormat="1" ht="69" x14ac:dyDescent="0.6">
      <c r="A65" s="6">
        <v>15710</v>
      </c>
      <c r="B65" s="6" t="s">
        <v>159</v>
      </c>
      <c r="C65" s="11" t="s">
        <v>58</v>
      </c>
      <c r="D65" s="11" t="s">
        <v>44</v>
      </c>
      <c r="E65" s="15" t="s">
        <v>344</v>
      </c>
      <c r="F65" s="19" t="s">
        <v>420</v>
      </c>
      <c r="G65" s="11" t="s">
        <v>147</v>
      </c>
      <c r="H65" s="85"/>
      <c r="I65" s="8"/>
      <c r="J65" s="13">
        <v>10</v>
      </c>
      <c r="K65" s="13">
        <f t="shared" si="13"/>
        <v>90</v>
      </c>
      <c r="L65" s="13">
        <v>4</v>
      </c>
      <c r="M65" s="31">
        <f t="shared" si="28"/>
        <v>71.428571428571431</v>
      </c>
      <c r="N65" s="31">
        <f t="shared" si="28"/>
        <v>142.85714285714286</v>
      </c>
      <c r="O65" s="31">
        <f t="shared" si="28"/>
        <v>214.28571428571428</v>
      </c>
      <c r="P65" s="31">
        <f t="shared" si="28"/>
        <v>285.71428571428572</v>
      </c>
      <c r="Q65" s="31">
        <f t="shared" si="28"/>
        <v>357.14285714285717</v>
      </c>
      <c r="R65" s="31">
        <f t="shared" si="28"/>
        <v>428.57142857142856</v>
      </c>
      <c r="S65" s="5">
        <f t="shared" si="21"/>
        <v>60</v>
      </c>
      <c r="T65" s="5">
        <f t="shared" si="22"/>
        <v>120</v>
      </c>
      <c r="U65" s="5">
        <f t="shared" si="23"/>
        <v>180</v>
      </c>
      <c r="V65" s="5">
        <f t="shared" si="24"/>
        <v>240</v>
      </c>
      <c r="W65" s="5">
        <f t="shared" si="25"/>
        <v>300</v>
      </c>
      <c r="X65" s="5">
        <f t="shared" si="26"/>
        <v>360</v>
      </c>
      <c r="Y65" s="5"/>
      <c r="Z65" s="5"/>
      <c r="AA65" s="5"/>
      <c r="AB65" s="5"/>
      <c r="AC65" s="6"/>
    </row>
    <row r="66" spans="1:29" s="22" customFormat="1" ht="69" x14ac:dyDescent="0.6">
      <c r="A66" s="6">
        <v>15580</v>
      </c>
      <c r="B66" s="6" t="s">
        <v>160</v>
      </c>
      <c r="C66" s="11" t="s">
        <v>59</v>
      </c>
      <c r="D66" s="11" t="s">
        <v>44</v>
      </c>
      <c r="E66" s="15" t="s">
        <v>345</v>
      </c>
      <c r="F66" s="19" t="s">
        <v>424</v>
      </c>
      <c r="G66" s="11" t="s">
        <v>186</v>
      </c>
      <c r="H66" s="84"/>
      <c r="I66" s="8"/>
      <c r="J66" s="11">
        <v>50</v>
      </c>
      <c r="K66" s="11">
        <f t="shared" si="13"/>
        <v>50</v>
      </c>
      <c r="L66" s="11">
        <v>5</v>
      </c>
      <c r="M66" s="31">
        <f t="shared" si="28"/>
        <v>89.285714285714292</v>
      </c>
      <c r="N66" s="31">
        <f t="shared" si="28"/>
        <v>178.57142857142858</v>
      </c>
      <c r="O66" s="31">
        <f t="shared" si="28"/>
        <v>267.85714285714289</v>
      </c>
      <c r="P66" s="31">
        <f t="shared" si="28"/>
        <v>357.14285714285717</v>
      </c>
      <c r="Q66" s="31">
        <f t="shared" si="28"/>
        <v>446.42857142857144</v>
      </c>
      <c r="R66" s="31">
        <f t="shared" si="28"/>
        <v>535.71428571428578</v>
      </c>
      <c r="S66" s="6">
        <f t="shared" si="21"/>
        <v>75</v>
      </c>
      <c r="T66" s="6">
        <f t="shared" si="22"/>
        <v>150</v>
      </c>
      <c r="U66" s="6">
        <f t="shared" si="23"/>
        <v>225</v>
      </c>
      <c r="V66" s="6">
        <f t="shared" si="24"/>
        <v>300</v>
      </c>
      <c r="W66" s="6">
        <f t="shared" si="25"/>
        <v>375</v>
      </c>
      <c r="X66" s="6">
        <f t="shared" si="26"/>
        <v>450</v>
      </c>
      <c r="Y66" s="6"/>
      <c r="Z66" s="6"/>
      <c r="AA66" s="5"/>
      <c r="AB66" s="5"/>
      <c r="AC66" s="6"/>
    </row>
    <row r="67" spans="1:29" s="22" customFormat="1" ht="82.8" x14ac:dyDescent="0.6">
      <c r="A67" s="6">
        <v>15591</v>
      </c>
      <c r="B67" s="6" t="s">
        <v>162</v>
      </c>
      <c r="C67" s="11" t="s">
        <v>161</v>
      </c>
      <c r="D67" s="11" t="s">
        <v>45</v>
      </c>
      <c r="E67" s="15" t="s">
        <v>346</v>
      </c>
      <c r="F67" s="19" t="s">
        <v>425</v>
      </c>
      <c r="G67" s="25" t="s">
        <v>184</v>
      </c>
      <c r="H67" s="84"/>
      <c r="I67" s="8"/>
      <c r="J67" s="11">
        <v>50</v>
      </c>
      <c r="K67" s="11">
        <f t="shared" si="13"/>
        <v>50</v>
      </c>
      <c r="L67" s="11">
        <v>7.5</v>
      </c>
      <c r="M67" s="31">
        <f t="shared" si="28"/>
        <v>133.92857142857142</v>
      </c>
      <c r="N67" s="31">
        <f t="shared" si="28"/>
        <v>267.85714285714283</v>
      </c>
      <c r="O67" s="31">
        <f t="shared" si="28"/>
        <v>401.78571428571422</v>
      </c>
      <c r="P67" s="31">
        <f t="shared" si="28"/>
        <v>535.71428571428567</v>
      </c>
      <c r="Q67" s="31">
        <f t="shared" si="28"/>
        <v>669.642857142857</v>
      </c>
      <c r="R67" s="31">
        <f t="shared" si="28"/>
        <v>803.57142857142844</v>
      </c>
      <c r="S67" s="6">
        <f t="shared" si="21"/>
        <v>112.5</v>
      </c>
      <c r="T67" s="6">
        <f t="shared" si="22"/>
        <v>225</v>
      </c>
      <c r="U67" s="6">
        <f t="shared" si="23"/>
        <v>337.5</v>
      </c>
      <c r="V67" s="6">
        <f t="shared" si="24"/>
        <v>450</v>
      </c>
      <c r="W67" s="6">
        <f t="shared" si="25"/>
        <v>562.5</v>
      </c>
      <c r="X67" s="6">
        <f t="shared" si="26"/>
        <v>675</v>
      </c>
      <c r="Y67" s="6"/>
      <c r="Z67" s="6"/>
      <c r="AA67" s="5"/>
      <c r="AB67" s="5"/>
      <c r="AC67" s="6"/>
    </row>
    <row r="68" spans="1:29" s="22" customFormat="1" ht="69" x14ac:dyDescent="0.6">
      <c r="A68" s="6">
        <v>3031</v>
      </c>
      <c r="B68" s="6" t="s">
        <v>163</v>
      </c>
      <c r="C68" s="11" t="s">
        <v>60</v>
      </c>
      <c r="D68" s="11" t="s">
        <v>45</v>
      </c>
      <c r="E68" s="15" t="s">
        <v>347</v>
      </c>
      <c r="F68" s="19" t="s">
        <v>461</v>
      </c>
      <c r="G68" s="11" t="s">
        <v>127</v>
      </c>
      <c r="H68" s="84"/>
      <c r="I68" s="8"/>
      <c r="J68" s="11">
        <v>80</v>
      </c>
      <c r="K68" s="11">
        <f t="shared" si="13"/>
        <v>20</v>
      </c>
      <c r="L68" s="11">
        <v>7.8</v>
      </c>
      <c r="M68" s="31">
        <f t="shared" si="28"/>
        <v>139.28571428571431</v>
      </c>
      <c r="N68" s="31">
        <f t="shared" si="28"/>
        <v>278.57142857142861</v>
      </c>
      <c r="O68" s="31">
        <f t="shared" si="28"/>
        <v>417.85714285714289</v>
      </c>
      <c r="P68" s="31">
        <f t="shared" si="28"/>
        <v>557.14285714285722</v>
      </c>
      <c r="Q68" s="31">
        <f t="shared" si="28"/>
        <v>696.42857142857144</v>
      </c>
      <c r="R68" s="31">
        <f t="shared" si="28"/>
        <v>835.71428571428578</v>
      </c>
      <c r="S68" s="6">
        <f t="shared" si="21"/>
        <v>117</v>
      </c>
      <c r="T68" s="6">
        <f t="shared" si="22"/>
        <v>234</v>
      </c>
      <c r="U68" s="6">
        <f t="shared" si="23"/>
        <v>351</v>
      </c>
      <c r="V68" s="6">
        <f t="shared" si="24"/>
        <v>468</v>
      </c>
      <c r="W68" s="6">
        <f t="shared" si="25"/>
        <v>585</v>
      </c>
      <c r="X68" s="6">
        <f t="shared" si="26"/>
        <v>702</v>
      </c>
      <c r="Y68" s="6"/>
      <c r="Z68" s="6"/>
      <c r="AA68" s="5"/>
      <c r="AB68" s="5"/>
      <c r="AC68" s="6"/>
    </row>
    <row r="69" spans="1:29" s="22" customFormat="1" ht="69" x14ac:dyDescent="0.6">
      <c r="A69" s="6">
        <v>15620</v>
      </c>
      <c r="B69" s="6" t="s">
        <v>165</v>
      </c>
      <c r="C69" s="11" t="s">
        <v>61</v>
      </c>
      <c r="D69" s="11" t="s">
        <v>44</v>
      </c>
      <c r="E69" s="15" t="s">
        <v>164</v>
      </c>
      <c r="F69" s="19" t="s">
        <v>426</v>
      </c>
      <c r="G69" s="11" t="s">
        <v>187</v>
      </c>
      <c r="H69" s="84"/>
      <c r="I69" s="8"/>
      <c r="J69" s="11">
        <v>10</v>
      </c>
      <c r="K69" s="11">
        <f t="shared" si="13"/>
        <v>90</v>
      </c>
      <c r="L69" s="11">
        <v>5</v>
      </c>
      <c r="M69" s="31">
        <f t="shared" si="28"/>
        <v>89.285714285714292</v>
      </c>
      <c r="N69" s="31">
        <f t="shared" si="28"/>
        <v>178.57142857142858</v>
      </c>
      <c r="O69" s="31">
        <f t="shared" si="28"/>
        <v>267.85714285714289</v>
      </c>
      <c r="P69" s="31">
        <f t="shared" si="28"/>
        <v>357.14285714285717</v>
      </c>
      <c r="Q69" s="31">
        <f t="shared" si="28"/>
        <v>446.42857142857144</v>
      </c>
      <c r="R69" s="31">
        <f t="shared" si="28"/>
        <v>535.71428571428578</v>
      </c>
      <c r="S69" s="6">
        <f t="shared" si="21"/>
        <v>75</v>
      </c>
      <c r="T69" s="6">
        <f t="shared" si="22"/>
        <v>150</v>
      </c>
      <c r="U69" s="6">
        <f t="shared" si="23"/>
        <v>225</v>
      </c>
      <c r="V69" s="6">
        <f t="shared" si="24"/>
        <v>300</v>
      </c>
      <c r="W69" s="6">
        <f t="shared" si="25"/>
        <v>375</v>
      </c>
      <c r="X69" s="6">
        <f t="shared" si="26"/>
        <v>450</v>
      </c>
      <c r="Y69" s="6"/>
      <c r="Z69" s="6"/>
      <c r="AA69" s="5"/>
      <c r="AB69" s="5"/>
      <c r="AC69" s="6"/>
    </row>
    <row r="70" spans="1:29" s="22" customFormat="1" ht="69" x14ac:dyDescent="0.6">
      <c r="A70" s="6">
        <v>15620</v>
      </c>
      <c r="B70" s="6" t="s">
        <v>165</v>
      </c>
      <c r="C70" s="11" t="s">
        <v>62</v>
      </c>
      <c r="D70" s="11" t="s">
        <v>44</v>
      </c>
      <c r="E70" s="15" t="s">
        <v>166</v>
      </c>
      <c r="F70" s="19" t="s">
        <v>426</v>
      </c>
      <c r="G70" s="11" t="s">
        <v>187</v>
      </c>
      <c r="H70" s="84"/>
      <c r="I70" s="8"/>
      <c r="J70" s="11">
        <v>10</v>
      </c>
      <c r="K70" s="11">
        <f t="shared" si="13"/>
        <v>90</v>
      </c>
      <c r="L70" s="11">
        <v>5</v>
      </c>
      <c r="M70" s="31">
        <f t="shared" si="28"/>
        <v>89.285714285714292</v>
      </c>
      <c r="N70" s="31">
        <f t="shared" si="28"/>
        <v>178.57142857142858</v>
      </c>
      <c r="O70" s="31">
        <f t="shared" si="28"/>
        <v>267.85714285714289</v>
      </c>
      <c r="P70" s="31">
        <f t="shared" si="28"/>
        <v>357.14285714285717</v>
      </c>
      <c r="Q70" s="31">
        <f t="shared" si="28"/>
        <v>446.42857142857144</v>
      </c>
      <c r="R70" s="31">
        <f t="shared" si="28"/>
        <v>535.71428571428578</v>
      </c>
      <c r="S70" s="6">
        <f t="shared" si="21"/>
        <v>75</v>
      </c>
      <c r="T70" s="6">
        <f t="shared" si="22"/>
        <v>150</v>
      </c>
      <c r="U70" s="6">
        <f t="shared" si="23"/>
        <v>225</v>
      </c>
      <c r="V70" s="6">
        <f t="shared" si="24"/>
        <v>300</v>
      </c>
      <c r="W70" s="6">
        <f t="shared" si="25"/>
        <v>375</v>
      </c>
      <c r="X70" s="6">
        <f t="shared" si="26"/>
        <v>450</v>
      </c>
      <c r="Y70" s="6"/>
      <c r="Z70" s="6"/>
      <c r="AA70" s="5"/>
      <c r="AB70" s="5"/>
      <c r="AC70" s="6"/>
    </row>
    <row r="71" spans="1:29" s="22" customFormat="1" ht="61" customHeight="1" x14ac:dyDescent="0.6">
      <c r="A71" s="6">
        <v>19090</v>
      </c>
      <c r="B71" s="6" t="s">
        <v>168</v>
      </c>
      <c r="C71" s="11" t="s">
        <v>170</v>
      </c>
      <c r="D71" s="11" t="s">
        <v>45</v>
      </c>
      <c r="E71" s="15" t="s">
        <v>381</v>
      </c>
      <c r="F71" s="19" t="s">
        <v>427</v>
      </c>
      <c r="G71" s="11" t="s">
        <v>127</v>
      </c>
      <c r="H71" s="84"/>
      <c r="I71" s="8"/>
      <c r="J71" s="11">
        <v>100</v>
      </c>
      <c r="K71" s="11">
        <f t="shared" si="13"/>
        <v>0</v>
      </c>
      <c r="L71" s="11">
        <v>9</v>
      </c>
      <c r="M71" s="31">
        <f t="shared" ref="M71:R80" si="29">(((($C$2/2.205)*$L71*3.5)/1000)*5)*M$4</f>
        <v>160.71428571428569</v>
      </c>
      <c r="N71" s="31">
        <f t="shared" si="29"/>
        <v>321.42857142857139</v>
      </c>
      <c r="O71" s="31">
        <f t="shared" si="29"/>
        <v>482.14285714285711</v>
      </c>
      <c r="P71" s="31">
        <f t="shared" si="29"/>
        <v>642.85714285714278</v>
      </c>
      <c r="Q71" s="31">
        <f t="shared" si="29"/>
        <v>803.57142857142856</v>
      </c>
      <c r="R71" s="31">
        <f t="shared" si="29"/>
        <v>964.28571428571422</v>
      </c>
      <c r="S71" s="6">
        <f t="shared" si="21"/>
        <v>135</v>
      </c>
      <c r="T71" s="6">
        <f t="shared" si="22"/>
        <v>270</v>
      </c>
      <c r="U71" s="6">
        <f t="shared" si="23"/>
        <v>405</v>
      </c>
      <c r="V71" s="6">
        <f t="shared" si="24"/>
        <v>540</v>
      </c>
      <c r="W71" s="6">
        <f t="shared" si="25"/>
        <v>675</v>
      </c>
      <c r="X71" s="6">
        <f t="shared" si="26"/>
        <v>810</v>
      </c>
      <c r="Y71" s="6"/>
      <c r="Z71" s="6"/>
      <c r="AA71" s="5"/>
      <c r="AB71" s="5"/>
      <c r="AC71" s="6"/>
    </row>
    <row r="72" spans="1:29" s="22" customFormat="1" ht="69" x14ac:dyDescent="0.6">
      <c r="A72" s="6">
        <v>19160</v>
      </c>
      <c r="B72" s="6" t="s">
        <v>169</v>
      </c>
      <c r="C72" s="11" t="s">
        <v>167</v>
      </c>
      <c r="D72" s="11" t="s">
        <v>44</v>
      </c>
      <c r="E72" s="15" t="s">
        <v>380</v>
      </c>
      <c r="F72" s="19" t="s">
        <v>428</v>
      </c>
      <c r="G72" s="11" t="s">
        <v>188</v>
      </c>
      <c r="H72" s="84"/>
      <c r="I72" s="8"/>
      <c r="J72" s="11">
        <v>50</v>
      </c>
      <c r="K72" s="11">
        <f t="shared" si="13"/>
        <v>50</v>
      </c>
      <c r="L72" s="11">
        <v>5.3</v>
      </c>
      <c r="M72" s="31">
        <f t="shared" si="29"/>
        <v>94.642857142857125</v>
      </c>
      <c r="N72" s="31">
        <f t="shared" si="29"/>
        <v>189.28571428571425</v>
      </c>
      <c r="O72" s="31">
        <f t="shared" si="29"/>
        <v>283.92857142857139</v>
      </c>
      <c r="P72" s="31">
        <f t="shared" si="29"/>
        <v>378.5714285714285</v>
      </c>
      <c r="Q72" s="31">
        <f t="shared" si="29"/>
        <v>473.21428571428561</v>
      </c>
      <c r="R72" s="31">
        <f t="shared" si="29"/>
        <v>567.85714285714278</v>
      </c>
      <c r="S72" s="6">
        <f t="shared" si="21"/>
        <v>79.5</v>
      </c>
      <c r="T72" s="6">
        <f t="shared" si="22"/>
        <v>159</v>
      </c>
      <c r="U72" s="6">
        <f t="shared" si="23"/>
        <v>238.5</v>
      </c>
      <c r="V72" s="6">
        <f t="shared" si="24"/>
        <v>318</v>
      </c>
      <c r="W72" s="6">
        <f t="shared" si="25"/>
        <v>397.5</v>
      </c>
      <c r="X72" s="6">
        <f t="shared" si="26"/>
        <v>477</v>
      </c>
      <c r="Y72" s="6"/>
      <c r="Z72" s="6"/>
      <c r="AA72" s="5"/>
      <c r="AB72" s="5"/>
      <c r="AC72" s="6"/>
    </row>
    <row r="73" spans="1:29" s="24" customFormat="1" ht="69" x14ac:dyDescent="0.6">
      <c r="A73" s="6">
        <v>19160</v>
      </c>
      <c r="B73" s="6" t="s">
        <v>169</v>
      </c>
      <c r="C73" s="11" t="s">
        <v>63</v>
      </c>
      <c r="D73" s="11" t="s">
        <v>44</v>
      </c>
      <c r="E73" s="15" t="s">
        <v>379</v>
      </c>
      <c r="F73" s="19" t="s">
        <v>429</v>
      </c>
      <c r="G73" s="11" t="s">
        <v>188</v>
      </c>
      <c r="H73" s="86"/>
      <c r="I73" s="20"/>
      <c r="J73" s="13">
        <v>50</v>
      </c>
      <c r="K73" s="13">
        <f t="shared" si="13"/>
        <v>50</v>
      </c>
      <c r="L73" s="13">
        <v>5.3</v>
      </c>
      <c r="M73" s="31">
        <f t="shared" si="29"/>
        <v>94.642857142857125</v>
      </c>
      <c r="N73" s="31">
        <f t="shared" si="29"/>
        <v>189.28571428571425</v>
      </c>
      <c r="O73" s="31">
        <f t="shared" si="29"/>
        <v>283.92857142857139</v>
      </c>
      <c r="P73" s="31">
        <f t="shared" si="29"/>
        <v>378.5714285714285</v>
      </c>
      <c r="Q73" s="31">
        <f t="shared" si="29"/>
        <v>473.21428571428561</v>
      </c>
      <c r="R73" s="31">
        <f t="shared" si="29"/>
        <v>567.85714285714278</v>
      </c>
      <c r="S73" s="18">
        <f t="shared" si="21"/>
        <v>79.5</v>
      </c>
      <c r="T73" s="18">
        <f t="shared" si="22"/>
        <v>159</v>
      </c>
      <c r="U73" s="18">
        <f t="shared" si="23"/>
        <v>238.5</v>
      </c>
      <c r="V73" s="18">
        <f t="shared" si="24"/>
        <v>318</v>
      </c>
      <c r="W73" s="18">
        <f t="shared" si="25"/>
        <v>397.5</v>
      </c>
      <c r="X73" s="18">
        <f t="shared" si="26"/>
        <v>477</v>
      </c>
      <c r="Y73" s="18"/>
      <c r="Z73" s="18"/>
      <c r="AA73" s="18"/>
      <c r="AB73" s="18"/>
      <c r="AC73" s="19"/>
    </row>
    <row r="74" spans="1:29" s="22" customFormat="1" ht="55.2" x14ac:dyDescent="0.6">
      <c r="A74" s="5">
        <v>1030</v>
      </c>
      <c r="B74" s="6" t="s">
        <v>173</v>
      </c>
      <c r="C74" s="11" t="s">
        <v>172</v>
      </c>
      <c r="D74" s="11" t="s">
        <v>45</v>
      </c>
      <c r="E74" s="15" t="s">
        <v>378</v>
      </c>
      <c r="F74" s="19" t="s">
        <v>348</v>
      </c>
      <c r="G74" s="11" t="s">
        <v>180</v>
      </c>
      <c r="H74" s="85"/>
      <c r="I74" s="8"/>
      <c r="J74" s="13">
        <v>100</v>
      </c>
      <c r="K74" s="13">
        <f t="shared" si="13"/>
        <v>0</v>
      </c>
      <c r="L74" s="13">
        <v>8</v>
      </c>
      <c r="M74" s="31">
        <f t="shared" si="29"/>
        <v>142.85714285714286</v>
      </c>
      <c r="N74" s="31">
        <f t="shared" si="29"/>
        <v>285.71428571428572</v>
      </c>
      <c r="O74" s="31">
        <f t="shared" si="29"/>
        <v>428.57142857142856</v>
      </c>
      <c r="P74" s="31">
        <f t="shared" si="29"/>
        <v>571.42857142857144</v>
      </c>
      <c r="Q74" s="31">
        <f t="shared" si="29"/>
        <v>714.28571428571433</v>
      </c>
      <c r="R74" s="31">
        <f t="shared" si="29"/>
        <v>857.14285714285711</v>
      </c>
      <c r="S74" s="5">
        <f t="shared" si="21"/>
        <v>120</v>
      </c>
      <c r="T74" s="5">
        <f t="shared" si="22"/>
        <v>240</v>
      </c>
      <c r="U74" s="5">
        <f t="shared" si="23"/>
        <v>360</v>
      </c>
      <c r="V74" s="5">
        <f t="shared" si="24"/>
        <v>480</v>
      </c>
      <c r="W74" s="5">
        <f t="shared" si="25"/>
        <v>600</v>
      </c>
      <c r="X74" s="5">
        <f t="shared" si="26"/>
        <v>720</v>
      </c>
      <c r="Y74" s="5"/>
      <c r="Z74" s="5"/>
      <c r="AA74" s="5"/>
      <c r="AB74" s="5"/>
      <c r="AC74" s="6"/>
    </row>
    <row r="75" spans="1:29" s="22" customFormat="1" ht="92.05" customHeight="1" x14ac:dyDescent="0.6">
      <c r="A75" s="5">
        <v>1010</v>
      </c>
      <c r="B75" s="6" t="s">
        <v>174</v>
      </c>
      <c r="C75" s="11" t="s">
        <v>175</v>
      </c>
      <c r="D75" s="11" t="s">
        <v>44</v>
      </c>
      <c r="E75" s="15" t="s">
        <v>377</v>
      </c>
      <c r="F75" s="19" t="s">
        <v>349</v>
      </c>
      <c r="G75" s="11" t="s">
        <v>180</v>
      </c>
      <c r="H75" s="85"/>
      <c r="I75" s="8"/>
      <c r="J75" s="13">
        <v>100</v>
      </c>
      <c r="K75" s="13">
        <f t="shared" si="13"/>
        <v>0</v>
      </c>
      <c r="L75" s="13">
        <v>4</v>
      </c>
      <c r="M75" s="31">
        <f t="shared" si="29"/>
        <v>71.428571428571431</v>
      </c>
      <c r="N75" s="31">
        <f t="shared" si="29"/>
        <v>142.85714285714286</v>
      </c>
      <c r="O75" s="31">
        <f t="shared" si="29"/>
        <v>214.28571428571428</v>
      </c>
      <c r="P75" s="31">
        <f t="shared" si="29"/>
        <v>285.71428571428572</v>
      </c>
      <c r="Q75" s="31">
        <f t="shared" si="29"/>
        <v>357.14285714285717</v>
      </c>
      <c r="R75" s="31">
        <f t="shared" si="29"/>
        <v>428.57142857142856</v>
      </c>
      <c r="S75" s="5">
        <f t="shared" si="21"/>
        <v>60</v>
      </c>
      <c r="T75" s="5">
        <f t="shared" si="22"/>
        <v>120</v>
      </c>
      <c r="U75" s="5">
        <f t="shared" si="23"/>
        <v>180</v>
      </c>
      <c r="V75" s="5">
        <f t="shared" si="24"/>
        <v>240</v>
      </c>
      <c r="W75" s="5">
        <f t="shared" si="25"/>
        <v>300</v>
      </c>
      <c r="X75" s="5">
        <f t="shared" si="26"/>
        <v>360</v>
      </c>
      <c r="Y75" s="5"/>
      <c r="Z75" s="5"/>
      <c r="AA75" s="5"/>
      <c r="AB75" s="5"/>
      <c r="AC75" s="6"/>
    </row>
    <row r="76" spans="1:29" s="22" customFormat="1" ht="94" customHeight="1" x14ac:dyDescent="0.6">
      <c r="A76" s="5">
        <v>1009</v>
      </c>
      <c r="B76" s="6" t="s">
        <v>171</v>
      </c>
      <c r="C76" s="11" t="s">
        <v>190</v>
      </c>
      <c r="D76" s="11" t="s">
        <v>45</v>
      </c>
      <c r="E76" s="15" t="s">
        <v>376</v>
      </c>
      <c r="F76" s="19" t="s">
        <v>430</v>
      </c>
      <c r="G76" s="11" t="s">
        <v>180</v>
      </c>
      <c r="H76" s="85"/>
      <c r="I76" s="8"/>
      <c r="J76" s="13">
        <v>70</v>
      </c>
      <c r="K76" s="13">
        <f t="shared" si="13"/>
        <v>30</v>
      </c>
      <c r="L76" s="13">
        <v>8.5</v>
      </c>
      <c r="M76" s="31">
        <f t="shared" si="29"/>
        <v>151.78571428571428</v>
      </c>
      <c r="N76" s="31">
        <f t="shared" si="29"/>
        <v>303.57142857142856</v>
      </c>
      <c r="O76" s="31">
        <f t="shared" si="29"/>
        <v>455.35714285714283</v>
      </c>
      <c r="P76" s="31">
        <f t="shared" si="29"/>
        <v>607.14285714285711</v>
      </c>
      <c r="Q76" s="31">
        <f t="shared" si="29"/>
        <v>758.92857142857144</v>
      </c>
      <c r="R76" s="31">
        <f t="shared" si="29"/>
        <v>910.71428571428567</v>
      </c>
      <c r="S76" s="5">
        <f t="shared" si="21"/>
        <v>127.5</v>
      </c>
      <c r="T76" s="5">
        <f t="shared" si="22"/>
        <v>255</v>
      </c>
      <c r="U76" s="5">
        <f t="shared" si="23"/>
        <v>382.5</v>
      </c>
      <c r="V76" s="5">
        <f t="shared" si="24"/>
        <v>510</v>
      </c>
      <c r="W76" s="5">
        <f t="shared" si="25"/>
        <v>637.5</v>
      </c>
      <c r="X76" s="5">
        <f t="shared" si="26"/>
        <v>765</v>
      </c>
      <c r="Y76" s="5"/>
      <c r="Z76" s="5"/>
      <c r="AA76" s="5"/>
      <c r="AB76" s="5"/>
      <c r="AC76" s="6"/>
    </row>
    <row r="77" spans="1:29" s="22" customFormat="1" ht="89.05" customHeight="1" x14ac:dyDescent="0.6">
      <c r="A77" s="5">
        <v>1003</v>
      </c>
      <c r="B77" s="6" t="s">
        <v>178</v>
      </c>
      <c r="C77" s="11" t="s">
        <v>177</v>
      </c>
      <c r="D77" s="11" t="s">
        <v>47</v>
      </c>
      <c r="E77" s="15" t="s">
        <v>375</v>
      </c>
      <c r="F77" s="19" t="s">
        <v>437</v>
      </c>
      <c r="G77" s="11" t="s">
        <v>180</v>
      </c>
      <c r="H77" s="85"/>
      <c r="I77" s="8"/>
      <c r="J77" s="13">
        <v>80</v>
      </c>
      <c r="K77" s="13">
        <f t="shared" si="13"/>
        <v>20</v>
      </c>
      <c r="L77" s="13">
        <v>14</v>
      </c>
      <c r="M77" s="31">
        <f t="shared" si="29"/>
        <v>249.99999999999997</v>
      </c>
      <c r="N77" s="31">
        <f t="shared" si="29"/>
        <v>499.99999999999994</v>
      </c>
      <c r="O77" s="31">
        <f t="shared" si="29"/>
        <v>749.99999999999989</v>
      </c>
      <c r="P77" s="31">
        <f t="shared" si="29"/>
        <v>999.99999999999989</v>
      </c>
      <c r="Q77" s="31">
        <f t="shared" si="29"/>
        <v>1249.9999999999998</v>
      </c>
      <c r="R77" s="31">
        <f t="shared" si="29"/>
        <v>1499.9999999999998</v>
      </c>
      <c r="S77" s="5">
        <f t="shared" si="21"/>
        <v>210</v>
      </c>
      <c r="T77" s="5">
        <f t="shared" si="22"/>
        <v>420</v>
      </c>
      <c r="U77" s="5">
        <f t="shared" si="23"/>
        <v>630</v>
      </c>
      <c r="V77" s="5">
        <f t="shared" si="24"/>
        <v>840</v>
      </c>
      <c r="W77" s="5">
        <f t="shared" si="25"/>
        <v>1050</v>
      </c>
      <c r="X77" s="5">
        <f t="shared" si="26"/>
        <v>1260</v>
      </c>
      <c r="Y77" s="5"/>
      <c r="Z77" s="5"/>
      <c r="AA77" s="5"/>
      <c r="AB77" s="5"/>
      <c r="AC77" s="6"/>
    </row>
    <row r="78" spans="1:29" s="22" customFormat="1" ht="69" x14ac:dyDescent="0.6">
      <c r="A78" s="5">
        <v>1008</v>
      </c>
      <c r="B78" s="6" t="s">
        <v>179</v>
      </c>
      <c r="C78" s="11" t="s">
        <v>176</v>
      </c>
      <c r="D78" s="11" t="s">
        <v>45</v>
      </c>
      <c r="E78" s="15" t="s">
        <v>350</v>
      </c>
      <c r="F78" s="19" t="s">
        <v>431</v>
      </c>
      <c r="G78" s="11" t="s">
        <v>189</v>
      </c>
      <c r="H78" s="85"/>
      <c r="I78" s="8"/>
      <c r="J78" s="13">
        <v>20</v>
      </c>
      <c r="K78" s="13">
        <f t="shared" si="13"/>
        <v>80</v>
      </c>
      <c r="L78" s="13">
        <v>8.5</v>
      </c>
      <c r="M78" s="31">
        <f t="shared" si="29"/>
        <v>151.78571428571428</v>
      </c>
      <c r="N78" s="31">
        <f t="shared" si="29"/>
        <v>303.57142857142856</v>
      </c>
      <c r="O78" s="31">
        <f t="shared" si="29"/>
        <v>455.35714285714283</v>
      </c>
      <c r="P78" s="31">
        <f t="shared" si="29"/>
        <v>607.14285714285711</v>
      </c>
      <c r="Q78" s="31">
        <f t="shared" si="29"/>
        <v>758.92857142857144</v>
      </c>
      <c r="R78" s="31">
        <f t="shared" si="29"/>
        <v>910.71428571428567</v>
      </c>
      <c r="S78" s="5">
        <f t="shared" si="21"/>
        <v>127.5</v>
      </c>
      <c r="T78" s="5">
        <f t="shared" si="22"/>
        <v>255</v>
      </c>
      <c r="U78" s="5">
        <f t="shared" si="23"/>
        <v>382.5</v>
      </c>
      <c r="V78" s="5">
        <f t="shared" si="24"/>
        <v>510</v>
      </c>
      <c r="W78" s="5">
        <f t="shared" si="25"/>
        <v>637.5</v>
      </c>
      <c r="X78" s="5">
        <f t="shared" si="26"/>
        <v>765</v>
      </c>
      <c r="Y78" s="5"/>
      <c r="Z78" s="5"/>
      <c r="AA78" s="5"/>
      <c r="AB78" s="5"/>
      <c r="AC78" s="6"/>
    </row>
    <row r="79" spans="1:29" s="22" customFormat="1" ht="55.2" x14ac:dyDescent="0.6">
      <c r="A79" s="5">
        <v>17012</v>
      </c>
      <c r="B79" s="6" t="s">
        <v>191</v>
      </c>
      <c r="C79" s="11" t="s">
        <v>229</v>
      </c>
      <c r="D79" s="11" t="s">
        <v>45</v>
      </c>
      <c r="E79" s="15" t="s">
        <v>374</v>
      </c>
      <c r="F79" s="19" t="s">
        <v>351</v>
      </c>
      <c r="G79" s="11" t="s">
        <v>180</v>
      </c>
      <c r="H79" s="85"/>
      <c r="I79" s="8"/>
      <c r="J79" s="13">
        <v>100</v>
      </c>
      <c r="K79" s="13">
        <f t="shared" si="13"/>
        <v>0</v>
      </c>
      <c r="L79" s="13">
        <v>7.8</v>
      </c>
      <c r="M79" s="31">
        <f t="shared" si="29"/>
        <v>139.28571428571431</v>
      </c>
      <c r="N79" s="31">
        <f t="shared" si="29"/>
        <v>278.57142857142861</v>
      </c>
      <c r="O79" s="31">
        <f t="shared" si="29"/>
        <v>417.85714285714289</v>
      </c>
      <c r="P79" s="31">
        <f t="shared" si="29"/>
        <v>557.14285714285722</v>
      </c>
      <c r="Q79" s="31">
        <f t="shared" si="29"/>
        <v>696.42857142857144</v>
      </c>
      <c r="R79" s="31">
        <f t="shared" si="29"/>
        <v>835.71428571428578</v>
      </c>
      <c r="S79" s="5">
        <f t="shared" si="21"/>
        <v>117</v>
      </c>
      <c r="T79" s="5">
        <f t="shared" si="22"/>
        <v>234</v>
      </c>
      <c r="U79" s="5">
        <f t="shared" si="23"/>
        <v>351</v>
      </c>
      <c r="V79" s="5">
        <f t="shared" si="24"/>
        <v>468</v>
      </c>
      <c r="W79" s="5">
        <f t="shared" si="25"/>
        <v>585</v>
      </c>
      <c r="X79" s="5">
        <f t="shared" si="26"/>
        <v>702</v>
      </c>
      <c r="Y79" s="5"/>
      <c r="Z79" s="5"/>
      <c r="AA79" s="5"/>
      <c r="AB79" s="5"/>
      <c r="AC79" s="6"/>
    </row>
    <row r="80" spans="1:29" s="22" customFormat="1" ht="45" customHeight="1" x14ac:dyDescent="0.6">
      <c r="A80" s="5">
        <v>18210</v>
      </c>
      <c r="B80" s="6" t="s">
        <v>192</v>
      </c>
      <c r="C80" s="11" t="s">
        <v>64</v>
      </c>
      <c r="D80" s="11" t="s">
        <v>44</v>
      </c>
      <c r="E80" s="15" t="s">
        <v>373</v>
      </c>
      <c r="F80" s="19" t="s">
        <v>432</v>
      </c>
      <c r="G80" s="11" t="s">
        <v>127</v>
      </c>
      <c r="H80" s="85"/>
      <c r="I80" s="8"/>
      <c r="J80" s="13">
        <v>100</v>
      </c>
      <c r="K80" s="13">
        <f t="shared" si="13"/>
        <v>0</v>
      </c>
      <c r="L80" s="13">
        <v>5</v>
      </c>
      <c r="M80" s="31">
        <f t="shared" si="29"/>
        <v>89.285714285714292</v>
      </c>
      <c r="N80" s="31">
        <f t="shared" si="29"/>
        <v>178.57142857142858</v>
      </c>
      <c r="O80" s="31">
        <f t="shared" si="29"/>
        <v>267.85714285714289</v>
      </c>
      <c r="P80" s="31">
        <f t="shared" si="29"/>
        <v>357.14285714285717</v>
      </c>
      <c r="Q80" s="31">
        <f t="shared" si="29"/>
        <v>446.42857142857144</v>
      </c>
      <c r="R80" s="31">
        <f t="shared" si="29"/>
        <v>535.71428571428578</v>
      </c>
      <c r="S80" s="5">
        <f t="shared" si="21"/>
        <v>75</v>
      </c>
      <c r="T80" s="5">
        <f t="shared" si="22"/>
        <v>150</v>
      </c>
      <c r="U80" s="5">
        <f t="shared" si="23"/>
        <v>225</v>
      </c>
      <c r="V80" s="5">
        <f t="shared" si="24"/>
        <v>300</v>
      </c>
      <c r="W80" s="5">
        <f t="shared" si="25"/>
        <v>375</v>
      </c>
      <c r="X80" s="5">
        <f t="shared" si="26"/>
        <v>450</v>
      </c>
      <c r="Y80" s="5"/>
      <c r="Z80" s="5"/>
      <c r="AA80" s="5"/>
      <c r="AB80" s="5"/>
      <c r="AC80" s="6"/>
    </row>
    <row r="81" spans="1:29" s="22" customFormat="1" ht="69" x14ac:dyDescent="0.6">
      <c r="A81" s="5">
        <v>18200</v>
      </c>
      <c r="B81" s="26" t="s">
        <v>193</v>
      </c>
      <c r="C81" s="11" t="s">
        <v>65</v>
      </c>
      <c r="D81" s="11" t="s">
        <v>45</v>
      </c>
      <c r="E81" s="15" t="s">
        <v>372</v>
      </c>
      <c r="F81" s="19" t="s">
        <v>433</v>
      </c>
      <c r="G81" s="11" t="s">
        <v>127</v>
      </c>
      <c r="H81" s="85"/>
      <c r="I81" s="8"/>
      <c r="J81" s="13">
        <v>100</v>
      </c>
      <c r="K81" s="13">
        <f t="shared" si="13"/>
        <v>0</v>
      </c>
      <c r="L81" s="13">
        <v>7</v>
      </c>
      <c r="M81" s="31">
        <f t="shared" ref="M81:R90" si="30">(((($C$2/2.205)*$L81*3.5)/1000)*5)*M$4</f>
        <v>124.99999999999999</v>
      </c>
      <c r="N81" s="31">
        <f t="shared" si="30"/>
        <v>249.99999999999997</v>
      </c>
      <c r="O81" s="31">
        <f t="shared" si="30"/>
        <v>374.99999999999994</v>
      </c>
      <c r="P81" s="31">
        <f t="shared" si="30"/>
        <v>499.99999999999994</v>
      </c>
      <c r="Q81" s="31">
        <f t="shared" si="30"/>
        <v>624.99999999999989</v>
      </c>
      <c r="R81" s="31">
        <f t="shared" si="30"/>
        <v>749.99999999999989</v>
      </c>
      <c r="S81" s="5">
        <f t="shared" si="21"/>
        <v>105</v>
      </c>
      <c r="T81" s="5">
        <f t="shared" si="22"/>
        <v>210</v>
      </c>
      <c r="U81" s="5">
        <f t="shared" si="23"/>
        <v>315</v>
      </c>
      <c r="V81" s="5">
        <f t="shared" si="24"/>
        <v>420</v>
      </c>
      <c r="W81" s="5">
        <f t="shared" si="25"/>
        <v>525</v>
      </c>
      <c r="X81" s="5">
        <f t="shared" si="26"/>
        <v>630</v>
      </c>
      <c r="Y81" s="5"/>
      <c r="Z81" s="5"/>
      <c r="AA81" s="5"/>
      <c r="AB81" s="5"/>
      <c r="AC81" s="6"/>
    </row>
    <row r="82" spans="1:29" s="22" customFormat="1" ht="55.2" x14ac:dyDescent="0.6">
      <c r="A82" s="5">
        <v>15092</v>
      </c>
      <c r="B82" s="6" t="s">
        <v>194</v>
      </c>
      <c r="C82" s="11" t="s">
        <v>66</v>
      </c>
      <c r="D82" s="11" t="s">
        <v>139</v>
      </c>
      <c r="E82" s="15" t="s">
        <v>371</v>
      </c>
      <c r="F82" s="19" t="s">
        <v>434</v>
      </c>
      <c r="G82" s="11" t="s">
        <v>195</v>
      </c>
      <c r="H82" s="85"/>
      <c r="I82" s="8"/>
      <c r="J82" s="13">
        <v>0</v>
      </c>
      <c r="K82" s="13">
        <f t="shared" si="13"/>
        <v>100</v>
      </c>
      <c r="L82" s="13">
        <v>3.8</v>
      </c>
      <c r="M82" s="31">
        <f t="shared" si="30"/>
        <v>67.857142857142847</v>
      </c>
      <c r="N82" s="31">
        <f t="shared" si="30"/>
        <v>135.71428571428569</v>
      </c>
      <c r="O82" s="31">
        <f t="shared" si="30"/>
        <v>203.57142857142853</v>
      </c>
      <c r="P82" s="31">
        <f t="shared" si="30"/>
        <v>271.42857142857139</v>
      </c>
      <c r="Q82" s="31">
        <f t="shared" si="30"/>
        <v>339.28571428571422</v>
      </c>
      <c r="R82" s="31">
        <f t="shared" si="30"/>
        <v>407.14285714285705</v>
      </c>
      <c r="S82" s="5">
        <f t="shared" si="21"/>
        <v>57</v>
      </c>
      <c r="T82" s="5">
        <f t="shared" si="22"/>
        <v>114</v>
      </c>
      <c r="U82" s="5">
        <f t="shared" si="23"/>
        <v>171</v>
      </c>
      <c r="V82" s="5">
        <f t="shared" si="24"/>
        <v>228</v>
      </c>
      <c r="W82" s="5">
        <f t="shared" si="25"/>
        <v>285</v>
      </c>
      <c r="X82" s="5">
        <f t="shared" si="26"/>
        <v>342</v>
      </c>
      <c r="Y82" s="5"/>
      <c r="Z82" s="5"/>
      <c r="AA82" s="5"/>
      <c r="AB82" s="5"/>
      <c r="AC82" s="6"/>
    </row>
    <row r="83" spans="1:29" s="22" customFormat="1" ht="41.4" x14ac:dyDescent="0.6">
      <c r="A83" s="5">
        <v>15240</v>
      </c>
      <c r="B83" s="6" t="s">
        <v>108</v>
      </c>
      <c r="C83" s="11" t="s">
        <v>196</v>
      </c>
      <c r="D83" s="11" t="s">
        <v>43</v>
      </c>
      <c r="E83" s="15" t="s">
        <v>370</v>
      </c>
      <c r="F83" s="19" t="s">
        <v>438</v>
      </c>
      <c r="G83" s="11" t="s">
        <v>197</v>
      </c>
      <c r="H83" s="85"/>
      <c r="I83" s="8"/>
      <c r="J83" s="13">
        <v>0</v>
      </c>
      <c r="K83" s="13">
        <f t="shared" si="13"/>
        <v>100</v>
      </c>
      <c r="L83" s="13">
        <v>3</v>
      </c>
      <c r="M83" s="31">
        <f t="shared" si="30"/>
        <v>53.571428571428569</v>
      </c>
      <c r="N83" s="31">
        <f t="shared" si="30"/>
        <v>107.14285714285714</v>
      </c>
      <c r="O83" s="31">
        <f t="shared" si="30"/>
        <v>160.71428571428569</v>
      </c>
      <c r="P83" s="31">
        <f t="shared" si="30"/>
        <v>214.28571428571428</v>
      </c>
      <c r="Q83" s="31">
        <f t="shared" si="30"/>
        <v>267.85714285714283</v>
      </c>
      <c r="R83" s="31">
        <f t="shared" si="30"/>
        <v>321.42857142857139</v>
      </c>
      <c r="S83" s="5">
        <f t="shared" si="21"/>
        <v>45</v>
      </c>
      <c r="T83" s="5">
        <f t="shared" si="22"/>
        <v>90</v>
      </c>
      <c r="U83" s="5">
        <f t="shared" si="23"/>
        <v>135</v>
      </c>
      <c r="V83" s="5">
        <f t="shared" si="24"/>
        <v>180</v>
      </c>
      <c r="W83" s="5">
        <f t="shared" si="25"/>
        <v>225</v>
      </c>
      <c r="X83" s="5">
        <f t="shared" si="26"/>
        <v>270</v>
      </c>
      <c r="Y83" s="5"/>
      <c r="Z83" s="5"/>
      <c r="AA83" s="5"/>
      <c r="AB83" s="5"/>
      <c r="AC83" s="6"/>
    </row>
    <row r="84" spans="1:29" s="22" customFormat="1" ht="91" customHeight="1" x14ac:dyDescent="0.6">
      <c r="A84" s="5">
        <v>15250</v>
      </c>
      <c r="B84" s="6" t="s">
        <v>67</v>
      </c>
      <c r="C84" s="11" t="s">
        <v>67</v>
      </c>
      <c r="D84" s="11" t="s">
        <v>45</v>
      </c>
      <c r="E84" s="15" t="s">
        <v>364</v>
      </c>
      <c r="F84" s="19" t="s">
        <v>352</v>
      </c>
      <c r="G84" s="11" t="s">
        <v>198</v>
      </c>
      <c r="H84" s="85"/>
      <c r="I84" s="8"/>
      <c r="J84" s="13">
        <v>30</v>
      </c>
      <c r="K84" s="13">
        <f t="shared" si="13"/>
        <v>70</v>
      </c>
      <c r="L84" s="13">
        <v>8</v>
      </c>
      <c r="M84" s="31">
        <f t="shared" si="30"/>
        <v>142.85714285714286</v>
      </c>
      <c r="N84" s="31">
        <f t="shared" si="30"/>
        <v>285.71428571428572</v>
      </c>
      <c r="O84" s="31">
        <f t="shared" si="30"/>
        <v>428.57142857142856</v>
      </c>
      <c r="P84" s="31">
        <f t="shared" si="30"/>
        <v>571.42857142857144</v>
      </c>
      <c r="Q84" s="31">
        <f t="shared" si="30"/>
        <v>714.28571428571433</v>
      </c>
      <c r="R84" s="31">
        <f t="shared" si="30"/>
        <v>857.14285714285711</v>
      </c>
      <c r="S84" s="5">
        <f t="shared" si="21"/>
        <v>120</v>
      </c>
      <c r="T84" s="5">
        <f t="shared" si="22"/>
        <v>240</v>
      </c>
      <c r="U84" s="5">
        <f t="shared" si="23"/>
        <v>360</v>
      </c>
      <c r="V84" s="5">
        <f t="shared" si="24"/>
        <v>480</v>
      </c>
      <c r="W84" s="5">
        <f t="shared" si="25"/>
        <v>600</v>
      </c>
      <c r="X84" s="5">
        <f t="shared" si="26"/>
        <v>720</v>
      </c>
      <c r="Y84" s="5"/>
      <c r="Z84" s="5"/>
      <c r="AA84" s="5"/>
      <c r="AB84" s="5"/>
      <c r="AC84" s="6"/>
    </row>
    <row r="85" spans="1:29" s="22" customFormat="1" ht="55.2" x14ac:dyDescent="0.6">
      <c r="A85" s="5">
        <v>15310</v>
      </c>
      <c r="B85" s="6" t="s">
        <v>68</v>
      </c>
      <c r="C85" s="11" t="s">
        <v>68</v>
      </c>
      <c r="D85" s="11" t="s">
        <v>44</v>
      </c>
      <c r="E85" s="15" t="s">
        <v>363</v>
      </c>
      <c r="F85" s="19" t="s">
        <v>439</v>
      </c>
      <c r="G85" s="11" t="s">
        <v>212</v>
      </c>
      <c r="H85" s="85"/>
      <c r="I85" s="8"/>
      <c r="J85" s="13">
        <v>5</v>
      </c>
      <c r="K85" s="13">
        <f t="shared" si="13"/>
        <v>95</v>
      </c>
      <c r="L85" s="13">
        <v>4</v>
      </c>
      <c r="M85" s="31">
        <f t="shared" si="30"/>
        <v>71.428571428571431</v>
      </c>
      <c r="N85" s="31">
        <f t="shared" si="30"/>
        <v>142.85714285714286</v>
      </c>
      <c r="O85" s="31">
        <f t="shared" si="30"/>
        <v>214.28571428571428</v>
      </c>
      <c r="P85" s="31">
        <f t="shared" si="30"/>
        <v>285.71428571428572</v>
      </c>
      <c r="Q85" s="31">
        <f t="shared" si="30"/>
        <v>357.14285714285717</v>
      </c>
      <c r="R85" s="31">
        <f t="shared" si="30"/>
        <v>428.57142857142856</v>
      </c>
      <c r="S85" s="5">
        <f t="shared" si="21"/>
        <v>60</v>
      </c>
      <c r="T85" s="5">
        <f t="shared" si="22"/>
        <v>120</v>
      </c>
      <c r="U85" s="5">
        <f t="shared" si="23"/>
        <v>180</v>
      </c>
      <c r="V85" s="5">
        <f t="shared" si="24"/>
        <v>240</v>
      </c>
      <c r="W85" s="5">
        <f t="shared" si="25"/>
        <v>300</v>
      </c>
      <c r="X85" s="5">
        <f t="shared" si="26"/>
        <v>360</v>
      </c>
      <c r="Y85" s="5"/>
      <c r="Z85" s="5"/>
      <c r="AA85" s="5"/>
      <c r="AB85" s="5"/>
      <c r="AC85" s="6"/>
    </row>
    <row r="86" spans="1:29" s="22" customFormat="1" ht="70" customHeight="1" x14ac:dyDescent="0.6">
      <c r="A86" s="5">
        <v>15537</v>
      </c>
      <c r="B86" s="6" t="s">
        <v>202</v>
      </c>
      <c r="C86" s="11" t="s">
        <v>200</v>
      </c>
      <c r="D86" s="11" t="s">
        <v>44</v>
      </c>
      <c r="E86" s="41" t="s">
        <v>360</v>
      </c>
      <c r="F86" s="30" t="s">
        <v>440</v>
      </c>
      <c r="G86" s="40" t="s">
        <v>211</v>
      </c>
      <c r="H86" s="85"/>
      <c r="I86" s="8"/>
      <c r="J86" s="13">
        <v>5</v>
      </c>
      <c r="K86" s="13">
        <f t="shared" si="13"/>
        <v>95</v>
      </c>
      <c r="L86" s="13">
        <v>5.8</v>
      </c>
      <c r="M86" s="31">
        <f t="shared" si="30"/>
        <v>103.57142857142856</v>
      </c>
      <c r="N86" s="31">
        <f t="shared" si="30"/>
        <v>207.14285714285711</v>
      </c>
      <c r="O86" s="31">
        <f t="shared" si="30"/>
        <v>310.71428571428567</v>
      </c>
      <c r="P86" s="31">
        <f t="shared" si="30"/>
        <v>414.28571428571422</v>
      </c>
      <c r="Q86" s="31">
        <f t="shared" si="30"/>
        <v>517.85714285714278</v>
      </c>
      <c r="R86" s="31">
        <f t="shared" si="30"/>
        <v>621.42857142857133</v>
      </c>
      <c r="S86" s="5">
        <f t="shared" si="21"/>
        <v>87</v>
      </c>
      <c r="T86" s="5">
        <f t="shared" si="22"/>
        <v>174</v>
      </c>
      <c r="U86" s="5">
        <f t="shared" si="23"/>
        <v>261</v>
      </c>
      <c r="V86" s="5">
        <f t="shared" si="24"/>
        <v>348</v>
      </c>
      <c r="W86" s="5">
        <f t="shared" si="25"/>
        <v>435</v>
      </c>
      <c r="X86" s="5">
        <f t="shared" si="26"/>
        <v>522</v>
      </c>
      <c r="Y86" s="5"/>
      <c r="Z86" s="5"/>
      <c r="AA86" s="5"/>
      <c r="AB86" s="5"/>
      <c r="AC86" s="6"/>
    </row>
    <row r="87" spans="1:29" s="22" customFormat="1" ht="82.8" x14ac:dyDescent="0.6">
      <c r="A87" s="5">
        <v>15535</v>
      </c>
      <c r="B87" s="26" t="s">
        <v>203</v>
      </c>
      <c r="C87" s="11" t="s">
        <v>199</v>
      </c>
      <c r="D87" s="11" t="s">
        <v>45</v>
      </c>
      <c r="E87" s="41" t="s">
        <v>361</v>
      </c>
      <c r="F87" s="30" t="s">
        <v>441</v>
      </c>
      <c r="G87" s="40" t="s">
        <v>211</v>
      </c>
      <c r="H87" s="85"/>
      <c r="I87" s="8"/>
      <c r="J87" s="13">
        <v>2</v>
      </c>
      <c r="K87" s="13">
        <f t="shared" si="13"/>
        <v>98</v>
      </c>
      <c r="L87" s="13">
        <v>7.5</v>
      </c>
      <c r="M87" s="31">
        <f t="shared" si="30"/>
        <v>133.92857142857142</v>
      </c>
      <c r="N87" s="31">
        <f t="shared" si="30"/>
        <v>267.85714285714283</v>
      </c>
      <c r="O87" s="31">
        <f t="shared" si="30"/>
        <v>401.78571428571422</v>
      </c>
      <c r="P87" s="31">
        <f t="shared" si="30"/>
        <v>535.71428571428567</v>
      </c>
      <c r="Q87" s="31">
        <f t="shared" si="30"/>
        <v>669.642857142857</v>
      </c>
      <c r="R87" s="31">
        <f t="shared" si="30"/>
        <v>803.57142857142844</v>
      </c>
      <c r="S87" s="5">
        <f t="shared" si="21"/>
        <v>112.5</v>
      </c>
      <c r="T87" s="5">
        <f t="shared" si="22"/>
        <v>225</v>
      </c>
      <c r="U87" s="5">
        <f t="shared" si="23"/>
        <v>337.5</v>
      </c>
      <c r="V87" s="5">
        <f t="shared" si="24"/>
        <v>450</v>
      </c>
      <c r="W87" s="5">
        <f t="shared" si="25"/>
        <v>562.5</v>
      </c>
      <c r="X87" s="5">
        <f t="shared" si="26"/>
        <v>675</v>
      </c>
      <c r="Y87" s="5"/>
      <c r="Z87" s="5"/>
      <c r="AA87" s="5"/>
      <c r="AB87" s="5"/>
      <c r="AC87" s="6"/>
    </row>
    <row r="88" spans="1:29" s="24" customFormat="1" ht="69" x14ac:dyDescent="0.6">
      <c r="A88" s="18">
        <v>15540</v>
      </c>
      <c r="B88" s="6" t="s">
        <v>204</v>
      </c>
      <c r="C88" s="11" t="s">
        <v>208</v>
      </c>
      <c r="D88" s="11" t="s">
        <v>44</v>
      </c>
      <c r="E88" s="15" t="s">
        <v>365</v>
      </c>
      <c r="F88" s="19" t="s">
        <v>442</v>
      </c>
      <c r="G88" s="11" t="s">
        <v>210</v>
      </c>
      <c r="H88" s="86"/>
      <c r="I88" s="20"/>
      <c r="J88" s="13">
        <v>5</v>
      </c>
      <c r="K88" s="13">
        <f t="shared" si="13"/>
        <v>95</v>
      </c>
      <c r="L88" s="13">
        <v>5</v>
      </c>
      <c r="M88" s="31">
        <f t="shared" si="30"/>
        <v>89.285714285714292</v>
      </c>
      <c r="N88" s="31">
        <f t="shared" si="30"/>
        <v>178.57142857142858</v>
      </c>
      <c r="O88" s="31">
        <f t="shared" si="30"/>
        <v>267.85714285714289</v>
      </c>
      <c r="P88" s="31">
        <f t="shared" si="30"/>
        <v>357.14285714285717</v>
      </c>
      <c r="Q88" s="31">
        <f t="shared" si="30"/>
        <v>446.42857142857144</v>
      </c>
      <c r="R88" s="31">
        <f t="shared" si="30"/>
        <v>535.71428571428578</v>
      </c>
      <c r="S88" s="5">
        <f t="shared" si="21"/>
        <v>75</v>
      </c>
      <c r="T88" s="5">
        <f t="shared" si="22"/>
        <v>150</v>
      </c>
      <c r="U88" s="5">
        <f t="shared" si="23"/>
        <v>225</v>
      </c>
      <c r="V88" s="5">
        <f t="shared" si="24"/>
        <v>300</v>
      </c>
      <c r="W88" s="5">
        <f t="shared" si="25"/>
        <v>375</v>
      </c>
      <c r="X88" s="5">
        <f t="shared" si="26"/>
        <v>450</v>
      </c>
      <c r="Y88" s="18"/>
      <c r="Z88" s="18"/>
      <c r="AA88" s="18"/>
      <c r="AB88" s="18"/>
      <c r="AC88" s="19"/>
    </row>
    <row r="89" spans="1:29" s="22" customFormat="1" ht="41.4" x14ac:dyDescent="0.6">
      <c r="A89" s="5">
        <v>15360</v>
      </c>
      <c r="B89" s="6" t="s">
        <v>209</v>
      </c>
      <c r="C89" s="11" t="s">
        <v>206</v>
      </c>
      <c r="D89" s="11" t="s">
        <v>45</v>
      </c>
      <c r="E89" s="15" t="s">
        <v>362</v>
      </c>
      <c r="F89" s="19" t="s">
        <v>443</v>
      </c>
      <c r="G89" s="11" t="s">
        <v>147</v>
      </c>
      <c r="H89" s="85"/>
      <c r="I89" s="8"/>
      <c r="J89" s="13">
        <v>10</v>
      </c>
      <c r="K89" s="13">
        <f t="shared" si="13"/>
        <v>90</v>
      </c>
      <c r="L89" s="13">
        <v>8</v>
      </c>
      <c r="M89" s="31">
        <f t="shared" si="30"/>
        <v>142.85714285714286</v>
      </c>
      <c r="N89" s="31">
        <f t="shared" si="30"/>
        <v>285.71428571428572</v>
      </c>
      <c r="O89" s="31">
        <f t="shared" si="30"/>
        <v>428.57142857142856</v>
      </c>
      <c r="P89" s="31">
        <f t="shared" si="30"/>
        <v>571.42857142857144</v>
      </c>
      <c r="Q89" s="31">
        <f t="shared" si="30"/>
        <v>714.28571428571433</v>
      </c>
      <c r="R89" s="31">
        <f t="shared" si="30"/>
        <v>857.14285714285711</v>
      </c>
      <c r="S89" s="5">
        <f t="shared" si="21"/>
        <v>120</v>
      </c>
      <c r="T89" s="5">
        <f t="shared" si="22"/>
        <v>240</v>
      </c>
      <c r="U89" s="5">
        <f t="shared" si="23"/>
        <v>360</v>
      </c>
      <c r="V89" s="5">
        <f t="shared" si="24"/>
        <v>480</v>
      </c>
      <c r="W89" s="5">
        <f t="shared" si="25"/>
        <v>600</v>
      </c>
      <c r="X89" s="5">
        <f t="shared" si="26"/>
        <v>720</v>
      </c>
      <c r="Y89" s="5"/>
      <c r="Z89" s="5"/>
      <c r="AA89" s="5"/>
      <c r="AB89" s="5"/>
      <c r="AC89" s="6"/>
    </row>
    <row r="90" spans="1:29" s="22" customFormat="1" ht="55.2" x14ac:dyDescent="0.6">
      <c r="A90" s="5">
        <v>15350</v>
      </c>
      <c r="B90" s="6" t="s">
        <v>69</v>
      </c>
      <c r="C90" s="11" t="s">
        <v>205</v>
      </c>
      <c r="D90" s="11" t="s">
        <v>45</v>
      </c>
      <c r="E90" s="15" t="s">
        <v>389</v>
      </c>
      <c r="F90" s="19" t="s">
        <v>420</v>
      </c>
      <c r="G90" s="11" t="s">
        <v>147</v>
      </c>
      <c r="H90" s="85"/>
      <c r="I90" s="8"/>
      <c r="J90" s="13">
        <v>30</v>
      </c>
      <c r="K90" s="13">
        <f t="shared" si="13"/>
        <v>70</v>
      </c>
      <c r="L90" s="13">
        <v>7.8</v>
      </c>
      <c r="M90" s="31">
        <f t="shared" si="30"/>
        <v>139.28571428571431</v>
      </c>
      <c r="N90" s="31">
        <f t="shared" si="30"/>
        <v>278.57142857142861</v>
      </c>
      <c r="O90" s="31">
        <f t="shared" si="30"/>
        <v>417.85714285714289</v>
      </c>
      <c r="P90" s="31">
        <f t="shared" si="30"/>
        <v>557.14285714285722</v>
      </c>
      <c r="Q90" s="31">
        <f t="shared" si="30"/>
        <v>696.42857142857144</v>
      </c>
      <c r="R90" s="31">
        <f t="shared" si="30"/>
        <v>835.71428571428578</v>
      </c>
      <c r="S90" s="5">
        <f t="shared" si="21"/>
        <v>117</v>
      </c>
      <c r="T90" s="5">
        <f t="shared" si="22"/>
        <v>234</v>
      </c>
      <c r="U90" s="5">
        <f t="shared" si="23"/>
        <v>351</v>
      </c>
      <c r="V90" s="5">
        <f t="shared" si="24"/>
        <v>468</v>
      </c>
      <c r="W90" s="5">
        <f t="shared" si="25"/>
        <v>585</v>
      </c>
      <c r="X90" s="5">
        <f t="shared" si="26"/>
        <v>702</v>
      </c>
      <c r="Y90" s="5"/>
      <c r="Z90" s="5"/>
      <c r="AA90" s="5"/>
      <c r="AB90" s="5"/>
      <c r="AC90" s="6"/>
    </row>
    <row r="91" spans="1:29" s="22" customFormat="1" ht="55.2" x14ac:dyDescent="0.6">
      <c r="A91" s="5">
        <v>15370</v>
      </c>
      <c r="B91" s="6" t="s">
        <v>70</v>
      </c>
      <c r="C91" s="11" t="s">
        <v>207</v>
      </c>
      <c r="D91" s="11" t="s">
        <v>44</v>
      </c>
      <c r="E91" s="15" t="s">
        <v>368</v>
      </c>
      <c r="F91" s="19" t="s">
        <v>353</v>
      </c>
      <c r="G91" s="11" t="s">
        <v>213</v>
      </c>
      <c r="H91" s="85"/>
      <c r="I91" s="8"/>
      <c r="J91" s="13">
        <v>50</v>
      </c>
      <c r="K91" s="13">
        <f t="shared" si="13"/>
        <v>50</v>
      </c>
      <c r="L91" s="13">
        <v>5.5</v>
      </c>
      <c r="M91" s="31">
        <f t="shared" ref="M91:R100" si="31">(((($C$2/2.205)*$L91*3.5)/1000)*5)*M$4</f>
        <v>98.214285714285694</v>
      </c>
      <c r="N91" s="31">
        <f t="shared" si="31"/>
        <v>196.42857142857139</v>
      </c>
      <c r="O91" s="31">
        <f t="shared" si="31"/>
        <v>294.64285714285711</v>
      </c>
      <c r="P91" s="31">
        <f t="shared" si="31"/>
        <v>392.85714285714278</v>
      </c>
      <c r="Q91" s="31">
        <f t="shared" si="31"/>
        <v>491.0714285714285</v>
      </c>
      <c r="R91" s="31">
        <f t="shared" si="31"/>
        <v>589.28571428571422</v>
      </c>
      <c r="S91" s="5">
        <f t="shared" si="21"/>
        <v>82.5</v>
      </c>
      <c r="T91" s="5">
        <f t="shared" si="22"/>
        <v>165</v>
      </c>
      <c r="U91" s="5">
        <f t="shared" si="23"/>
        <v>247.5</v>
      </c>
      <c r="V91" s="5">
        <f t="shared" si="24"/>
        <v>330</v>
      </c>
      <c r="W91" s="5">
        <f t="shared" si="25"/>
        <v>412.5</v>
      </c>
      <c r="X91" s="5">
        <f t="shared" si="26"/>
        <v>495</v>
      </c>
      <c r="Y91" s="5"/>
      <c r="Z91" s="5"/>
      <c r="AA91" s="5"/>
      <c r="AB91" s="5"/>
      <c r="AC91" s="6"/>
    </row>
    <row r="92" spans="1:29" s="22" customFormat="1" ht="69" x14ac:dyDescent="0.6">
      <c r="A92" s="5">
        <v>15450</v>
      </c>
      <c r="B92" s="6" t="s">
        <v>71</v>
      </c>
      <c r="C92" s="11" t="s">
        <v>71</v>
      </c>
      <c r="D92" s="11" t="s">
        <v>45</v>
      </c>
      <c r="E92" s="15" t="s">
        <v>366</v>
      </c>
      <c r="F92" s="19" t="s">
        <v>444</v>
      </c>
      <c r="G92" s="11" t="s">
        <v>185</v>
      </c>
      <c r="H92" s="85"/>
      <c r="I92" s="8"/>
      <c r="J92" s="13">
        <v>10</v>
      </c>
      <c r="K92" s="13">
        <f t="shared" si="13"/>
        <v>90</v>
      </c>
      <c r="L92" s="13">
        <v>7</v>
      </c>
      <c r="M92" s="31">
        <f t="shared" si="31"/>
        <v>124.99999999999999</v>
      </c>
      <c r="N92" s="31">
        <f t="shared" si="31"/>
        <v>249.99999999999997</v>
      </c>
      <c r="O92" s="31">
        <f t="shared" si="31"/>
        <v>374.99999999999994</v>
      </c>
      <c r="P92" s="31">
        <f t="shared" si="31"/>
        <v>499.99999999999994</v>
      </c>
      <c r="Q92" s="31">
        <f t="shared" si="31"/>
        <v>624.99999999999989</v>
      </c>
      <c r="R92" s="31">
        <f t="shared" si="31"/>
        <v>749.99999999999989</v>
      </c>
      <c r="S92" s="5">
        <f t="shared" si="21"/>
        <v>105</v>
      </c>
      <c r="T92" s="5">
        <f t="shared" si="22"/>
        <v>210</v>
      </c>
      <c r="U92" s="5">
        <f t="shared" si="23"/>
        <v>315</v>
      </c>
      <c r="V92" s="5">
        <f t="shared" si="24"/>
        <v>420</v>
      </c>
      <c r="W92" s="5">
        <f t="shared" si="25"/>
        <v>525</v>
      </c>
      <c r="X92" s="5">
        <f t="shared" si="26"/>
        <v>630</v>
      </c>
      <c r="Y92" s="5"/>
      <c r="Z92" s="5"/>
      <c r="AA92" s="5"/>
      <c r="AB92" s="5"/>
      <c r="AC92" s="6"/>
    </row>
    <row r="93" spans="1:29" s="22" customFormat="1" ht="69" x14ac:dyDescent="0.6">
      <c r="A93" s="5">
        <v>15460</v>
      </c>
      <c r="B93" s="6" t="s">
        <v>72</v>
      </c>
      <c r="C93" s="11" t="s">
        <v>72</v>
      </c>
      <c r="D93" s="11" t="s">
        <v>45</v>
      </c>
      <c r="E93" s="15" t="s">
        <v>367</v>
      </c>
      <c r="F93" s="19" t="s">
        <v>420</v>
      </c>
      <c r="G93" s="11" t="s">
        <v>214</v>
      </c>
      <c r="H93" s="85"/>
      <c r="I93" s="8"/>
      <c r="J93" s="13">
        <v>30</v>
      </c>
      <c r="K93" s="13">
        <f t="shared" si="13"/>
        <v>70</v>
      </c>
      <c r="L93" s="13">
        <v>8</v>
      </c>
      <c r="M93" s="31">
        <f t="shared" si="31"/>
        <v>142.85714285714286</v>
      </c>
      <c r="N93" s="31">
        <f t="shared" si="31"/>
        <v>285.71428571428572</v>
      </c>
      <c r="O93" s="31">
        <f t="shared" si="31"/>
        <v>428.57142857142856</v>
      </c>
      <c r="P93" s="31">
        <f t="shared" si="31"/>
        <v>571.42857142857144</v>
      </c>
      <c r="Q93" s="31">
        <f t="shared" si="31"/>
        <v>714.28571428571433</v>
      </c>
      <c r="R93" s="31">
        <f t="shared" si="31"/>
        <v>857.14285714285711</v>
      </c>
      <c r="S93" s="5">
        <f t="shared" si="21"/>
        <v>120</v>
      </c>
      <c r="T93" s="5">
        <f t="shared" si="22"/>
        <v>240</v>
      </c>
      <c r="U93" s="5">
        <f t="shared" si="23"/>
        <v>360</v>
      </c>
      <c r="V93" s="5">
        <f t="shared" si="24"/>
        <v>480</v>
      </c>
      <c r="W93" s="5">
        <f t="shared" si="25"/>
        <v>600</v>
      </c>
      <c r="X93" s="5">
        <f t="shared" si="26"/>
        <v>720</v>
      </c>
      <c r="Y93" s="5"/>
      <c r="Z93" s="5"/>
      <c r="AA93" s="5"/>
      <c r="AB93" s="5"/>
      <c r="AC93" s="6"/>
    </row>
    <row r="94" spans="1:29" s="22" customFormat="1" ht="55.2" x14ac:dyDescent="0.6">
      <c r="A94" s="5">
        <v>15465</v>
      </c>
      <c r="B94" s="6" t="s">
        <v>215</v>
      </c>
      <c r="C94" s="11" t="s">
        <v>73</v>
      </c>
      <c r="D94" s="11" t="s">
        <v>43</v>
      </c>
      <c r="E94" s="15" t="s">
        <v>369</v>
      </c>
      <c r="F94" s="19" t="s">
        <v>445</v>
      </c>
      <c r="G94" s="11" t="s">
        <v>216</v>
      </c>
      <c r="H94" s="85"/>
      <c r="I94" s="8"/>
      <c r="J94" s="13">
        <v>0</v>
      </c>
      <c r="K94" s="13">
        <f t="shared" si="13"/>
        <v>100</v>
      </c>
      <c r="L94" s="13">
        <v>3.3</v>
      </c>
      <c r="M94" s="31">
        <f t="shared" si="31"/>
        <v>58.928571428571423</v>
      </c>
      <c r="N94" s="31">
        <f t="shared" si="31"/>
        <v>117.85714285714285</v>
      </c>
      <c r="O94" s="31">
        <f t="shared" si="31"/>
        <v>176.78571428571428</v>
      </c>
      <c r="P94" s="31">
        <f t="shared" si="31"/>
        <v>235.71428571428569</v>
      </c>
      <c r="Q94" s="31">
        <f t="shared" si="31"/>
        <v>294.64285714285711</v>
      </c>
      <c r="R94" s="31">
        <f t="shared" si="31"/>
        <v>353.57142857142856</v>
      </c>
      <c r="S94" s="5">
        <f t="shared" si="21"/>
        <v>49.5</v>
      </c>
      <c r="T94" s="5">
        <f t="shared" si="22"/>
        <v>99</v>
      </c>
      <c r="U94" s="5">
        <f t="shared" si="23"/>
        <v>148.5</v>
      </c>
      <c r="V94" s="5">
        <f t="shared" si="24"/>
        <v>198</v>
      </c>
      <c r="W94" s="5">
        <f t="shared" si="25"/>
        <v>247.5</v>
      </c>
      <c r="X94" s="5">
        <f t="shared" si="26"/>
        <v>297</v>
      </c>
      <c r="Y94" s="5"/>
      <c r="Z94" s="5"/>
      <c r="AA94" s="5"/>
      <c r="AB94" s="5"/>
      <c r="AC94" s="6"/>
    </row>
    <row r="95" spans="1:29" s="22" customFormat="1" ht="55.2" x14ac:dyDescent="0.6">
      <c r="A95" s="5">
        <v>15470</v>
      </c>
      <c r="B95" s="26" t="s">
        <v>217</v>
      </c>
      <c r="C95" s="11" t="s">
        <v>218</v>
      </c>
      <c r="D95" s="11" t="s">
        <v>44</v>
      </c>
      <c r="E95" s="15" t="s">
        <v>354</v>
      </c>
      <c r="F95" s="19" t="s">
        <v>446</v>
      </c>
      <c r="G95" s="11" t="s">
        <v>223</v>
      </c>
      <c r="H95" s="85"/>
      <c r="I95" s="8"/>
      <c r="J95" s="13">
        <v>50</v>
      </c>
      <c r="K95" s="13">
        <f t="shared" si="13"/>
        <v>50</v>
      </c>
      <c r="L95" s="13">
        <v>4</v>
      </c>
      <c r="M95" s="31">
        <f t="shared" si="31"/>
        <v>71.428571428571431</v>
      </c>
      <c r="N95" s="31">
        <f t="shared" si="31"/>
        <v>142.85714285714286</v>
      </c>
      <c r="O95" s="31">
        <f t="shared" si="31"/>
        <v>214.28571428571428</v>
      </c>
      <c r="P95" s="31">
        <f t="shared" si="31"/>
        <v>285.71428571428572</v>
      </c>
      <c r="Q95" s="31">
        <f t="shared" si="31"/>
        <v>357.14285714285717</v>
      </c>
      <c r="R95" s="31">
        <f t="shared" si="31"/>
        <v>428.57142857142856</v>
      </c>
      <c r="S95" s="5">
        <f t="shared" si="21"/>
        <v>60</v>
      </c>
      <c r="T95" s="5">
        <f t="shared" si="22"/>
        <v>120</v>
      </c>
      <c r="U95" s="5">
        <f t="shared" si="23"/>
        <v>180</v>
      </c>
      <c r="V95" s="5">
        <f t="shared" si="24"/>
        <v>240</v>
      </c>
      <c r="W95" s="5">
        <f t="shared" si="25"/>
        <v>300</v>
      </c>
      <c r="X95" s="5">
        <f t="shared" si="26"/>
        <v>360</v>
      </c>
      <c r="Y95" s="5"/>
      <c r="Z95" s="5"/>
      <c r="AA95" s="5"/>
      <c r="AB95" s="5"/>
      <c r="AC95" s="6"/>
    </row>
    <row r="96" spans="1:29" s="22" customFormat="1" ht="72" customHeight="1" x14ac:dyDescent="0.6">
      <c r="A96" s="5">
        <v>15562</v>
      </c>
      <c r="B96" s="6" t="s">
        <v>219</v>
      </c>
      <c r="C96" s="11" t="s">
        <v>220</v>
      </c>
      <c r="D96" s="11" t="s">
        <v>138</v>
      </c>
      <c r="E96" s="41" t="s">
        <v>390</v>
      </c>
      <c r="F96" s="30" t="s">
        <v>420</v>
      </c>
      <c r="G96" s="40" t="s">
        <v>147</v>
      </c>
      <c r="H96" s="85"/>
      <c r="I96" s="8"/>
      <c r="J96" s="13">
        <v>10</v>
      </c>
      <c r="K96" s="13">
        <f t="shared" si="13"/>
        <v>90</v>
      </c>
      <c r="L96" s="13">
        <v>6.3</v>
      </c>
      <c r="M96" s="31">
        <f t="shared" si="31"/>
        <v>112.49999999999999</v>
      </c>
      <c r="N96" s="31">
        <f t="shared" si="31"/>
        <v>224.99999999999997</v>
      </c>
      <c r="O96" s="31">
        <f t="shared" si="31"/>
        <v>337.49999999999994</v>
      </c>
      <c r="P96" s="31">
        <f t="shared" si="31"/>
        <v>449.99999999999994</v>
      </c>
      <c r="Q96" s="31">
        <f t="shared" si="31"/>
        <v>562.49999999999989</v>
      </c>
      <c r="R96" s="31">
        <f t="shared" si="31"/>
        <v>674.99999999999989</v>
      </c>
      <c r="S96" s="5">
        <f t="shared" si="21"/>
        <v>94.5</v>
      </c>
      <c r="T96" s="5">
        <f t="shared" si="22"/>
        <v>189</v>
      </c>
      <c r="U96" s="5">
        <f t="shared" si="23"/>
        <v>283.5</v>
      </c>
      <c r="V96" s="5">
        <f t="shared" si="24"/>
        <v>378</v>
      </c>
      <c r="W96" s="5">
        <f t="shared" si="25"/>
        <v>472.5</v>
      </c>
      <c r="X96" s="5">
        <f t="shared" si="26"/>
        <v>567</v>
      </c>
      <c r="Y96" s="5"/>
      <c r="Z96" s="5"/>
      <c r="AA96" s="5"/>
      <c r="AB96" s="5"/>
      <c r="AC96" s="6"/>
    </row>
    <row r="97" spans="1:29" s="22" customFormat="1" ht="109" customHeight="1" x14ac:dyDescent="0.6">
      <c r="A97" s="5">
        <v>15560</v>
      </c>
      <c r="B97" s="6" t="s">
        <v>222</v>
      </c>
      <c r="C97" s="11" t="s">
        <v>221</v>
      </c>
      <c r="D97" s="11" t="s">
        <v>45</v>
      </c>
      <c r="E97" s="41" t="s">
        <v>391</v>
      </c>
      <c r="F97" s="30" t="s">
        <v>420</v>
      </c>
      <c r="G97" s="40" t="s">
        <v>147</v>
      </c>
      <c r="H97" s="85"/>
      <c r="I97" s="8"/>
      <c r="J97" s="13">
        <v>10</v>
      </c>
      <c r="K97" s="13">
        <f t="shared" si="13"/>
        <v>90</v>
      </c>
      <c r="L97" s="13">
        <v>8.3000000000000007</v>
      </c>
      <c r="M97" s="31">
        <f t="shared" si="31"/>
        <v>148.21428571428569</v>
      </c>
      <c r="N97" s="31">
        <f t="shared" si="31"/>
        <v>296.42857142857139</v>
      </c>
      <c r="O97" s="31">
        <f t="shared" si="31"/>
        <v>444.64285714285711</v>
      </c>
      <c r="P97" s="31">
        <f t="shared" si="31"/>
        <v>592.85714285714278</v>
      </c>
      <c r="Q97" s="31">
        <f t="shared" si="31"/>
        <v>741.07142857142844</v>
      </c>
      <c r="R97" s="31">
        <f t="shared" si="31"/>
        <v>889.28571428571422</v>
      </c>
      <c r="S97" s="5">
        <f t="shared" si="21"/>
        <v>124.50000000000001</v>
      </c>
      <c r="T97" s="5">
        <f t="shared" si="22"/>
        <v>249.00000000000003</v>
      </c>
      <c r="U97" s="5">
        <f t="shared" si="23"/>
        <v>373.50000000000006</v>
      </c>
      <c r="V97" s="5">
        <f t="shared" si="24"/>
        <v>498.00000000000006</v>
      </c>
      <c r="W97" s="5">
        <f t="shared" si="25"/>
        <v>622.5</v>
      </c>
      <c r="X97" s="5">
        <f t="shared" si="26"/>
        <v>747.00000000000011</v>
      </c>
      <c r="Y97" s="5"/>
      <c r="Z97" s="5"/>
      <c r="AA97" s="5"/>
      <c r="AB97" s="5"/>
      <c r="AC97" s="6"/>
    </row>
    <row r="98" spans="1:29" s="22" customFormat="1" ht="69" x14ac:dyDescent="0.6">
      <c r="A98" s="5">
        <v>15600</v>
      </c>
      <c r="B98" s="6" t="s">
        <v>74</v>
      </c>
      <c r="C98" s="11" t="s">
        <v>356</v>
      </c>
      <c r="D98" s="11" t="s">
        <v>139</v>
      </c>
      <c r="E98" s="15" t="s">
        <v>392</v>
      </c>
      <c r="F98" s="19" t="s">
        <v>447</v>
      </c>
      <c r="G98" s="11" t="s">
        <v>224</v>
      </c>
      <c r="H98" s="85"/>
      <c r="I98" s="8"/>
      <c r="J98" s="13">
        <v>5</v>
      </c>
      <c r="K98" s="13">
        <f t="shared" si="13"/>
        <v>95</v>
      </c>
      <c r="L98" s="13">
        <v>3.5</v>
      </c>
      <c r="M98" s="31">
        <f t="shared" si="31"/>
        <v>62.499999999999993</v>
      </c>
      <c r="N98" s="31">
        <f t="shared" si="31"/>
        <v>124.99999999999999</v>
      </c>
      <c r="O98" s="31">
        <f t="shared" si="31"/>
        <v>187.49999999999997</v>
      </c>
      <c r="P98" s="31">
        <f t="shared" si="31"/>
        <v>249.99999999999997</v>
      </c>
      <c r="Q98" s="31">
        <f t="shared" si="31"/>
        <v>312.49999999999994</v>
      </c>
      <c r="R98" s="31">
        <f t="shared" si="31"/>
        <v>374.99999999999994</v>
      </c>
      <c r="S98" s="5">
        <f t="shared" si="21"/>
        <v>52.5</v>
      </c>
      <c r="T98" s="5">
        <f t="shared" si="22"/>
        <v>105</v>
      </c>
      <c r="U98" s="5">
        <f t="shared" si="23"/>
        <v>157.5</v>
      </c>
      <c r="V98" s="5">
        <f t="shared" si="24"/>
        <v>210</v>
      </c>
      <c r="W98" s="5">
        <f t="shared" si="25"/>
        <v>262.5</v>
      </c>
      <c r="X98" s="5">
        <f t="shared" si="26"/>
        <v>315</v>
      </c>
      <c r="Y98" s="5"/>
      <c r="Z98" s="5"/>
      <c r="AA98" s="5"/>
      <c r="AB98" s="5"/>
      <c r="AC98" s="6"/>
    </row>
    <row r="99" spans="1:29" s="22" customFormat="1" ht="41.4" x14ac:dyDescent="0.6">
      <c r="A99" s="5">
        <v>15660</v>
      </c>
      <c r="B99" s="6" t="s">
        <v>225</v>
      </c>
      <c r="C99" s="11" t="s">
        <v>75</v>
      </c>
      <c r="D99" s="11" t="s">
        <v>44</v>
      </c>
      <c r="E99" s="15" t="s">
        <v>393</v>
      </c>
      <c r="F99" s="19" t="s">
        <v>355</v>
      </c>
      <c r="G99" s="11" t="s">
        <v>226</v>
      </c>
      <c r="H99" s="85"/>
      <c r="I99" s="8"/>
      <c r="J99" s="13">
        <v>25</v>
      </c>
      <c r="K99" s="13">
        <f t="shared" si="13"/>
        <v>75</v>
      </c>
      <c r="L99" s="13">
        <v>4</v>
      </c>
      <c r="M99" s="31">
        <f t="shared" si="31"/>
        <v>71.428571428571431</v>
      </c>
      <c r="N99" s="31">
        <f t="shared" si="31"/>
        <v>142.85714285714286</v>
      </c>
      <c r="O99" s="31">
        <f t="shared" si="31"/>
        <v>214.28571428571428</v>
      </c>
      <c r="P99" s="31">
        <f t="shared" si="31"/>
        <v>285.71428571428572</v>
      </c>
      <c r="Q99" s="31">
        <f t="shared" si="31"/>
        <v>357.14285714285717</v>
      </c>
      <c r="R99" s="31">
        <f t="shared" si="31"/>
        <v>428.57142857142856</v>
      </c>
      <c r="S99" s="5">
        <f t="shared" si="21"/>
        <v>60</v>
      </c>
      <c r="T99" s="5">
        <f t="shared" si="22"/>
        <v>120</v>
      </c>
      <c r="U99" s="5">
        <f t="shared" si="23"/>
        <v>180</v>
      </c>
      <c r="V99" s="5">
        <f t="shared" si="24"/>
        <v>240</v>
      </c>
      <c r="W99" s="5">
        <f t="shared" si="25"/>
        <v>300</v>
      </c>
      <c r="X99" s="5">
        <f t="shared" si="26"/>
        <v>360</v>
      </c>
      <c r="Y99" s="5"/>
      <c r="Z99" s="5"/>
      <c r="AA99" s="5"/>
      <c r="AB99" s="5"/>
      <c r="AC99" s="6"/>
    </row>
    <row r="100" spans="1:29" s="4" customFormat="1" ht="71.05" customHeight="1" x14ac:dyDescent="0.6">
      <c r="A100" s="5">
        <v>15675</v>
      </c>
      <c r="B100" s="6" t="s">
        <v>227</v>
      </c>
      <c r="C100" s="11" t="s">
        <v>76</v>
      </c>
      <c r="D100" s="11" t="s">
        <v>45</v>
      </c>
      <c r="E100" s="15" t="s">
        <v>394</v>
      </c>
      <c r="F100" s="19"/>
      <c r="G100" s="11" t="s">
        <v>151</v>
      </c>
      <c r="H100" s="87"/>
      <c r="I100" s="6"/>
      <c r="J100" s="13">
        <v>25</v>
      </c>
      <c r="K100" s="13">
        <f t="shared" si="13"/>
        <v>75</v>
      </c>
      <c r="L100" s="13">
        <v>7.3</v>
      </c>
      <c r="M100" s="31">
        <f t="shared" si="31"/>
        <v>130.35714285714283</v>
      </c>
      <c r="N100" s="31">
        <f t="shared" si="31"/>
        <v>260.71428571428567</v>
      </c>
      <c r="O100" s="31">
        <f t="shared" si="31"/>
        <v>391.07142857142856</v>
      </c>
      <c r="P100" s="31">
        <f t="shared" si="31"/>
        <v>521.42857142857133</v>
      </c>
      <c r="Q100" s="31">
        <f t="shared" si="31"/>
        <v>651.78571428571422</v>
      </c>
      <c r="R100" s="31">
        <f t="shared" si="31"/>
        <v>782.14285714285711</v>
      </c>
      <c r="S100" s="5">
        <f t="shared" si="21"/>
        <v>109.5</v>
      </c>
      <c r="T100" s="5">
        <f t="shared" si="22"/>
        <v>219</v>
      </c>
      <c r="U100" s="5">
        <f t="shared" si="23"/>
        <v>328.5</v>
      </c>
      <c r="V100" s="5">
        <f t="shared" si="24"/>
        <v>438</v>
      </c>
      <c r="W100" s="5">
        <f t="shared" si="25"/>
        <v>547.5</v>
      </c>
      <c r="X100" s="5">
        <f t="shared" si="26"/>
        <v>657</v>
      </c>
      <c r="Y100" s="5"/>
      <c r="Z100" s="5"/>
      <c r="AA100" s="5"/>
      <c r="AB100" s="5"/>
      <c r="AC100" s="6"/>
    </row>
    <row r="101" spans="1:29" s="22" customFormat="1" ht="55.2" x14ac:dyDescent="0.6">
      <c r="A101" s="5">
        <v>15700</v>
      </c>
      <c r="B101" s="6" t="s">
        <v>228</v>
      </c>
      <c r="C101" s="11" t="s">
        <v>77</v>
      </c>
      <c r="D101" s="11" t="s">
        <v>43</v>
      </c>
      <c r="E101" s="15" t="s">
        <v>395</v>
      </c>
      <c r="F101" s="19" t="s">
        <v>447</v>
      </c>
      <c r="G101" s="11" t="s">
        <v>256</v>
      </c>
      <c r="H101" s="85"/>
      <c r="I101" s="8"/>
      <c r="J101" s="13">
        <v>80</v>
      </c>
      <c r="K101" s="13">
        <f t="shared" si="13"/>
        <v>20</v>
      </c>
      <c r="L101" s="13">
        <v>3.5</v>
      </c>
      <c r="M101" s="31">
        <f t="shared" ref="M101:R113" si="32">(((($C$2/2.205)*$L101*3.5)/1000)*5)*M$4</f>
        <v>62.499999999999993</v>
      </c>
      <c r="N101" s="31">
        <f t="shared" si="32"/>
        <v>124.99999999999999</v>
      </c>
      <c r="O101" s="31">
        <f t="shared" si="32"/>
        <v>187.49999999999997</v>
      </c>
      <c r="P101" s="31">
        <f t="shared" si="32"/>
        <v>249.99999999999997</v>
      </c>
      <c r="Q101" s="31">
        <f t="shared" si="32"/>
        <v>312.49999999999994</v>
      </c>
      <c r="R101" s="31">
        <f t="shared" si="32"/>
        <v>374.99999999999994</v>
      </c>
      <c r="S101" s="5">
        <f t="shared" si="21"/>
        <v>52.5</v>
      </c>
      <c r="T101" s="5">
        <f t="shared" si="22"/>
        <v>105</v>
      </c>
      <c r="U101" s="5">
        <f t="shared" si="23"/>
        <v>157.5</v>
      </c>
      <c r="V101" s="5">
        <f t="shared" si="24"/>
        <v>210</v>
      </c>
      <c r="W101" s="5">
        <f t="shared" si="25"/>
        <v>262.5</v>
      </c>
      <c r="X101" s="5">
        <f t="shared" si="26"/>
        <v>315</v>
      </c>
      <c r="Y101" s="5"/>
      <c r="Z101" s="5"/>
      <c r="AA101" s="5"/>
      <c r="AB101" s="5"/>
      <c r="AC101" s="6"/>
    </row>
    <row r="102" spans="1:29" s="24" customFormat="1" ht="69" x14ac:dyDescent="0.6">
      <c r="A102" s="18">
        <v>17050</v>
      </c>
      <c r="B102" s="19" t="s">
        <v>230</v>
      </c>
      <c r="C102" s="11" t="s">
        <v>78</v>
      </c>
      <c r="D102" s="11" t="s">
        <v>45</v>
      </c>
      <c r="E102" s="15" t="s">
        <v>396</v>
      </c>
      <c r="F102" s="19" t="s">
        <v>448</v>
      </c>
      <c r="G102" s="11" t="s">
        <v>255</v>
      </c>
      <c r="H102" s="86"/>
      <c r="I102" s="20"/>
      <c r="J102" s="13">
        <v>90</v>
      </c>
      <c r="K102" s="13">
        <f t="shared" si="13"/>
        <v>10</v>
      </c>
      <c r="L102" s="13">
        <v>8.3000000000000007</v>
      </c>
      <c r="M102" s="31">
        <f t="shared" si="32"/>
        <v>148.21428571428569</v>
      </c>
      <c r="N102" s="31">
        <f t="shared" si="32"/>
        <v>296.42857142857139</v>
      </c>
      <c r="O102" s="31">
        <f t="shared" si="32"/>
        <v>444.64285714285711</v>
      </c>
      <c r="P102" s="31">
        <f t="shared" si="32"/>
        <v>592.85714285714278</v>
      </c>
      <c r="Q102" s="31">
        <f t="shared" si="32"/>
        <v>741.07142857142844</v>
      </c>
      <c r="R102" s="31">
        <f t="shared" si="32"/>
        <v>889.28571428571422</v>
      </c>
      <c r="S102" s="18">
        <f t="shared" si="21"/>
        <v>124.50000000000001</v>
      </c>
      <c r="T102" s="18">
        <f t="shared" si="22"/>
        <v>249.00000000000003</v>
      </c>
      <c r="U102" s="18">
        <f t="shared" si="23"/>
        <v>373.50000000000006</v>
      </c>
      <c r="V102" s="18">
        <f t="shared" si="24"/>
        <v>498.00000000000006</v>
      </c>
      <c r="W102" s="18">
        <f t="shared" si="25"/>
        <v>622.5</v>
      </c>
      <c r="X102" s="18">
        <f t="shared" si="26"/>
        <v>747.00000000000011</v>
      </c>
      <c r="Y102" s="18"/>
      <c r="Z102" s="18"/>
      <c r="AA102" s="18"/>
      <c r="AB102" s="18"/>
      <c r="AC102" s="19"/>
    </row>
    <row r="103" spans="1:29" s="22" customFormat="1" ht="55.2" x14ac:dyDescent="0.6">
      <c r="A103" s="5">
        <v>18100</v>
      </c>
      <c r="B103" s="6" t="s">
        <v>232</v>
      </c>
      <c r="C103" s="11" t="s">
        <v>234</v>
      </c>
      <c r="D103" s="11" t="s">
        <v>44</v>
      </c>
      <c r="E103" s="15" t="s">
        <v>397</v>
      </c>
      <c r="F103" s="19" t="s">
        <v>357</v>
      </c>
      <c r="G103" s="11" t="s">
        <v>254</v>
      </c>
      <c r="H103" s="85"/>
      <c r="I103" s="8"/>
      <c r="J103" s="13">
        <v>80</v>
      </c>
      <c r="K103" s="13">
        <f t="shared" si="13"/>
        <v>20</v>
      </c>
      <c r="L103" s="13">
        <v>5</v>
      </c>
      <c r="M103" s="31">
        <f t="shared" si="32"/>
        <v>89.285714285714292</v>
      </c>
      <c r="N103" s="31">
        <f t="shared" si="32"/>
        <v>178.57142857142858</v>
      </c>
      <c r="O103" s="31">
        <f t="shared" si="32"/>
        <v>267.85714285714289</v>
      </c>
      <c r="P103" s="31">
        <f t="shared" si="32"/>
        <v>357.14285714285717</v>
      </c>
      <c r="Q103" s="31">
        <f t="shared" si="32"/>
        <v>446.42857142857144</v>
      </c>
      <c r="R103" s="31">
        <f t="shared" si="32"/>
        <v>535.71428571428578</v>
      </c>
      <c r="S103" s="5">
        <f t="shared" si="21"/>
        <v>75</v>
      </c>
      <c r="T103" s="5">
        <f t="shared" si="22"/>
        <v>150</v>
      </c>
      <c r="U103" s="5">
        <f t="shared" si="23"/>
        <v>225</v>
      </c>
      <c r="V103" s="5">
        <f t="shared" si="24"/>
        <v>300</v>
      </c>
      <c r="W103" s="5">
        <f t="shared" si="25"/>
        <v>375</v>
      </c>
      <c r="X103" s="5">
        <f t="shared" si="26"/>
        <v>450</v>
      </c>
      <c r="Y103" s="5"/>
      <c r="Z103" s="5"/>
      <c r="AA103" s="5"/>
      <c r="AB103" s="5"/>
      <c r="AC103" s="6"/>
    </row>
    <row r="104" spans="1:29" s="22" customFormat="1" ht="55.2" x14ac:dyDescent="0.6">
      <c r="A104" s="5">
        <v>18060</v>
      </c>
      <c r="B104" s="29" t="s">
        <v>236</v>
      </c>
      <c r="C104" s="11" t="s">
        <v>231</v>
      </c>
      <c r="D104" s="11" t="s">
        <v>45</v>
      </c>
      <c r="E104" s="15" t="s">
        <v>398</v>
      </c>
      <c r="F104" s="19" t="s">
        <v>449</v>
      </c>
      <c r="G104" s="11" t="s">
        <v>235</v>
      </c>
      <c r="H104" s="85"/>
      <c r="I104" s="8"/>
      <c r="J104" s="13">
        <v>75</v>
      </c>
      <c r="K104" s="13">
        <f t="shared" si="13"/>
        <v>25</v>
      </c>
      <c r="L104" s="13">
        <v>12.5</v>
      </c>
      <c r="M104" s="31">
        <f t="shared" si="32"/>
        <v>223.21428571428572</v>
      </c>
      <c r="N104" s="31">
        <f t="shared" si="32"/>
        <v>446.42857142857144</v>
      </c>
      <c r="O104" s="31">
        <f t="shared" si="32"/>
        <v>669.64285714285711</v>
      </c>
      <c r="P104" s="31">
        <f t="shared" si="32"/>
        <v>892.85714285714289</v>
      </c>
      <c r="Q104" s="31">
        <f t="shared" si="32"/>
        <v>1116.0714285714287</v>
      </c>
      <c r="R104" s="31">
        <f t="shared" si="32"/>
        <v>1339.2857142857142</v>
      </c>
      <c r="S104" s="5">
        <f t="shared" si="21"/>
        <v>187.5</v>
      </c>
      <c r="T104" s="5">
        <f t="shared" si="22"/>
        <v>375</v>
      </c>
      <c r="U104" s="5">
        <f t="shared" si="23"/>
        <v>562.5</v>
      </c>
      <c r="V104" s="5">
        <f t="shared" si="24"/>
        <v>750</v>
      </c>
      <c r="W104" s="5">
        <f t="shared" si="25"/>
        <v>937.5</v>
      </c>
      <c r="X104" s="5">
        <f t="shared" si="26"/>
        <v>1125</v>
      </c>
      <c r="Y104" s="5"/>
      <c r="Z104" s="5"/>
      <c r="AA104" s="5"/>
      <c r="AB104" s="5"/>
      <c r="AC104" s="6"/>
    </row>
    <row r="105" spans="1:29" s="22" customFormat="1" ht="41.4" x14ac:dyDescent="0.6">
      <c r="A105" s="5">
        <v>18020</v>
      </c>
      <c r="B105" s="6" t="s">
        <v>241</v>
      </c>
      <c r="C105" s="11" t="s">
        <v>79</v>
      </c>
      <c r="D105" s="11" t="s">
        <v>44</v>
      </c>
      <c r="E105" s="15" t="s">
        <v>399</v>
      </c>
      <c r="F105" s="19" t="s">
        <v>434</v>
      </c>
      <c r="G105" s="11" t="s">
        <v>233</v>
      </c>
      <c r="H105" s="85"/>
      <c r="I105" s="8"/>
      <c r="J105" s="13">
        <v>80</v>
      </c>
      <c r="K105" s="13">
        <f t="shared" si="13"/>
        <v>20</v>
      </c>
      <c r="L105" s="13">
        <v>4</v>
      </c>
      <c r="M105" s="31">
        <f t="shared" si="32"/>
        <v>71.428571428571431</v>
      </c>
      <c r="N105" s="39">
        <f t="shared" si="32"/>
        <v>142.85714285714286</v>
      </c>
      <c r="O105" s="39">
        <f t="shared" si="32"/>
        <v>214.28571428571428</v>
      </c>
      <c r="P105" s="39">
        <f t="shared" si="32"/>
        <v>285.71428571428572</v>
      </c>
      <c r="Q105" s="39">
        <f t="shared" si="32"/>
        <v>357.14285714285717</v>
      </c>
      <c r="R105" s="39">
        <f t="shared" si="32"/>
        <v>428.57142857142856</v>
      </c>
      <c r="S105" s="5">
        <f t="shared" si="21"/>
        <v>60</v>
      </c>
      <c r="T105" s="5">
        <f t="shared" si="22"/>
        <v>120</v>
      </c>
      <c r="U105" s="5">
        <f t="shared" si="23"/>
        <v>180</v>
      </c>
      <c r="V105" s="5">
        <f t="shared" si="24"/>
        <v>240</v>
      </c>
      <c r="W105" s="5">
        <f t="shared" si="25"/>
        <v>300</v>
      </c>
      <c r="X105" s="5">
        <f t="shared" si="26"/>
        <v>360</v>
      </c>
      <c r="Y105" s="5"/>
      <c r="Z105" s="5"/>
      <c r="AA105" s="5"/>
      <c r="AB105" s="5"/>
      <c r="AC105" s="6"/>
    </row>
    <row r="106" spans="1:29" s="22" customFormat="1" ht="55.2" x14ac:dyDescent="0.6">
      <c r="A106" s="5">
        <v>18140</v>
      </c>
      <c r="B106" s="29" t="s">
        <v>358</v>
      </c>
      <c r="C106" s="11" t="s">
        <v>80</v>
      </c>
      <c r="D106" s="11" t="s">
        <v>43</v>
      </c>
      <c r="E106" s="15" t="s">
        <v>400</v>
      </c>
      <c r="F106" s="19" t="s">
        <v>450</v>
      </c>
      <c r="G106" s="11" t="s">
        <v>242</v>
      </c>
      <c r="H106" s="85"/>
      <c r="I106" s="8"/>
      <c r="J106" s="13">
        <v>50</v>
      </c>
      <c r="K106" s="13">
        <f t="shared" si="13"/>
        <v>50</v>
      </c>
      <c r="L106" s="13">
        <v>3.3</v>
      </c>
      <c r="M106" s="31">
        <f t="shared" si="32"/>
        <v>58.928571428571423</v>
      </c>
      <c r="N106" s="39">
        <f t="shared" si="32"/>
        <v>117.85714285714285</v>
      </c>
      <c r="O106" s="39">
        <f t="shared" si="32"/>
        <v>176.78571428571428</v>
      </c>
      <c r="P106" s="39">
        <f t="shared" si="32"/>
        <v>235.71428571428569</v>
      </c>
      <c r="Q106" s="39">
        <f t="shared" si="32"/>
        <v>294.64285714285711</v>
      </c>
      <c r="R106" s="39">
        <f t="shared" si="32"/>
        <v>353.57142857142856</v>
      </c>
      <c r="S106" s="5">
        <f t="shared" si="21"/>
        <v>49.5</v>
      </c>
      <c r="T106" s="5">
        <f t="shared" si="22"/>
        <v>99</v>
      </c>
      <c r="U106" s="5">
        <f t="shared" si="23"/>
        <v>148.5</v>
      </c>
      <c r="V106" s="5">
        <f t="shared" si="24"/>
        <v>198</v>
      </c>
      <c r="W106" s="5">
        <f t="shared" si="25"/>
        <v>247.5</v>
      </c>
      <c r="X106" s="5">
        <f t="shared" si="26"/>
        <v>297</v>
      </c>
      <c r="Y106" s="5"/>
      <c r="Z106" s="5"/>
      <c r="AA106" s="5"/>
      <c r="AB106" s="5"/>
      <c r="AC106" s="6"/>
    </row>
    <row r="107" spans="1:29" s="22" customFormat="1" ht="56.05" customHeight="1" x14ac:dyDescent="0.6">
      <c r="A107" s="5">
        <v>18220</v>
      </c>
      <c r="B107" s="6" t="s">
        <v>243</v>
      </c>
      <c r="C107" s="11" t="s">
        <v>245</v>
      </c>
      <c r="D107" s="11" t="s">
        <v>43</v>
      </c>
      <c r="E107" s="41" t="s">
        <v>401</v>
      </c>
      <c r="F107" s="30" t="s">
        <v>451</v>
      </c>
      <c r="G107" s="40" t="s">
        <v>244</v>
      </c>
      <c r="H107" s="114"/>
      <c r="I107" s="116"/>
      <c r="J107" s="13">
        <v>10</v>
      </c>
      <c r="K107" s="13">
        <f t="shared" ref="K107:K124" si="33">100-J107</f>
        <v>90</v>
      </c>
      <c r="L107" s="13">
        <v>3</v>
      </c>
      <c r="M107" s="31">
        <f t="shared" si="32"/>
        <v>53.571428571428569</v>
      </c>
      <c r="N107" s="39">
        <f t="shared" si="32"/>
        <v>107.14285714285714</v>
      </c>
      <c r="O107" s="39">
        <f t="shared" si="32"/>
        <v>160.71428571428569</v>
      </c>
      <c r="P107" s="39">
        <f t="shared" si="32"/>
        <v>214.28571428571428</v>
      </c>
      <c r="Q107" s="39">
        <f t="shared" si="32"/>
        <v>267.85714285714283</v>
      </c>
      <c r="R107" s="39">
        <f t="shared" si="32"/>
        <v>321.42857142857139</v>
      </c>
      <c r="S107" s="5">
        <f t="shared" si="21"/>
        <v>45</v>
      </c>
      <c r="T107" s="5">
        <f t="shared" si="22"/>
        <v>90</v>
      </c>
      <c r="U107" s="5">
        <f t="shared" si="23"/>
        <v>135</v>
      </c>
      <c r="V107" s="5">
        <f t="shared" si="24"/>
        <v>180</v>
      </c>
      <c r="W107" s="5">
        <f t="shared" si="25"/>
        <v>225</v>
      </c>
      <c r="X107" s="5">
        <f t="shared" si="26"/>
        <v>270</v>
      </c>
      <c r="Y107" s="5"/>
      <c r="Z107" s="5"/>
      <c r="AA107" s="5"/>
      <c r="AB107" s="5"/>
      <c r="AC107" s="6"/>
    </row>
    <row r="108" spans="1:29" s="22" customFormat="1" ht="69" x14ac:dyDescent="0.6">
      <c r="A108" s="5">
        <v>18222</v>
      </c>
      <c r="B108" s="26" t="s">
        <v>246</v>
      </c>
      <c r="C108" s="11" t="s">
        <v>247</v>
      </c>
      <c r="D108" s="11" t="s">
        <v>44</v>
      </c>
      <c r="E108" s="41" t="s">
        <v>402</v>
      </c>
      <c r="F108" s="30" t="s">
        <v>452</v>
      </c>
      <c r="G108" s="40" t="s">
        <v>244</v>
      </c>
      <c r="H108" s="115"/>
      <c r="I108" s="117"/>
      <c r="J108" s="13">
        <v>10</v>
      </c>
      <c r="K108" s="13">
        <f t="shared" si="33"/>
        <v>90</v>
      </c>
      <c r="L108" s="13">
        <v>5</v>
      </c>
      <c r="M108" s="31">
        <f t="shared" si="32"/>
        <v>89.285714285714292</v>
      </c>
      <c r="N108" s="39">
        <f t="shared" si="32"/>
        <v>178.57142857142858</v>
      </c>
      <c r="O108" s="39">
        <f t="shared" si="32"/>
        <v>267.85714285714289</v>
      </c>
      <c r="P108" s="39">
        <f t="shared" si="32"/>
        <v>357.14285714285717</v>
      </c>
      <c r="Q108" s="39">
        <f t="shared" si="32"/>
        <v>446.42857142857144</v>
      </c>
      <c r="R108" s="39">
        <f t="shared" si="32"/>
        <v>535.71428571428578</v>
      </c>
      <c r="S108" s="5">
        <f t="shared" si="21"/>
        <v>75</v>
      </c>
      <c r="T108" s="5">
        <f t="shared" si="22"/>
        <v>150</v>
      </c>
      <c r="U108" s="5">
        <f t="shared" si="23"/>
        <v>225</v>
      </c>
      <c r="V108" s="5">
        <f t="shared" si="24"/>
        <v>300</v>
      </c>
      <c r="W108" s="5">
        <f t="shared" si="25"/>
        <v>375</v>
      </c>
      <c r="X108" s="5">
        <f t="shared" si="26"/>
        <v>450</v>
      </c>
      <c r="Y108" s="5"/>
      <c r="Z108" s="5"/>
      <c r="AA108" s="5"/>
      <c r="AB108" s="5"/>
      <c r="AC108" s="6"/>
    </row>
    <row r="109" spans="1:29" s="22" customFormat="1" ht="55.2" x14ac:dyDescent="0.6">
      <c r="A109" s="5">
        <v>18225</v>
      </c>
      <c r="B109" s="6" t="s">
        <v>248</v>
      </c>
      <c r="C109" s="11" t="s">
        <v>201</v>
      </c>
      <c r="D109" s="11" t="s">
        <v>44</v>
      </c>
      <c r="E109" s="15" t="s">
        <v>403</v>
      </c>
      <c r="F109" s="19" t="s">
        <v>359</v>
      </c>
      <c r="G109" s="11" t="s">
        <v>223</v>
      </c>
      <c r="H109" s="85"/>
      <c r="I109" s="8"/>
      <c r="J109" s="13">
        <v>80</v>
      </c>
      <c r="K109" s="13">
        <f t="shared" si="33"/>
        <v>20</v>
      </c>
      <c r="L109" s="13">
        <v>6</v>
      </c>
      <c r="M109" s="31">
        <f t="shared" si="32"/>
        <v>107.14285714285714</v>
      </c>
      <c r="N109" s="39">
        <f t="shared" si="32"/>
        <v>214.28571428571428</v>
      </c>
      <c r="O109" s="39">
        <f t="shared" si="32"/>
        <v>321.42857142857139</v>
      </c>
      <c r="P109" s="39">
        <f t="shared" si="32"/>
        <v>428.57142857142856</v>
      </c>
      <c r="Q109" s="39">
        <f t="shared" si="32"/>
        <v>535.71428571428567</v>
      </c>
      <c r="R109" s="39">
        <f t="shared" si="32"/>
        <v>642.85714285714278</v>
      </c>
      <c r="S109" s="5">
        <f t="shared" si="21"/>
        <v>90</v>
      </c>
      <c r="T109" s="5">
        <f t="shared" si="22"/>
        <v>180</v>
      </c>
      <c r="U109" s="5">
        <f t="shared" si="23"/>
        <v>270</v>
      </c>
      <c r="V109" s="5">
        <f t="shared" si="24"/>
        <v>360</v>
      </c>
      <c r="W109" s="5">
        <f t="shared" si="25"/>
        <v>450</v>
      </c>
      <c r="X109" s="5">
        <f t="shared" si="26"/>
        <v>540</v>
      </c>
      <c r="Y109" s="5"/>
      <c r="Z109" s="5"/>
      <c r="AA109" s="5"/>
      <c r="AB109" s="5"/>
      <c r="AC109" s="6"/>
    </row>
    <row r="110" spans="1:29" s="22" customFormat="1" ht="41.4" x14ac:dyDescent="0.6">
      <c r="A110" s="5">
        <v>19020</v>
      </c>
      <c r="B110" s="29" t="s">
        <v>249</v>
      </c>
      <c r="C110" s="11" t="s">
        <v>81</v>
      </c>
      <c r="D110" s="11" t="s">
        <v>44</v>
      </c>
      <c r="E110" s="15" t="s">
        <v>404</v>
      </c>
      <c r="F110" s="19" t="s">
        <v>453</v>
      </c>
      <c r="G110" s="11" t="s">
        <v>152</v>
      </c>
      <c r="H110" s="85"/>
      <c r="I110" s="8"/>
      <c r="J110" s="13">
        <v>80</v>
      </c>
      <c r="K110" s="13">
        <f t="shared" si="33"/>
        <v>20</v>
      </c>
      <c r="L110" s="13">
        <v>5.5</v>
      </c>
      <c r="M110" s="31">
        <f t="shared" si="32"/>
        <v>98.214285714285694</v>
      </c>
      <c r="N110" s="39">
        <f t="shared" si="32"/>
        <v>196.42857142857139</v>
      </c>
      <c r="O110" s="39">
        <f t="shared" si="32"/>
        <v>294.64285714285711</v>
      </c>
      <c r="P110" s="39">
        <f t="shared" si="32"/>
        <v>392.85714285714278</v>
      </c>
      <c r="Q110" s="39">
        <f t="shared" si="32"/>
        <v>491.0714285714285</v>
      </c>
      <c r="R110" s="39">
        <f t="shared" si="32"/>
        <v>589.28571428571422</v>
      </c>
      <c r="S110" s="5">
        <f t="shared" si="21"/>
        <v>82.5</v>
      </c>
      <c r="T110" s="5">
        <f t="shared" si="22"/>
        <v>165</v>
      </c>
      <c r="U110" s="5">
        <f t="shared" si="23"/>
        <v>247.5</v>
      </c>
      <c r="V110" s="5">
        <f t="shared" si="24"/>
        <v>330</v>
      </c>
      <c r="W110" s="5">
        <f t="shared" si="25"/>
        <v>412.5</v>
      </c>
      <c r="X110" s="5">
        <f t="shared" si="26"/>
        <v>495</v>
      </c>
      <c r="Y110" s="5"/>
      <c r="Z110" s="5"/>
      <c r="AA110" s="5"/>
      <c r="AB110" s="5"/>
      <c r="AC110" s="6"/>
    </row>
    <row r="111" spans="1:29" s="22" customFormat="1" ht="41.4" x14ac:dyDescent="0.6">
      <c r="A111" s="5">
        <v>19180</v>
      </c>
      <c r="B111" s="6" t="s">
        <v>250</v>
      </c>
      <c r="C111" s="11" t="s">
        <v>82</v>
      </c>
      <c r="D111" s="11" t="s">
        <v>45</v>
      </c>
      <c r="E111" s="15" t="s">
        <v>405</v>
      </c>
      <c r="F111" s="19" t="s">
        <v>454</v>
      </c>
      <c r="G111" s="11"/>
      <c r="H111" s="85"/>
      <c r="I111" s="8"/>
      <c r="J111" s="13">
        <v>5</v>
      </c>
      <c r="K111" s="13">
        <f t="shared" si="33"/>
        <v>95</v>
      </c>
      <c r="L111" s="13">
        <v>7</v>
      </c>
      <c r="M111" s="31">
        <f t="shared" si="32"/>
        <v>124.99999999999999</v>
      </c>
      <c r="N111" s="39">
        <f t="shared" si="32"/>
        <v>249.99999999999997</v>
      </c>
      <c r="O111" s="39">
        <f t="shared" si="32"/>
        <v>374.99999999999994</v>
      </c>
      <c r="P111" s="39">
        <f t="shared" si="32"/>
        <v>499.99999999999994</v>
      </c>
      <c r="Q111" s="39">
        <f t="shared" si="32"/>
        <v>624.99999999999989</v>
      </c>
      <c r="R111" s="39">
        <f t="shared" si="32"/>
        <v>749.99999999999989</v>
      </c>
      <c r="S111" s="5">
        <f t="shared" si="21"/>
        <v>105</v>
      </c>
      <c r="T111" s="5">
        <f t="shared" si="22"/>
        <v>210</v>
      </c>
      <c r="U111" s="5">
        <f t="shared" si="23"/>
        <v>315</v>
      </c>
      <c r="V111" s="5">
        <f t="shared" si="24"/>
        <v>420</v>
      </c>
      <c r="W111" s="5">
        <f t="shared" si="25"/>
        <v>525</v>
      </c>
      <c r="X111" s="5">
        <f t="shared" si="26"/>
        <v>630</v>
      </c>
      <c r="Y111" s="5"/>
      <c r="Z111" s="5"/>
      <c r="AA111" s="5"/>
      <c r="AB111" s="5"/>
      <c r="AC111" s="6"/>
    </row>
    <row r="112" spans="1:29" s="22" customFormat="1" ht="41.4" x14ac:dyDescent="0.6">
      <c r="A112" s="5">
        <v>19190</v>
      </c>
      <c r="B112" s="29" t="s">
        <v>252</v>
      </c>
      <c r="C112" s="11" t="s">
        <v>83</v>
      </c>
      <c r="D112" s="11" t="s">
        <v>44</v>
      </c>
      <c r="E112" s="15" t="s">
        <v>406</v>
      </c>
      <c r="F112" s="19" t="s">
        <v>455</v>
      </c>
      <c r="G112" s="11" t="s">
        <v>253</v>
      </c>
      <c r="H112" s="85"/>
      <c r="I112" s="8"/>
      <c r="J112" s="13">
        <v>100</v>
      </c>
      <c r="K112" s="13">
        <f t="shared" si="33"/>
        <v>0</v>
      </c>
      <c r="L112" s="13">
        <v>5.3</v>
      </c>
      <c r="M112" s="31">
        <f t="shared" si="32"/>
        <v>94.642857142857125</v>
      </c>
      <c r="N112" s="39">
        <f t="shared" si="32"/>
        <v>189.28571428571425</v>
      </c>
      <c r="O112" s="39">
        <f t="shared" si="32"/>
        <v>283.92857142857139</v>
      </c>
      <c r="P112" s="39">
        <f t="shared" si="32"/>
        <v>378.5714285714285</v>
      </c>
      <c r="Q112" s="39">
        <f t="shared" si="32"/>
        <v>473.21428571428561</v>
      </c>
      <c r="R112" s="39">
        <f t="shared" si="32"/>
        <v>567.85714285714278</v>
      </c>
      <c r="S112" s="5">
        <f t="shared" ref="S112:S124" si="34">L112*15</f>
        <v>79.5</v>
      </c>
      <c r="T112" s="5">
        <f t="shared" ref="T112:T124" si="35">L112*30</f>
        <v>159</v>
      </c>
      <c r="U112" s="5">
        <f t="shared" ref="U112:U124" si="36">L112*45</f>
        <v>238.5</v>
      </c>
      <c r="V112" s="5">
        <f t="shared" ref="V112:V124" si="37">L112*60</f>
        <v>318</v>
      </c>
      <c r="W112" s="5">
        <f t="shared" ref="W112:W124" si="38">L112*75</f>
        <v>397.5</v>
      </c>
      <c r="X112" s="5">
        <f t="shared" ref="X112:X124" si="39">L112*90</f>
        <v>477</v>
      </c>
      <c r="Y112" s="5"/>
      <c r="Z112" s="5"/>
      <c r="AA112" s="5"/>
      <c r="AB112" s="5"/>
      <c r="AC112" s="6"/>
    </row>
    <row r="113" spans="1:29" s="22" customFormat="1" ht="55.2" x14ac:dyDescent="0.6">
      <c r="A113" s="5">
        <v>19200</v>
      </c>
      <c r="B113" s="6" t="s">
        <v>257</v>
      </c>
      <c r="C113" s="11" t="s">
        <v>84</v>
      </c>
      <c r="D113" s="11" t="s">
        <v>43</v>
      </c>
      <c r="E113" s="15" t="s">
        <v>407</v>
      </c>
      <c r="F113" s="19" t="s">
        <v>456</v>
      </c>
      <c r="G113" s="11" t="s">
        <v>242</v>
      </c>
      <c r="H113" s="85"/>
      <c r="I113" s="8"/>
      <c r="J113" s="13">
        <v>70</v>
      </c>
      <c r="K113" s="13">
        <f t="shared" si="33"/>
        <v>30</v>
      </c>
      <c r="L113" s="13">
        <v>3.5</v>
      </c>
      <c r="M113" s="31">
        <f t="shared" si="32"/>
        <v>62.499999999999993</v>
      </c>
      <c r="N113" s="39">
        <f t="shared" si="32"/>
        <v>124.99999999999999</v>
      </c>
      <c r="O113" s="39">
        <f t="shared" si="32"/>
        <v>187.49999999999997</v>
      </c>
      <c r="P113" s="39">
        <f t="shared" si="32"/>
        <v>249.99999999999997</v>
      </c>
      <c r="Q113" s="39">
        <f t="shared" si="32"/>
        <v>312.49999999999994</v>
      </c>
      <c r="R113" s="39">
        <f t="shared" si="32"/>
        <v>374.99999999999994</v>
      </c>
      <c r="S113" s="5">
        <f t="shared" si="34"/>
        <v>52.5</v>
      </c>
      <c r="T113" s="5">
        <f t="shared" si="35"/>
        <v>105</v>
      </c>
      <c r="U113" s="5">
        <f t="shared" si="36"/>
        <v>157.5</v>
      </c>
      <c r="V113" s="5">
        <f t="shared" si="37"/>
        <v>210</v>
      </c>
      <c r="W113" s="5">
        <f t="shared" si="38"/>
        <v>262.5</v>
      </c>
      <c r="X113" s="5">
        <f t="shared" si="39"/>
        <v>315</v>
      </c>
      <c r="Y113" s="5"/>
      <c r="Z113" s="5"/>
      <c r="AA113" s="5"/>
      <c r="AB113" s="5"/>
      <c r="AC113" s="6"/>
    </row>
    <row r="114" spans="1:29" s="22" customFormat="1" ht="51" customHeight="1" x14ac:dyDescent="0.6">
      <c r="A114" s="5">
        <v>3018</v>
      </c>
      <c r="B114" s="6" t="s">
        <v>273</v>
      </c>
      <c r="C114" s="11" t="s">
        <v>271</v>
      </c>
      <c r="D114" s="11" t="s">
        <v>44</v>
      </c>
      <c r="E114" s="15" t="s">
        <v>408</v>
      </c>
      <c r="F114" s="19" t="s">
        <v>460</v>
      </c>
      <c r="G114" s="11" t="s">
        <v>276</v>
      </c>
      <c r="H114" s="85"/>
      <c r="I114" s="8"/>
      <c r="J114" s="13">
        <v>100</v>
      </c>
      <c r="K114" s="13">
        <f t="shared" si="33"/>
        <v>0</v>
      </c>
      <c r="L114" s="13">
        <v>5.5</v>
      </c>
      <c r="M114" s="31">
        <f t="shared" ref="M114:M124" si="40">(((($C$2/2.205)*$L114*3.5)/1000)*5)*M$4</f>
        <v>98.214285714285694</v>
      </c>
      <c r="N114" s="39">
        <f t="shared" ref="N114:R122" si="41">(((($C$2/2.205)*$L114*3.5)/1000)*5)*N$4</f>
        <v>196.42857142857139</v>
      </c>
      <c r="O114" s="39">
        <f t="shared" si="41"/>
        <v>294.64285714285711</v>
      </c>
      <c r="P114" s="39">
        <f t="shared" si="41"/>
        <v>392.85714285714278</v>
      </c>
      <c r="Q114" s="39">
        <f t="shared" si="41"/>
        <v>491.0714285714285</v>
      </c>
      <c r="R114" s="39">
        <f t="shared" si="41"/>
        <v>589.28571428571422</v>
      </c>
      <c r="S114" s="5">
        <f t="shared" si="34"/>
        <v>82.5</v>
      </c>
      <c r="T114" s="5">
        <f t="shared" si="35"/>
        <v>165</v>
      </c>
      <c r="U114" s="5">
        <f t="shared" si="36"/>
        <v>247.5</v>
      </c>
      <c r="V114" s="5">
        <f t="shared" si="37"/>
        <v>330</v>
      </c>
      <c r="W114" s="5">
        <f t="shared" si="38"/>
        <v>412.5</v>
      </c>
      <c r="X114" s="5">
        <f t="shared" si="39"/>
        <v>495</v>
      </c>
      <c r="Y114" s="5"/>
      <c r="Z114" s="5"/>
      <c r="AA114" s="5"/>
      <c r="AB114" s="5"/>
      <c r="AC114" s="6"/>
    </row>
    <row r="115" spans="1:29" s="22" customFormat="1" ht="69" x14ac:dyDescent="0.6">
      <c r="A115" s="5">
        <v>3016</v>
      </c>
      <c r="B115" s="6" t="s">
        <v>274</v>
      </c>
      <c r="C115" s="11" t="s">
        <v>270</v>
      </c>
      <c r="D115" s="11" t="s">
        <v>45</v>
      </c>
      <c r="E115" s="15" t="s">
        <v>409</v>
      </c>
      <c r="F115" s="19" t="s">
        <v>460</v>
      </c>
      <c r="G115" s="11" t="s">
        <v>276</v>
      </c>
      <c r="H115" s="85"/>
      <c r="I115" s="8"/>
      <c r="J115" s="13">
        <v>100</v>
      </c>
      <c r="K115" s="13">
        <f t="shared" si="33"/>
        <v>0</v>
      </c>
      <c r="L115" s="13">
        <v>7.5</v>
      </c>
      <c r="M115" s="31">
        <f t="shared" si="40"/>
        <v>133.92857142857142</v>
      </c>
      <c r="N115" s="39">
        <f t="shared" si="41"/>
        <v>267.85714285714283</v>
      </c>
      <c r="O115" s="39">
        <f t="shared" si="41"/>
        <v>401.78571428571422</v>
      </c>
      <c r="P115" s="39">
        <f t="shared" si="41"/>
        <v>535.71428571428567</v>
      </c>
      <c r="Q115" s="39">
        <f t="shared" si="41"/>
        <v>669.642857142857</v>
      </c>
      <c r="R115" s="39">
        <f t="shared" si="41"/>
        <v>803.57142857142844</v>
      </c>
      <c r="S115" s="5">
        <f t="shared" si="34"/>
        <v>112.5</v>
      </c>
      <c r="T115" s="5">
        <f t="shared" si="35"/>
        <v>225</v>
      </c>
      <c r="U115" s="5">
        <f t="shared" si="36"/>
        <v>337.5</v>
      </c>
      <c r="V115" s="5">
        <f t="shared" si="37"/>
        <v>450</v>
      </c>
      <c r="W115" s="5">
        <f t="shared" si="38"/>
        <v>562.5</v>
      </c>
      <c r="X115" s="5">
        <f t="shared" si="39"/>
        <v>675</v>
      </c>
      <c r="Y115" s="5"/>
      <c r="Z115" s="5"/>
      <c r="AA115" s="5"/>
      <c r="AB115" s="5"/>
      <c r="AC115" s="6"/>
    </row>
    <row r="116" spans="1:29" s="22" customFormat="1" ht="69" x14ac:dyDescent="0.6">
      <c r="A116" s="5">
        <v>3017</v>
      </c>
      <c r="B116" s="6" t="s">
        <v>275</v>
      </c>
      <c r="C116" s="11" t="s">
        <v>272</v>
      </c>
      <c r="D116" s="11" t="s">
        <v>47</v>
      </c>
      <c r="E116" s="15" t="s">
        <v>410</v>
      </c>
      <c r="F116" s="19" t="s">
        <v>460</v>
      </c>
      <c r="G116" s="11" t="s">
        <v>276</v>
      </c>
      <c r="H116" s="85"/>
      <c r="I116" s="8"/>
      <c r="J116" s="13">
        <v>100</v>
      </c>
      <c r="K116" s="13">
        <f t="shared" si="33"/>
        <v>0</v>
      </c>
      <c r="L116" s="13">
        <v>9.5</v>
      </c>
      <c r="M116" s="31">
        <f t="shared" si="40"/>
        <v>169.64285714285711</v>
      </c>
      <c r="N116" s="39">
        <f t="shared" si="41"/>
        <v>339.28571428571422</v>
      </c>
      <c r="O116" s="39">
        <f t="shared" si="41"/>
        <v>508.92857142857127</v>
      </c>
      <c r="P116" s="39">
        <f t="shared" si="41"/>
        <v>678.57142857142844</v>
      </c>
      <c r="Q116" s="39">
        <f t="shared" si="41"/>
        <v>848.21428571428555</v>
      </c>
      <c r="R116" s="39">
        <f t="shared" si="41"/>
        <v>1017.8571428571425</v>
      </c>
      <c r="S116" s="5">
        <f t="shared" si="34"/>
        <v>142.5</v>
      </c>
      <c r="T116" s="5">
        <f t="shared" si="35"/>
        <v>285</v>
      </c>
      <c r="U116" s="5">
        <f t="shared" si="36"/>
        <v>427.5</v>
      </c>
      <c r="V116" s="5">
        <f t="shared" si="37"/>
        <v>570</v>
      </c>
      <c r="W116" s="5">
        <f t="shared" si="38"/>
        <v>712.5</v>
      </c>
      <c r="X116" s="5">
        <f t="shared" si="39"/>
        <v>855</v>
      </c>
      <c r="Y116" s="5"/>
      <c r="Z116" s="5"/>
      <c r="AA116" s="5"/>
      <c r="AB116" s="5"/>
      <c r="AC116" s="6"/>
    </row>
    <row r="117" spans="1:29" s="22" customFormat="1" ht="60" x14ac:dyDescent="0.5">
      <c r="A117" s="5" t="s">
        <v>129</v>
      </c>
      <c r="B117" s="6" t="s">
        <v>93</v>
      </c>
      <c r="C117" s="11" t="s">
        <v>93</v>
      </c>
      <c r="D117" s="11" t="s">
        <v>47</v>
      </c>
      <c r="E117" s="43" t="s">
        <v>411</v>
      </c>
      <c r="F117" s="91" t="s">
        <v>457</v>
      </c>
      <c r="G117" s="44" t="s">
        <v>279</v>
      </c>
      <c r="H117" s="85"/>
      <c r="I117" s="8"/>
      <c r="J117" s="13">
        <v>100</v>
      </c>
      <c r="K117" s="13">
        <f t="shared" si="33"/>
        <v>0</v>
      </c>
      <c r="L117" s="13">
        <v>8.8000000000000007</v>
      </c>
      <c r="M117" s="31">
        <f t="shared" si="40"/>
        <v>157.14285714285711</v>
      </c>
      <c r="N117" s="39">
        <f t="shared" si="41"/>
        <v>314.28571428571422</v>
      </c>
      <c r="O117" s="39">
        <f t="shared" si="41"/>
        <v>471.42857142857133</v>
      </c>
      <c r="P117" s="39">
        <f t="shared" si="41"/>
        <v>628.57142857142844</v>
      </c>
      <c r="Q117" s="39">
        <f t="shared" si="41"/>
        <v>785.71428571428555</v>
      </c>
      <c r="R117" s="39">
        <f t="shared" si="41"/>
        <v>942.85714285714266</v>
      </c>
      <c r="S117" s="5">
        <f t="shared" si="34"/>
        <v>132</v>
      </c>
      <c r="T117" s="5">
        <f t="shared" si="35"/>
        <v>264</v>
      </c>
      <c r="U117" s="5">
        <f t="shared" si="36"/>
        <v>396.00000000000006</v>
      </c>
      <c r="V117" s="5">
        <f t="shared" si="37"/>
        <v>528</v>
      </c>
      <c r="W117" s="5">
        <f t="shared" si="38"/>
        <v>660</v>
      </c>
      <c r="X117" s="5">
        <f t="shared" si="39"/>
        <v>792.00000000000011</v>
      </c>
      <c r="Y117" s="5"/>
      <c r="Z117" s="5"/>
      <c r="AA117" s="5"/>
      <c r="AB117" s="5"/>
      <c r="AC117" s="6"/>
    </row>
    <row r="118" spans="1:29" s="22" customFormat="1" ht="69" x14ac:dyDescent="0.6">
      <c r="A118" s="5" t="s">
        <v>129</v>
      </c>
      <c r="B118" s="6" t="s">
        <v>277</v>
      </c>
      <c r="C118" s="11" t="s">
        <v>277</v>
      </c>
      <c r="D118" s="11" t="s">
        <v>47</v>
      </c>
      <c r="E118" s="45" t="s">
        <v>458</v>
      </c>
      <c r="F118" s="19" t="s">
        <v>476</v>
      </c>
      <c r="G118" s="11" t="s">
        <v>278</v>
      </c>
      <c r="H118" s="85"/>
      <c r="I118" s="8"/>
      <c r="J118" s="13">
        <v>10</v>
      </c>
      <c r="K118" s="13">
        <f t="shared" si="33"/>
        <v>90</v>
      </c>
      <c r="L118" s="13">
        <v>8</v>
      </c>
      <c r="M118" s="31">
        <f t="shared" si="40"/>
        <v>142.85714285714286</v>
      </c>
      <c r="N118" s="39">
        <f t="shared" si="41"/>
        <v>285.71428571428572</v>
      </c>
      <c r="O118" s="39">
        <f t="shared" si="41"/>
        <v>428.57142857142856</v>
      </c>
      <c r="P118" s="39">
        <f t="shared" si="41"/>
        <v>571.42857142857144</v>
      </c>
      <c r="Q118" s="39">
        <f t="shared" si="41"/>
        <v>714.28571428571433</v>
      </c>
      <c r="R118" s="39">
        <f t="shared" si="41"/>
        <v>857.14285714285711</v>
      </c>
      <c r="S118" s="5">
        <f t="shared" si="34"/>
        <v>120</v>
      </c>
      <c r="T118" s="5">
        <f t="shared" si="35"/>
        <v>240</v>
      </c>
      <c r="U118" s="5">
        <f t="shared" si="36"/>
        <v>360</v>
      </c>
      <c r="V118" s="5">
        <f t="shared" si="37"/>
        <v>480</v>
      </c>
      <c r="W118" s="5">
        <f t="shared" si="38"/>
        <v>600</v>
      </c>
      <c r="X118" s="5">
        <f t="shared" si="39"/>
        <v>720</v>
      </c>
      <c r="Y118" s="5"/>
      <c r="Z118" s="5"/>
      <c r="AA118" s="5"/>
      <c r="AB118" s="5"/>
      <c r="AC118" s="6"/>
    </row>
    <row r="119" spans="1:29" s="22" customFormat="1" ht="67" customHeight="1" x14ac:dyDescent="0.6">
      <c r="A119" s="5" t="s">
        <v>129</v>
      </c>
      <c r="B119" s="6" t="s">
        <v>280</v>
      </c>
      <c r="C119" s="11" t="s">
        <v>94</v>
      </c>
      <c r="D119" s="11" t="s">
        <v>47</v>
      </c>
      <c r="E119" s="15" t="s">
        <v>281</v>
      </c>
      <c r="F119" s="19" t="s">
        <v>459</v>
      </c>
      <c r="G119" s="11" t="s">
        <v>282</v>
      </c>
      <c r="H119" s="85"/>
      <c r="I119" s="8"/>
      <c r="J119" s="13">
        <v>100</v>
      </c>
      <c r="K119" s="13">
        <f t="shared" si="33"/>
        <v>0</v>
      </c>
      <c r="L119" s="13">
        <v>7.8</v>
      </c>
      <c r="M119" s="31">
        <f t="shared" si="40"/>
        <v>139.28571428571431</v>
      </c>
      <c r="N119" s="39">
        <f t="shared" si="41"/>
        <v>278.57142857142861</v>
      </c>
      <c r="O119" s="39">
        <f t="shared" si="41"/>
        <v>417.85714285714289</v>
      </c>
      <c r="P119" s="39">
        <f t="shared" si="41"/>
        <v>557.14285714285722</v>
      </c>
      <c r="Q119" s="39">
        <f t="shared" si="41"/>
        <v>696.42857142857144</v>
      </c>
      <c r="R119" s="39">
        <f t="shared" si="41"/>
        <v>835.71428571428578</v>
      </c>
      <c r="S119" s="5">
        <f t="shared" si="34"/>
        <v>117</v>
      </c>
      <c r="T119" s="5">
        <f t="shared" si="35"/>
        <v>234</v>
      </c>
      <c r="U119" s="5">
        <f t="shared" si="36"/>
        <v>351</v>
      </c>
      <c r="V119" s="5">
        <f t="shared" si="37"/>
        <v>468</v>
      </c>
      <c r="W119" s="5">
        <f t="shared" si="38"/>
        <v>585</v>
      </c>
      <c r="X119" s="5">
        <f t="shared" si="39"/>
        <v>702</v>
      </c>
      <c r="Y119" s="5"/>
      <c r="Z119" s="5"/>
      <c r="AA119" s="5"/>
      <c r="AB119" s="5"/>
      <c r="AC119" s="6"/>
    </row>
    <row r="120" spans="1:29" s="22" customFormat="1" ht="41.4" x14ac:dyDescent="0.6">
      <c r="A120" s="5">
        <v>15670</v>
      </c>
      <c r="B120" s="93" t="s">
        <v>477</v>
      </c>
      <c r="C120" s="11" t="s">
        <v>95</v>
      </c>
      <c r="D120" s="11" t="s">
        <v>43</v>
      </c>
      <c r="E120" s="15" t="s">
        <v>479</v>
      </c>
      <c r="F120" s="19" t="s">
        <v>478</v>
      </c>
      <c r="G120" s="11" t="s">
        <v>480</v>
      </c>
      <c r="H120" s="85"/>
      <c r="I120" s="8"/>
      <c r="J120" s="13">
        <v>100</v>
      </c>
      <c r="K120" s="13">
        <f t="shared" si="33"/>
        <v>0</v>
      </c>
      <c r="L120" s="13">
        <v>3</v>
      </c>
      <c r="M120" s="31">
        <f t="shared" si="40"/>
        <v>53.571428571428569</v>
      </c>
      <c r="N120" s="39">
        <f t="shared" si="41"/>
        <v>107.14285714285714</v>
      </c>
      <c r="O120" s="39">
        <f t="shared" si="41"/>
        <v>160.71428571428569</v>
      </c>
      <c r="P120" s="39">
        <f t="shared" si="41"/>
        <v>214.28571428571428</v>
      </c>
      <c r="Q120" s="39">
        <f t="shared" si="41"/>
        <v>267.85714285714283</v>
      </c>
      <c r="R120" s="39">
        <f t="shared" si="41"/>
        <v>321.42857142857139</v>
      </c>
      <c r="S120" s="5">
        <f t="shared" si="34"/>
        <v>45</v>
      </c>
      <c r="T120" s="5">
        <f t="shared" si="35"/>
        <v>90</v>
      </c>
      <c r="U120" s="5">
        <f t="shared" si="36"/>
        <v>135</v>
      </c>
      <c r="V120" s="5">
        <f t="shared" si="37"/>
        <v>180</v>
      </c>
      <c r="W120" s="5">
        <f t="shared" si="38"/>
        <v>225</v>
      </c>
      <c r="X120" s="5">
        <f t="shared" si="39"/>
        <v>270</v>
      </c>
      <c r="Y120" s="5"/>
      <c r="Z120" s="5"/>
      <c r="AA120" s="5"/>
      <c r="AB120" s="5"/>
      <c r="AC120" s="6"/>
    </row>
    <row r="121" spans="1:29" s="22" customFormat="1" ht="28" customHeight="1" x14ac:dyDescent="0.6">
      <c r="A121" s="5">
        <v>2045</v>
      </c>
      <c r="B121" s="94" t="s">
        <v>481</v>
      </c>
      <c r="C121" s="11" t="s">
        <v>96</v>
      </c>
      <c r="D121" s="11" t="s">
        <v>139</v>
      </c>
      <c r="E121" s="15" t="s">
        <v>482</v>
      </c>
      <c r="F121" s="19" t="s">
        <v>483</v>
      </c>
      <c r="G121" s="11" t="s">
        <v>282</v>
      </c>
      <c r="H121" s="85"/>
      <c r="I121" s="8"/>
      <c r="J121" s="13">
        <v>50</v>
      </c>
      <c r="K121" s="13">
        <f t="shared" si="33"/>
        <v>50</v>
      </c>
      <c r="L121" s="13">
        <v>3.5</v>
      </c>
      <c r="M121" s="31">
        <f t="shared" si="40"/>
        <v>62.499999999999993</v>
      </c>
      <c r="N121" s="39">
        <f t="shared" si="41"/>
        <v>124.99999999999999</v>
      </c>
      <c r="O121" s="39">
        <f t="shared" si="41"/>
        <v>187.49999999999997</v>
      </c>
      <c r="P121" s="39">
        <f t="shared" si="41"/>
        <v>249.99999999999997</v>
      </c>
      <c r="Q121" s="39">
        <f t="shared" si="41"/>
        <v>312.49999999999994</v>
      </c>
      <c r="R121" s="39">
        <f t="shared" si="41"/>
        <v>374.99999999999994</v>
      </c>
      <c r="S121" s="5">
        <f t="shared" si="34"/>
        <v>52.5</v>
      </c>
      <c r="T121" s="5">
        <f t="shared" si="35"/>
        <v>105</v>
      </c>
      <c r="U121" s="5">
        <f t="shared" si="36"/>
        <v>157.5</v>
      </c>
      <c r="V121" s="5">
        <f t="shared" si="37"/>
        <v>210</v>
      </c>
      <c r="W121" s="5">
        <f t="shared" si="38"/>
        <v>262.5</v>
      </c>
      <c r="X121" s="5">
        <f t="shared" si="39"/>
        <v>315</v>
      </c>
      <c r="Y121" s="5"/>
      <c r="Z121" s="5"/>
      <c r="AA121" s="5"/>
      <c r="AB121" s="5"/>
      <c r="AC121" s="6"/>
    </row>
    <row r="122" spans="1:29" s="22" customFormat="1" ht="41.4" x14ac:dyDescent="0.6">
      <c r="A122" s="5">
        <v>2117</v>
      </c>
      <c r="B122" s="95" t="s">
        <v>486</v>
      </c>
      <c r="C122" s="11" t="s">
        <v>109</v>
      </c>
      <c r="D122" s="11" t="s">
        <v>44</v>
      </c>
      <c r="E122" s="15"/>
      <c r="F122" s="19" t="s">
        <v>485</v>
      </c>
      <c r="G122" s="11" t="s">
        <v>484</v>
      </c>
      <c r="H122" s="85"/>
      <c r="I122" s="8"/>
      <c r="J122" s="13">
        <v>100</v>
      </c>
      <c r="K122" s="13">
        <f t="shared" si="33"/>
        <v>0</v>
      </c>
      <c r="L122" s="13">
        <v>4.3</v>
      </c>
      <c r="M122" s="31">
        <f t="shared" si="40"/>
        <v>76.785714285714278</v>
      </c>
      <c r="N122" s="39">
        <f t="shared" si="41"/>
        <v>153.57142857142856</v>
      </c>
      <c r="O122" s="39">
        <f t="shared" si="41"/>
        <v>230.35714285714283</v>
      </c>
      <c r="P122" s="39">
        <f t="shared" si="41"/>
        <v>307.14285714285711</v>
      </c>
      <c r="Q122" s="39">
        <f t="shared" si="41"/>
        <v>383.92857142857139</v>
      </c>
      <c r="R122" s="39">
        <f t="shared" si="41"/>
        <v>460.71428571428567</v>
      </c>
      <c r="S122" s="5">
        <f t="shared" si="34"/>
        <v>64.5</v>
      </c>
      <c r="T122" s="5">
        <f t="shared" si="35"/>
        <v>129</v>
      </c>
      <c r="U122" s="5">
        <f t="shared" si="36"/>
        <v>193.5</v>
      </c>
      <c r="V122" s="5">
        <f t="shared" si="37"/>
        <v>258</v>
      </c>
      <c r="W122" s="5">
        <f t="shared" si="38"/>
        <v>322.5</v>
      </c>
      <c r="X122" s="5">
        <f t="shared" si="39"/>
        <v>387</v>
      </c>
      <c r="Y122" s="5"/>
      <c r="Z122" s="5"/>
      <c r="AA122" s="5"/>
      <c r="AB122" s="5"/>
      <c r="AC122" s="6"/>
    </row>
    <row r="123" spans="1:29" s="22" customFormat="1" x14ac:dyDescent="0.6">
      <c r="A123" s="5"/>
      <c r="B123" s="6"/>
      <c r="C123" s="11" t="s">
        <v>110</v>
      </c>
      <c r="D123" s="11"/>
      <c r="E123" s="15"/>
      <c r="F123" s="19"/>
      <c r="G123" s="11"/>
      <c r="H123" s="85"/>
      <c r="I123" s="8"/>
      <c r="J123" s="13"/>
      <c r="K123" s="13">
        <f t="shared" si="33"/>
        <v>100</v>
      </c>
      <c r="L123" s="13"/>
      <c r="M123" s="31">
        <f t="shared" si="40"/>
        <v>0</v>
      </c>
      <c r="N123" s="39"/>
      <c r="O123" s="39"/>
      <c r="P123" s="39"/>
      <c r="Q123" s="39"/>
      <c r="R123" s="39"/>
      <c r="S123" s="5">
        <f t="shared" si="34"/>
        <v>0</v>
      </c>
      <c r="T123" s="5">
        <f t="shared" si="35"/>
        <v>0</v>
      </c>
      <c r="U123" s="5">
        <f t="shared" si="36"/>
        <v>0</v>
      </c>
      <c r="V123" s="5">
        <f t="shared" si="37"/>
        <v>0</v>
      </c>
      <c r="W123" s="5">
        <f t="shared" si="38"/>
        <v>0</v>
      </c>
      <c r="X123" s="5">
        <f t="shared" si="39"/>
        <v>0</v>
      </c>
      <c r="Y123" s="5"/>
      <c r="Z123" s="5"/>
      <c r="AA123" s="5"/>
      <c r="AB123" s="5"/>
      <c r="AC123" s="6"/>
    </row>
    <row r="124" spans="1:29" s="22" customFormat="1" ht="55.2" x14ac:dyDescent="0.6">
      <c r="A124" s="18" t="s">
        <v>129</v>
      </c>
      <c r="B124" s="2" t="s">
        <v>487</v>
      </c>
      <c r="C124" s="11" t="s">
        <v>111</v>
      </c>
      <c r="D124" s="11" t="s">
        <v>44</v>
      </c>
      <c r="E124" s="15" t="s">
        <v>489</v>
      </c>
      <c r="F124" s="19" t="s">
        <v>490</v>
      </c>
      <c r="G124" s="11" t="s">
        <v>488</v>
      </c>
      <c r="H124" s="85"/>
      <c r="I124" s="8"/>
      <c r="J124" s="13">
        <v>90</v>
      </c>
      <c r="K124" s="13">
        <f t="shared" si="33"/>
        <v>10</v>
      </c>
      <c r="L124" s="13">
        <v>5.5</v>
      </c>
      <c r="M124" s="31">
        <f t="shared" si="40"/>
        <v>98.214285714285694</v>
      </c>
      <c r="N124" s="39"/>
      <c r="O124" s="39"/>
      <c r="P124" s="39"/>
      <c r="Q124" s="39"/>
      <c r="R124" s="39"/>
      <c r="S124" s="5">
        <f t="shared" si="34"/>
        <v>82.5</v>
      </c>
      <c r="T124" s="5">
        <f t="shared" si="35"/>
        <v>165</v>
      </c>
      <c r="U124" s="5">
        <f t="shared" si="36"/>
        <v>247.5</v>
      </c>
      <c r="V124" s="5">
        <f t="shared" si="37"/>
        <v>330</v>
      </c>
      <c r="W124" s="5">
        <f t="shared" si="38"/>
        <v>412.5</v>
      </c>
      <c r="X124" s="5">
        <f t="shared" si="39"/>
        <v>495</v>
      </c>
      <c r="Y124" s="5"/>
      <c r="Z124" s="5"/>
      <c r="AA124" s="5"/>
      <c r="AB124" s="5"/>
      <c r="AC124" s="6"/>
    </row>
  </sheetData>
  <mergeCells count="14">
    <mergeCell ref="S1:X1"/>
    <mergeCell ref="S2:X2"/>
    <mergeCell ref="M1:R1"/>
    <mergeCell ref="A2:B2"/>
    <mergeCell ref="A1:C1"/>
    <mergeCell ref="M2:R2"/>
    <mergeCell ref="A3:B3"/>
    <mergeCell ref="H107:H108"/>
    <mergeCell ref="I107:I108"/>
    <mergeCell ref="Y33:Y34"/>
    <mergeCell ref="Z33:Z34"/>
    <mergeCell ref="AA33:AA34"/>
    <mergeCell ref="AB33:AB34"/>
    <mergeCell ref="AC33:AC34"/>
  </mergeCells>
  <hyperlinks>
    <hyperlink ref="I5" r:id="rId1" xr:uid="{00000000-0004-0000-0000-000000000000}"/>
    <hyperlink ref="I8" r:id="rId2" xr:uid="{00000000-0004-0000-0000-000001000000}"/>
    <hyperlink ref="I12" r:id="rId3" display="https://youtu.be/uJ9rAUQhM2g" xr:uid="{00000000-0004-0000-0000-000002000000}"/>
    <hyperlink ref="I17" r:id="rId4" display="https://youtu.be/uJ9rAUQhM2g" xr:uid="{00000000-0004-0000-0000-000003000000}"/>
    <hyperlink ref="I18" r:id="rId5" xr:uid="{00000000-0004-0000-0000-000004000000}"/>
    <hyperlink ref="I33" r:id="rId6" xr:uid="{00000000-0004-0000-0000-000005000000}"/>
    <hyperlink ref="I35" r:id="rId7" xr:uid="{00000000-0004-0000-0000-000006000000}"/>
    <hyperlink ref="I36" r:id="rId8" xr:uid="{00000000-0004-0000-0000-000007000000}"/>
    <hyperlink ref="I6" r:id="rId9" xr:uid="{00000000-0004-0000-0000-000027000000}"/>
    <hyperlink ref="I7" r:id="rId10" xr:uid="{00000000-0004-0000-0000-000028000000}"/>
    <hyperlink ref="I13" r:id="rId11" display="https://youtu.be/uJ9rAUQhM2g" xr:uid="{00000000-0004-0000-0000-000029000000}"/>
    <hyperlink ref="I14" r:id="rId12" display="https://youtu.be/uJ9rAUQhM2g" xr:uid="{00000000-0004-0000-0000-00002A000000}"/>
    <hyperlink ref="I15" r:id="rId13" display="https://youtu.be/uJ9rAUQhM2g" xr:uid="{00000000-0004-0000-0000-00002B000000}"/>
    <hyperlink ref="I16" r:id="rId14" display="https://youtu.be/uJ9rAUQhM2g" xr:uid="{00000000-0004-0000-0000-00002C000000}"/>
    <hyperlink ref="I19" r:id="rId15" xr:uid="{00000000-0004-0000-0000-00002D000000}"/>
    <hyperlink ref="I20" r:id="rId16" xr:uid="{00000000-0004-0000-0000-00002E000000}"/>
    <hyperlink ref="I21" r:id="rId17" xr:uid="{00000000-0004-0000-0000-00002F000000}"/>
    <hyperlink ref="I22" r:id="rId18" xr:uid="{00000000-0004-0000-0000-000030000000}"/>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Rimm</dc:creator>
  <cp:lastModifiedBy>Elena Agapie</cp:lastModifiedBy>
  <dcterms:created xsi:type="dcterms:W3CDTF">2016-04-29T04:03:15Z</dcterms:created>
  <dcterms:modified xsi:type="dcterms:W3CDTF">2019-09-17T20:42:52Z</dcterms:modified>
</cp:coreProperties>
</file>