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Tanja\Documents\Uni\Master Bauingenieurwesen\Hiwi\dfg-projekt-git\C# Data Tanja\CSV files\"/>
    </mc:Choice>
  </mc:AlternateContent>
  <xr:revisionPtr revIDLastSave="0" documentId="13_ncr:1_{110C6C2D-9BD0-4361-AF75-F4A595942E0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uswahl" sheetId="4" r:id="rId1"/>
    <sheet name="4108" sheetId="1" r:id="rId2"/>
    <sheet name="10456" sheetId="2" r:id="rId3"/>
    <sheet name="fnr" sheetId="3" r:id="rId4"/>
    <sheet name="klimahau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4" l="1"/>
  <c r="B124" i="4"/>
  <c r="B123" i="4"/>
  <c r="B119" i="4"/>
  <c r="B117" i="4"/>
  <c r="D130" i="1"/>
  <c r="D119" i="1"/>
  <c r="D111" i="1"/>
  <c r="D106" i="1"/>
  <c r="D326" i="1"/>
  <c r="D325" i="1" s="1"/>
  <c r="B114" i="4" s="1"/>
  <c r="B113" i="4"/>
  <c r="B111" i="4"/>
  <c r="B108" i="4"/>
  <c r="C61" i="2"/>
  <c r="B121" i="4" s="1"/>
  <c r="D34" i="1"/>
  <c r="B110" i="4" s="1"/>
  <c r="D77" i="1"/>
  <c r="D62" i="1"/>
  <c r="D52" i="1"/>
  <c r="D48" i="1"/>
  <c r="D47" i="1" s="1"/>
  <c r="B112" i="4" s="1"/>
  <c r="D338" i="1"/>
  <c r="B109" i="4" s="1"/>
  <c r="D141" i="1"/>
  <c r="B107" i="4" s="1"/>
  <c r="C25" i="2"/>
  <c r="B106" i="4"/>
  <c r="B104" i="4"/>
  <c r="B100" i="4"/>
  <c r="B97" i="4"/>
  <c r="B95" i="4"/>
  <c r="B94" i="4"/>
  <c r="B93" i="4"/>
  <c r="B92" i="4"/>
  <c r="B91" i="4"/>
  <c r="B90" i="4"/>
  <c r="B86" i="4"/>
  <c r="B85" i="4"/>
  <c r="B84" i="4"/>
  <c r="B83" i="4"/>
  <c r="B82" i="4"/>
  <c r="B80" i="4"/>
  <c r="B69" i="4"/>
  <c r="B68" i="4"/>
  <c r="B67" i="4"/>
  <c r="B66" i="4"/>
  <c r="B65" i="4"/>
  <c r="B49" i="4"/>
  <c r="B48" i="4"/>
  <c r="B47" i="4"/>
  <c r="B46" i="4"/>
  <c r="B45" i="4"/>
  <c r="D105" i="1" l="1"/>
  <c r="B116" i="4" s="1"/>
  <c r="B44" i="4"/>
  <c r="B41" i="4"/>
  <c r="B35" i="4"/>
  <c r="B34" i="4"/>
  <c r="B33" i="4"/>
  <c r="B31" i="4"/>
  <c r="B29" i="4"/>
  <c r="B27" i="4"/>
  <c r="D288" i="1"/>
  <c r="B28" i="4"/>
  <c r="B25" i="4"/>
  <c r="B24" i="4"/>
  <c r="B19" i="4"/>
  <c r="B18" i="4"/>
  <c r="B16" i="4"/>
  <c r="B15" i="4"/>
  <c r="B14" i="4"/>
  <c r="B13" i="4"/>
  <c r="B11" i="4"/>
  <c r="B10" i="4"/>
  <c r="B1" i="4"/>
  <c r="D282" i="1" l="1"/>
  <c r="D279" i="1"/>
  <c r="D247" i="1"/>
  <c r="B17" i="4" s="1"/>
  <c r="D253" i="1"/>
  <c r="B26" i="4" s="1"/>
  <c r="D256" i="1"/>
  <c r="D260" i="1"/>
  <c r="B22" i="4" s="1"/>
  <c r="D276" i="1"/>
  <c r="B12" i="4" l="1"/>
  <c r="B120" i="4"/>
  <c r="B122" i="4"/>
  <c r="B30" i="4"/>
  <c r="B118" i="4"/>
  <c r="B20" i="4"/>
  <c r="B21" i="4"/>
  <c r="D223" i="1"/>
  <c r="D222" i="1"/>
  <c r="D221" i="1"/>
  <c r="D220" i="1"/>
  <c r="D216" i="1"/>
  <c r="D219" i="1"/>
  <c r="D218" i="1"/>
  <c r="D217" i="1"/>
  <c r="D215" i="1"/>
  <c r="D208" i="1"/>
  <c r="D207" i="1"/>
  <c r="D206" i="1"/>
  <c r="D205" i="1"/>
  <c r="D204" i="1"/>
  <c r="D203" i="1"/>
  <c r="D202" i="1"/>
  <c r="D201" i="1"/>
  <c r="D200" i="1"/>
  <c r="D198" i="1"/>
  <c r="D197" i="1"/>
  <c r="D196" i="1"/>
  <c r="D195" i="1"/>
  <c r="D194" i="1"/>
  <c r="D193" i="1"/>
  <c r="D192" i="1"/>
  <c r="D191" i="1"/>
  <c r="D190" i="1"/>
  <c r="D184" i="1"/>
  <c r="D183" i="1"/>
  <c r="D182" i="1"/>
  <c r="D181" i="1"/>
  <c r="D180" i="1"/>
  <c r="D179" i="1"/>
  <c r="D178" i="1"/>
  <c r="D177" i="1"/>
  <c r="D171" i="1"/>
  <c r="D170" i="1"/>
  <c r="D169" i="1"/>
  <c r="D168" i="1"/>
  <c r="D167" i="1"/>
  <c r="D166" i="1"/>
  <c r="D165" i="1"/>
  <c r="D164" i="1"/>
  <c r="D98" i="1" l="1"/>
  <c r="C89" i="2"/>
  <c r="C101" i="2"/>
  <c r="B39" i="4" s="1"/>
  <c r="C96" i="2"/>
  <c r="B42" i="4" s="1"/>
  <c r="C90" i="2"/>
  <c r="C85" i="2"/>
  <c r="B36" i="4" s="1"/>
  <c r="C82" i="2"/>
  <c r="C79" i="2"/>
  <c r="B101" i="4" s="1"/>
  <c r="C50" i="2"/>
  <c r="B105" i="4" s="1"/>
  <c r="C45" i="2"/>
  <c r="C30" i="2"/>
  <c r="C14" i="2"/>
  <c r="C7" i="2"/>
  <c r="C4" i="2"/>
  <c r="D29" i="1"/>
  <c r="D25" i="1" s="1"/>
  <c r="D7" i="1"/>
  <c r="D4" i="1" s="1"/>
  <c r="B99" i="4" s="1"/>
  <c r="D17" i="1"/>
  <c r="D13" i="1" s="1"/>
  <c r="B98" i="4" s="1"/>
  <c r="B96" i="4" l="1"/>
  <c r="B115" i="4"/>
  <c r="B38" i="4"/>
  <c r="B40" i="4"/>
  <c r="B43" i="4"/>
  <c r="B3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Schneider-Marin</author>
  </authors>
  <commentList>
    <comment ref="B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  <comment ref="B3" authorId="0" shapeId="0" xr:uid="{2D7231C4-DC37-4AD2-A11F-530FC8E87DA2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  <comment ref="B4" authorId="0" shapeId="0" xr:uid="{4E35D45D-C8AB-4138-B97F-8C05560522B9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  <comment ref="B5" authorId="0" shapeId="0" xr:uid="{6956DC45-76A1-4014-987A-F575F335894F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  <comment ref="B6" authorId="0" shapeId="0" xr:uid="{8F6762B2-1FC8-45E9-BF36-94F9779D73CA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  <comment ref="B7" authorId="0" shapeId="0" xr:uid="{E78B8263-B64C-4C98-9076-06529E757C4F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  <comment ref="B8" authorId="0" shapeId="0" xr:uid="{ECEA0CB3-ED87-4582-AE90-304B1E287C76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  <comment ref="B9" authorId="0" shapeId="0" xr:uid="{624F494D-B718-4DEC-8EC3-45DCD55B28B8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  <comment ref="B75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  <comment ref="B87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Patricia Schneider-Marin:</t>
        </r>
        <r>
          <rPr>
            <sz val="9"/>
            <color indexed="81"/>
            <rFont val="Segoe UI"/>
            <family val="2"/>
          </rPr>
          <t xml:space="preserve">
Was machen wir mit diesen? Asu deru-Wert-berechnung ausschließen?</t>
        </r>
      </text>
    </comment>
  </commentList>
</comments>
</file>

<file path=xl/sharedStrings.xml><?xml version="1.0" encoding="utf-8"?>
<sst xmlns="http://schemas.openxmlformats.org/spreadsheetml/2006/main" count="904" uniqueCount="555">
  <si>
    <t>Stoff</t>
  </si>
  <si>
    <t>Putze, Mörtel und Estriche</t>
  </si>
  <si>
    <t>Putze</t>
  </si>
  <si>
    <t>Putzmörtel aus Kalk, Kalkzement und hydraulischem Kalk</t>
  </si>
  <si>
    <t>15/35</t>
  </si>
  <si>
    <t>Gipsputzmörtel</t>
  </si>
  <si>
    <t>Leichtputz</t>
  </si>
  <si>
    <t>15/20</t>
  </si>
  <si>
    <t>Gipsputz ohne Zuschlag</t>
  </si>
  <si>
    <t>Kunstharzputz</t>
  </si>
  <si>
    <t>50/200</t>
  </si>
  <si>
    <t>DIN 4108-4:2017-03 Tabelle 1 — Bemessungswerte der Wärmeleitfähigkeit und Richtwerte der Wasserdampf-Diffusionswiderstandszahlen</t>
  </si>
  <si>
    <t xml:space="preserve">Zeile </t>
  </si>
  <si>
    <t>Bemessungswert der Wärmeleitfähigkeit [W/(m*K)]</t>
  </si>
  <si>
    <t>Rohdichte [kg/m³]</t>
  </si>
  <si>
    <t>Richtwert der Wasserdampf-Diffusionswiderstandszahl</t>
  </si>
  <si>
    <t>1.1</t>
  </si>
  <si>
    <t>1.1.1</t>
  </si>
  <si>
    <t>1.1.2</t>
  </si>
  <si>
    <t>1.1.3</t>
  </si>
  <si>
    <t>1.1.4</t>
  </si>
  <si>
    <t>1.1.5</t>
  </si>
  <si>
    <t>1.1.6</t>
  </si>
  <si>
    <t>1.1.7</t>
  </si>
  <si>
    <t>1</t>
  </si>
  <si>
    <t>(1800)</t>
  </si>
  <si>
    <t>(1400)</t>
  </si>
  <si>
    <t>&lt; 1300</t>
  </si>
  <si>
    <t>(1200)</t>
  </si>
  <si>
    <t>(1100)</t>
  </si>
  <si>
    <t>1.2</t>
  </si>
  <si>
    <t>Mauermörtel</t>
  </si>
  <si>
    <t>1.2.1</t>
  </si>
  <si>
    <t>1.2.2</t>
  </si>
  <si>
    <t>1.2.3</t>
  </si>
  <si>
    <t>1.2.4</t>
  </si>
  <si>
    <t>1.2.5</t>
  </si>
  <si>
    <t>1.2.6</t>
  </si>
  <si>
    <t>Estriche</t>
  </si>
  <si>
    <t>1.3</t>
  </si>
  <si>
    <t>Zementmörtel</t>
  </si>
  <si>
    <t>(2 000)</t>
  </si>
  <si>
    <t>Normalmörtel NM</t>
  </si>
  <si>
    <t>Dünnbettmauermörtel</t>
  </si>
  <si>
    <t>Leichtmauermörtel nach DIN EN 1996-1-1, DIN EN 1996-2</t>
  </si>
  <si>
    <t>Leichtmauermörtel</t>
  </si>
  <si>
    <t>(1600)</t>
  </si>
  <si>
    <t>Gussasphaltestrich</t>
  </si>
  <si>
    <t>Zement-Estrich</t>
  </si>
  <si>
    <t>Calciumsulfat-Estrich (Anhydrit-Estrich)</t>
  </si>
  <si>
    <t>Magnesia-Estrich</t>
  </si>
  <si>
    <t>1.3.1</t>
  </si>
  <si>
    <t>1.3.2</t>
  </si>
  <si>
    <t>1.3.3</t>
  </si>
  <si>
    <t>1.3.4</t>
  </si>
  <si>
    <t>(2300)</t>
  </si>
  <si>
    <t>(2000)</t>
  </si>
  <si>
    <t>(2100)</t>
  </si>
  <si>
    <t>5/20</t>
  </si>
  <si>
    <t>Beton-Bauteile</t>
  </si>
  <si>
    <t>2</t>
  </si>
  <si>
    <t>2.1</t>
  </si>
  <si>
    <t>Beton nach DIN EN 206 
s. DIN EN ISO 10456</t>
  </si>
  <si>
    <t>≤ 1000</t>
  </si>
  <si>
    <t xml:space="preserve"> ≤ 700</t>
  </si>
  <si>
    <t>Asphalt</t>
  </si>
  <si>
    <t>Bitumen</t>
  </si>
  <si>
    <t>als Stoff</t>
  </si>
  <si>
    <t>Membran/Bahn</t>
  </si>
  <si>
    <t>mittlere Rohdichte</t>
  </si>
  <si>
    <t>hohe Rohdichte</t>
  </si>
  <si>
    <t>armiert (mit 1 % Stahl)</t>
  </si>
  <si>
    <t>armiert (mit 2 % Stahl)</t>
  </si>
  <si>
    <t>Fußbodenbeläge</t>
  </si>
  <si>
    <t>Gummi</t>
  </si>
  <si>
    <t>Kunststoff</t>
  </si>
  <si>
    <t>Unterlagen, poröser Gummi oder Kunststoff</t>
  </si>
  <si>
    <t>Filzunterlage</t>
  </si>
  <si>
    <t>Wollunterlage</t>
  </si>
  <si>
    <t>Korkunterlage</t>
  </si>
  <si>
    <t>&lt; 200</t>
  </si>
  <si>
    <t>Korkfliesen</t>
  </si>
  <si>
    <t>&gt; 400</t>
  </si>
  <si>
    <t>Teppich/Teppichböden</t>
  </si>
  <si>
    <t>Linoleum</t>
  </si>
  <si>
    <t>Gase</t>
  </si>
  <si>
    <t>DIN EN ISO 10456:2010-05 Tabelle 3 — Wärmeschutztechnische Bemessungswerte für Baustoffe, die gewöhnlich bei Gebäuden zur Anwendung kommen</t>
  </si>
  <si>
    <t>Stoffgruppe oder Anwendung</t>
  </si>
  <si>
    <t>Spezifische Wärme-speicher-kapazität [J/(kg*K)]</t>
  </si>
  <si>
    <t>Wasserdampf-Diffusionswiderstandszahl trocken</t>
  </si>
  <si>
    <t>Wasserdampf-Diffusionswiderstandszahl feucht</t>
  </si>
  <si>
    <t>Beton</t>
  </si>
  <si>
    <t>Glas</t>
  </si>
  <si>
    <t>Anmerkungen</t>
  </si>
  <si>
    <t>brauchen wir derzeit nicht</t>
  </si>
  <si>
    <t>Wasser</t>
  </si>
  <si>
    <t>Metalle</t>
  </si>
  <si>
    <t>Aluminiumlegierungen</t>
  </si>
  <si>
    <t>∞</t>
  </si>
  <si>
    <t>Bronze</t>
  </si>
  <si>
    <t>Messing</t>
  </si>
  <si>
    <t>Kupfer</t>
  </si>
  <si>
    <t>Gusseisen</t>
  </si>
  <si>
    <t>Blei</t>
  </si>
  <si>
    <t>Stahl</t>
  </si>
  <si>
    <t>nichtrostender Stahl , austenitisch oder austenitisch-ferritisch</t>
  </si>
  <si>
    <t>nichtrostender Stahlb, ferritisch oder martensitisch</t>
  </si>
  <si>
    <t>Zink</t>
  </si>
  <si>
    <t>Massive Kunststoffe</t>
  </si>
  <si>
    <t>Mittelwert macht nicht wirklich Sinn, hier können wir mit den Unterebene-Werten rechnen</t>
  </si>
  <si>
    <t>Polyurethan (PU)</t>
  </si>
  <si>
    <t>brauchen wir derzeit nicht (außer vielleicht PU)</t>
  </si>
  <si>
    <t>Dichtungsstoffe, Dichtungen und wärmetechnische Trennungen</t>
  </si>
  <si>
    <t>Gips</t>
  </si>
  <si>
    <t>Gipskartonplatte</t>
  </si>
  <si>
    <t>nur Gips</t>
  </si>
  <si>
    <t>nur Gipskartonplatte</t>
  </si>
  <si>
    <t>Putze und Mörtel</t>
  </si>
  <si>
    <t>Gipsdämmputz</t>
  </si>
  <si>
    <t>Gipsputz</t>
  </si>
  <si>
    <t>Gips, Sand</t>
  </si>
  <si>
    <t>Kalk, Sand</t>
  </si>
  <si>
    <t>Zement, Sand</t>
  </si>
  <si>
    <t>Überschneidung und Widerspruch zu DIN 4108?</t>
  </si>
  <si>
    <t>Erdreich</t>
  </si>
  <si>
    <t>Dachziegelsteine</t>
  </si>
  <si>
    <t>Gestein</t>
  </si>
  <si>
    <t>Ton</t>
  </si>
  <si>
    <t>Platten</t>
  </si>
  <si>
    <t>Keramik / Porzellan</t>
  </si>
  <si>
    <t>Nutzholz</t>
  </si>
  <si>
    <t>Holzwerkstoffe</t>
  </si>
  <si>
    <t>Sperrholze</t>
  </si>
  <si>
    <t>zementgebundene Spanplatten</t>
  </si>
  <si>
    <t>Spanplatten</t>
  </si>
  <si>
    <t>OSB-Platten</t>
  </si>
  <si>
    <t>Holzfaserplatten, einschließlich MDF</t>
  </si>
  <si>
    <t>Leichtbeton und Stahlleichtbeton</t>
  </si>
  <si>
    <t>2.2</t>
  </si>
  <si>
    <t>2.3</t>
  </si>
  <si>
    <t>2.4</t>
  </si>
  <si>
    <t>Dampfgehärteter Porenbeton nach DIN EN 12602</t>
  </si>
  <si>
    <t>Leichtbeton mit haufwerkporigem Gefüge</t>
  </si>
  <si>
    <t xml:space="preserve">3 </t>
  </si>
  <si>
    <t>Bauplatten</t>
  </si>
  <si>
    <t>Porenbeton-Bauplatten</t>
  </si>
  <si>
    <t>Wandbauplatten aus Leichtbeton</t>
  </si>
  <si>
    <t>Gips-Wandbauplatten</t>
  </si>
  <si>
    <t>5/10</t>
  </si>
  <si>
    <t>Gipsplatten nach DIN 18180, DIN EN 520</t>
  </si>
  <si>
    <t>4/10</t>
  </si>
  <si>
    <t>4</t>
  </si>
  <si>
    <t>Mauerwerk, einschließlich Mörtelfugen</t>
  </si>
  <si>
    <t>Mauerwerk aus Mauerziegeln nach DIN 105-100, DIN 105-5 und DIN 105-6 bzw. Mauerziegel nach DIN EN 771-1 in Verbindung mit DIN 20000-401</t>
  </si>
  <si>
    <t>4.1</t>
  </si>
  <si>
    <t>4.2</t>
  </si>
  <si>
    <t>4.3</t>
  </si>
  <si>
    <t>4.4</t>
  </si>
  <si>
    <t>4.1.1</t>
  </si>
  <si>
    <t>Vollklinker, Hochlochklinker, Keramikklinker</t>
  </si>
  <si>
    <t>50/100</t>
  </si>
  <si>
    <t>4.1.2</t>
  </si>
  <si>
    <t>Vollziegel, Hochlochziegel, Füllziegel</t>
  </si>
  <si>
    <t>4.1.3</t>
  </si>
  <si>
    <t>Hochlochziegel HLzA und HLzB</t>
  </si>
  <si>
    <t>4.1.4</t>
  </si>
  <si>
    <t>Hochlochziegel HLzW</t>
  </si>
  <si>
    <t>Mauerwerk aus Kalksandsteinen nach DIN V 106 bzw. DIN EN 771-2 in Verbindung mit DIN 20000-402</t>
  </si>
  <si>
    <t>15/25</t>
  </si>
  <si>
    <t>Mauerwerk aus Porenbeton-Plansteinen (PP) nach DIN EN 771-4 in Verbindung mit DIN 20000-404</t>
  </si>
  <si>
    <t>5/15</t>
  </si>
  <si>
    <t>Mauerwerk aus Betonsteinen</t>
  </si>
  <si>
    <t>4.4.1</t>
  </si>
  <si>
    <t>Hohlblöcke (Hbl) nach DIN V 18151-100, Gruppe 1e</t>
  </si>
  <si>
    <t>4.4.2</t>
  </si>
  <si>
    <t>Hohlblöcke (Hbl) nach DIN V 18151-100 und Hohlwandplatten nach DIN 18148, Gruppe 2</t>
  </si>
  <si>
    <t>≤ 0,50</t>
  </si>
  <si>
    <t>≤ 0,56</t>
  </si>
  <si>
    <t>≤ 0,70</t>
  </si>
  <si>
    <t>4.4.3</t>
  </si>
  <si>
    <t>Vollblöcke (Vbl, S-W) nach DIN V 18152-100</t>
  </si>
  <si>
    <t>4.4.4</t>
  </si>
  <si>
    <t>Vollblöcke (Vbl) und Vbl-S nach DIN V 18152-100 aus Leichtbeton mit anderen leichten Zuschlägen als Naturbims und Blähton</t>
  </si>
  <si>
    <t>4.4.5</t>
  </si>
  <si>
    <t>Vollsteine (V) nach DIN V 18152-100</t>
  </si>
  <si>
    <t>10/15</t>
  </si>
  <si>
    <t>4.4.6</t>
  </si>
  <si>
    <t>Mauersteine nach DIN V 18153-100 aus Beton bzw. DIN EN 771-3 in Verbindung mit DIN V 20000-403</t>
  </si>
  <si>
    <t>20/30</t>
  </si>
  <si>
    <t>5</t>
  </si>
  <si>
    <t>6</t>
  </si>
  <si>
    <t>Holz- und Holzwerkstoffe</t>
  </si>
  <si>
    <t>7</t>
  </si>
  <si>
    <t>Beläge, Abdichtstoffe und Abdichtungsbahnen</t>
  </si>
  <si>
    <t>7.1</t>
  </si>
  <si>
    <t>7.2</t>
  </si>
  <si>
    <t>Abdichtstoffe</t>
  </si>
  <si>
    <t>5.1</t>
  </si>
  <si>
    <t>Mineralwolle (MW) nach DIN EN 13162a</t>
  </si>
  <si>
    <t>Bemessungswert</t>
  </si>
  <si>
    <t>0,031 min</t>
  </si>
  <si>
    <t>0,052 max</t>
  </si>
  <si>
    <t>5.2</t>
  </si>
  <si>
    <t>Expandierter Polystyrolschaum (EPS) nach DIN EN 13163a</t>
  </si>
  <si>
    <t xml:space="preserve">Wärmedämmstoffe </t>
  </si>
  <si>
    <t>20/100</t>
  </si>
  <si>
    <t>5.3</t>
  </si>
  <si>
    <t>Extrudierter Polystyrolschaum (XPS) nach DIN EN 13164a</t>
  </si>
  <si>
    <t>0,023 min</t>
  </si>
  <si>
    <t>0,046 max</t>
  </si>
  <si>
    <t>80/250</t>
  </si>
  <si>
    <t>5.4</t>
  </si>
  <si>
    <t>Polyurethan-Hartschaum (PU) nach DIN EN 13165a</t>
  </si>
  <si>
    <t>0,021 min</t>
  </si>
  <si>
    <t>0,041 max</t>
  </si>
  <si>
    <t>40/200</t>
  </si>
  <si>
    <t>5.5</t>
  </si>
  <si>
    <t>Phenolharz-Hartschaum (PF) nach DIN EN 13166a</t>
  </si>
  <si>
    <t>0,036 max</t>
  </si>
  <si>
    <t>10/60</t>
  </si>
  <si>
    <t>5.6</t>
  </si>
  <si>
    <t>Schaumglas (CG) nach DIN EN 13167a</t>
  </si>
  <si>
    <t>0,038 min</t>
  </si>
  <si>
    <t>0,057 max</t>
  </si>
  <si>
    <t>f</t>
  </si>
  <si>
    <t>5.7</t>
  </si>
  <si>
    <t>Holzwolle-Leichtbauplatten nach DIN EN 13168</t>
  </si>
  <si>
    <t>5.7.1</t>
  </si>
  <si>
    <t>Holzwolle-Platten (WW)b</t>
  </si>
  <si>
    <t>0,063 min</t>
  </si>
  <si>
    <t>0,105 max</t>
  </si>
  <si>
    <t>2/5</t>
  </si>
  <si>
    <t>5.7.2</t>
  </si>
  <si>
    <t>Holzwolle-Mehrschichtplatten nach DIN EN 13168 (WW-C)
Für die Berechnung des Bemessungswertes des Wärmedurchlasswiderstandes müssen die einzelnen Bemessungswerte der Wärmedurchlasswiderstände der Schichten addiert werden</t>
  </si>
  <si>
    <t>mit expandiertem Polystyrolschaum (EPS) nach DIN EN 13163a</t>
  </si>
  <si>
    <t>mit Mineralwolle (MW) nach DIN EN 13162a</t>
  </si>
  <si>
    <t>Holzwolledeckschicht(en) nach DIN EN 13168d</t>
  </si>
  <si>
    <t>5.8</t>
  </si>
  <si>
    <t>20/50</t>
  </si>
  <si>
    <t>Blähperlit (EPB) nach DIN EN 13169a</t>
  </si>
  <si>
    <t>0,046 min</t>
  </si>
  <si>
    <t>0,072 max</t>
  </si>
  <si>
    <t>5.9</t>
  </si>
  <si>
    <t>Expandierter Kork (ICB) nach DIN EN 13170e</t>
  </si>
  <si>
    <t>0,049 min</t>
  </si>
  <si>
    <t>0,068 max</t>
  </si>
  <si>
    <t>5.10</t>
  </si>
  <si>
    <t>Holzfaserdämmstoff (WF) nach DIN EN 13171b</t>
  </si>
  <si>
    <t>0,034 min</t>
  </si>
  <si>
    <t>0,063 max</t>
  </si>
  <si>
    <t>3/5</t>
  </si>
  <si>
    <t>5.11</t>
  </si>
  <si>
    <t>Wärmedämmputz nach DIN EN 998-1 der Kategorie T 1</t>
  </si>
  <si>
    <t>Wärmedämmputz nach DIN EN 998-1 der Kategorie T 2</t>
  </si>
  <si>
    <t>Wärmedämmputz</t>
  </si>
  <si>
    <t>5.12</t>
  </si>
  <si>
    <t>Wärmedämmstoff aus Polyurethan (PUR)- und Polyisocyanurat (PIR)-Spritzschaum nach DIN EN 14315-1c</t>
  </si>
  <si>
    <t>0,044 max</t>
  </si>
  <si>
    <t>5.13</t>
  </si>
  <si>
    <t>Wärmedämmung aus Produkten mit expandiertem Perlite (EP) nach DIN EN 14316-1a</t>
  </si>
  <si>
    <t>0,041 min</t>
  </si>
  <si>
    <t>0,062 max</t>
  </si>
  <si>
    <t>5.14</t>
  </si>
  <si>
    <t>Selbsttragende Sandwich-Elemente mit beidseitigen Metalldeckschichten nach DIN EN 14509a, g</t>
  </si>
  <si>
    <t>0,048 max</t>
  </si>
  <si>
    <t>5.15</t>
  </si>
  <si>
    <t>An der Verwendungsstelle hergestellte Wärmedämmung aus Blähton-Leichtzuschlagstoffen (LWA) nach DIN EN 14063-1b</t>
  </si>
  <si>
    <t>0,095 min</t>
  </si>
  <si>
    <t>0,14 max</t>
  </si>
  <si>
    <t>5.16</t>
  </si>
  <si>
    <t>An der Verwendungsstelle hergestellte Wärmedämmung mit Produkten aus expandiertem Vermiculit (EV) nach DIN EN 14317-1d</t>
  </si>
  <si>
    <t>0,062 min</t>
  </si>
  <si>
    <t>0,096 max</t>
  </si>
  <si>
    <t>5.17</t>
  </si>
  <si>
    <t>An der Verwendungsstelle hergestellte Wärmedämmung aus Mineralwolle (MW) nach DIN EN 14064-1a</t>
  </si>
  <si>
    <t>0,033 min</t>
  </si>
  <si>
    <t>5.18</t>
  </si>
  <si>
    <t>Werkmäßig hergestellte Produkte aus Polyethylenschaum (PEF) nach DIN EN 16069 d</t>
  </si>
  <si>
    <t>0,042 min</t>
  </si>
  <si>
    <t>5.19</t>
  </si>
  <si>
    <t>An der Verwendungsstelle hergestellter Wärmedämmstoff aus dispensiertem Polyurethan (PUR)- und Polyisocyanurat (PIR)-Hartschaum nach DIN EN 14318-1c</t>
  </si>
  <si>
    <t>7.2.1</t>
  </si>
  <si>
    <t>Asphaltmastix, Dicke d ≥ 7 mm</t>
  </si>
  <si>
    <t>d</t>
  </si>
  <si>
    <t>7.3</t>
  </si>
  <si>
    <t>Dachbahnen, Dachabdichtungsbahnen</t>
  </si>
  <si>
    <t>7.3.1</t>
  </si>
  <si>
    <t>Bitumenbahnen nach DIN EN 13707</t>
  </si>
  <si>
    <t>7.3.2</t>
  </si>
  <si>
    <t>Nackte Bitumenbahnen nach DIN 52129</t>
  </si>
  <si>
    <t>7.4</t>
  </si>
  <si>
    <t xml:space="preserve">Folien </t>
  </si>
  <si>
    <t>7.4.1</t>
  </si>
  <si>
    <t>PTFE-Folien, Dicke d ≥ 0,05 mm</t>
  </si>
  <si>
    <t>7.4.2</t>
  </si>
  <si>
    <t>PA-Folie, Dicke d ≥ 0,05 mm</t>
  </si>
  <si>
    <t>7.4.3</t>
  </si>
  <si>
    <t>PP-Folie, Dicke d ≥ 0,05 mm</t>
  </si>
  <si>
    <t>8</t>
  </si>
  <si>
    <t>Sonstige gebräuchliche Stoffe</t>
  </si>
  <si>
    <t>8.1</t>
  </si>
  <si>
    <t>Lose Schüttungen, abgedeckt</t>
  </si>
  <si>
    <t>8.1.1</t>
  </si>
  <si>
    <t>aus porigen Stoffen:</t>
  </si>
  <si>
    <t>Korkschrot, expandiert</t>
  </si>
  <si>
    <t>Hüttenbims</t>
  </si>
  <si>
    <t>Blähschiefer</t>
  </si>
  <si>
    <t>Bimskies</t>
  </si>
  <si>
    <t>Schaumlava</t>
  </si>
  <si>
    <t>(≤ 200)</t>
  </si>
  <si>
    <t>(≤ 600)</t>
  </si>
  <si>
    <t>(≤ 400)</t>
  </si>
  <si>
    <t>(≤ 1000)</t>
  </si>
  <si>
    <t>(≤ 1200)</t>
  </si>
  <si>
    <t>(≤ 1500)</t>
  </si>
  <si>
    <t>8.1.2</t>
  </si>
  <si>
    <t>aus Polystyrolschaumstoff-Partikeln</t>
  </si>
  <si>
    <t>(15)</t>
  </si>
  <si>
    <t>8.1.3</t>
  </si>
  <si>
    <t>aus Sand, Kies, Splitt (trocken)</t>
  </si>
  <si>
    <t>8.2</t>
  </si>
  <si>
    <t>8.3</t>
  </si>
  <si>
    <t>8.4</t>
  </si>
  <si>
    <t>Fliesen, Keramik, Porzellan</t>
  </si>
  <si>
    <t>Natursteine</t>
  </si>
  <si>
    <t>Siehe DIN EN ISO 10456</t>
  </si>
  <si>
    <t>8.5</t>
  </si>
  <si>
    <t>Lehmbaustoffe</t>
  </si>
  <si>
    <t>8.6</t>
  </si>
  <si>
    <t>Böden, naturfeucht</t>
  </si>
  <si>
    <t>Keramik und Glasmosaik</t>
  </si>
  <si>
    <t>8.7</t>
  </si>
  <si>
    <t>8.8</t>
  </si>
  <si>
    <t>siehe DIN EN ISO 10456</t>
  </si>
  <si>
    <t>Wärmedämmstoffe aus nachwachsenden Rohstoffen</t>
  </si>
  <si>
    <t>Flachsmatten</t>
  </si>
  <si>
    <t>Hanf (Stopfwolle)</t>
  </si>
  <si>
    <t>Wärmeleitfähigkeit [W/(m*K)]</t>
  </si>
  <si>
    <t>Hanfjute</t>
  </si>
  <si>
    <t>Hanfmatten</t>
  </si>
  <si>
    <t>Holzfaser (lose)</t>
  </si>
  <si>
    <t>Holzfasermatten</t>
  </si>
  <si>
    <t>Holzfaserplatten</t>
  </si>
  <si>
    <t>Holzspäne</t>
  </si>
  <si>
    <t>Holzwolleplatten</t>
  </si>
  <si>
    <t>Jutematten</t>
  </si>
  <si>
    <t>Korkplatte (exp.)</t>
  </si>
  <si>
    <t>Korklehmplatte</t>
  </si>
  <si>
    <t>Schafwolle</t>
  </si>
  <si>
    <t>Schilfplatten</t>
  </si>
  <si>
    <t>Seegras</t>
  </si>
  <si>
    <t>Strohballen</t>
  </si>
  <si>
    <t>Stroheinblasdämmung</t>
  </si>
  <si>
    <t>Zelluloseflocken</t>
  </si>
  <si>
    <t>Zelluloseplatten</t>
  </si>
  <si>
    <t>Polystrol (exp.)</t>
  </si>
  <si>
    <t>Steinwolleplatten</t>
  </si>
  <si>
    <t>Baumwolle</t>
  </si>
  <si>
    <t>Blähton</t>
  </si>
  <si>
    <t>Flachs</t>
  </si>
  <si>
    <t>Glaswolle</t>
  </si>
  <si>
    <t>Hanf</t>
  </si>
  <si>
    <t>Kalzium-Silikatplatten</t>
  </si>
  <si>
    <t>Kokosfaser</t>
  </si>
  <si>
    <t>Blähglimmer (expandiertes Vermiculit)</t>
  </si>
  <si>
    <t>Expandiertes Polyäthylen</t>
  </si>
  <si>
    <t>Expandiertes Polystyrol</t>
  </si>
  <si>
    <t>Extrudiertes Polystyrol</t>
  </si>
  <si>
    <t>Holzspäne lose</t>
  </si>
  <si>
    <t>Holzweichfaserplatten (130)</t>
  </si>
  <si>
    <t>Holzweichfaserplatten (190)</t>
  </si>
  <si>
    <t>Holzweichfaserplatten bituminiert</t>
  </si>
  <si>
    <t>Holzwolleleichtbauplatten (HWL-Platten)</t>
  </si>
  <si>
    <t>Korkschrot natur</t>
  </si>
  <si>
    <t>Korkplatten expandiert</t>
  </si>
  <si>
    <t>Kategorie</t>
  </si>
  <si>
    <t>Beschichtungen / Fassadenfarben / Dispersion</t>
  </si>
  <si>
    <t>Beschichtungen / Fassadenfarben / Silikat-Dispersion</t>
  </si>
  <si>
    <t>Beschichtungen / Fassadenfarben / Silikonharz</t>
  </si>
  <si>
    <t>Beschichtungen / Innenbeschichtungen / Innenfarben</t>
  </si>
  <si>
    <t>Beschichtungen / Innenbeschichtungen / Wand- und Deckenbeläge</t>
  </si>
  <si>
    <t>Beschichtungen / Lacke und Lasuren / Lacksysteme Holzfassade</t>
  </si>
  <si>
    <t>Beschichtungen / Lacke und Lasuren / Lacksysteme Holzfenster</t>
  </si>
  <si>
    <t>Beschichtungen / Lacke und Lasuren / Parkettlack</t>
  </si>
  <si>
    <t>Dämmstoffe / Baumwolle / Baumwolle konventionell</t>
  </si>
  <si>
    <t>Dämmstoffe / Baumwolle / Baumwolle ökologisch</t>
  </si>
  <si>
    <t>Dämmstoffe / Blähperlit / Platten</t>
  </si>
  <si>
    <t>Dämmstoffe / Calciumsilikat / Calcium-Silikathydrat / Calciumsilikat</t>
  </si>
  <si>
    <t>Dämmstoffe / Expandierter Kork / Expandierter Kork</t>
  </si>
  <si>
    <t>Dämmstoffe / Expandiertes Polystyrol (EPS) / EPS grau</t>
  </si>
  <si>
    <t>Dämmstoffe / Expandiertes Polystyrol (EPS) / EPS weiß</t>
  </si>
  <si>
    <t>Dämmstoffe / Extrudiertes Polystyrol (XPS) / XPS weiß</t>
  </si>
  <si>
    <t>Dämmstoffe / Flachsfaser / Vlies</t>
  </si>
  <si>
    <t>Dämmstoffe / Hanffaser / Vlies</t>
  </si>
  <si>
    <t>Dämmstoffe / Holzfasern / Holzfaserdämmplatte</t>
  </si>
  <si>
    <t>Dämmstoffe / Holzfasern / Holzfasern und Holzspäne, lose</t>
  </si>
  <si>
    <t>Dämmstoffe / Holzwolleplatten / Holzwolleleichtbauplatten</t>
  </si>
  <si>
    <t>Dämmstoffe / Melaminharz / Schaum</t>
  </si>
  <si>
    <t>Dämmstoffe / Mineralwolle / Mineralwolle</t>
  </si>
  <si>
    <t>Dämmstoffe / Mineralwolle / Steinwolle</t>
  </si>
  <si>
    <t>Dämmstoffe / Phenolharz-Hartschaum (PF) / PF-Platten</t>
  </si>
  <si>
    <t>Dämmstoffe / Polyurethan-Hartschaum (PU) / PIR-Hartschaum</t>
  </si>
  <si>
    <t>Dämmstoffe / Polyurethan-Hartschaum (PU) / PU Blockschaum</t>
  </si>
  <si>
    <t>Dämmstoffe / Polyurethan-Hartschaum (PU) / PU mit Mineralvlies</t>
  </si>
  <si>
    <t>Dämmstoffe / Schaumglas / Platten</t>
  </si>
  <si>
    <t>Dämmstoffe / Stroh / Strohballen</t>
  </si>
  <si>
    <t>Dämmstoffe / Wärmedämmverbundsystem / Wärmedämmverbundsystem</t>
  </si>
  <si>
    <t>Dämmstoffe / Zellulosefaser / Zellulose-Einblas-Dämmstoff</t>
  </si>
  <si>
    <t>Dämmstoffe / Zellulosefaser / Zelluloseplatten</t>
  </si>
  <si>
    <t>Holz / Holzböden / Kork</t>
  </si>
  <si>
    <t>Holz / Holzböden / Parkett</t>
  </si>
  <si>
    <t>Holz / Holzwerkstoffe / 3- und 5-Schichtplatten</t>
  </si>
  <si>
    <t>Holz / Holzwerkstoffe / Funierschichtholz</t>
  </si>
  <si>
    <t>Holz / Holzwerkstoffe / Holzfaserplatten</t>
  </si>
  <si>
    <t>Holz / Holzwerkstoffe / Laminated Veneer Lumber (LVL)</t>
  </si>
  <si>
    <t>Holz / Holzwerkstoffe / OSB-Platte</t>
  </si>
  <si>
    <t>Holz / Holzwerkstoffe / Spanplatten</t>
  </si>
  <si>
    <t>Holz / Holzwerkstoffe / Sperrholz</t>
  </si>
  <si>
    <t>Holz / Holzwerkstoffe / Wood-Plastic-Composites</t>
  </si>
  <si>
    <t>Holz / Vollholz / Balkenschichtholz (Duo-Triobalken)</t>
  </si>
  <si>
    <t>Holz / Vollholz / Bau-Schnittholz</t>
  </si>
  <si>
    <t>Holz / Vollholz / Brettschichtholz (BSH)</t>
  </si>
  <si>
    <t>Holz / Vollholz / Brettschichtholzplatte</t>
  </si>
  <si>
    <t>Holz / Vollholz / Konstruktionsvollholz</t>
  </si>
  <si>
    <t>Komponenten von Fenstern und Vorhangfassaden / Beschläge / Aluminiumbeschläge</t>
  </si>
  <si>
    <t>Komponenten von Fenstern und Vorhangfassaden / Beschläge / Befestigungen</t>
  </si>
  <si>
    <t>Komponenten von Fenstern und Vorhangfassaden / Beschläge / Fenstergriffe</t>
  </si>
  <si>
    <t>Komponenten von Fenstern und Vorhangfassaden / Beschläge / Stahlbeschläge</t>
  </si>
  <si>
    <t>Komponenten von Fenstern und Vorhangfassaden / Füllungen / Opake Füllungen</t>
  </si>
  <si>
    <t>Komponenten von Fenstern und Vorhangfassaden / Füllungen / Transparente Füllungen</t>
  </si>
  <si>
    <t>Komponenten von Fenstern und Vorhangfassaden / Rahmen / Profile / Aluminium</t>
  </si>
  <si>
    <t>Komponenten von Fenstern und Vorhangfassaden / Rahmen / Profile / Aluminium thermisch getrennt</t>
  </si>
  <si>
    <t>Komponenten von Fenstern und Vorhangfassaden / Rahmen / Profile / Holz</t>
  </si>
  <si>
    <t>Komponenten von Fenstern und Vorhangfassaden / Rahmen / Profile / PVC</t>
  </si>
  <si>
    <t>Komponenten von Fenstern und Vorhangfassaden / Rahmen / Profile / Stahl</t>
  </si>
  <si>
    <t>Komponenten von Fenstern und Vorhangfassaden / Türen und Tore / Aluminium</t>
  </si>
  <si>
    <t>Komponenten von Fenstern und Vorhangfassaden / Türen und Tore / Stahl</t>
  </si>
  <si>
    <t>Komposite / Systembauteile / Decken</t>
  </si>
  <si>
    <t>Komposite / Systembauteile / Innenwände</t>
  </si>
  <si>
    <t>Kunststoffe / Bodenbeläge / Gummi-/Kautschuk-Bodenbeläge</t>
  </si>
  <si>
    <t>Kunststoffe / Bodenbeläge / Linoleum-Bodenbeläge</t>
  </si>
  <si>
    <t>Kunststoffe / Bodenbeläge / PVC-Bodenbeläge</t>
  </si>
  <si>
    <t>Kunststoffe / Bodenbeläge / Textile Bodenbeläge</t>
  </si>
  <si>
    <t>Kunststoffe / Dachbahnen / Bitumen-Dachbahnen</t>
  </si>
  <si>
    <t>Kunststoffe / Dachbahnen / ECB-Dachbahnen (Ethylen-Copolymer-Bitumen)</t>
  </si>
  <si>
    <t>Kunststoffe / Dachbahnen / Elastomer-Dachbahnen</t>
  </si>
  <si>
    <t>Kunststoffe / Dachbahnen / EVA-Dachbahnen (Etylen-Vinylacetat)</t>
  </si>
  <si>
    <t>Kunststoffe / Dachbahnen / PIB-Dachbahnen (Polyisobutylen)</t>
  </si>
  <si>
    <t>Kunststoffe / Dachbahnen / PVC-Dachbahnen</t>
  </si>
  <si>
    <t>Kunststoffe / Folien und Vliese / Baupappen</t>
  </si>
  <si>
    <t>Kunststoffe / Folien und Vliese / Dampfbremse / Dampfsperre</t>
  </si>
  <si>
    <t>Kunststoffe / Folien und Vliese / Folien zur Abdichtung</t>
  </si>
  <si>
    <t>Kunststoffe / Folien und Vliese / Technische Textilien</t>
  </si>
  <si>
    <t>Kunststoffe / Folien und Vliese / Unterspannbahn</t>
  </si>
  <si>
    <t>Kunststoffe / Kunststoffprofile elastisch / Harz-Komposit Fassadenplatten</t>
  </si>
  <si>
    <t>Kunststoffe / Kunststoffprofile elastisch / Transparente Platten</t>
  </si>
  <si>
    <t>Metalle / Aluminium / Aluminiumbleche</t>
  </si>
  <si>
    <t>Metalle / Aluminium / Aluminiumfolie</t>
  </si>
  <si>
    <t>Metalle / Aluminium / Aluminiumprofil</t>
  </si>
  <si>
    <t>Metalle / Blei / Bleibleche</t>
  </si>
  <si>
    <t>Metalle / Edelstahl / Edelstahlbleche</t>
  </si>
  <si>
    <t>Metalle / Oberflächenbehandlung und Beschichtung von Metallen / (Nass-) Lackieren von Metallen</t>
  </si>
  <si>
    <t>Metalle / Oberflächenbehandlung und Beschichtung von Metallen / Anodisieren von Aluminium</t>
  </si>
  <si>
    <t>Metalle / Oberflächenbehandlung und Beschichtung von Metallen / Pulverbeschichten</t>
  </si>
  <si>
    <t>Metalle / Stahl und Eisen / Betonstahlmatten</t>
  </si>
  <si>
    <t>Metalle / Stahl und Eisen / Stahlbleche</t>
  </si>
  <si>
    <t>Metalle / Stahl und Eisen / Stahlprofile</t>
  </si>
  <si>
    <t>Metalle / Zink / Zinkbleche</t>
  </si>
  <si>
    <t>Mineralische Baustoffe / Asphalt / Gussassphalt</t>
  </si>
  <si>
    <t>Mineralische Baustoffe / Mörtel und Beton / Beton</t>
  </si>
  <si>
    <t>Mineralische Baustoffe / Mörtel und Beton / Estrich trocken</t>
  </si>
  <si>
    <t>Mineralische Baustoffe / Mörtel und Beton / Kleber und Klebemörtel</t>
  </si>
  <si>
    <t>Mineralische Baustoffe / Mörtel und Beton / Mauermörtel</t>
  </si>
  <si>
    <t>Mineralische Baustoffe / Mörtel und Beton / Putz und Putzmörtel</t>
  </si>
  <si>
    <t>Mineralische Baustoffe / Steine und Elemente / Betonfertigteile und Betonwaren</t>
  </si>
  <si>
    <t>Mineralische Baustoffe / Steine und Elemente / Dachziegel</t>
  </si>
  <si>
    <t>Mineralische Baustoffe / Steine und Elemente / Deckenplatten</t>
  </si>
  <si>
    <t>Mineralische Baustoffe / Steine und Elemente / Faserzement</t>
  </si>
  <si>
    <t>Mineralische Baustoffe / Steine und Elemente / Fliesen und Platten</t>
  </si>
  <si>
    <t>Mineralische Baustoffe / Steine und Elemente / Gipsplatten</t>
  </si>
  <si>
    <t>Mineralische Baustoffe / Steine und Elemente / Glasbausteine</t>
  </si>
  <si>
    <t>Mineralische Baustoffe / Steine und Elemente / Kalksandstein</t>
  </si>
  <si>
    <t>Mineralische Baustoffe / Steine und Elemente / Kunststein</t>
  </si>
  <si>
    <t>Mineralische Baustoffe / Steine und Elemente / Lehmsteine</t>
  </si>
  <si>
    <t>Mineralische Baustoffe / Steine und Elemente / Leichtbeton</t>
  </si>
  <si>
    <t>Mineralische Baustoffe / Steine und Elemente / Naturwerkstein</t>
  </si>
  <si>
    <t>Mineralische Baustoffe / Steine und Elemente / Porenbeton</t>
  </si>
  <si>
    <t>Mineralische Baustoffe / Steine und Elemente / Schiefer</t>
  </si>
  <si>
    <t>Mineralische Baustoffe / Steine und Elemente / Substrate</t>
  </si>
  <si>
    <t>Mineralische Baustoffe / Steine und Elemente / Trockenestrich</t>
  </si>
  <si>
    <t>Mineralische Baustoffe / Steine und Elemente / Ziegel</t>
  </si>
  <si>
    <t>Mineralische Baustoffe / Zuschläge / Bims</t>
  </si>
  <si>
    <t>Mineralische Baustoffe / Zuschläge / Blähglas</t>
  </si>
  <si>
    <t>Mineralische Baustoffe / Zuschläge / Blähschiefer</t>
  </si>
  <si>
    <t>Mineralische Baustoffe / Zuschläge / Blähton</t>
  </si>
  <si>
    <t>Mineralische Baustoffe / Zuschläge / Naturstein</t>
  </si>
  <si>
    <t>Mineralische Baustoffe / Zuschläge / Perlite</t>
  </si>
  <si>
    <t>Mineralische Baustoffe / Zuschläge / Sand und Kies</t>
  </si>
  <si>
    <t>Mineralische Baustoffe / Zuschläge / Trockenschüttung</t>
  </si>
  <si>
    <t>irrelevant da schichtdicke zu dünn</t>
  </si>
  <si>
    <t>Schallschutz</t>
  </si>
  <si>
    <t>typischer Wert</t>
  </si>
  <si>
    <t>typischer Wert (s. wecobis)</t>
  </si>
  <si>
    <t>keine Dämmwirkung</t>
  </si>
  <si>
    <t>irrelevant für u-wert</t>
  </si>
  <si>
    <t>auf dieser Ebene nicht sinnvoll</t>
  </si>
  <si>
    <t>(Kategorie ist inhomogen)</t>
  </si>
  <si>
    <t>Natronglas (einschließlich Floatglas)</t>
  </si>
  <si>
    <t>Quarzglas</t>
  </si>
  <si>
    <t>Glasmosaik</t>
  </si>
  <si>
    <t>Schätzwert</t>
  </si>
  <si>
    <t xml:space="preserve">Schätzwert </t>
  </si>
  <si>
    <t>nur relevant, wenn in KG 364 oder KG 324</t>
  </si>
  <si>
    <t>Innenbauteil -&gt; Schallschutz und Statik relevanter als Wärmeschutz</t>
  </si>
  <si>
    <t>DIN 16729</t>
  </si>
  <si>
    <t>DIN 16731</t>
  </si>
  <si>
    <t>DIN 16730</t>
  </si>
  <si>
    <t>Herstellerangaben (HERTALAN, RESITRIX)</t>
  </si>
  <si>
    <t>Wasserdichtigkeit und Diffusionswiderstand relevanter als Wärmeschutz</t>
  </si>
  <si>
    <t>DIN 12524</t>
  </si>
  <si>
    <t>Schätzwert laut Equitone Informationen</t>
  </si>
  <si>
    <t>mit nichtporigen Zuschlägen nach DIN EN 12620, z. B. Kies</t>
  </si>
  <si>
    <t>2.4.1</t>
  </si>
  <si>
    <t>2.4.2</t>
  </si>
  <si>
    <t>2.4.3</t>
  </si>
  <si>
    <t>2.4.4</t>
  </si>
  <si>
    <t>mit porigen Zuschlägen nach DIN EN 13055-1, ohne Quarzsandzusatze</t>
  </si>
  <si>
    <t>ausschließlich unter Verwendung von Naturbims</t>
  </si>
  <si>
    <t>ausschließlich unter Verwendung von Blähton</t>
  </si>
  <si>
    <t>leichter Sediment-Naturstein</t>
  </si>
  <si>
    <t>poröses Gestein, z.B. Lava</t>
  </si>
  <si>
    <t>Basalt</t>
  </si>
  <si>
    <t>Gneis</t>
  </si>
  <si>
    <t>Granit</t>
  </si>
  <si>
    <t>Marmor</t>
  </si>
  <si>
    <t>Schiefer</t>
  </si>
  <si>
    <t>Kalkstein, weich</t>
  </si>
  <si>
    <t>Kalkstein, mittelhart</t>
  </si>
  <si>
    <t>Kalkstein, extra weich</t>
  </si>
  <si>
    <t>Kalkstein, hart</t>
  </si>
  <si>
    <t>Kalkstein, extra hart</t>
  </si>
  <si>
    <t>Sandstein (Quarzit)</t>
  </si>
  <si>
    <t>Naturbims</t>
  </si>
  <si>
    <t>Kunststein</t>
  </si>
  <si>
    <t>nur Naturstein im Durchschnitt</t>
  </si>
  <si>
    <t>Kristalliner Naturstein</t>
  </si>
  <si>
    <t>Sediment-Naturstein</t>
  </si>
  <si>
    <t>cemwood: zwischen 0,7 und 0,085</t>
  </si>
  <si>
    <t>Fachverband nachwachsende Rohstoffe</t>
  </si>
  <si>
    <t>Klimahaus</t>
  </si>
  <si>
    <t>DIN 4108</t>
  </si>
  <si>
    <t>DIN EN ISO 10456:2010-05 Tabelle 3</t>
  </si>
  <si>
    <t>DIN EN ISO 10456:2010-05 Tabelle 3; hohe Dichte aus EPD -&gt; Abschätzung</t>
  </si>
  <si>
    <t>DIN 4108; Mineralfaser-Platten</t>
  </si>
  <si>
    <t>Kommentar/Quelle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</si>
</sst>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mbria"/>
      <family val="1"/>
    </font>
    <font>
      <u/>
      <sz val="11"/>
      <color theme="1"/>
      <name val="Calibri"/>
      <family val="2"/>
      <scheme val="minor"/>
    </font>
    <font>
      <sz val="11"/>
      <color theme="1"/>
      <name val="Calibri (Textkörper)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2" fillId="0" borderId="0" xfId="0" quotePrefix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3" borderId="0" xfId="0" quotePrefix="1" applyFont="1" applyFill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0" borderId="0" xfId="0" quotePrefix="1" applyFont="1"/>
    <xf numFmtId="0" fontId="3" fillId="0" borderId="0" xfId="0" applyFont="1" applyAlignment="1">
      <alignment wrapText="1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applyFont="1"/>
    <xf numFmtId="0" fontId="3" fillId="0" borderId="0" xfId="0" quotePrefix="1" applyFont="1" applyFill="1"/>
    <xf numFmtId="0" fontId="3" fillId="2" borderId="0" xfId="0" applyFont="1" applyFill="1" applyAlignment="1">
      <alignment wrapText="1"/>
    </xf>
    <xf numFmtId="0" fontId="3" fillId="2" borderId="0" xfId="0" quotePrefix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0" fontId="3" fillId="2" borderId="0" xfId="0" quotePrefix="1" applyFont="1" applyFill="1" applyAlignment="1">
      <alignment horizontal="right"/>
    </xf>
    <xf numFmtId="0" fontId="3" fillId="0" borderId="0" xfId="0" quotePrefix="1" applyFont="1" applyFill="1" applyBorder="1"/>
    <xf numFmtId="0" fontId="3" fillId="0" borderId="0" xfId="0" applyFont="1" applyAlignment="1">
      <alignment horizontal="center" vertical="center"/>
    </xf>
    <xf numFmtId="17" fontId="3" fillId="0" borderId="0" xfId="0" quotePrefix="1" applyNumberFormat="1" applyFont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/>
    </xf>
    <xf numFmtId="16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quotePrefix="1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3" borderId="0" xfId="0" applyFont="1" applyFill="1"/>
    <xf numFmtId="0" fontId="2" fillId="3" borderId="0" xfId="0" applyFont="1" applyFill="1"/>
    <xf numFmtId="2" fontId="2" fillId="3" borderId="0" xfId="0" applyNumberFormat="1" applyFont="1" applyFill="1"/>
    <xf numFmtId="16" fontId="3" fillId="0" borderId="0" xfId="0" quotePrefix="1" applyNumberFormat="1" applyFont="1"/>
    <xf numFmtId="16" fontId="0" fillId="0" borderId="0" xfId="0" applyNumberFormat="1" applyAlignment="1">
      <alignment wrapText="1"/>
    </xf>
    <xf numFmtId="0" fontId="2" fillId="0" borderId="3" xfId="0" quotePrefix="1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16" fontId="3" fillId="0" borderId="0" xfId="0" applyNumberFormat="1" applyFont="1" applyAlignment="1">
      <alignment wrapText="1"/>
    </xf>
    <xf numFmtId="0" fontId="0" fillId="0" borderId="0" xfId="0" quotePrefix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7" fontId="3" fillId="0" borderId="1" xfId="0" quotePrefix="1" applyNumberFormat="1" applyFont="1" applyBorder="1" applyAlignment="1">
      <alignment horizontal="right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6" fillId="0" borderId="2" xfId="0" applyFont="1" applyBorder="1" applyAlignment="1">
      <alignment horizontal="right"/>
    </xf>
    <xf numFmtId="0" fontId="7" fillId="0" borderId="2" xfId="0" quotePrefix="1" applyFont="1" applyBorder="1"/>
    <xf numFmtId="0" fontId="1" fillId="0" borderId="3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3" xfId="0" quotePrefix="1" applyBorder="1"/>
    <xf numFmtId="0" fontId="1" fillId="0" borderId="0" xfId="0" applyFont="1" applyBorder="1" applyAlignment="1">
      <alignment wrapText="1"/>
    </xf>
    <xf numFmtId="0" fontId="0" fillId="0" borderId="0" xfId="0" quotePrefix="1" applyBorder="1"/>
    <xf numFmtId="0" fontId="6" fillId="0" borderId="3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7" fillId="0" borderId="0" xfId="0" quotePrefix="1" applyFont="1" applyBorder="1"/>
    <xf numFmtId="0" fontId="0" fillId="0" borderId="1" xfId="0" quotePrefix="1" applyBorder="1"/>
    <xf numFmtId="0" fontId="0" fillId="0" borderId="0" xfId="0" quotePrefix="1" applyAlignment="1">
      <alignment horizontal="center" vertical="center"/>
    </xf>
    <xf numFmtId="164" fontId="2" fillId="3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64" fontId="1" fillId="0" borderId="1" xfId="0" applyNumberFormat="1" applyFont="1" applyBorder="1" applyAlignment="1">
      <alignment wrapText="1"/>
    </xf>
    <xf numFmtId="164" fontId="0" fillId="0" borderId="0" xfId="0" applyNumberFormat="1"/>
    <xf numFmtId="164" fontId="0" fillId="4" borderId="0" xfId="0" applyNumberFormat="1" applyFill="1"/>
    <xf numFmtId="0" fontId="2" fillId="3" borderId="1" xfId="0" applyFont="1" applyFill="1" applyBorder="1"/>
    <xf numFmtId="2" fontId="2" fillId="3" borderId="1" xfId="0" applyNumberFormat="1" applyFont="1" applyFill="1" applyBorder="1"/>
    <xf numFmtId="165" fontId="3" fillId="0" borderId="0" xfId="0" applyNumberFormat="1" applyFont="1"/>
    <xf numFmtId="0" fontId="3" fillId="0" borderId="0" xfId="0" applyFont="1" applyAlignment="1">
      <alignment horizontal="left" vertical="top" wrapText="1"/>
    </xf>
    <xf numFmtId="2" fontId="3" fillId="2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2" fontId="3" fillId="0" borderId="0" xfId="0" applyNumberFormat="1" applyFont="1" applyFill="1" applyAlignment="1">
      <alignment wrapText="1"/>
    </xf>
    <xf numFmtId="0" fontId="3" fillId="0" borderId="0" xfId="0" applyFont="1" applyFill="1"/>
    <xf numFmtId="0" fontId="0" fillId="0" borderId="0" xfId="0" applyFill="1"/>
    <xf numFmtId="0" fontId="0" fillId="2" borderId="0" xfId="0" quotePrefix="1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workbookViewId="0">
      <selection activeCell="B51" sqref="B51:B53"/>
    </sheetView>
  </sheetViews>
  <sheetFormatPr baseColWidth="10" defaultRowHeight="15"/>
  <cols>
    <col min="1" max="1" width="86.7109375" bestFit="1" customWidth="1"/>
    <col min="2" max="2" width="29.28515625" style="88" bestFit="1" customWidth="1"/>
    <col min="3" max="3" width="31.42578125" customWidth="1"/>
  </cols>
  <sheetData>
    <row r="1" spans="1:3" s="86" customFormat="1" ht="30">
      <c r="A1" s="85" t="s">
        <v>375</v>
      </c>
      <c r="B1" s="87" t="str">
        <f>'4108'!D2</f>
        <v>Bemessungswert der Wärmeleitfähigkeit [W/(m*K)]</v>
      </c>
      <c r="C1" s="86" t="s">
        <v>554</v>
      </c>
    </row>
    <row r="2" spans="1:3">
      <c r="A2" t="s">
        <v>376</v>
      </c>
      <c r="B2" s="89" t="s">
        <v>499</v>
      </c>
    </row>
    <row r="3" spans="1:3">
      <c r="A3" t="s">
        <v>377</v>
      </c>
      <c r="B3" s="89" t="s">
        <v>499</v>
      </c>
    </row>
    <row r="4" spans="1:3">
      <c r="A4" t="s">
        <v>378</v>
      </c>
      <c r="B4" s="89" t="s">
        <v>499</v>
      </c>
    </row>
    <row r="5" spans="1:3">
      <c r="A5" t="s">
        <v>379</v>
      </c>
      <c r="B5" s="89" t="s">
        <v>499</v>
      </c>
    </row>
    <row r="6" spans="1:3">
      <c r="A6" t="s">
        <v>380</v>
      </c>
      <c r="B6" s="89" t="s">
        <v>499</v>
      </c>
    </row>
    <row r="7" spans="1:3">
      <c r="A7" t="s">
        <v>381</v>
      </c>
      <c r="B7" s="89" t="s">
        <v>499</v>
      </c>
    </row>
    <row r="8" spans="1:3">
      <c r="A8" t="s">
        <v>382</v>
      </c>
      <c r="B8" s="89" t="s">
        <v>499</v>
      </c>
    </row>
    <row r="9" spans="1:3">
      <c r="A9" t="s">
        <v>383</v>
      </c>
      <c r="B9" s="89" t="s">
        <v>499</v>
      </c>
    </row>
    <row r="10" spans="1:3">
      <c r="A10" t="s">
        <v>384</v>
      </c>
      <c r="B10" s="88">
        <f>klimahaus!B3</f>
        <v>0.04</v>
      </c>
      <c r="C10" t="s">
        <v>549</v>
      </c>
    </row>
    <row r="11" spans="1:3">
      <c r="A11" t="s">
        <v>385</v>
      </c>
      <c r="B11" s="88">
        <f>klimahaus!B3</f>
        <v>0.04</v>
      </c>
      <c r="C11" t="s">
        <v>549</v>
      </c>
    </row>
    <row r="12" spans="1:3">
      <c r="A12" t="s">
        <v>386</v>
      </c>
      <c r="B12" s="88">
        <f>'4108'!D276</f>
        <v>5.8999999999999997E-2</v>
      </c>
      <c r="C12" t="s">
        <v>550</v>
      </c>
    </row>
    <row r="13" spans="1:3">
      <c r="A13" t="s">
        <v>387</v>
      </c>
      <c r="B13" s="88">
        <f>klimahaus!B17</f>
        <v>0.06</v>
      </c>
      <c r="C13" t="s">
        <v>549</v>
      </c>
    </row>
    <row r="14" spans="1:3">
      <c r="A14" t="s">
        <v>388</v>
      </c>
      <c r="B14" s="88">
        <f>'4108'!D327</f>
        <v>5.5E-2</v>
      </c>
      <c r="C14" t="s">
        <v>550</v>
      </c>
    </row>
    <row r="15" spans="1:3">
      <c r="A15" t="s">
        <v>389</v>
      </c>
      <c r="B15" s="88">
        <f>'4108'!D244</f>
        <v>3.5000000000000003E-2</v>
      </c>
      <c r="C15" t="s">
        <v>550</v>
      </c>
    </row>
    <row r="16" spans="1:3">
      <c r="A16" t="s">
        <v>390</v>
      </c>
      <c r="B16" s="88">
        <f>'4108'!D244</f>
        <v>3.5000000000000003E-2</v>
      </c>
      <c r="C16" t="s">
        <v>550</v>
      </c>
    </row>
    <row r="17" spans="1:3">
      <c r="A17" t="s">
        <v>391</v>
      </c>
      <c r="B17" s="88">
        <f>'4108'!D247</f>
        <v>3.4500000000000003E-2</v>
      </c>
      <c r="C17" t="s">
        <v>550</v>
      </c>
    </row>
    <row r="18" spans="1:3">
      <c r="A18" t="s">
        <v>392</v>
      </c>
      <c r="B18" s="88">
        <f>fnr!B3</f>
        <v>3.9E-2</v>
      </c>
      <c r="C18" t="s">
        <v>548</v>
      </c>
    </row>
    <row r="19" spans="1:3">
      <c r="A19" t="s">
        <v>393</v>
      </c>
      <c r="B19" s="88">
        <f>fnr!B6</f>
        <v>4.2999999999999997E-2</v>
      </c>
      <c r="C19" t="s">
        <v>548</v>
      </c>
    </row>
    <row r="20" spans="1:3">
      <c r="A20" t="s">
        <v>394</v>
      </c>
      <c r="B20" s="88">
        <f>'4108'!D282</f>
        <v>4.8500000000000001E-2</v>
      </c>
      <c r="C20" t="s">
        <v>550</v>
      </c>
    </row>
    <row r="21" spans="1:3">
      <c r="A21" t="s">
        <v>395</v>
      </c>
      <c r="B21" s="88">
        <f>'4108'!D282</f>
        <v>4.8500000000000001E-2</v>
      </c>
      <c r="C21" t="s">
        <v>550</v>
      </c>
    </row>
    <row r="22" spans="1:3">
      <c r="A22" t="s">
        <v>396</v>
      </c>
      <c r="B22" s="88">
        <f>'4108'!D260</f>
        <v>8.3999999999999991E-2</v>
      </c>
      <c r="C22" t="s">
        <v>550</v>
      </c>
    </row>
    <row r="23" spans="1:3">
      <c r="A23" t="s">
        <v>397</v>
      </c>
      <c r="B23" s="89" t="s">
        <v>500</v>
      </c>
    </row>
    <row r="24" spans="1:3">
      <c r="A24" t="s">
        <v>398</v>
      </c>
      <c r="B24" s="88">
        <f>'4108'!D241</f>
        <v>3.5000000000000003E-2</v>
      </c>
      <c r="C24" t="s">
        <v>550</v>
      </c>
    </row>
    <row r="25" spans="1:3">
      <c r="A25" t="s">
        <v>399</v>
      </c>
      <c r="B25" s="88">
        <f>'4108'!D241</f>
        <v>3.5000000000000003E-2</v>
      </c>
      <c r="C25" t="s">
        <v>550</v>
      </c>
    </row>
    <row r="26" spans="1:3">
      <c r="A26" t="s">
        <v>400</v>
      </c>
      <c r="B26" s="88">
        <f>'4108'!D253</f>
        <v>2.8499999999999998E-2</v>
      </c>
      <c r="C26" t="s">
        <v>550</v>
      </c>
    </row>
    <row r="27" spans="1:3">
      <c r="A27" t="s">
        <v>401</v>
      </c>
      <c r="B27" s="88">
        <f>'4108'!D250</f>
        <v>2.4E-2</v>
      </c>
      <c r="C27" t="s">
        <v>550</v>
      </c>
    </row>
    <row r="28" spans="1:3">
      <c r="A28" t="s">
        <v>402</v>
      </c>
      <c r="B28" s="88">
        <f>'4108'!D250</f>
        <v>2.4E-2</v>
      </c>
      <c r="C28" t="s">
        <v>550</v>
      </c>
    </row>
    <row r="29" spans="1:3">
      <c r="A29" t="s">
        <v>403</v>
      </c>
      <c r="B29" s="88">
        <f>'4108'!D250</f>
        <v>2.4E-2</v>
      </c>
      <c r="C29" t="s">
        <v>550</v>
      </c>
    </row>
    <row r="30" spans="1:3">
      <c r="A30" t="s">
        <v>404</v>
      </c>
      <c r="B30" s="88">
        <f>'4108'!D256</f>
        <v>4.7500000000000001E-2</v>
      </c>
      <c r="C30" t="s">
        <v>550</v>
      </c>
    </row>
    <row r="31" spans="1:3">
      <c r="A31" t="s">
        <v>405</v>
      </c>
      <c r="B31" s="88">
        <f>fnr!B18</f>
        <v>5.1999999999999998E-2</v>
      </c>
      <c r="C31" t="s">
        <v>548</v>
      </c>
    </row>
    <row r="32" spans="1:3">
      <c r="A32" t="s">
        <v>406</v>
      </c>
      <c r="B32" s="89" t="s">
        <v>503</v>
      </c>
    </row>
    <row r="33" spans="1:3">
      <c r="A33" t="s">
        <v>407</v>
      </c>
      <c r="B33" s="88">
        <f>fnr!B20</f>
        <v>3.9E-2</v>
      </c>
      <c r="C33" t="s">
        <v>548</v>
      </c>
    </row>
    <row r="34" spans="1:3">
      <c r="A34" t="s">
        <v>408</v>
      </c>
      <c r="B34" s="88">
        <f>fnr!B20</f>
        <v>3.9E-2</v>
      </c>
      <c r="C34" t="s">
        <v>548</v>
      </c>
    </row>
    <row r="35" spans="1:3">
      <c r="A35" t="s">
        <v>409</v>
      </c>
      <c r="B35" s="88">
        <f>'10456'!C21</f>
        <v>6.5000000000000002E-2</v>
      </c>
      <c r="C35" t="s">
        <v>551</v>
      </c>
    </row>
    <row r="36" spans="1:3">
      <c r="A36" t="s">
        <v>410</v>
      </c>
      <c r="B36" s="88">
        <f>'10456'!C85</f>
        <v>0.14333333333333334</v>
      </c>
      <c r="C36" t="s">
        <v>551</v>
      </c>
    </row>
    <row r="37" spans="1:3">
      <c r="A37" t="s">
        <v>411</v>
      </c>
      <c r="B37" s="88">
        <f>'10456'!C90</f>
        <v>0.1575</v>
      </c>
      <c r="C37" t="s">
        <v>551</v>
      </c>
    </row>
    <row r="38" spans="1:3">
      <c r="A38" t="s">
        <v>412</v>
      </c>
      <c r="B38" s="88">
        <f>'10456'!C90</f>
        <v>0.1575</v>
      </c>
      <c r="C38" t="s">
        <v>551</v>
      </c>
    </row>
    <row r="39" spans="1:3">
      <c r="A39" t="s">
        <v>413</v>
      </c>
      <c r="B39" s="88">
        <f>'10456'!C101</f>
        <v>0.12250000000000001</v>
      </c>
      <c r="C39" t="s">
        <v>551</v>
      </c>
    </row>
    <row r="40" spans="1:3">
      <c r="A40" t="s">
        <v>414</v>
      </c>
      <c r="B40" s="88">
        <f>'10456'!C90</f>
        <v>0.1575</v>
      </c>
      <c r="C40" t="s">
        <v>551</v>
      </c>
    </row>
    <row r="41" spans="1:3">
      <c r="A41" t="s">
        <v>415</v>
      </c>
      <c r="B41" s="88">
        <f>'10456'!C100</f>
        <v>0.13</v>
      </c>
      <c r="C41" t="s">
        <v>551</v>
      </c>
    </row>
    <row r="42" spans="1:3">
      <c r="A42" t="s">
        <v>416</v>
      </c>
      <c r="B42" s="88">
        <f>'10456'!C96</f>
        <v>0.13750000000000001</v>
      </c>
      <c r="C42" t="s">
        <v>551</v>
      </c>
    </row>
    <row r="43" spans="1:3">
      <c r="A43" t="s">
        <v>417</v>
      </c>
      <c r="B43" s="88">
        <f>'10456'!C90</f>
        <v>0.1575</v>
      </c>
      <c r="C43" t="s">
        <v>551</v>
      </c>
    </row>
    <row r="44" spans="1:3">
      <c r="A44" t="s">
        <v>418</v>
      </c>
      <c r="B44" s="88">
        <f>'10456'!C94</f>
        <v>0.24</v>
      </c>
      <c r="C44" t="s">
        <v>552</v>
      </c>
    </row>
    <row r="45" spans="1:3">
      <c r="A45" t="s">
        <v>419</v>
      </c>
      <c r="B45" s="88">
        <f>'10456'!C92</f>
        <v>0.13</v>
      </c>
      <c r="C45" t="s">
        <v>551</v>
      </c>
    </row>
    <row r="46" spans="1:3">
      <c r="A46" t="s">
        <v>420</v>
      </c>
      <c r="B46" s="88">
        <f>'10456'!C87</f>
        <v>0.13</v>
      </c>
      <c r="C46" t="s">
        <v>551</v>
      </c>
    </row>
    <row r="47" spans="1:3">
      <c r="A47" t="s">
        <v>421</v>
      </c>
      <c r="B47" s="88">
        <f>'10456'!C92</f>
        <v>0.13</v>
      </c>
      <c r="C47" t="s">
        <v>551</v>
      </c>
    </row>
    <row r="48" spans="1:3">
      <c r="A48" t="s">
        <v>422</v>
      </c>
      <c r="B48" s="88">
        <f>'10456'!C92</f>
        <v>0.13</v>
      </c>
      <c r="C48" t="s">
        <v>551</v>
      </c>
    </row>
    <row r="49" spans="1:3">
      <c r="A49" t="s">
        <v>423</v>
      </c>
      <c r="B49" s="88">
        <f>'10456'!C87</f>
        <v>0.13</v>
      </c>
      <c r="C49" t="s">
        <v>551</v>
      </c>
    </row>
    <row r="50" spans="1:3">
      <c r="A50" t="s">
        <v>424</v>
      </c>
      <c r="B50" s="89" t="s">
        <v>504</v>
      </c>
    </row>
    <row r="51" spans="1:3">
      <c r="A51" t="s">
        <v>425</v>
      </c>
      <c r="B51" s="89" t="s">
        <v>504</v>
      </c>
    </row>
    <row r="52" spans="1:3">
      <c r="A52" t="s">
        <v>426</v>
      </c>
      <c r="B52" s="89" t="s">
        <v>504</v>
      </c>
    </row>
    <row r="53" spans="1:3">
      <c r="A53" t="s">
        <v>427</v>
      </c>
      <c r="B53" s="89" t="s">
        <v>504</v>
      </c>
    </row>
    <row r="54" spans="1:3">
      <c r="A54" t="s">
        <v>428</v>
      </c>
      <c r="B54" s="89" t="s">
        <v>505</v>
      </c>
      <c r="C54" t="s">
        <v>506</v>
      </c>
    </row>
    <row r="55" spans="1:3">
      <c r="A55" t="s">
        <v>429</v>
      </c>
      <c r="B55" s="89" t="s">
        <v>505</v>
      </c>
      <c r="C55" t="s">
        <v>506</v>
      </c>
    </row>
    <row r="56" spans="1:3">
      <c r="A56" t="s">
        <v>430</v>
      </c>
      <c r="B56" s="89" t="s">
        <v>505</v>
      </c>
      <c r="C56" t="s">
        <v>506</v>
      </c>
    </row>
    <row r="57" spans="1:3">
      <c r="A57" t="s">
        <v>431</v>
      </c>
      <c r="B57" s="89" t="s">
        <v>505</v>
      </c>
      <c r="C57" t="s">
        <v>506</v>
      </c>
    </row>
    <row r="58" spans="1:3">
      <c r="A58" t="s">
        <v>432</v>
      </c>
      <c r="B58" s="88">
        <v>1.5</v>
      </c>
      <c r="C58" t="s">
        <v>511</v>
      </c>
    </row>
    <row r="59" spans="1:3">
      <c r="A59" t="s">
        <v>433</v>
      </c>
      <c r="B59" s="88">
        <v>2.2000000000000002</v>
      </c>
      <c r="C59" t="s">
        <v>510</v>
      </c>
    </row>
    <row r="60" spans="1:3">
      <c r="A60" t="s">
        <v>434</v>
      </c>
      <c r="B60" s="89" t="s">
        <v>505</v>
      </c>
      <c r="C60" t="s">
        <v>506</v>
      </c>
    </row>
    <row r="61" spans="1:3">
      <c r="A61" t="s">
        <v>435</v>
      </c>
      <c r="B61" s="89" t="s">
        <v>505</v>
      </c>
      <c r="C61" t="s">
        <v>506</v>
      </c>
    </row>
    <row r="62" spans="1:3">
      <c r="A62" t="s">
        <v>436</v>
      </c>
      <c r="B62" s="89" t="s">
        <v>505</v>
      </c>
      <c r="C62" t="s">
        <v>506</v>
      </c>
    </row>
    <row r="63" spans="1:3">
      <c r="A63" t="s">
        <v>437</v>
      </c>
      <c r="B63" s="89" t="s">
        <v>505</v>
      </c>
      <c r="C63" t="s">
        <v>512</v>
      </c>
    </row>
    <row r="64" spans="1:3">
      <c r="A64" t="s">
        <v>438</v>
      </c>
      <c r="B64" s="89" t="s">
        <v>505</v>
      </c>
      <c r="C64" t="s">
        <v>513</v>
      </c>
    </row>
    <row r="65" spans="1:3">
      <c r="A65" t="s">
        <v>439</v>
      </c>
      <c r="B65" s="88">
        <f>'10456'!C15</f>
        <v>0.17</v>
      </c>
      <c r="C65" t="s">
        <v>551</v>
      </c>
    </row>
    <row r="66" spans="1:3">
      <c r="A66" t="s">
        <v>440</v>
      </c>
      <c r="B66" s="88">
        <f>'10456'!C23</f>
        <v>0.17</v>
      </c>
      <c r="C66" t="s">
        <v>551</v>
      </c>
    </row>
    <row r="67" spans="1:3">
      <c r="A67" t="s">
        <v>441</v>
      </c>
      <c r="B67" s="88">
        <f>'10456'!C16</f>
        <v>0.25</v>
      </c>
      <c r="C67" t="s">
        <v>551</v>
      </c>
    </row>
    <row r="68" spans="1:3">
      <c r="A68" t="s">
        <v>442</v>
      </c>
      <c r="B68" s="88">
        <f>'10456'!C22</f>
        <v>0.06</v>
      </c>
      <c r="C68" t="s">
        <v>551</v>
      </c>
    </row>
    <row r="69" spans="1:3">
      <c r="A69" t="s">
        <v>443</v>
      </c>
      <c r="B69" s="88">
        <f>'4108'!D318</f>
        <v>0.17</v>
      </c>
      <c r="C69" t="s">
        <v>550</v>
      </c>
    </row>
    <row r="70" spans="1:3">
      <c r="A70" t="s">
        <v>444</v>
      </c>
      <c r="B70" s="88">
        <v>0.2</v>
      </c>
      <c r="C70" t="s">
        <v>514</v>
      </c>
    </row>
    <row r="71" spans="1:3">
      <c r="A71" t="s">
        <v>445</v>
      </c>
      <c r="B71" s="88">
        <v>0.2</v>
      </c>
      <c r="C71" t="s">
        <v>517</v>
      </c>
    </row>
    <row r="72" spans="1:3">
      <c r="A72" t="s">
        <v>446</v>
      </c>
      <c r="B72" s="88">
        <v>0.2</v>
      </c>
      <c r="C72" t="s">
        <v>510</v>
      </c>
    </row>
    <row r="73" spans="1:3">
      <c r="A73" t="s">
        <v>447</v>
      </c>
      <c r="B73" s="88">
        <v>0.2</v>
      </c>
      <c r="C73" t="s">
        <v>515</v>
      </c>
    </row>
    <row r="74" spans="1:3">
      <c r="A74" t="s">
        <v>448</v>
      </c>
      <c r="B74" s="88">
        <v>0.2</v>
      </c>
      <c r="C74" t="s">
        <v>516</v>
      </c>
    </row>
    <row r="75" spans="1:3">
      <c r="A75" t="s">
        <v>449</v>
      </c>
      <c r="B75" s="89" t="s">
        <v>499</v>
      </c>
      <c r="C75" t="s">
        <v>518</v>
      </c>
    </row>
    <row r="76" spans="1:3">
      <c r="A76" t="s">
        <v>450</v>
      </c>
      <c r="B76" s="89" t="s">
        <v>499</v>
      </c>
      <c r="C76" t="s">
        <v>518</v>
      </c>
    </row>
    <row r="77" spans="1:3">
      <c r="A77" t="s">
        <v>451</v>
      </c>
      <c r="B77" s="89" t="s">
        <v>499</v>
      </c>
      <c r="C77" t="s">
        <v>518</v>
      </c>
    </row>
    <row r="78" spans="1:3">
      <c r="A78" t="s">
        <v>452</v>
      </c>
      <c r="B78" s="89" t="s">
        <v>499</v>
      </c>
      <c r="C78" t="s">
        <v>518</v>
      </c>
    </row>
    <row r="79" spans="1:3">
      <c r="A79" t="s">
        <v>453</v>
      </c>
      <c r="B79" s="89" t="s">
        <v>499</v>
      </c>
      <c r="C79" t="s">
        <v>518</v>
      </c>
    </row>
    <row r="80" spans="1:3">
      <c r="A80" t="s">
        <v>454</v>
      </c>
      <c r="B80" s="88">
        <f>'10456'!C84</f>
        <v>0.2</v>
      </c>
      <c r="C80" t="s">
        <v>551</v>
      </c>
    </row>
    <row r="81" spans="1:3">
      <c r="A81" t="s">
        <v>455</v>
      </c>
      <c r="B81" s="88">
        <v>0.2</v>
      </c>
      <c r="C81" t="s">
        <v>519</v>
      </c>
    </row>
    <row r="82" spans="1:3">
      <c r="A82" t="s">
        <v>456</v>
      </c>
      <c r="B82" s="88">
        <f>'10456'!C31</f>
        <v>160</v>
      </c>
      <c r="C82" t="s">
        <v>551</v>
      </c>
    </row>
    <row r="83" spans="1:3">
      <c r="A83" t="s">
        <v>457</v>
      </c>
      <c r="B83" s="88">
        <f>'10456'!C31</f>
        <v>160</v>
      </c>
      <c r="C83" t="s">
        <v>551</v>
      </c>
    </row>
    <row r="84" spans="1:3">
      <c r="A84" t="s">
        <v>458</v>
      </c>
      <c r="B84" s="88">
        <f>'10456'!C31</f>
        <v>160</v>
      </c>
      <c r="C84" t="s">
        <v>551</v>
      </c>
    </row>
    <row r="85" spans="1:3">
      <c r="A85" t="s">
        <v>459</v>
      </c>
      <c r="B85" s="88">
        <f>'10456'!C36</f>
        <v>35</v>
      </c>
      <c r="C85" t="s">
        <v>551</v>
      </c>
    </row>
    <row r="86" spans="1:3">
      <c r="A86" t="s">
        <v>460</v>
      </c>
      <c r="B86" s="88">
        <f>'10456'!C39</f>
        <v>30</v>
      </c>
      <c r="C86" t="s">
        <v>551</v>
      </c>
    </row>
    <row r="87" spans="1:3">
      <c r="A87" t="s">
        <v>461</v>
      </c>
      <c r="B87" s="89" t="s">
        <v>499</v>
      </c>
    </row>
    <row r="88" spans="1:3">
      <c r="A88" t="s">
        <v>462</v>
      </c>
      <c r="B88" s="89" t="s">
        <v>499</v>
      </c>
    </row>
    <row r="89" spans="1:3">
      <c r="A89" t="s">
        <v>463</v>
      </c>
      <c r="B89" s="89" t="s">
        <v>499</v>
      </c>
    </row>
    <row r="90" spans="1:3">
      <c r="A90" t="s">
        <v>464</v>
      </c>
      <c r="B90" s="88">
        <f>'10456'!C37</f>
        <v>50</v>
      </c>
      <c r="C90" t="s">
        <v>551</v>
      </c>
    </row>
    <row r="91" spans="1:3">
      <c r="A91" t="s">
        <v>465</v>
      </c>
      <c r="B91" s="88">
        <f>'10456'!C37</f>
        <v>50</v>
      </c>
      <c r="C91" t="s">
        <v>551</v>
      </c>
    </row>
    <row r="92" spans="1:3">
      <c r="A92" t="s">
        <v>466</v>
      </c>
      <c r="B92" s="88">
        <f>'10456'!C37</f>
        <v>50</v>
      </c>
      <c r="C92" t="s">
        <v>551</v>
      </c>
    </row>
    <row r="93" spans="1:3">
      <c r="A93" t="s">
        <v>467</v>
      </c>
      <c r="B93" s="88">
        <f>'10456'!C40</f>
        <v>110</v>
      </c>
      <c r="C93" t="s">
        <v>551</v>
      </c>
    </row>
    <row r="94" spans="1:3">
      <c r="A94" t="s">
        <v>468</v>
      </c>
      <c r="B94" s="88">
        <f>'4108'!D26</f>
        <v>0.9</v>
      </c>
      <c r="C94" t="s">
        <v>550</v>
      </c>
    </row>
    <row r="95" spans="1:3">
      <c r="A95" t="s">
        <v>469</v>
      </c>
      <c r="B95" s="88">
        <f>'10456'!C11</f>
        <v>2</v>
      </c>
      <c r="C95" t="s">
        <v>551</v>
      </c>
    </row>
    <row r="96" spans="1:3">
      <c r="A96" t="s">
        <v>470</v>
      </c>
      <c r="B96" s="88">
        <f>'4108'!D25</f>
        <v>1.02125</v>
      </c>
      <c r="C96" t="s">
        <v>550</v>
      </c>
    </row>
    <row r="97" spans="1:3">
      <c r="A97" t="s">
        <v>471</v>
      </c>
      <c r="B97" s="88">
        <f>'4108'!D16</f>
        <v>1</v>
      </c>
      <c r="C97" t="s">
        <v>550</v>
      </c>
    </row>
    <row r="98" spans="1:3">
      <c r="A98" t="s">
        <v>472</v>
      </c>
      <c r="B98" s="88">
        <f>'4108'!D13</f>
        <v>1.0260714285714285</v>
      </c>
      <c r="C98" t="s">
        <v>550</v>
      </c>
    </row>
    <row r="99" spans="1:3">
      <c r="A99" t="s">
        <v>473</v>
      </c>
      <c r="B99" s="88">
        <f>'4108'!D4</f>
        <v>0.66133333333333333</v>
      </c>
      <c r="C99" t="s">
        <v>550</v>
      </c>
    </row>
    <row r="100" spans="1:3">
      <c r="A100" t="s">
        <v>474</v>
      </c>
      <c r="B100" s="88">
        <f>'10456'!C13</f>
        <v>2.5</v>
      </c>
      <c r="C100" t="s">
        <v>551</v>
      </c>
    </row>
    <row r="101" spans="1:3">
      <c r="A101" t="s">
        <v>475</v>
      </c>
      <c r="B101" s="88">
        <f>'10456'!C79</f>
        <v>1.25</v>
      </c>
      <c r="C101" t="s">
        <v>551</v>
      </c>
    </row>
    <row r="102" spans="1:3">
      <c r="A102" t="s">
        <v>476</v>
      </c>
      <c r="B102" s="88">
        <f>'4108'!D241</f>
        <v>3.5000000000000003E-2</v>
      </c>
      <c r="C102" t="s">
        <v>553</v>
      </c>
    </row>
    <row r="103" spans="1:3">
      <c r="A103" t="s">
        <v>477</v>
      </c>
      <c r="B103" s="88">
        <v>0.6</v>
      </c>
      <c r="C103" t="s">
        <v>520</v>
      </c>
    </row>
    <row r="104" spans="1:3">
      <c r="A104" t="s">
        <v>478</v>
      </c>
      <c r="B104" s="88">
        <f>'10456'!C83</f>
        <v>1.3</v>
      </c>
      <c r="C104" t="s">
        <v>551</v>
      </c>
    </row>
    <row r="105" spans="1:3">
      <c r="A105" t="s">
        <v>479</v>
      </c>
      <c r="B105" s="88">
        <f>'10456'!C50</f>
        <v>0.22999999999999998</v>
      </c>
      <c r="C105" t="s">
        <v>551</v>
      </c>
    </row>
    <row r="106" spans="1:3">
      <c r="A106" t="s">
        <v>480</v>
      </c>
      <c r="B106" s="88">
        <f>'10456'!C25</f>
        <v>1.2</v>
      </c>
      <c r="C106" t="s">
        <v>551</v>
      </c>
    </row>
    <row r="107" spans="1:3">
      <c r="A107" t="s">
        <v>481</v>
      </c>
      <c r="B107" s="88">
        <f>'4108'!D141</f>
        <v>1.0377777777777779</v>
      </c>
      <c r="C107" t="s">
        <v>550</v>
      </c>
    </row>
    <row r="108" spans="1:3">
      <c r="A108" t="s">
        <v>482</v>
      </c>
      <c r="B108" s="88">
        <f>'10456'!C78</f>
        <v>1.4</v>
      </c>
      <c r="C108" t="s">
        <v>551</v>
      </c>
    </row>
    <row r="109" spans="1:3">
      <c r="A109" t="s">
        <v>483</v>
      </c>
      <c r="B109" s="88">
        <f>'4108'!D338</f>
        <v>0.4745454545454546</v>
      </c>
      <c r="C109" t="s">
        <v>550</v>
      </c>
    </row>
    <row r="110" spans="1:3">
      <c r="A110" t="s">
        <v>484</v>
      </c>
      <c r="B110" s="88">
        <f>'4108'!D34</f>
        <v>0.76090909090909087</v>
      </c>
      <c r="C110" t="s">
        <v>550</v>
      </c>
    </row>
    <row r="111" spans="1:3">
      <c r="A111" t="s">
        <v>485</v>
      </c>
      <c r="B111" s="88">
        <f>'10456'!C61</f>
        <v>2.1062500000000002</v>
      </c>
      <c r="C111" t="s">
        <v>551</v>
      </c>
    </row>
    <row r="112" spans="1:3">
      <c r="A112" t="s">
        <v>486</v>
      </c>
      <c r="B112" s="88">
        <f>'4108'!D47</f>
        <v>0.55683835200746967</v>
      </c>
      <c r="C112" t="s">
        <v>550</v>
      </c>
    </row>
    <row r="113" spans="1:3">
      <c r="A113" t="s">
        <v>487</v>
      </c>
      <c r="B113" s="88">
        <f>'10456'!C70</f>
        <v>2.2000000000000002</v>
      </c>
      <c r="C113" t="s">
        <v>551</v>
      </c>
    </row>
    <row r="114" spans="1:3">
      <c r="A114" t="s">
        <v>488</v>
      </c>
      <c r="B114" s="88">
        <f>'4108'!D325</f>
        <v>0.30694444444444441</v>
      </c>
      <c r="C114" t="s">
        <v>550</v>
      </c>
    </row>
    <row r="115" spans="1:3">
      <c r="A115" t="s">
        <v>489</v>
      </c>
      <c r="B115" s="88">
        <f>'4108'!D25</f>
        <v>1.02125</v>
      </c>
      <c r="C115" t="s">
        <v>550</v>
      </c>
    </row>
    <row r="116" spans="1:3">
      <c r="A116" t="s">
        <v>490</v>
      </c>
      <c r="B116" s="88">
        <f>'4108'!D105</f>
        <v>0.64142857142857146</v>
      </c>
      <c r="C116" t="s">
        <v>550</v>
      </c>
    </row>
    <row r="117" spans="1:3">
      <c r="A117" t="s">
        <v>491</v>
      </c>
      <c r="B117" s="88">
        <f>'4108'!D328</f>
        <v>0.13</v>
      </c>
      <c r="C117" t="s">
        <v>550</v>
      </c>
    </row>
    <row r="118" spans="1:3">
      <c r="A118" t="s">
        <v>492</v>
      </c>
      <c r="B118" s="88">
        <f>'4108'!D256</f>
        <v>4.7500000000000001E-2</v>
      </c>
      <c r="C118" t="s">
        <v>550</v>
      </c>
    </row>
    <row r="119" spans="1:3">
      <c r="A119" t="s">
        <v>493</v>
      </c>
      <c r="B119" s="88">
        <f>'4108'!D329</f>
        <v>0.16</v>
      </c>
      <c r="C119" t="s">
        <v>550</v>
      </c>
    </row>
    <row r="120" spans="1:3">
      <c r="A120" t="s">
        <v>494</v>
      </c>
      <c r="B120" s="88">
        <f>'4108'!D276</f>
        <v>5.8999999999999997E-2</v>
      </c>
      <c r="C120" t="s">
        <v>550</v>
      </c>
    </row>
    <row r="121" spans="1:3">
      <c r="A121" t="s">
        <v>495</v>
      </c>
      <c r="B121" s="88">
        <f>'10456'!C61</f>
        <v>2.1062500000000002</v>
      </c>
      <c r="C121" t="s">
        <v>551</v>
      </c>
    </row>
    <row r="122" spans="1:3">
      <c r="A122" t="s">
        <v>496</v>
      </c>
      <c r="B122" s="88">
        <f>'4108'!D276</f>
        <v>5.8999999999999997E-2</v>
      </c>
      <c r="C122" t="s">
        <v>550</v>
      </c>
    </row>
    <row r="123" spans="1:3">
      <c r="A123" t="s">
        <v>497</v>
      </c>
      <c r="B123" s="88">
        <f>'4108'!D334</f>
        <v>0.7</v>
      </c>
      <c r="C123" t="s">
        <v>550</v>
      </c>
    </row>
    <row r="124" spans="1:3">
      <c r="A124" t="s">
        <v>498</v>
      </c>
      <c r="B124" s="88">
        <f>AVERAGE(0.07,0.07,0.08,0.085)</f>
        <v>7.6250000000000012E-2</v>
      </c>
      <c r="C124" t="s">
        <v>547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8"/>
  <sheetViews>
    <sheetView zoomScale="69" zoomScaleNormal="75" workbookViewId="0">
      <selection activeCell="D98" sqref="D98"/>
    </sheetView>
  </sheetViews>
  <sheetFormatPr baseColWidth="10" defaultRowHeight="15"/>
  <cols>
    <col min="2" max="2" width="30.7109375" style="2" customWidth="1"/>
    <col min="3" max="3" width="11.42578125" style="6"/>
    <col min="4" max="5" width="30.7109375" style="5" customWidth="1"/>
    <col min="6" max="6" width="25.7109375" bestFit="1" customWidth="1"/>
  </cols>
  <sheetData>
    <row r="1" spans="1:11" ht="45" customHeight="1">
      <c r="A1" s="103" t="s">
        <v>11</v>
      </c>
      <c r="B1" s="103"/>
      <c r="C1" s="103"/>
      <c r="D1" s="103"/>
      <c r="E1" s="103"/>
      <c r="F1" s="7"/>
      <c r="G1" s="3"/>
      <c r="H1" s="3"/>
      <c r="I1" s="3"/>
      <c r="J1" s="3"/>
      <c r="K1" s="3"/>
    </row>
    <row r="2" spans="1:11" s="2" customFormat="1" ht="29.25">
      <c r="A2" s="8" t="s">
        <v>12</v>
      </c>
      <c r="B2" s="8" t="s">
        <v>0</v>
      </c>
      <c r="C2" s="9" t="s">
        <v>14</v>
      </c>
      <c r="D2" s="10" t="s">
        <v>13</v>
      </c>
      <c r="E2" s="10" t="s">
        <v>15</v>
      </c>
      <c r="F2" s="11"/>
      <c r="G2" s="4"/>
      <c r="H2" s="4"/>
      <c r="I2" s="4"/>
      <c r="J2" s="4"/>
      <c r="K2" s="4"/>
    </row>
    <row r="3" spans="1:11" s="1" customFormat="1">
      <c r="A3" s="12" t="s">
        <v>24</v>
      </c>
      <c r="B3" s="13" t="s">
        <v>1</v>
      </c>
      <c r="C3" s="14"/>
      <c r="D3" s="15"/>
      <c r="E3" s="15"/>
      <c r="F3" s="16"/>
    </row>
    <row r="4" spans="1:11" s="1" customFormat="1">
      <c r="A4" s="17" t="s">
        <v>16</v>
      </c>
      <c r="B4" s="18" t="s">
        <v>2</v>
      </c>
      <c r="C4" s="19"/>
      <c r="D4" s="20">
        <f>AVERAGE(D5:D7,D11:D12)</f>
        <v>0.66133333333333333</v>
      </c>
      <c r="E4" s="21"/>
      <c r="F4" s="16"/>
    </row>
    <row r="5" spans="1:11" ht="43.5">
      <c r="A5" s="22" t="s">
        <v>17</v>
      </c>
      <c r="B5" s="23" t="s">
        <v>3</v>
      </c>
      <c r="C5" s="24" t="s">
        <v>25</v>
      </c>
      <c r="D5" s="25">
        <v>1</v>
      </c>
      <c r="E5" s="26" t="s">
        <v>4</v>
      </c>
      <c r="F5" s="27"/>
    </row>
    <row r="6" spans="1:11">
      <c r="A6" s="22" t="s">
        <v>18</v>
      </c>
      <c r="B6" s="23" t="s">
        <v>5</v>
      </c>
      <c r="C6" s="24" t="s">
        <v>26</v>
      </c>
      <c r="D6" s="25">
        <v>0.7</v>
      </c>
      <c r="E6" s="25">
        <v>10</v>
      </c>
      <c r="F6" s="27"/>
    </row>
    <row r="7" spans="1:11">
      <c r="A7" s="28"/>
      <c r="B7" s="29" t="s">
        <v>6</v>
      </c>
      <c r="C7" s="30"/>
      <c r="D7" s="31">
        <f>AVERAGE(D8:D10)</f>
        <v>0.39666666666666667</v>
      </c>
      <c r="E7" s="32"/>
      <c r="F7" s="27"/>
    </row>
    <row r="8" spans="1:11">
      <c r="A8" s="22" t="s">
        <v>19</v>
      </c>
      <c r="B8" s="23" t="s">
        <v>6</v>
      </c>
      <c r="C8" s="24" t="s">
        <v>27</v>
      </c>
      <c r="D8" s="25">
        <v>0.56000000000000005</v>
      </c>
      <c r="E8" s="25" t="s">
        <v>7</v>
      </c>
      <c r="F8" s="27"/>
    </row>
    <row r="9" spans="1:11">
      <c r="A9" s="22" t="s">
        <v>20</v>
      </c>
      <c r="B9" s="23" t="s">
        <v>6</v>
      </c>
      <c r="C9" s="24" t="s">
        <v>63</v>
      </c>
      <c r="D9" s="25">
        <v>0.38</v>
      </c>
      <c r="E9" s="25" t="s">
        <v>7</v>
      </c>
      <c r="F9" s="27"/>
    </row>
    <row r="10" spans="1:11">
      <c r="A10" s="22" t="s">
        <v>21</v>
      </c>
      <c r="B10" s="23" t="s">
        <v>6</v>
      </c>
      <c r="C10" s="24" t="s">
        <v>64</v>
      </c>
      <c r="D10" s="25">
        <v>0.25</v>
      </c>
      <c r="E10" s="25" t="s">
        <v>7</v>
      </c>
      <c r="F10" s="27"/>
    </row>
    <row r="11" spans="1:11">
      <c r="A11" s="22" t="s">
        <v>22</v>
      </c>
      <c r="B11" s="23" t="s">
        <v>8</v>
      </c>
      <c r="C11" s="24" t="s">
        <v>28</v>
      </c>
      <c r="D11" s="25">
        <v>0.51</v>
      </c>
      <c r="E11" s="25">
        <v>10</v>
      </c>
      <c r="F11" s="27"/>
    </row>
    <row r="12" spans="1:11" s="1" customFormat="1">
      <c r="A12" s="22" t="s">
        <v>23</v>
      </c>
      <c r="B12" s="23" t="s">
        <v>9</v>
      </c>
      <c r="C12" s="24" t="s">
        <v>29</v>
      </c>
      <c r="D12" s="25">
        <v>0.7</v>
      </c>
      <c r="E12" s="25" t="s">
        <v>10</v>
      </c>
      <c r="F12" s="16"/>
    </row>
    <row r="13" spans="1:11">
      <c r="A13" s="17" t="s">
        <v>30</v>
      </c>
      <c r="B13" s="18" t="s">
        <v>31</v>
      </c>
      <c r="C13" s="19"/>
      <c r="D13" s="20">
        <f>AVERAGE(D14:D17)</f>
        <v>1.0260714285714285</v>
      </c>
      <c r="E13" s="21"/>
      <c r="F13" s="27"/>
    </row>
    <row r="14" spans="1:11">
      <c r="A14" s="22" t="s">
        <v>32</v>
      </c>
      <c r="B14" s="23" t="s">
        <v>40</v>
      </c>
      <c r="C14" s="24" t="s">
        <v>41</v>
      </c>
      <c r="D14" s="25">
        <v>1.6</v>
      </c>
      <c r="E14" s="26" t="s">
        <v>4</v>
      </c>
      <c r="F14" s="27"/>
    </row>
    <row r="15" spans="1:11">
      <c r="A15" s="22" t="s">
        <v>33</v>
      </c>
      <c r="B15" s="23" t="s">
        <v>42</v>
      </c>
      <c r="C15" s="24" t="s">
        <v>25</v>
      </c>
      <c r="D15" s="25">
        <v>1.2</v>
      </c>
      <c r="E15" s="26" t="s">
        <v>4</v>
      </c>
      <c r="F15" s="27"/>
    </row>
    <row r="16" spans="1:11">
      <c r="A16" s="22" t="s">
        <v>34</v>
      </c>
      <c r="B16" s="23" t="s">
        <v>43</v>
      </c>
      <c r="C16" s="24" t="s">
        <v>46</v>
      </c>
      <c r="D16" s="25">
        <v>1</v>
      </c>
      <c r="E16" s="26" t="s">
        <v>4</v>
      </c>
      <c r="F16" s="27"/>
    </row>
    <row r="17" spans="1:6">
      <c r="A17" s="33"/>
      <c r="B17" s="29" t="s">
        <v>45</v>
      </c>
      <c r="C17" s="30"/>
      <c r="D17" s="31">
        <f>AVERAGE(D18:D24)</f>
        <v>0.30428571428571427</v>
      </c>
      <c r="E17" s="32"/>
      <c r="F17" s="27"/>
    </row>
    <row r="18" spans="1:6" ht="29.25">
      <c r="A18" s="22" t="s">
        <v>35</v>
      </c>
      <c r="B18" s="23" t="s">
        <v>44</v>
      </c>
      <c r="C18" s="24" t="s">
        <v>63</v>
      </c>
      <c r="D18" s="25">
        <v>0.36</v>
      </c>
      <c r="E18" s="26" t="s">
        <v>4</v>
      </c>
      <c r="F18" s="27"/>
    </row>
    <row r="19" spans="1:6" ht="29.25">
      <c r="A19" s="22" t="s">
        <v>36</v>
      </c>
      <c r="B19" s="23" t="s">
        <v>44</v>
      </c>
      <c r="C19" s="24" t="s">
        <v>64</v>
      </c>
      <c r="D19" s="25">
        <v>0.21</v>
      </c>
      <c r="E19" s="26" t="s">
        <v>4</v>
      </c>
      <c r="F19" s="27"/>
    </row>
    <row r="20" spans="1:6">
      <c r="A20" s="22" t="s">
        <v>37</v>
      </c>
      <c r="B20" s="23" t="s">
        <v>45</v>
      </c>
      <c r="C20" s="34">
        <v>250</v>
      </c>
      <c r="D20" s="25">
        <v>0.1</v>
      </c>
      <c r="E20" s="35" t="s">
        <v>58</v>
      </c>
      <c r="F20" s="27"/>
    </row>
    <row r="21" spans="1:6">
      <c r="A21" s="22"/>
      <c r="B21" s="23"/>
      <c r="C21" s="34">
        <v>400</v>
      </c>
      <c r="D21" s="25">
        <v>0.14000000000000001</v>
      </c>
      <c r="E21" s="35" t="s">
        <v>58</v>
      </c>
      <c r="F21" s="27"/>
    </row>
    <row r="22" spans="1:6">
      <c r="A22" s="22"/>
      <c r="B22" s="23"/>
      <c r="C22" s="34">
        <v>700</v>
      </c>
      <c r="D22" s="25">
        <v>0.25</v>
      </c>
      <c r="E22" s="35" t="s">
        <v>58</v>
      </c>
      <c r="F22" s="27"/>
    </row>
    <row r="23" spans="1:6">
      <c r="A23" s="22"/>
      <c r="B23" s="23"/>
      <c r="C23" s="34">
        <v>1000</v>
      </c>
      <c r="D23" s="25">
        <v>0.38</v>
      </c>
      <c r="E23" s="35" t="s">
        <v>58</v>
      </c>
      <c r="F23" s="27"/>
    </row>
    <row r="24" spans="1:6">
      <c r="A24" s="22"/>
      <c r="B24" s="23"/>
      <c r="C24" s="34">
        <v>1500</v>
      </c>
      <c r="D24" s="25">
        <v>0.69</v>
      </c>
      <c r="E24" s="35" t="s">
        <v>58</v>
      </c>
      <c r="F24" s="27"/>
    </row>
    <row r="25" spans="1:6">
      <c r="A25" s="17" t="s">
        <v>39</v>
      </c>
      <c r="B25" s="18" t="s">
        <v>38</v>
      </c>
      <c r="C25" s="36"/>
      <c r="D25" s="20">
        <f>AVERAGE(D26:D29)</f>
        <v>1.02125</v>
      </c>
      <c r="E25" s="37"/>
      <c r="F25" s="27"/>
    </row>
    <row r="26" spans="1:6">
      <c r="A26" s="22" t="s">
        <v>51</v>
      </c>
      <c r="B26" s="23" t="s">
        <v>47</v>
      </c>
      <c r="C26" s="24" t="s">
        <v>55</v>
      </c>
      <c r="D26" s="25">
        <v>0.9</v>
      </c>
      <c r="E26" s="38"/>
      <c r="F26" s="27"/>
    </row>
    <row r="27" spans="1:6">
      <c r="A27" s="22" t="s">
        <v>52</v>
      </c>
      <c r="B27" s="23" t="s">
        <v>48</v>
      </c>
      <c r="C27" s="24" t="s">
        <v>56</v>
      </c>
      <c r="D27" s="25">
        <v>1.4</v>
      </c>
      <c r="E27" s="25"/>
      <c r="F27" s="27"/>
    </row>
    <row r="28" spans="1:6" ht="29.25">
      <c r="A28" s="22" t="s">
        <v>53</v>
      </c>
      <c r="B28" s="23" t="s">
        <v>49</v>
      </c>
      <c r="C28" s="24" t="s">
        <v>57</v>
      </c>
      <c r="D28" s="25">
        <v>1.2</v>
      </c>
      <c r="E28" s="39"/>
      <c r="F28" s="27"/>
    </row>
    <row r="29" spans="1:6">
      <c r="A29" s="28"/>
      <c r="B29" s="29" t="s">
        <v>50</v>
      </c>
      <c r="C29" s="30"/>
      <c r="D29" s="31">
        <f>AVERAGE(D30:D31)</f>
        <v>0.58499999999999996</v>
      </c>
      <c r="E29" s="32"/>
      <c r="F29" s="27"/>
    </row>
    <row r="30" spans="1:6">
      <c r="A30" s="40" t="s">
        <v>54</v>
      </c>
      <c r="B30" s="11" t="s">
        <v>50</v>
      </c>
      <c r="C30" s="41">
        <v>1400</v>
      </c>
      <c r="D30" s="42">
        <v>0.47</v>
      </c>
      <c r="E30" s="42"/>
      <c r="F30" s="27"/>
    </row>
    <row r="31" spans="1:6">
      <c r="A31" s="43"/>
      <c r="B31" s="44"/>
      <c r="C31" s="45">
        <v>2300</v>
      </c>
      <c r="D31" s="46">
        <v>0.7</v>
      </c>
      <c r="E31" s="46"/>
      <c r="F31" s="27"/>
    </row>
    <row r="32" spans="1:6" s="1" customFormat="1">
      <c r="A32" s="12" t="s">
        <v>60</v>
      </c>
      <c r="B32" s="13" t="s">
        <v>59</v>
      </c>
      <c r="C32" s="14"/>
      <c r="D32" s="15"/>
      <c r="E32" s="15"/>
      <c r="F32" s="16"/>
    </row>
    <row r="33" spans="1:6" ht="29.25">
      <c r="A33" s="33" t="s">
        <v>61</v>
      </c>
      <c r="B33" s="23" t="s">
        <v>62</v>
      </c>
      <c r="C33" s="34"/>
      <c r="D33" s="25"/>
      <c r="E33" s="25"/>
      <c r="F33" s="27"/>
    </row>
    <row r="34" spans="1:6" ht="30">
      <c r="A34" s="17" t="s">
        <v>138</v>
      </c>
      <c r="B34" s="18" t="s">
        <v>137</v>
      </c>
      <c r="C34" s="36"/>
      <c r="D34" s="20">
        <f>AVERAGE(D35:D45)</f>
        <v>0.76090909090909087</v>
      </c>
      <c r="E34" s="37"/>
      <c r="F34" s="27"/>
    </row>
    <row r="35" spans="1:6">
      <c r="A35" s="50"/>
      <c r="B35" s="93"/>
      <c r="C35" s="34">
        <v>800</v>
      </c>
      <c r="D35" s="25">
        <v>0.39</v>
      </c>
      <c r="E35" s="39"/>
      <c r="F35" s="27"/>
    </row>
    <row r="36" spans="1:6">
      <c r="A36" s="50"/>
      <c r="B36" s="93"/>
      <c r="C36" s="34">
        <v>900</v>
      </c>
      <c r="D36" s="25">
        <v>0.44</v>
      </c>
      <c r="E36" s="39"/>
      <c r="F36" s="27"/>
    </row>
    <row r="37" spans="1:6">
      <c r="A37" s="50"/>
      <c r="B37" s="93"/>
      <c r="C37" s="34">
        <v>1000</v>
      </c>
      <c r="D37" s="25">
        <v>0.49</v>
      </c>
      <c r="E37" s="39"/>
      <c r="F37" s="27"/>
    </row>
    <row r="38" spans="1:6">
      <c r="A38" s="50"/>
      <c r="B38" s="93"/>
      <c r="C38" s="34">
        <v>1100</v>
      </c>
      <c r="D38" s="25">
        <v>0.55000000000000004</v>
      </c>
      <c r="E38" s="39"/>
      <c r="F38" s="27"/>
    </row>
    <row r="39" spans="1:6">
      <c r="A39" s="50"/>
      <c r="B39" s="93"/>
      <c r="C39" s="34">
        <v>1200</v>
      </c>
      <c r="D39" s="25">
        <v>0.62</v>
      </c>
      <c r="E39" s="39"/>
      <c r="F39" s="27"/>
    </row>
    <row r="40" spans="1:6">
      <c r="A40" s="50"/>
      <c r="B40" s="93"/>
      <c r="C40" s="34">
        <v>1300</v>
      </c>
      <c r="D40" s="25">
        <v>0.7</v>
      </c>
      <c r="E40" s="39"/>
      <c r="F40" s="27"/>
    </row>
    <row r="41" spans="1:6">
      <c r="A41" s="50"/>
      <c r="B41" s="93"/>
      <c r="C41" s="34">
        <v>1400</v>
      </c>
      <c r="D41" s="25">
        <v>0.79</v>
      </c>
      <c r="E41" s="39"/>
      <c r="F41" s="27"/>
    </row>
    <row r="42" spans="1:6">
      <c r="A42" s="50"/>
      <c r="B42" s="93"/>
      <c r="C42" s="34">
        <v>1500</v>
      </c>
      <c r="D42" s="25">
        <v>0.89</v>
      </c>
      <c r="E42" s="39"/>
      <c r="F42" s="27"/>
    </row>
    <row r="43" spans="1:6">
      <c r="A43" s="50"/>
      <c r="B43" s="93"/>
      <c r="C43" s="34">
        <v>1600</v>
      </c>
      <c r="D43" s="25">
        <v>1</v>
      </c>
      <c r="E43" s="39"/>
      <c r="F43" s="27"/>
    </row>
    <row r="44" spans="1:6">
      <c r="A44" s="50"/>
      <c r="B44" s="93"/>
      <c r="C44" s="34">
        <v>1800</v>
      </c>
      <c r="D44" s="25">
        <v>1.1499999999999999</v>
      </c>
      <c r="E44" s="39"/>
      <c r="F44" s="27"/>
    </row>
    <row r="45" spans="1:6">
      <c r="A45" s="50"/>
      <c r="B45" s="93"/>
      <c r="C45" s="34">
        <v>2000</v>
      </c>
      <c r="D45" s="25">
        <v>1.35</v>
      </c>
      <c r="E45" s="39"/>
      <c r="F45" s="27"/>
    </row>
    <row r="46" spans="1:6" ht="29.25">
      <c r="A46" s="50" t="s">
        <v>139</v>
      </c>
      <c r="B46" s="23" t="s">
        <v>141</v>
      </c>
      <c r="C46" s="34"/>
      <c r="D46" s="25"/>
      <c r="E46" s="25"/>
      <c r="F46" s="27" t="s">
        <v>94</v>
      </c>
    </row>
    <row r="47" spans="1:6" ht="30">
      <c r="A47" s="17" t="s">
        <v>140</v>
      </c>
      <c r="B47" s="18" t="s">
        <v>142</v>
      </c>
      <c r="C47" s="36"/>
      <c r="D47" s="20">
        <f>AVERAGE(D48,D52,D62,D77)</f>
        <v>0.55683835200746967</v>
      </c>
      <c r="E47" s="37"/>
      <c r="F47" s="27"/>
    </row>
    <row r="48" spans="1:6" ht="29.25">
      <c r="A48" s="29" t="s">
        <v>522</v>
      </c>
      <c r="B48" s="29" t="s">
        <v>521</v>
      </c>
      <c r="C48" s="29"/>
      <c r="D48" s="29">
        <f>AVERAGE(D49:D51)</f>
        <v>1.07</v>
      </c>
      <c r="E48" s="29"/>
      <c r="F48" s="27"/>
    </row>
    <row r="49" spans="1:6">
      <c r="A49" s="50"/>
      <c r="B49" s="23"/>
      <c r="C49" s="34">
        <v>1600</v>
      </c>
      <c r="D49" s="25">
        <v>0.81</v>
      </c>
      <c r="E49" s="39"/>
      <c r="F49" s="27"/>
    </row>
    <row r="50" spans="1:6">
      <c r="A50" s="50"/>
      <c r="B50" s="23"/>
      <c r="C50" s="34">
        <v>1800</v>
      </c>
      <c r="D50" s="25">
        <v>1.1000000000000001</v>
      </c>
      <c r="E50" s="39"/>
      <c r="F50" s="27"/>
    </row>
    <row r="51" spans="1:6">
      <c r="A51" s="50"/>
      <c r="B51" s="23"/>
      <c r="C51" s="34">
        <v>2000</v>
      </c>
      <c r="D51" s="25">
        <v>1.3</v>
      </c>
      <c r="E51" s="39"/>
      <c r="F51" s="27"/>
    </row>
    <row r="52" spans="1:6" ht="43.5">
      <c r="A52" s="29" t="s">
        <v>523</v>
      </c>
      <c r="B52" s="29" t="s">
        <v>526</v>
      </c>
      <c r="C52" s="29"/>
      <c r="D52" s="94">
        <f>AVERAGE(D53:D61)</f>
        <v>0.55777777777777771</v>
      </c>
      <c r="E52" s="29"/>
      <c r="F52" s="27"/>
    </row>
    <row r="53" spans="1:6">
      <c r="A53" s="50"/>
      <c r="B53" s="93"/>
      <c r="C53" s="34">
        <v>600</v>
      </c>
      <c r="D53" s="25">
        <v>0.22</v>
      </c>
      <c r="E53" s="39"/>
      <c r="F53" s="27"/>
    </row>
    <row r="54" spans="1:6">
      <c r="A54" s="50"/>
      <c r="B54" s="93"/>
      <c r="C54" s="34">
        <v>700</v>
      </c>
      <c r="D54" s="25">
        <v>0.26</v>
      </c>
      <c r="E54" s="39"/>
      <c r="F54" s="27"/>
    </row>
    <row r="55" spans="1:6">
      <c r="A55" s="50"/>
      <c r="B55" s="93"/>
      <c r="C55" s="34">
        <v>800</v>
      </c>
      <c r="D55" s="25">
        <v>0.28000000000000003</v>
      </c>
      <c r="E55" s="39"/>
      <c r="F55" s="27"/>
    </row>
    <row r="56" spans="1:6">
      <c r="A56" s="50"/>
      <c r="B56" s="93"/>
      <c r="C56" s="34">
        <v>1000</v>
      </c>
      <c r="D56" s="25">
        <v>0.36</v>
      </c>
      <c r="E56" s="39"/>
      <c r="F56" s="27"/>
    </row>
    <row r="57" spans="1:6">
      <c r="A57" s="50"/>
      <c r="B57" s="93"/>
      <c r="C57" s="34">
        <v>1200</v>
      </c>
      <c r="D57" s="25">
        <v>0.46</v>
      </c>
      <c r="E57" s="39"/>
      <c r="F57" s="27"/>
    </row>
    <row r="58" spans="1:6">
      <c r="A58" s="50"/>
      <c r="B58" s="93"/>
      <c r="C58" s="34">
        <v>1400</v>
      </c>
      <c r="D58" s="25">
        <v>0.56999999999999995</v>
      </c>
      <c r="E58" s="39"/>
      <c r="F58" s="27"/>
    </row>
    <row r="59" spans="1:6">
      <c r="A59" s="50"/>
      <c r="B59" s="93"/>
      <c r="C59" s="34">
        <v>1600</v>
      </c>
      <c r="D59" s="25">
        <v>0.75</v>
      </c>
      <c r="E59" s="39"/>
      <c r="F59" s="27"/>
    </row>
    <row r="60" spans="1:6">
      <c r="A60" s="50"/>
      <c r="B60" s="93"/>
      <c r="C60" s="34">
        <v>1800</v>
      </c>
      <c r="D60" s="25">
        <v>0.92</v>
      </c>
      <c r="E60" s="39"/>
      <c r="F60" s="27"/>
    </row>
    <row r="61" spans="1:6">
      <c r="A61" s="50"/>
      <c r="B61" s="93"/>
      <c r="C61" s="34">
        <v>2000</v>
      </c>
      <c r="D61" s="25">
        <v>1.2</v>
      </c>
      <c r="E61" s="39"/>
      <c r="F61" s="27"/>
    </row>
    <row r="62" spans="1:6" ht="29.25">
      <c r="A62" s="29" t="s">
        <v>524</v>
      </c>
      <c r="B62" s="29" t="s">
        <v>527</v>
      </c>
      <c r="C62" s="29"/>
      <c r="D62" s="94">
        <f>AVERAGE(D63:D76)</f>
        <v>0.24192857142857141</v>
      </c>
      <c r="E62" s="29"/>
      <c r="F62" s="27"/>
    </row>
    <row r="63" spans="1:6" s="98" customFormat="1">
      <c r="A63" s="95"/>
      <c r="B63" s="95"/>
      <c r="C63" s="34">
        <v>400</v>
      </c>
      <c r="D63" s="96">
        <v>0.12</v>
      </c>
      <c r="E63" s="95"/>
      <c r="F63" s="97"/>
    </row>
    <row r="64" spans="1:6" s="98" customFormat="1">
      <c r="A64" s="95"/>
      <c r="B64" s="95"/>
      <c r="C64" s="34">
        <v>450</v>
      </c>
      <c r="D64" s="96">
        <v>0.13</v>
      </c>
      <c r="E64" s="95"/>
      <c r="F64" s="97"/>
    </row>
    <row r="65" spans="1:6" s="98" customFormat="1">
      <c r="A65" s="95"/>
      <c r="B65" s="95"/>
      <c r="C65" s="34">
        <v>500</v>
      </c>
      <c r="D65" s="96">
        <v>0.1</v>
      </c>
      <c r="E65" s="95"/>
      <c r="F65" s="97"/>
    </row>
    <row r="66" spans="1:6" s="98" customFormat="1">
      <c r="A66" s="95"/>
      <c r="B66" s="95"/>
      <c r="C66" s="34">
        <v>550</v>
      </c>
      <c r="D66" s="96">
        <v>0.16</v>
      </c>
      <c r="E66" s="95"/>
      <c r="F66" s="97"/>
    </row>
    <row r="67" spans="1:6">
      <c r="A67" s="50"/>
      <c r="B67" s="93"/>
      <c r="C67" s="34">
        <v>600</v>
      </c>
      <c r="D67" s="25">
        <v>0.18</v>
      </c>
      <c r="E67" s="39"/>
      <c r="F67" s="27"/>
    </row>
    <row r="68" spans="1:6">
      <c r="A68" s="50"/>
      <c r="B68" s="93"/>
      <c r="C68" s="34">
        <v>650</v>
      </c>
      <c r="D68" s="25">
        <v>0.19</v>
      </c>
      <c r="E68" s="39"/>
      <c r="F68" s="27"/>
    </row>
    <row r="69" spans="1:6">
      <c r="A69" s="50"/>
      <c r="B69" s="93"/>
      <c r="C69" s="34">
        <v>700</v>
      </c>
      <c r="D69" s="25">
        <v>0.2</v>
      </c>
      <c r="E69" s="39"/>
      <c r="F69" s="27"/>
    </row>
    <row r="70" spans="1:6">
      <c r="A70" s="50"/>
      <c r="B70" s="93"/>
      <c r="C70" s="34">
        <v>750</v>
      </c>
      <c r="D70" s="25">
        <v>0.22</v>
      </c>
      <c r="E70" s="39"/>
      <c r="F70" s="27"/>
    </row>
    <row r="71" spans="1:6">
      <c r="A71" s="50"/>
      <c r="B71" s="93"/>
      <c r="C71" s="34">
        <v>800</v>
      </c>
      <c r="D71" s="25">
        <v>0.24</v>
      </c>
      <c r="E71" s="39"/>
      <c r="F71" s="27"/>
    </row>
    <row r="72" spans="1:6">
      <c r="A72" s="50"/>
      <c r="B72" s="93"/>
      <c r="C72" s="34">
        <v>900</v>
      </c>
      <c r="D72" s="25">
        <v>0.27</v>
      </c>
      <c r="E72" s="39"/>
      <c r="F72" s="27"/>
    </row>
    <row r="73" spans="1:6">
      <c r="A73" s="50"/>
      <c r="B73" s="93"/>
      <c r="C73" s="34">
        <v>1000</v>
      </c>
      <c r="D73" s="25">
        <v>0.32</v>
      </c>
      <c r="E73" s="39"/>
      <c r="F73" s="27"/>
    </row>
    <row r="74" spans="1:6">
      <c r="A74" s="50"/>
      <c r="B74" s="93"/>
      <c r="C74" s="34">
        <v>1100</v>
      </c>
      <c r="D74" s="25">
        <v>0.377</v>
      </c>
      <c r="E74" s="39"/>
      <c r="F74" s="27"/>
    </row>
    <row r="75" spans="1:6">
      <c r="A75" s="50"/>
      <c r="B75" s="93"/>
      <c r="C75" s="34">
        <v>1200</v>
      </c>
      <c r="D75" s="25">
        <v>0.41</v>
      </c>
      <c r="E75" s="39"/>
      <c r="F75" s="27"/>
    </row>
    <row r="76" spans="1:6">
      <c r="A76" s="50"/>
      <c r="B76" s="93"/>
      <c r="C76" s="34">
        <v>1300</v>
      </c>
      <c r="D76" s="25">
        <v>0.47</v>
      </c>
      <c r="E76" s="39"/>
      <c r="F76" s="27"/>
    </row>
    <row r="77" spans="1:6" ht="29.25">
      <c r="A77" s="29" t="s">
        <v>525</v>
      </c>
      <c r="B77" s="29" t="s">
        <v>528</v>
      </c>
      <c r="C77" s="29"/>
      <c r="D77" s="94">
        <f>AVERAGE(D78:D94)</f>
        <v>0.35764705882352937</v>
      </c>
      <c r="E77" s="29"/>
      <c r="F77" s="27"/>
    </row>
    <row r="78" spans="1:6" s="98" customFormat="1">
      <c r="A78" s="95"/>
      <c r="B78" s="95"/>
      <c r="C78" s="34">
        <v>400</v>
      </c>
      <c r="D78" s="96">
        <v>0.13</v>
      </c>
      <c r="E78" s="95"/>
      <c r="F78" s="97"/>
    </row>
    <row r="79" spans="1:6" s="98" customFormat="1">
      <c r="A79" s="95"/>
      <c r="B79" s="95"/>
      <c r="C79" s="34">
        <v>450</v>
      </c>
      <c r="D79" s="96">
        <v>0.15</v>
      </c>
      <c r="E79" s="95"/>
      <c r="F79" s="97"/>
    </row>
    <row r="80" spans="1:6" s="98" customFormat="1">
      <c r="A80" s="95"/>
      <c r="B80" s="95"/>
      <c r="C80" s="34">
        <v>500</v>
      </c>
      <c r="D80" s="96">
        <v>0.16</v>
      </c>
      <c r="E80" s="95"/>
      <c r="F80" s="97"/>
    </row>
    <row r="81" spans="1:6" s="98" customFormat="1">
      <c r="A81" s="95"/>
      <c r="B81" s="95"/>
      <c r="C81" s="34">
        <v>550</v>
      </c>
      <c r="D81" s="96">
        <v>0.18</v>
      </c>
      <c r="E81" s="95"/>
      <c r="F81" s="97"/>
    </row>
    <row r="82" spans="1:6">
      <c r="A82" s="50"/>
      <c r="B82" s="93"/>
      <c r="C82" s="34">
        <v>600</v>
      </c>
      <c r="D82" s="25">
        <v>0.19</v>
      </c>
      <c r="E82" s="39"/>
      <c r="F82" s="27"/>
    </row>
    <row r="83" spans="1:6">
      <c r="A83" s="50"/>
      <c r="B83" s="93"/>
      <c r="C83" s="34">
        <v>650</v>
      </c>
      <c r="D83" s="25">
        <v>0.21</v>
      </c>
      <c r="E83" s="39"/>
      <c r="F83" s="27"/>
    </row>
    <row r="84" spans="1:6">
      <c r="A84" s="50"/>
      <c r="B84" s="93"/>
      <c r="C84" s="34">
        <v>700</v>
      </c>
      <c r="D84" s="25">
        <v>0.23</v>
      </c>
      <c r="E84" s="39"/>
      <c r="F84" s="27"/>
    </row>
    <row r="85" spans="1:6">
      <c r="A85" s="50"/>
      <c r="B85" s="93"/>
      <c r="C85" s="34">
        <v>800</v>
      </c>
      <c r="D85" s="25">
        <v>0.26</v>
      </c>
      <c r="E85" s="39"/>
      <c r="F85" s="27"/>
    </row>
    <row r="86" spans="1:6">
      <c r="A86" s="50"/>
      <c r="B86" s="93"/>
      <c r="C86" s="34">
        <v>900</v>
      </c>
      <c r="D86" s="25">
        <v>0.3</v>
      </c>
      <c r="E86" s="39"/>
      <c r="F86" s="27"/>
    </row>
    <row r="87" spans="1:6">
      <c r="A87" s="50"/>
      <c r="B87" s="93"/>
      <c r="C87" s="34">
        <v>1000</v>
      </c>
      <c r="D87" s="25">
        <v>0.35</v>
      </c>
      <c r="E87" s="39"/>
      <c r="F87" s="27"/>
    </row>
    <row r="88" spans="1:6">
      <c r="A88" s="50"/>
      <c r="B88" s="93"/>
      <c r="C88" s="34">
        <v>1100</v>
      </c>
      <c r="D88" s="25">
        <v>0.39</v>
      </c>
      <c r="E88" s="39"/>
      <c r="F88" s="27"/>
    </row>
    <row r="89" spans="1:6">
      <c r="A89" s="50"/>
      <c r="B89" s="93"/>
      <c r="C89" s="34">
        <v>1200</v>
      </c>
      <c r="D89" s="25">
        <v>0.44</v>
      </c>
      <c r="E89" s="39"/>
      <c r="F89" s="27"/>
    </row>
    <row r="90" spans="1:6">
      <c r="A90" s="50"/>
      <c r="B90" s="93"/>
      <c r="C90" s="34">
        <v>1300</v>
      </c>
      <c r="D90" s="25">
        <v>0.5</v>
      </c>
      <c r="E90" s="39"/>
      <c r="F90" s="27"/>
    </row>
    <row r="91" spans="1:6">
      <c r="A91" s="50"/>
      <c r="B91" s="93"/>
      <c r="C91" s="34">
        <v>1400</v>
      </c>
      <c r="D91" s="25">
        <v>0.55000000000000004</v>
      </c>
      <c r="E91" s="39"/>
      <c r="F91" s="27"/>
    </row>
    <row r="92" spans="1:6">
      <c r="A92" s="50"/>
      <c r="B92" s="93"/>
      <c r="C92" s="34">
        <v>1500</v>
      </c>
      <c r="D92" s="25">
        <v>0.6</v>
      </c>
      <c r="E92" s="39"/>
      <c r="F92" s="27"/>
    </row>
    <row r="93" spans="1:6">
      <c r="A93" s="50"/>
      <c r="B93" s="93"/>
      <c r="C93" s="34">
        <v>1600</v>
      </c>
      <c r="D93" s="25">
        <v>0.68</v>
      </c>
      <c r="E93" s="39"/>
      <c r="F93" s="27"/>
    </row>
    <row r="94" spans="1:6">
      <c r="A94" s="50"/>
      <c r="B94" s="93"/>
      <c r="C94" s="34">
        <v>1700</v>
      </c>
      <c r="D94" s="25">
        <v>0.76</v>
      </c>
      <c r="E94" s="39"/>
      <c r="F94" s="27"/>
    </row>
    <row r="95" spans="1:6">
      <c r="A95" s="52" t="s">
        <v>143</v>
      </c>
      <c r="B95" s="53" t="s">
        <v>144</v>
      </c>
      <c r="C95" s="54"/>
      <c r="D95" s="55"/>
      <c r="E95" s="55"/>
      <c r="F95" s="27"/>
    </row>
    <row r="96" spans="1:6">
      <c r="A96" s="27"/>
      <c r="B96" s="23" t="s">
        <v>145</v>
      </c>
      <c r="C96" s="34"/>
      <c r="D96" s="25"/>
      <c r="E96" s="25"/>
      <c r="F96" s="27" t="s">
        <v>94</v>
      </c>
    </row>
    <row r="97" spans="1:6" ht="29.25">
      <c r="A97" s="27"/>
      <c r="B97" s="23" t="s">
        <v>146</v>
      </c>
      <c r="C97" s="34"/>
      <c r="D97" s="25"/>
      <c r="E97" s="25"/>
      <c r="F97" s="27" t="s">
        <v>94</v>
      </c>
    </row>
    <row r="98" spans="1:6">
      <c r="A98" s="27"/>
      <c r="B98" s="29" t="s">
        <v>147</v>
      </c>
      <c r="C98" s="30"/>
      <c r="D98" s="31">
        <f>AVERAGE(D99:D102)</f>
        <v>0.45250000000000001</v>
      </c>
      <c r="E98" s="32"/>
      <c r="F98" s="27"/>
    </row>
    <row r="99" spans="1:6">
      <c r="A99" s="27"/>
      <c r="B99" s="23"/>
      <c r="C99" s="34">
        <v>750</v>
      </c>
      <c r="D99" s="25">
        <v>0.35</v>
      </c>
      <c r="E99" s="35" t="s">
        <v>148</v>
      </c>
      <c r="F99" s="27"/>
    </row>
    <row r="100" spans="1:6">
      <c r="A100" s="27"/>
      <c r="B100" s="23"/>
      <c r="C100" s="34">
        <v>900</v>
      </c>
      <c r="D100" s="25">
        <v>0.41</v>
      </c>
      <c r="E100" s="35" t="s">
        <v>148</v>
      </c>
      <c r="F100" s="27"/>
    </row>
    <row r="101" spans="1:6">
      <c r="A101" s="27"/>
      <c r="B101" s="56"/>
      <c r="C101" s="34">
        <v>1000</v>
      </c>
      <c r="D101" s="25">
        <v>0.47</v>
      </c>
      <c r="E101" s="35" t="s">
        <v>148</v>
      </c>
      <c r="F101" s="27"/>
    </row>
    <row r="102" spans="1:6">
      <c r="A102" s="27"/>
      <c r="B102" s="23"/>
      <c r="C102" s="34">
        <v>1200</v>
      </c>
      <c r="D102" s="25">
        <v>0.57999999999999996</v>
      </c>
      <c r="E102" s="35" t="s">
        <v>148</v>
      </c>
      <c r="F102" s="27"/>
    </row>
    <row r="103" spans="1:6" ht="29.25">
      <c r="A103" s="27"/>
      <c r="B103" s="23" t="s">
        <v>149</v>
      </c>
      <c r="C103" s="24">
        <v>800</v>
      </c>
      <c r="D103" s="25">
        <v>0.25</v>
      </c>
      <c r="E103" s="25" t="s">
        <v>150</v>
      </c>
      <c r="F103" s="27"/>
    </row>
    <row r="104" spans="1:6" ht="30">
      <c r="A104" s="52" t="s">
        <v>151</v>
      </c>
      <c r="B104" s="53" t="s">
        <v>152</v>
      </c>
      <c r="C104" s="54"/>
      <c r="D104" s="55"/>
      <c r="E104" s="55"/>
      <c r="F104" s="27"/>
    </row>
    <row r="105" spans="1:6" ht="90">
      <c r="A105" s="17" t="s">
        <v>154</v>
      </c>
      <c r="B105" s="18" t="s">
        <v>153</v>
      </c>
      <c r="C105" s="36"/>
      <c r="D105" s="20">
        <f>AVERAGE(D106,D111,D119,D130)</f>
        <v>0.64142857142857146</v>
      </c>
      <c r="E105" s="37"/>
      <c r="F105" s="27"/>
    </row>
    <row r="106" spans="1:6" ht="30">
      <c r="A106" s="99" t="s">
        <v>158</v>
      </c>
      <c r="B106" s="100" t="s">
        <v>159</v>
      </c>
      <c r="C106" s="101"/>
      <c r="D106" s="102">
        <f>AVERAGE(D107:D110)</f>
        <v>1.0924999999999998</v>
      </c>
      <c r="E106" s="102"/>
    </row>
    <row r="107" spans="1:6">
      <c r="C107" s="6">
        <v>1800</v>
      </c>
      <c r="D107" s="5">
        <v>0.81</v>
      </c>
      <c r="E107" s="5" t="s">
        <v>160</v>
      </c>
    </row>
    <row r="108" spans="1:6">
      <c r="B108" s="51"/>
      <c r="C108" s="6">
        <v>2000</v>
      </c>
      <c r="D108" s="5">
        <v>0.96</v>
      </c>
      <c r="E108" s="5" t="s">
        <v>160</v>
      </c>
    </row>
    <row r="109" spans="1:6">
      <c r="C109" s="6">
        <v>2200</v>
      </c>
      <c r="D109" s="5">
        <v>1.2</v>
      </c>
      <c r="E109" s="5" t="s">
        <v>160</v>
      </c>
    </row>
    <row r="110" spans="1:6">
      <c r="C110" s="6">
        <v>2400</v>
      </c>
      <c r="D110" s="5">
        <v>1.4</v>
      </c>
      <c r="E110" s="5" t="s">
        <v>160</v>
      </c>
    </row>
    <row r="111" spans="1:6" ht="30">
      <c r="A111" s="99" t="s">
        <v>161</v>
      </c>
      <c r="B111" s="100" t="s">
        <v>162</v>
      </c>
      <c r="C111" s="101"/>
      <c r="D111" s="102">
        <f>AVERAGE(D112:D118)</f>
        <v>0.87571428571428578</v>
      </c>
      <c r="E111" s="102"/>
    </row>
    <row r="112" spans="1:6">
      <c r="C112" s="6">
        <v>1200</v>
      </c>
      <c r="D112" s="5">
        <v>0.5</v>
      </c>
    </row>
    <row r="113" spans="1:5">
      <c r="C113" s="6">
        <v>1400</v>
      </c>
      <c r="D113" s="5">
        <v>0.57999999999999996</v>
      </c>
      <c r="E113" s="35" t="s">
        <v>148</v>
      </c>
    </row>
    <row r="114" spans="1:5">
      <c r="C114" s="6">
        <v>1600</v>
      </c>
      <c r="D114" s="5">
        <v>0.68</v>
      </c>
      <c r="E114" s="35" t="s">
        <v>148</v>
      </c>
    </row>
    <row r="115" spans="1:5">
      <c r="C115" s="6">
        <v>1800</v>
      </c>
      <c r="D115" s="5">
        <v>0.81</v>
      </c>
      <c r="E115" s="35" t="s">
        <v>148</v>
      </c>
    </row>
    <row r="116" spans="1:5">
      <c r="C116" s="6">
        <v>2000</v>
      </c>
      <c r="D116" s="5">
        <v>0.96</v>
      </c>
      <c r="E116" s="35" t="s">
        <v>148</v>
      </c>
    </row>
    <row r="117" spans="1:5">
      <c r="C117" s="6">
        <v>2200</v>
      </c>
      <c r="D117" s="5">
        <v>1.2</v>
      </c>
      <c r="E117" s="35" t="s">
        <v>148</v>
      </c>
    </row>
    <row r="118" spans="1:5">
      <c r="C118" s="6">
        <v>2400</v>
      </c>
      <c r="D118" s="5">
        <v>1.4</v>
      </c>
      <c r="E118" s="35" t="s">
        <v>148</v>
      </c>
    </row>
    <row r="119" spans="1:5">
      <c r="A119" s="99" t="s">
        <v>163</v>
      </c>
      <c r="B119" s="100" t="s">
        <v>164</v>
      </c>
      <c r="C119" s="101"/>
      <c r="D119" s="102">
        <f>AVERAGE(D120:D129)</f>
        <v>0.35950000000000004</v>
      </c>
      <c r="E119" s="102"/>
    </row>
    <row r="120" spans="1:5">
      <c r="B120" s="58"/>
      <c r="C120" s="6">
        <v>550</v>
      </c>
      <c r="D120" s="5">
        <v>0.29499999999999998</v>
      </c>
      <c r="E120" s="35" t="s">
        <v>148</v>
      </c>
    </row>
    <row r="121" spans="1:5">
      <c r="C121" s="6">
        <v>600</v>
      </c>
      <c r="D121" s="5">
        <v>0.30499999999999999</v>
      </c>
      <c r="E121" s="35" t="s">
        <v>148</v>
      </c>
    </row>
    <row r="122" spans="1:5">
      <c r="C122" s="6">
        <v>650</v>
      </c>
      <c r="D122" s="5">
        <v>0.32500000000000001</v>
      </c>
      <c r="E122" s="35" t="s">
        <v>148</v>
      </c>
    </row>
    <row r="123" spans="1:5">
      <c r="C123" s="6">
        <v>700</v>
      </c>
      <c r="D123" s="5">
        <v>0.33500000000000002</v>
      </c>
      <c r="E123" s="35" t="s">
        <v>148</v>
      </c>
    </row>
    <row r="124" spans="1:5">
      <c r="C124" s="6">
        <v>750</v>
      </c>
      <c r="D124" s="5">
        <v>0.35499999999999998</v>
      </c>
      <c r="E124" s="35" t="s">
        <v>148</v>
      </c>
    </row>
    <row r="125" spans="1:5">
      <c r="C125" s="6">
        <v>800</v>
      </c>
      <c r="D125" s="5">
        <v>0.36499999999999999</v>
      </c>
      <c r="E125" s="35" t="s">
        <v>148</v>
      </c>
    </row>
    <row r="126" spans="1:5">
      <c r="C126" s="6">
        <v>850</v>
      </c>
      <c r="D126" s="5">
        <v>0.38500000000000001</v>
      </c>
      <c r="E126" s="35" t="s">
        <v>148</v>
      </c>
    </row>
    <row r="127" spans="1:5">
      <c r="C127" s="6">
        <v>900</v>
      </c>
      <c r="D127" s="5">
        <v>0.39500000000000002</v>
      </c>
      <c r="E127" s="35" t="s">
        <v>148</v>
      </c>
    </row>
    <row r="128" spans="1:5">
      <c r="C128" s="6">
        <v>950</v>
      </c>
      <c r="D128" s="5">
        <v>0.41</v>
      </c>
      <c r="E128" s="35" t="s">
        <v>148</v>
      </c>
    </row>
    <row r="129" spans="1:5">
      <c r="C129" s="6">
        <v>1000</v>
      </c>
      <c r="D129" s="5">
        <v>0.42499999999999999</v>
      </c>
      <c r="E129" s="35" t="s">
        <v>148</v>
      </c>
    </row>
    <row r="130" spans="1:5">
      <c r="A130" s="99" t="s">
        <v>165</v>
      </c>
      <c r="B130" s="100" t="s">
        <v>166</v>
      </c>
      <c r="C130" s="101"/>
      <c r="D130" s="102">
        <f>AVERAGE(D131:D140)</f>
        <v>0.23799999999999999</v>
      </c>
      <c r="E130" s="102"/>
    </row>
    <row r="131" spans="1:5">
      <c r="C131" s="59">
        <v>550</v>
      </c>
      <c r="D131" s="5">
        <v>0.20499999999999999</v>
      </c>
      <c r="E131" s="35" t="s">
        <v>148</v>
      </c>
    </row>
    <row r="132" spans="1:5">
      <c r="C132" s="6">
        <v>600</v>
      </c>
      <c r="D132" s="5">
        <v>0.215</v>
      </c>
      <c r="E132" s="35" t="s">
        <v>148</v>
      </c>
    </row>
    <row r="133" spans="1:5">
      <c r="C133" s="6">
        <v>650</v>
      </c>
      <c r="D133" s="5">
        <v>0.215</v>
      </c>
      <c r="E133" s="35" t="s">
        <v>148</v>
      </c>
    </row>
    <row r="134" spans="1:5">
      <c r="C134" s="6">
        <v>700</v>
      </c>
      <c r="D134" s="5">
        <v>0.22500000000000001</v>
      </c>
      <c r="E134" s="35" t="s">
        <v>148</v>
      </c>
    </row>
    <row r="135" spans="1:5">
      <c r="C135" s="6">
        <v>750</v>
      </c>
      <c r="D135" s="5">
        <v>0.23499999999999999</v>
      </c>
      <c r="E135" s="35" t="s">
        <v>148</v>
      </c>
    </row>
    <row r="136" spans="1:5">
      <c r="C136" s="6">
        <v>800</v>
      </c>
      <c r="D136" s="5">
        <v>0.245</v>
      </c>
      <c r="E136" s="35" t="s">
        <v>148</v>
      </c>
    </row>
    <row r="137" spans="1:5">
      <c r="C137" s="6">
        <v>850</v>
      </c>
      <c r="D137" s="5">
        <v>0.245</v>
      </c>
      <c r="E137" s="35" t="s">
        <v>148</v>
      </c>
    </row>
    <row r="138" spans="1:5">
      <c r="C138" s="6">
        <v>900</v>
      </c>
      <c r="D138" s="5">
        <v>0.255</v>
      </c>
      <c r="E138" s="35" t="s">
        <v>148</v>
      </c>
    </row>
    <row r="139" spans="1:5">
      <c r="C139" s="6">
        <v>950</v>
      </c>
      <c r="D139" s="5">
        <v>0.26500000000000001</v>
      </c>
      <c r="E139" s="35" t="s">
        <v>148</v>
      </c>
    </row>
    <row r="140" spans="1:5">
      <c r="C140" s="6">
        <v>1000</v>
      </c>
      <c r="D140" s="5">
        <v>0.27500000000000002</v>
      </c>
      <c r="E140" s="35" t="s">
        <v>148</v>
      </c>
    </row>
    <row r="141" spans="1:5" ht="75">
      <c r="A141" s="17" t="s">
        <v>155</v>
      </c>
      <c r="B141" s="18" t="s">
        <v>167</v>
      </c>
      <c r="C141" s="36"/>
      <c r="D141" s="20">
        <f>AVERAGE(D142:D150)</f>
        <v>1.0377777777777779</v>
      </c>
      <c r="E141" s="37"/>
    </row>
    <row r="142" spans="1:5">
      <c r="C142" s="6">
        <v>1000</v>
      </c>
      <c r="D142" s="5">
        <v>0.5</v>
      </c>
      <c r="E142" s="35" t="s">
        <v>148</v>
      </c>
    </row>
    <row r="143" spans="1:5">
      <c r="C143" s="6">
        <v>1200</v>
      </c>
      <c r="D143" s="5">
        <v>0.56000000000000005</v>
      </c>
      <c r="E143" s="35" t="s">
        <v>148</v>
      </c>
    </row>
    <row r="144" spans="1:5">
      <c r="C144" s="6">
        <v>1400</v>
      </c>
      <c r="D144" s="5">
        <v>0.7</v>
      </c>
      <c r="E144" s="35" t="s">
        <v>148</v>
      </c>
    </row>
    <row r="145" spans="1:5">
      <c r="C145" s="6">
        <v>1600</v>
      </c>
      <c r="D145" s="5">
        <v>0.79</v>
      </c>
      <c r="E145" s="35" t="s">
        <v>168</v>
      </c>
    </row>
    <row r="146" spans="1:5">
      <c r="C146" s="6">
        <v>1800</v>
      </c>
      <c r="D146" s="5">
        <v>0.99</v>
      </c>
      <c r="E146" s="35" t="s">
        <v>168</v>
      </c>
    </row>
    <row r="147" spans="1:5">
      <c r="C147" s="6">
        <v>2000</v>
      </c>
      <c r="D147" s="5">
        <v>1.1000000000000001</v>
      </c>
      <c r="E147" s="35" t="s">
        <v>168</v>
      </c>
    </row>
    <row r="148" spans="1:5">
      <c r="C148" s="6">
        <v>2200</v>
      </c>
      <c r="D148" s="5">
        <v>1.3</v>
      </c>
      <c r="E148" s="35" t="s">
        <v>168</v>
      </c>
    </row>
    <row r="149" spans="1:5">
      <c r="C149" s="6">
        <v>2400</v>
      </c>
      <c r="D149" s="5">
        <v>1.6</v>
      </c>
      <c r="E149" s="35" t="s">
        <v>168</v>
      </c>
    </row>
    <row r="150" spans="1:5">
      <c r="C150" s="6">
        <v>2600</v>
      </c>
      <c r="D150" s="5">
        <v>1.8</v>
      </c>
      <c r="E150" s="35" t="s">
        <v>168</v>
      </c>
    </row>
    <row r="151" spans="1:5" ht="60">
      <c r="A151" s="17" t="s">
        <v>156</v>
      </c>
      <c r="B151" s="18" t="s">
        <v>169</v>
      </c>
      <c r="C151" s="36"/>
      <c r="D151" s="20"/>
      <c r="E151" s="37"/>
    </row>
    <row r="152" spans="1:5">
      <c r="C152" s="6">
        <v>350</v>
      </c>
      <c r="D152" s="5">
        <v>0.11</v>
      </c>
      <c r="E152" s="35" t="s">
        <v>148</v>
      </c>
    </row>
    <row r="153" spans="1:5">
      <c r="C153" s="6">
        <v>400</v>
      </c>
      <c r="D153" s="5">
        <v>0.13</v>
      </c>
      <c r="E153" s="35" t="s">
        <v>148</v>
      </c>
    </row>
    <row r="154" spans="1:5">
      <c r="C154" s="6">
        <v>450</v>
      </c>
      <c r="D154" s="5">
        <v>0.15</v>
      </c>
      <c r="E154" s="35" t="s">
        <v>148</v>
      </c>
    </row>
    <row r="155" spans="1:5">
      <c r="C155" s="6">
        <v>500</v>
      </c>
      <c r="D155" s="5">
        <v>0.16</v>
      </c>
      <c r="E155" s="35" t="s">
        <v>148</v>
      </c>
    </row>
    <row r="156" spans="1:5">
      <c r="C156" s="6">
        <v>550</v>
      </c>
      <c r="D156" s="5">
        <v>0.18</v>
      </c>
      <c r="E156" s="35" t="s">
        <v>148</v>
      </c>
    </row>
    <row r="157" spans="1:5">
      <c r="C157" s="6">
        <v>600</v>
      </c>
      <c r="D157" s="5">
        <v>0.19</v>
      </c>
      <c r="E157" s="35" t="s">
        <v>148</v>
      </c>
    </row>
    <row r="158" spans="1:5">
      <c r="C158" s="6">
        <v>650</v>
      </c>
      <c r="D158" s="5">
        <v>0.21</v>
      </c>
      <c r="E158" s="35" t="s">
        <v>148</v>
      </c>
    </row>
    <row r="159" spans="1:5">
      <c r="C159" s="6">
        <v>700</v>
      </c>
      <c r="D159" s="5">
        <v>0.22</v>
      </c>
      <c r="E159" s="35" t="s">
        <v>148</v>
      </c>
    </row>
    <row r="160" spans="1:5">
      <c r="C160" s="6">
        <v>750</v>
      </c>
      <c r="D160" s="5">
        <v>0.24</v>
      </c>
      <c r="E160" s="35" t="s">
        <v>148</v>
      </c>
    </row>
    <row r="161" spans="1:5">
      <c r="C161" s="6">
        <v>800</v>
      </c>
      <c r="D161" s="5">
        <v>0.25</v>
      </c>
      <c r="E161" s="35" t="s">
        <v>148</v>
      </c>
    </row>
    <row r="162" spans="1:5" ht="30">
      <c r="A162" s="17" t="s">
        <v>157</v>
      </c>
      <c r="B162" s="18" t="s">
        <v>171</v>
      </c>
      <c r="C162" s="36"/>
      <c r="D162" s="20"/>
      <c r="E162" s="37"/>
    </row>
    <row r="163" spans="1:5" ht="30">
      <c r="A163" s="57" t="s">
        <v>172</v>
      </c>
      <c r="B163" s="2" t="s">
        <v>173</v>
      </c>
    </row>
    <row r="164" spans="1:5">
      <c r="C164" s="6">
        <v>450</v>
      </c>
      <c r="D164" s="5">
        <f>AVERAGE(0.2,0.21,0.24)</f>
        <v>0.21666666666666667</v>
      </c>
      <c r="E164" s="35" t="s">
        <v>148</v>
      </c>
    </row>
    <row r="165" spans="1:5">
      <c r="C165" s="6">
        <v>500</v>
      </c>
      <c r="D165" s="5">
        <f>AVERAGE(0.22,0.23,0.26)</f>
        <v>0.23666666666666666</v>
      </c>
      <c r="E165" s="35" t="s">
        <v>148</v>
      </c>
    </row>
    <row r="166" spans="1:5">
      <c r="C166" s="6">
        <v>550</v>
      </c>
      <c r="D166" s="5">
        <f>AVERAGE(0.23,0.24,0.27)</f>
        <v>0.24666666666666667</v>
      </c>
      <c r="E166" s="35" t="s">
        <v>148</v>
      </c>
    </row>
    <row r="167" spans="1:5">
      <c r="C167" s="6">
        <v>600</v>
      </c>
      <c r="D167" s="5">
        <f>AVERAGE(0.24,0.25,0.29)</f>
        <v>0.26</v>
      </c>
      <c r="E167" s="35" t="s">
        <v>148</v>
      </c>
    </row>
    <row r="168" spans="1:5">
      <c r="C168" s="6">
        <v>650</v>
      </c>
      <c r="D168" s="5">
        <f>AVERAGE(0.26,0.27,0.3)</f>
        <v>0.27666666666666667</v>
      </c>
      <c r="E168" s="35" t="s">
        <v>148</v>
      </c>
    </row>
    <row r="169" spans="1:5">
      <c r="C169" s="6">
        <v>700</v>
      </c>
      <c r="D169" s="5">
        <f>AVERAGE(0.28,0.29,0.32)</f>
        <v>0.29666666666666669</v>
      </c>
      <c r="E169" s="35" t="s">
        <v>148</v>
      </c>
    </row>
    <row r="170" spans="1:5">
      <c r="C170" s="6">
        <v>800</v>
      </c>
      <c r="D170" s="5">
        <f>AVERAGE(0.31,0.32,0.35)</f>
        <v>0.32666666666666666</v>
      </c>
      <c r="E170" s="35" t="s">
        <v>148</v>
      </c>
    </row>
    <row r="171" spans="1:5">
      <c r="C171" s="6">
        <v>900</v>
      </c>
      <c r="D171" s="5">
        <f>AVERAGE(0.34,0.36,0.39)</f>
        <v>0.36333333333333329</v>
      </c>
      <c r="E171" s="35" t="s">
        <v>148</v>
      </c>
    </row>
    <row r="172" spans="1:5">
      <c r="C172" s="6">
        <v>1000</v>
      </c>
      <c r="D172" s="5">
        <v>0.45</v>
      </c>
      <c r="E172" s="35" t="s">
        <v>148</v>
      </c>
    </row>
    <row r="173" spans="1:5">
      <c r="C173" s="6">
        <v>1200</v>
      </c>
      <c r="D173" s="5">
        <v>0.53</v>
      </c>
      <c r="E173" s="35" t="s">
        <v>148</v>
      </c>
    </row>
    <row r="174" spans="1:5">
      <c r="C174" s="6">
        <v>1400</v>
      </c>
      <c r="D174" s="5">
        <v>0.65</v>
      </c>
      <c r="E174" s="35" t="s">
        <v>148</v>
      </c>
    </row>
    <row r="175" spans="1:5">
      <c r="C175" s="6">
        <v>1600</v>
      </c>
      <c r="D175" s="5">
        <v>0.74</v>
      </c>
      <c r="E175" s="35" t="s">
        <v>148</v>
      </c>
    </row>
    <row r="176" spans="1:5" ht="45">
      <c r="A176" s="57" t="s">
        <v>174</v>
      </c>
      <c r="B176" s="2" t="s">
        <v>175</v>
      </c>
    </row>
    <row r="177" spans="1:5">
      <c r="C177" s="6">
        <v>450</v>
      </c>
      <c r="D177" s="5">
        <f>AVERAGE(0.22,0.23,0.28)</f>
        <v>0.24333333333333332</v>
      </c>
      <c r="E177" s="35" t="s">
        <v>148</v>
      </c>
    </row>
    <row r="178" spans="1:5">
      <c r="C178" s="6">
        <v>500</v>
      </c>
      <c r="D178" s="5">
        <f>AVERAGE(0.24,0.25,0.29)</f>
        <v>0.26</v>
      </c>
      <c r="E178" s="35" t="s">
        <v>148</v>
      </c>
    </row>
    <row r="179" spans="1:5">
      <c r="C179" s="6">
        <v>550</v>
      </c>
      <c r="D179" s="5">
        <f>AVERAGE(0.26,0.27,0.31)</f>
        <v>0.28000000000000003</v>
      </c>
      <c r="E179" s="35" t="s">
        <v>148</v>
      </c>
    </row>
    <row r="180" spans="1:5">
      <c r="C180" s="6">
        <v>600</v>
      </c>
      <c r="D180" s="5">
        <f>AVERAGE(0.27,0.28,0.32)</f>
        <v>0.29000000000000004</v>
      </c>
      <c r="E180" s="35" t="s">
        <v>148</v>
      </c>
    </row>
    <row r="181" spans="1:5">
      <c r="C181" s="6">
        <v>650</v>
      </c>
      <c r="D181" s="5">
        <f>AVERAGE(0.29,0.3,0.34)</f>
        <v>0.31</v>
      </c>
      <c r="E181" s="35" t="s">
        <v>148</v>
      </c>
    </row>
    <row r="182" spans="1:5">
      <c r="C182" s="6">
        <v>700</v>
      </c>
      <c r="D182" s="5">
        <f>AVERAGE(0.3,0.32,0.36)</f>
        <v>0.32666666666666666</v>
      </c>
      <c r="E182" s="35" t="s">
        <v>148</v>
      </c>
    </row>
    <row r="183" spans="1:5">
      <c r="C183" s="6">
        <v>800</v>
      </c>
      <c r="D183" s="5">
        <f>AVERAGE(0.34,0.36,0.41)</f>
        <v>0.36999999999999994</v>
      </c>
      <c r="E183" s="35" t="s">
        <v>148</v>
      </c>
    </row>
    <row r="184" spans="1:5">
      <c r="C184" s="6">
        <v>900</v>
      </c>
      <c r="D184" s="5">
        <f>AVERAGE(0.37,0.4,0.46)</f>
        <v>0.41</v>
      </c>
      <c r="E184" s="35" t="s">
        <v>148</v>
      </c>
    </row>
    <row r="185" spans="1:5">
      <c r="C185" s="6">
        <v>1000</v>
      </c>
      <c r="D185" s="5" t="s">
        <v>176</v>
      </c>
      <c r="E185" s="35" t="s">
        <v>148</v>
      </c>
    </row>
    <row r="186" spans="1:5">
      <c r="C186" s="6">
        <v>1200</v>
      </c>
      <c r="D186" s="5" t="s">
        <v>177</v>
      </c>
      <c r="E186" s="35" t="s">
        <v>148</v>
      </c>
    </row>
    <row r="187" spans="1:5">
      <c r="C187" s="6">
        <v>1400</v>
      </c>
      <c r="D187" s="5" t="s">
        <v>178</v>
      </c>
      <c r="E187" s="35" t="s">
        <v>148</v>
      </c>
    </row>
    <row r="188" spans="1:5">
      <c r="C188" s="6">
        <v>1600</v>
      </c>
      <c r="D188" s="5">
        <v>0.76</v>
      </c>
      <c r="E188" s="35" t="s">
        <v>148</v>
      </c>
    </row>
    <row r="189" spans="1:5" ht="30">
      <c r="A189" s="57" t="s">
        <v>179</v>
      </c>
      <c r="B189" s="2" t="s">
        <v>180</v>
      </c>
    </row>
    <row r="190" spans="1:5">
      <c r="C190" s="6">
        <v>450</v>
      </c>
      <c r="D190" s="5">
        <f>AVERAGE(0.14,0.16,0.18)</f>
        <v>0.16</v>
      </c>
      <c r="E190" s="35" t="s">
        <v>148</v>
      </c>
    </row>
    <row r="191" spans="1:5">
      <c r="C191" s="6">
        <v>500</v>
      </c>
      <c r="D191" s="5">
        <f>AVERAGE(0.15,0.17,0.2)</f>
        <v>0.17333333333333334</v>
      </c>
      <c r="E191" s="35" t="s">
        <v>148</v>
      </c>
    </row>
    <row r="192" spans="1:5">
      <c r="C192" s="6">
        <v>550</v>
      </c>
      <c r="D192" s="5">
        <f>AVERAGE(0.16,0.18,0.21)</f>
        <v>0.18333333333333332</v>
      </c>
      <c r="E192" s="35" t="s">
        <v>148</v>
      </c>
    </row>
    <row r="193" spans="1:5">
      <c r="C193" s="6">
        <v>600</v>
      </c>
      <c r="D193" s="5">
        <f>AVERAGE(0.17,0.19,0.22)</f>
        <v>0.19333333333333333</v>
      </c>
      <c r="E193" s="35" t="s">
        <v>148</v>
      </c>
    </row>
    <row r="194" spans="1:5">
      <c r="C194" s="6">
        <v>650</v>
      </c>
      <c r="D194" s="5">
        <f>AVERAGE(0.18,0.2,0.23)</f>
        <v>0.20333333333333334</v>
      </c>
      <c r="E194" s="35" t="s">
        <v>148</v>
      </c>
    </row>
    <row r="195" spans="1:5">
      <c r="C195" s="6">
        <v>700</v>
      </c>
      <c r="D195" s="5">
        <f>AVERAGE(0.19,0.21,0.25)</f>
        <v>0.21666666666666667</v>
      </c>
      <c r="E195" s="35" t="s">
        <v>148</v>
      </c>
    </row>
    <row r="196" spans="1:5">
      <c r="C196" s="6">
        <v>800</v>
      </c>
      <c r="D196" s="5">
        <f>AVERAGE(0.21,0.23,0.27)</f>
        <v>0.23666666666666666</v>
      </c>
      <c r="E196" s="35" t="s">
        <v>148</v>
      </c>
    </row>
    <row r="197" spans="1:5">
      <c r="C197" s="6">
        <v>900</v>
      </c>
      <c r="D197" s="5">
        <f>AVERAGE(0.25,0.26,0.3)</f>
        <v>0.27</v>
      </c>
      <c r="E197" s="35" t="s">
        <v>148</v>
      </c>
    </row>
    <row r="198" spans="1:5">
      <c r="C198" s="6">
        <v>1000</v>
      </c>
      <c r="D198" s="5">
        <f>AVERAGE(0.28,0.29,0.32)</f>
        <v>0.29666666666666669</v>
      </c>
      <c r="E198" s="35" t="s">
        <v>148</v>
      </c>
    </row>
    <row r="199" spans="1:5" ht="60">
      <c r="A199" s="57" t="s">
        <v>181</v>
      </c>
      <c r="B199" s="2" t="s">
        <v>182</v>
      </c>
    </row>
    <row r="200" spans="1:5">
      <c r="C200" s="6">
        <v>450</v>
      </c>
      <c r="D200" s="5">
        <f>AVERAGE(0.22,0.23,0.28)</f>
        <v>0.24333333333333332</v>
      </c>
      <c r="E200" s="35" t="s">
        <v>148</v>
      </c>
    </row>
    <row r="201" spans="1:5">
      <c r="C201" s="6">
        <v>500</v>
      </c>
      <c r="D201" s="5">
        <f>AVERAGE(0.23,0.24,0.29)</f>
        <v>0.25333333333333335</v>
      </c>
      <c r="E201" s="35" t="s">
        <v>148</v>
      </c>
    </row>
    <row r="202" spans="1:5">
      <c r="C202" s="6">
        <v>550</v>
      </c>
      <c r="D202" s="5">
        <f>AVERAGE(0.24,0.25,0.3)</f>
        <v>0.26333333333333336</v>
      </c>
      <c r="E202" s="35" t="s">
        <v>148</v>
      </c>
    </row>
    <row r="203" spans="1:5">
      <c r="C203" s="6">
        <v>600</v>
      </c>
      <c r="D203" s="5">
        <f>AVERAGE(0.25,0.26,0.31)</f>
        <v>0.27333333333333337</v>
      </c>
      <c r="E203" s="35" t="s">
        <v>148</v>
      </c>
    </row>
    <row r="204" spans="1:5">
      <c r="C204" s="6">
        <v>650</v>
      </c>
      <c r="D204" s="5">
        <f>AVERAGE(0.26,0.27,0.32)</f>
        <v>0.28333333333333338</v>
      </c>
      <c r="E204" s="35" t="s">
        <v>148</v>
      </c>
    </row>
    <row r="205" spans="1:5">
      <c r="C205" s="6">
        <v>700</v>
      </c>
      <c r="D205" s="5">
        <f>AVERAGE(0.27,0.28,0.33)</f>
        <v>0.29333333333333339</v>
      </c>
      <c r="E205" s="35" t="s">
        <v>148</v>
      </c>
    </row>
    <row r="206" spans="1:5">
      <c r="C206" s="6">
        <v>800</v>
      </c>
      <c r="D206" s="5">
        <f>AVERAGE(0.29,0.3,0.36)</f>
        <v>0.31666666666666665</v>
      </c>
      <c r="E206" s="35" t="s">
        <v>148</v>
      </c>
    </row>
    <row r="207" spans="1:5">
      <c r="C207" s="6">
        <v>900</v>
      </c>
      <c r="D207" s="5">
        <f>AVERAGE(0.32,0.32,0.39)</f>
        <v>0.34333333333333332</v>
      </c>
      <c r="E207" s="35" t="s">
        <v>148</v>
      </c>
    </row>
    <row r="208" spans="1:5">
      <c r="C208" s="6">
        <v>1000</v>
      </c>
      <c r="D208" s="5">
        <f>AVERAGE(0.34,0.35,0.42)</f>
        <v>0.36999999999999994</v>
      </c>
      <c r="E208" s="35" t="s">
        <v>148</v>
      </c>
    </row>
    <row r="209" spans="1:5">
      <c r="C209" s="6">
        <v>1200</v>
      </c>
      <c r="D209" s="5">
        <v>0.49</v>
      </c>
      <c r="E209" s="35" t="s">
        <v>148</v>
      </c>
    </row>
    <row r="210" spans="1:5">
      <c r="C210" s="6">
        <v>1400</v>
      </c>
      <c r="D210" s="5">
        <v>0.56999999999999995</v>
      </c>
      <c r="E210" s="35" t="s">
        <v>148</v>
      </c>
    </row>
    <row r="211" spans="1:5">
      <c r="C211" s="6">
        <v>1600</v>
      </c>
      <c r="D211" s="5">
        <v>0.62</v>
      </c>
      <c r="E211" s="35" t="s">
        <v>148</v>
      </c>
    </row>
    <row r="212" spans="1:5">
      <c r="C212" s="6">
        <v>1800</v>
      </c>
      <c r="D212" s="5">
        <v>0.68</v>
      </c>
      <c r="E212" s="35" t="s">
        <v>148</v>
      </c>
    </row>
    <row r="213" spans="1:5">
      <c r="C213" s="6">
        <v>2000</v>
      </c>
      <c r="D213" s="5">
        <v>0.74</v>
      </c>
      <c r="E213" s="35" t="s">
        <v>148</v>
      </c>
    </row>
    <row r="214" spans="1:5" ht="30">
      <c r="A214" s="57" t="s">
        <v>183</v>
      </c>
      <c r="B214" s="2" t="s">
        <v>184</v>
      </c>
    </row>
    <row r="215" spans="1:5">
      <c r="C215" s="6">
        <v>450</v>
      </c>
      <c r="D215" s="5">
        <f>AVERAGE(0.21,0.22,0.31)</f>
        <v>0.24666666666666667</v>
      </c>
      <c r="E215" s="35" t="s">
        <v>148</v>
      </c>
    </row>
    <row r="216" spans="1:5">
      <c r="C216" s="6">
        <v>500</v>
      </c>
      <c r="D216" s="5">
        <f>AVERAGE(0.22,0.23,0.32)</f>
        <v>0.25666666666666665</v>
      </c>
      <c r="E216" s="35" t="s">
        <v>148</v>
      </c>
    </row>
    <row r="217" spans="1:5">
      <c r="C217" s="6">
        <v>550</v>
      </c>
      <c r="D217" s="5">
        <f>AVERAGE(0.23,0.25,0.33)</f>
        <v>0.27</v>
      </c>
      <c r="E217" s="35" t="s">
        <v>148</v>
      </c>
    </row>
    <row r="218" spans="1:5">
      <c r="C218" s="6">
        <v>600</v>
      </c>
      <c r="D218" s="5">
        <f>AVERAGE(0.24,0.26,0.34)</f>
        <v>0.28000000000000003</v>
      </c>
      <c r="E218" s="35" t="s">
        <v>148</v>
      </c>
    </row>
    <row r="219" spans="1:5">
      <c r="C219" s="6">
        <v>650</v>
      </c>
      <c r="D219" s="5">
        <f>AVERAGE(0.25,0.27,0.35)</f>
        <v>0.28999999999999998</v>
      </c>
      <c r="E219" s="35" t="s">
        <v>148</v>
      </c>
    </row>
    <row r="220" spans="1:5">
      <c r="C220" s="6">
        <v>700</v>
      </c>
      <c r="D220" s="5">
        <f>AVERAGE(0.27,0.29,0.35)</f>
        <v>0.30333333333333334</v>
      </c>
      <c r="E220" s="35" t="s">
        <v>148</v>
      </c>
    </row>
    <row r="221" spans="1:5">
      <c r="C221" s="6">
        <v>800</v>
      </c>
      <c r="D221" s="5">
        <f>AVERAGE(0.3,0.32,0.4)</f>
        <v>0.34</v>
      </c>
      <c r="E221" s="35" t="s">
        <v>148</v>
      </c>
    </row>
    <row r="222" spans="1:5">
      <c r="C222" s="6">
        <v>900</v>
      </c>
      <c r="D222" s="5">
        <f>AVERAGE(0.33,0.35,0.43)</f>
        <v>0.36999999999999994</v>
      </c>
      <c r="E222" s="35" t="s">
        <v>148</v>
      </c>
    </row>
    <row r="223" spans="1:5">
      <c r="C223" s="6">
        <v>1000</v>
      </c>
      <c r="D223" s="5">
        <f>AVERAGE(0.36,0.38,0.46)</f>
        <v>0.39999999999999997</v>
      </c>
      <c r="E223" s="35" t="s">
        <v>148</v>
      </c>
    </row>
    <row r="224" spans="1:5">
      <c r="C224" s="6">
        <v>1200</v>
      </c>
      <c r="D224" s="5">
        <v>0.54</v>
      </c>
      <c r="E224" s="35" t="s">
        <v>148</v>
      </c>
    </row>
    <row r="225" spans="1:5">
      <c r="C225" s="6">
        <v>1400</v>
      </c>
      <c r="D225" s="5">
        <v>0.63</v>
      </c>
      <c r="E225" s="35" t="s">
        <v>148</v>
      </c>
    </row>
    <row r="226" spans="1:5">
      <c r="C226" s="6">
        <v>1600</v>
      </c>
      <c r="D226" s="5">
        <v>0.74</v>
      </c>
      <c r="E226" s="35" t="s">
        <v>185</v>
      </c>
    </row>
    <row r="227" spans="1:5">
      <c r="C227" s="6">
        <v>1800</v>
      </c>
      <c r="D227" s="5">
        <v>0.87</v>
      </c>
      <c r="E227" s="35" t="s">
        <v>185</v>
      </c>
    </row>
    <row r="228" spans="1:5">
      <c r="C228" s="6">
        <v>2000</v>
      </c>
      <c r="D228" s="5">
        <v>0.99</v>
      </c>
      <c r="E228" s="35" t="s">
        <v>185</v>
      </c>
    </row>
    <row r="229" spans="1:5" ht="60">
      <c r="A229" s="57" t="s">
        <v>186</v>
      </c>
      <c r="B229" s="2" t="s">
        <v>187</v>
      </c>
    </row>
    <row r="230" spans="1:5">
      <c r="C230" s="6">
        <v>800</v>
      </c>
      <c r="D230" s="5">
        <v>0.6</v>
      </c>
      <c r="E230" s="35" t="s">
        <v>170</v>
      </c>
    </row>
    <row r="231" spans="1:5">
      <c r="C231" s="6">
        <v>900</v>
      </c>
      <c r="D231" s="5">
        <v>0.65</v>
      </c>
      <c r="E231" s="35" t="s">
        <v>170</v>
      </c>
    </row>
    <row r="232" spans="1:5">
      <c r="C232" s="6">
        <v>1000</v>
      </c>
      <c r="D232" s="5">
        <v>0.7</v>
      </c>
      <c r="E232" s="35" t="s">
        <v>170</v>
      </c>
    </row>
    <row r="233" spans="1:5">
      <c r="C233" s="6">
        <v>1200</v>
      </c>
      <c r="D233" s="5">
        <v>0.8</v>
      </c>
      <c r="E233" s="35" t="s">
        <v>170</v>
      </c>
    </row>
    <row r="234" spans="1:5">
      <c r="C234" s="6">
        <v>1400</v>
      </c>
      <c r="D234" s="5">
        <v>0.9</v>
      </c>
      <c r="E234" s="35" t="s">
        <v>188</v>
      </c>
    </row>
    <row r="235" spans="1:5">
      <c r="C235" s="6">
        <v>1600</v>
      </c>
      <c r="D235" s="5">
        <v>1</v>
      </c>
      <c r="E235" s="35" t="s">
        <v>188</v>
      </c>
    </row>
    <row r="236" spans="1:5">
      <c r="C236" s="6">
        <v>1800</v>
      </c>
      <c r="D236" s="5">
        <v>1.1000000000000001</v>
      </c>
      <c r="E236" s="35" t="s">
        <v>188</v>
      </c>
    </row>
    <row r="237" spans="1:5">
      <c r="C237" s="6">
        <v>2000</v>
      </c>
      <c r="D237" s="5">
        <v>1.3</v>
      </c>
      <c r="E237" s="35" t="s">
        <v>188</v>
      </c>
    </row>
    <row r="238" spans="1:5">
      <c r="C238" s="6">
        <v>2200</v>
      </c>
      <c r="D238" s="5">
        <v>1.6</v>
      </c>
      <c r="E238" s="35" t="s">
        <v>188</v>
      </c>
    </row>
    <row r="239" spans="1:5">
      <c r="A239" s="60"/>
      <c r="B239" s="61"/>
      <c r="C239" s="62">
        <v>2400</v>
      </c>
      <c r="D239" s="63">
        <v>2</v>
      </c>
      <c r="E239" s="64" t="s">
        <v>188</v>
      </c>
    </row>
    <row r="240" spans="1:5">
      <c r="A240" s="74" t="s">
        <v>189</v>
      </c>
      <c r="B240" s="70" t="s">
        <v>204</v>
      </c>
      <c r="C240" s="79"/>
      <c r="D240" s="77" t="s">
        <v>199</v>
      </c>
      <c r="E240" s="75"/>
    </row>
    <row r="241" spans="1:6" ht="30">
      <c r="A241" s="17" t="s">
        <v>197</v>
      </c>
      <c r="B241" s="18" t="s">
        <v>198</v>
      </c>
      <c r="C241" s="36"/>
      <c r="D241" s="83">
        <v>3.5000000000000003E-2</v>
      </c>
      <c r="E241" s="37"/>
      <c r="F241" t="s">
        <v>501</v>
      </c>
    </row>
    <row r="242" spans="1:6">
      <c r="A242" s="74"/>
      <c r="B242" s="73"/>
      <c r="D242" s="78" t="s">
        <v>200</v>
      </c>
      <c r="E242" s="5">
        <v>1</v>
      </c>
    </row>
    <row r="243" spans="1:6">
      <c r="A243" s="74"/>
      <c r="B243" s="4"/>
      <c r="D243" s="5" t="s">
        <v>201</v>
      </c>
      <c r="E243" s="5">
        <v>1</v>
      </c>
    </row>
    <row r="244" spans="1:6" ht="45">
      <c r="A244" s="17" t="s">
        <v>202</v>
      </c>
      <c r="B244" s="18" t="s">
        <v>203</v>
      </c>
      <c r="C244" s="36"/>
      <c r="D244" s="83">
        <v>3.5000000000000003E-2</v>
      </c>
      <c r="E244" s="37"/>
      <c r="F244" t="s">
        <v>501</v>
      </c>
    </row>
    <row r="245" spans="1:6">
      <c r="D245" s="5" t="s">
        <v>200</v>
      </c>
      <c r="E245" s="35" t="s">
        <v>205</v>
      </c>
    </row>
    <row r="246" spans="1:6">
      <c r="D246" s="5" t="s">
        <v>201</v>
      </c>
      <c r="E246" s="35" t="s">
        <v>205</v>
      </c>
    </row>
    <row r="247" spans="1:6" ht="45">
      <c r="A247" s="17" t="s">
        <v>206</v>
      </c>
      <c r="B247" s="18" t="s">
        <v>207</v>
      </c>
      <c r="C247" s="36"/>
      <c r="D247" s="83">
        <f>AVERAGE(0.023,0.046)</f>
        <v>3.4500000000000003E-2</v>
      </c>
      <c r="E247" s="37"/>
      <c r="F247" t="s">
        <v>501</v>
      </c>
    </row>
    <row r="248" spans="1:6">
      <c r="C248" s="71"/>
      <c r="D248" s="5" t="s">
        <v>208</v>
      </c>
      <c r="E248" s="35" t="s">
        <v>210</v>
      </c>
    </row>
    <row r="249" spans="1:6">
      <c r="D249" s="5" t="s">
        <v>209</v>
      </c>
      <c r="E249" s="35" t="s">
        <v>210</v>
      </c>
    </row>
    <row r="250" spans="1:6" ht="30">
      <c r="A250" s="17" t="s">
        <v>211</v>
      </c>
      <c r="B250" s="18" t="s">
        <v>212</v>
      </c>
      <c r="C250" s="36"/>
      <c r="D250" s="83">
        <v>2.4E-2</v>
      </c>
      <c r="E250" s="37"/>
      <c r="F250" t="s">
        <v>502</v>
      </c>
    </row>
    <row r="251" spans="1:6">
      <c r="D251" s="78" t="s">
        <v>213</v>
      </c>
      <c r="E251" s="35" t="s">
        <v>215</v>
      </c>
    </row>
    <row r="252" spans="1:6">
      <c r="B252" s="4"/>
      <c r="C252" s="71"/>
      <c r="D252" s="5" t="s">
        <v>214</v>
      </c>
      <c r="E252" s="35" t="s">
        <v>215</v>
      </c>
    </row>
    <row r="253" spans="1:6" ht="30">
      <c r="A253" s="17" t="s">
        <v>216</v>
      </c>
      <c r="B253" s="18" t="s">
        <v>217</v>
      </c>
      <c r="C253" s="36"/>
      <c r="D253" s="83">
        <f>AVERAGE(0.021,0.036)</f>
        <v>2.8499999999999998E-2</v>
      </c>
      <c r="E253" s="37"/>
    </row>
    <row r="254" spans="1:6">
      <c r="D254" s="5" t="s">
        <v>213</v>
      </c>
      <c r="E254" s="35" t="s">
        <v>219</v>
      </c>
    </row>
    <row r="255" spans="1:6">
      <c r="D255" s="5" t="s">
        <v>218</v>
      </c>
      <c r="E255" s="35" t="s">
        <v>219</v>
      </c>
    </row>
    <row r="256" spans="1:6" ht="30">
      <c r="A256" s="17" t="s">
        <v>220</v>
      </c>
      <c r="B256" s="18" t="s">
        <v>221</v>
      </c>
      <c r="C256" s="36"/>
      <c r="D256" s="83">
        <f>AVERAGE(0.038,0.057)</f>
        <v>4.7500000000000001E-2</v>
      </c>
      <c r="E256" s="37"/>
    </row>
    <row r="257" spans="1:5">
      <c r="D257" s="5" t="s">
        <v>222</v>
      </c>
      <c r="E257" s="5" t="s">
        <v>224</v>
      </c>
    </row>
    <row r="258" spans="1:5">
      <c r="D258" s="5" t="s">
        <v>223</v>
      </c>
      <c r="E258" s="5" t="s">
        <v>224</v>
      </c>
    </row>
    <row r="259" spans="1:5" ht="30">
      <c r="A259" s="17" t="s">
        <v>225</v>
      </c>
      <c r="B259" s="18" t="s">
        <v>226</v>
      </c>
      <c r="C259" s="36"/>
      <c r="D259" s="20"/>
      <c r="E259" s="37"/>
    </row>
    <row r="260" spans="1:5">
      <c r="A260" s="57" t="s">
        <v>227</v>
      </c>
      <c r="B260" s="29" t="s">
        <v>228</v>
      </c>
      <c r="C260" s="30"/>
      <c r="D260" s="84">
        <f>AVERAGE(0.063,0.105)</f>
        <v>8.3999999999999991E-2</v>
      </c>
      <c r="E260" s="32"/>
    </row>
    <row r="261" spans="1:5">
      <c r="D261" s="5" t="s">
        <v>229</v>
      </c>
      <c r="E261" s="35" t="s">
        <v>231</v>
      </c>
    </row>
    <row r="262" spans="1:5">
      <c r="D262" s="5" t="s">
        <v>230</v>
      </c>
      <c r="E262" s="35" t="s">
        <v>231</v>
      </c>
    </row>
    <row r="263" spans="1:5" ht="135">
      <c r="A263" s="57" t="s">
        <v>232</v>
      </c>
      <c r="B263" s="2" t="s">
        <v>233</v>
      </c>
    </row>
    <row r="264" spans="1:5" ht="45">
      <c r="B264" s="2" t="s">
        <v>234</v>
      </c>
    </row>
    <row r="265" spans="1:5">
      <c r="D265" s="5" t="s">
        <v>200</v>
      </c>
      <c r="E265" s="35" t="s">
        <v>238</v>
      </c>
    </row>
    <row r="266" spans="1:5">
      <c r="D266" s="5" t="s">
        <v>201</v>
      </c>
      <c r="E266" s="35" t="s">
        <v>238</v>
      </c>
    </row>
    <row r="267" spans="1:5" ht="30">
      <c r="B267" s="2" t="s">
        <v>235</v>
      </c>
    </row>
    <row r="268" spans="1:5">
      <c r="D268" s="5" t="s">
        <v>200</v>
      </c>
      <c r="E268" s="5">
        <v>1</v>
      </c>
    </row>
    <row r="269" spans="1:5">
      <c r="D269" s="5" t="s">
        <v>201</v>
      </c>
      <c r="E269" s="5">
        <v>1</v>
      </c>
    </row>
    <row r="270" spans="1:5" ht="30">
      <c r="B270" s="2" t="s">
        <v>236</v>
      </c>
    </row>
    <row r="271" spans="1:5">
      <c r="D271" s="5">
        <v>0.12</v>
      </c>
      <c r="E271" s="35" t="s">
        <v>231</v>
      </c>
    </row>
    <row r="272" spans="1:5">
      <c r="D272" s="5">
        <v>0.13</v>
      </c>
      <c r="E272" s="35" t="s">
        <v>231</v>
      </c>
    </row>
    <row r="273" spans="1:5">
      <c r="A273" s="57"/>
      <c r="D273" s="5">
        <v>0.14000000000000001</v>
      </c>
      <c r="E273" s="35" t="s">
        <v>231</v>
      </c>
    </row>
    <row r="274" spans="1:5">
      <c r="D274" s="5">
        <v>0.16</v>
      </c>
      <c r="E274" s="35" t="s">
        <v>231</v>
      </c>
    </row>
    <row r="275" spans="1:5">
      <c r="D275" s="5">
        <v>0.17</v>
      </c>
      <c r="E275" s="35" t="s">
        <v>231</v>
      </c>
    </row>
    <row r="276" spans="1:5" ht="30">
      <c r="A276" s="17" t="s">
        <v>237</v>
      </c>
      <c r="B276" s="18" t="s">
        <v>239</v>
      </c>
      <c r="C276" s="36"/>
      <c r="D276" s="83">
        <f>AVERAGE(0.046,0.072)</f>
        <v>5.8999999999999997E-2</v>
      </c>
      <c r="E276" s="37"/>
    </row>
    <row r="277" spans="1:5">
      <c r="D277" s="5" t="s">
        <v>240</v>
      </c>
      <c r="E277" s="5">
        <v>5</v>
      </c>
    </row>
    <row r="278" spans="1:5">
      <c r="D278" s="5" t="s">
        <v>241</v>
      </c>
      <c r="E278" s="5">
        <v>5</v>
      </c>
    </row>
    <row r="279" spans="1:5" ht="30">
      <c r="A279" s="17" t="s">
        <v>242</v>
      </c>
      <c r="B279" s="18" t="s">
        <v>243</v>
      </c>
      <c r="C279" s="36"/>
      <c r="D279" s="83">
        <f>AVERAGE(0.049,0.068)</f>
        <v>5.8500000000000003E-2</v>
      </c>
      <c r="E279" s="37"/>
    </row>
    <row r="280" spans="1:5">
      <c r="D280" s="5" t="s">
        <v>244</v>
      </c>
      <c r="E280" s="35" t="s">
        <v>148</v>
      </c>
    </row>
    <row r="281" spans="1:5">
      <c r="D281" s="5" t="s">
        <v>245</v>
      </c>
      <c r="E281" s="35" t="s">
        <v>148</v>
      </c>
    </row>
    <row r="282" spans="1:5" ht="30">
      <c r="A282" s="17" t="s">
        <v>246</v>
      </c>
      <c r="B282" s="18" t="s">
        <v>247</v>
      </c>
      <c r="C282" s="36"/>
      <c r="D282" s="83">
        <f>AVERAGE(0.034,0.063)</f>
        <v>4.8500000000000001E-2</v>
      </c>
      <c r="E282" s="37"/>
    </row>
    <row r="283" spans="1:5">
      <c r="D283" s="5" t="s">
        <v>248</v>
      </c>
      <c r="E283" s="35" t="s">
        <v>250</v>
      </c>
    </row>
    <row r="284" spans="1:5">
      <c r="D284" s="5" t="s">
        <v>249</v>
      </c>
      <c r="E284" s="35" t="s">
        <v>250</v>
      </c>
    </row>
    <row r="285" spans="1:5">
      <c r="A285" s="17" t="s">
        <v>251</v>
      </c>
      <c r="B285" s="18" t="s">
        <v>254</v>
      </c>
      <c r="C285" s="36"/>
      <c r="D285" s="20"/>
      <c r="E285" s="37"/>
    </row>
    <row r="286" spans="1:5" ht="15" customHeight="1">
      <c r="B286" s="2" t="s">
        <v>252</v>
      </c>
      <c r="D286" s="5">
        <v>0.12</v>
      </c>
      <c r="E286" s="35" t="s">
        <v>58</v>
      </c>
    </row>
    <row r="287" spans="1:5" ht="30">
      <c r="B287" s="2" t="s">
        <v>253</v>
      </c>
      <c r="D287" s="5">
        <v>0.14000000000000001</v>
      </c>
      <c r="E287" s="35" t="s">
        <v>58</v>
      </c>
    </row>
    <row r="288" spans="1:5" ht="75">
      <c r="A288" s="17" t="s">
        <v>255</v>
      </c>
      <c r="B288" s="18" t="s">
        <v>256</v>
      </c>
      <c r="C288" s="36"/>
      <c r="D288" s="83">
        <f>AVERAGE(0.023,0.044)</f>
        <v>3.3500000000000002E-2</v>
      </c>
      <c r="E288" s="37"/>
    </row>
    <row r="289" spans="1:5">
      <c r="D289" s="5" t="s">
        <v>208</v>
      </c>
    </row>
    <row r="290" spans="1:5">
      <c r="D290" s="5" t="s">
        <v>257</v>
      </c>
    </row>
    <row r="291" spans="1:5" ht="60">
      <c r="A291" s="17" t="s">
        <v>258</v>
      </c>
      <c r="B291" s="18" t="s">
        <v>259</v>
      </c>
      <c r="C291" s="36"/>
      <c r="D291" s="20"/>
      <c r="E291" s="37"/>
    </row>
    <row r="292" spans="1:5">
      <c r="D292" s="5" t="s">
        <v>260</v>
      </c>
    </row>
    <row r="293" spans="1:5">
      <c r="D293" s="5" t="s">
        <v>261</v>
      </c>
    </row>
    <row r="294" spans="1:5" ht="60">
      <c r="A294" s="17" t="s">
        <v>262</v>
      </c>
      <c r="B294" s="18" t="s">
        <v>263</v>
      </c>
      <c r="C294" s="36"/>
      <c r="D294" s="20"/>
      <c r="E294" s="37"/>
    </row>
    <row r="295" spans="1:5">
      <c r="D295" s="5" t="s">
        <v>213</v>
      </c>
    </row>
    <row r="296" spans="1:5">
      <c r="D296" s="5" t="s">
        <v>264</v>
      </c>
    </row>
    <row r="297" spans="1:5" ht="90">
      <c r="A297" s="17" t="s">
        <v>265</v>
      </c>
      <c r="B297" s="18" t="s">
        <v>266</v>
      </c>
      <c r="C297" s="36"/>
      <c r="D297" s="20"/>
      <c r="E297" s="37"/>
    </row>
    <row r="298" spans="1:5">
      <c r="D298" s="5" t="s">
        <v>267</v>
      </c>
    </row>
    <row r="299" spans="1:5">
      <c r="D299" s="5" t="s">
        <v>268</v>
      </c>
    </row>
    <row r="300" spans="1:5" ht="90">
      <c r="A300" s="17" t="s">
        <v>269</v>
      </c>
      <c r="B300" s="18" t="s">
        <v>270</v>
      </c>
      <c r="C300" s="36"/>
      <c r="D300" s="20"/>
      <c r="E300" s="37"/>
    </row>
    <row r="301" spans="1:5">
      <c r="D301" s="5" t="s">
        <v>271</v>
      </c>
    </row>
    <row r="302" spans="1:5">
      <c r="D302" s="5" t="s">
        <v>272</v>
      </c>
    </row>
    <row r="303" spans="1:5" ht="75">
      <c r="A303" s="17" t="s">
        <v>273</v>
      </c>
      <c r="B303" s="18" t="s">
        <v>274</v>
      </c>
      <c r="C303" s="36"/>
      <c r="D303" s="20"/>
      <c r="E303" s="37"/>
    </row>
    <row r="304" spans="1:5">
      <c r="D304" s="5" t="s">
        <v>275</v>
      </c>
    </row>
    <row r="305" spans="1:5">
      <c r="D305" s="5" t="s">
        <v>201</v>
      </c>
    </row>
    <row r="306" spans="1:5" ht="60">
      <c r="A306" s="17" t="s">
        <v>276</v>
      </c>
      <c r="B306" s="18" t="s">
        <v>277</v>
      </c>
      <c r="C306" s="36"/>
      <c r="D306" s="20"/>
      <c r="E306" s="37"/>
    </row>
    <row r="307" spans="1:5">
      <c r="D307" s="5" t="s">
        <v>278</v>
      </c>
    </row>
    <row r="308" spans="1:5">
      <c r="D308" s="5" t="s">
        <v>241</v>
      </c>
    </row>
    <row r="309" spans="1:5" ht="105">
      <c r="A309" s="17" t="s">
        <v>279</v>
      </c>
      <c r="B309" s="18" t="s">
        <v>280</v>
      </c>
      <c r="C309" s="36"/>
      <c r="D309" s="20"/>
      <c r="E309" s="37"/>
    </row>
    <row r="310" spans="1:5">
      <c r="A310" s="3"/>
      <c r="B310" s="4"/>
      <c r="C310" s="71"/>
      <c r="D310" s="78" t="s">
        <v>208</v>
      </c>
      <c r="E310" s="78"/>
    </row>
    <row r="311" spans="1:5">
      <c r="A311" s="80"/>
      <c r="B311" s="73"/>
      <c r="C311" s="71"/>
      <c r="D311" s="78" t="s">
        <v>257</v>
      </c>
      <c r="E311" s="76"/>
    </row>
    <row r="312" spans="1:5">
      <c r="A312" s="69" t="s">
        <v>190</v>
      </c>
      <c r="B312" s="65" t="s">
        <v>191</v>
      </c>
      <c r="C312" s="66"/>
      <c r="D312" s="67" t="s">
        <v>325</v>
      </c>
      <c r="E312" s="68"/>
    </row>
    <row r="313" spans="1:5" ht="30">
      <c r="A313" s="72" t="s">
        <v>192</v>
      </c>
      <c r="B313" s="73" t="s">
        <v>193</v>
      </c>
    </row>
    <row r="314" spans="1:5">
      <c r="A314" s="17" t="s">
        <v>194</v>
      </c>
      <c r="B314" s="18" t="s">
        <v>73</v>
      </c>
      <c r="C314" s="36"/>
      <c r="D314" s="20"/>
      <c r="E314" s="37"/>
    </row>
    <row r="315" spans="1:5">
      <c r="A315" s="17" t="s">
        <v>195</v>
      </c>
      <c r="B315" s="18" t="s">
        <v>196</v>
      </c>
      <c r="C315" s="36"/>
      <c r="D315" s="20"/>
      <c r="E315" s="37"/>
    </row>
    <row r="316" spans="1:5">
      <c r="A316" s="57" t="s">
        <v>281</v>
      </c>
      <c r="B316" s="2" t="s">
        <v>282</v>
      </c>
      <c r="C316" s="24" t="s">
        <v>56</v>
      </c>
      <c r="D316" s="5">
        <v>0.7</v>
      </c>
      <c r="E316" s="5" t="s">
        <v>283</v>
      </c>
    </row>
    <row r="317" spans="1:5" ht="30">
      <c r="A317" s="17" t="s">
        <v>284</v>
      </c>
      <c r="B317" s="18" t="s">
        <v>285</v>
      </c>
      <c r="C317" s="36"/>
      <c r="D317" s="20"/>
      <c r="E317" s="37"/>
    </row>
    <row r="318" spans="1:5" ht="30">
      <c r="A318" s="57" t="s">
        <v>286</v>
      </c>
      <c r="B318" s="2" t="s">
        <v>287</v>
      </c>
      <c r="C318" s="82" t="s">
        <v>28</v>
      </c>
      <c r="D318" s="5">
        <v>0.17</v>
      </c>
      <c r="E318" s="5">
        <v>20000</v>
      </c>
    </row>
    <row r="319" spans="1:5" ht="30">
      <c r="A319" s="57" t="s">
        <v>288</v>
      </c>
      <c r="B319" s="2" t="s">
        <v>289</v>
      </c>
      <c r="C319" s="82" t="s">
        <v>28</v>
      </c>
      <c r="D319" s="5">
        <v>0.17</v>
      </c>
      <c r="E319" s="5">
        <v>20000</v>
      </c>
    </row>
    <row r="320" spans="1:5">
      <c r="A320" s="17" t="s">
        <v>290</v>
      </c>
      <c r="B320" s="18" t="s">
        <v>291</v>
      </c>
      <c r="C320" s="36"/>
      <c r="D320" s="20"/>
      <c r="E320" s="37"/>
    </row>
    <row r="321" spans="1:5">
      <c r="A321" s="57" t="s">
        <v>292</v>
      </c>
      <c r="B321" s="2" t="s">
        <v>293</v>
      </c>
      <c r="E321" s="5">
        <v>10000</v>
      </c>
    </row>
    <row r="322" spans="1:5">
      <c r="A322" s="57" t="s">
        <v>294</v>
      </c>
      <c r="B322" s="2" t="s">
        <v>295</v>
      </c>
      <c r="E322" s="5">
        <v>50000</v>
      </c>
    </row>
    <row r="323" spans="1:5">
      <c r="A323" s="81" t="s">
        <v>296</v>
      </c>
      <c r="B323" s="61" t="s">
        <v>297</v>
      </c>
      <c r="C323" s="62"/>
      <c r="D323" s="63"/>
      <c r="E323" s="63">
        <v>1000</v>
      </c>
    </row>
    <row r="324" spans="1:5">
      <c r="A324" s="57" t="s">
        <v>298</v>
      </c>
      <c r="B324" s="2" t="s">
        <v>299</v>
      </c>
    </row>
    <row r="325" spans="1:5" ht="30">
      <c r="A325" s="17" t="s">
        <v>300</v>
      </c>
      <c r="B325" s="18" t="s">
        <v>301</v>
      </c>
      <c r="C325" s="36"/>
      <c r="D325" s="20">
        <f>AVERAGE(D326,D333,D334)</f>
        <v>0.30694444444444441</v>
      </c>
      <c r="E325" s="37"/>
    </row>
    <row r="326" spans="1:5">
      <c r="A326" s="99" t="s">
        <v>302</v>
      </c>
      <c r="B326" s="100" t="s">
        <v>303</v>
      </c>
      <c r="C326" s="101"/>
      <c r="D326" s="102">
        <f>AVERAGE(D327:D332)</f>
        <v>0.17083333333333331</v>
      </c>
      <c r="E326" s="102"/>
    </row>
    <row r="327" spans="1:5">
      <c r="B327" s="2" t="s">
        <v>304</v>
      </c>
      <c r="C327" s="6" t="s">
        <v>309</v>
      </c>
      <c r="D327" s="5">
        <v>5.5E-2</v>
      </c>
      <c r="E327" s="5">
        <v>3</v>
      </c>
    </row>
    <row r="328" spans="1:5">
      <c r="B328" s="2" t="s">
        <v>305</v>
      </c>
      <c r="C328" s="6" t="s">
        <v>310</v>
      </c>
      <c r="D328" s="5">
        <v>0.13</v>
      </c>
      <c r="E328" s="5">
        <v>3</v>
      </c>
    </row>
    <row r="329" spans="1:5">
      <c r="B329" s="2" t="s">
        <v>306</v>
      </c>
      <c r="C329" s="6" t="s">
        <v>311</v>
      </c>
      <c r="D329" s="5">
        <v>0.16</v>
      </c>
      <c r="E329" s="5">
        <v>3</v>
      </c>
    </row>
    <row r="330" spans="1:5">
      <c r="B330" s="2" t="s">
        <v>307</v>
      </c>
      <c r="C330" s="6" t="s">
        <v>312</v>
      </c>
      <c r="D330" s="5">
        <v>0.19</v>
      </c>
      <c r="E330" s="5">
        <v>3</v>
      </c>
    </row>
    <row r="331" spans="1:5">
      <c r="B331" s="2" t="s">
        <v>308</v>
      </c>
      <c r="C331" s="6" t="s">
        <v>313</v>
      </c>
      <c r="D331" s="5">
        <v>0.22</v>
      </c>
      <c r="E331" s="5">
        <v>3</v>
      </c>
    </row>
    <row r="332" spans="1:5">
      <c r="C332" s="6" t="s">
        <v>314</v>
      </c>
      <c r="D332" s="5">
        <v>0.27</v>
      </c>
      <c r="E332" s="5">
        <v>3</v>
      </c>
    </row>
    <row r="333" spans="1:5" ht="30">
      <c r="A333" s="57" t="s">
        <v>315</v>
      </c>
      <c r="B333" s="2" t="s">
        <v>316</v>
      </c>
      <c r="C333" s="82" t="s">
        <v>317</v>
      </c>
      <c r="D333" s="5">
        <v>0.05</v>
      </c>
      <c r="E333" s="5">
        <v>3</v>
      </c>
    </row>
    <row r="334" spans="1:5">
      <c r="A334" s="57" t="s">
        <v>318</v>
      </c>
      <c r="B334" s="2" t="s">
        <v>319</v>
      </c>
      <c r="C334" s="82" t="s">
        <v>25</v>
      </c>
      <c r="D334" s="5">
        <v>0.7</v>
      </c>
      <c r="E334" s="5">
        <v>3</v>
      </c>
    </row>
    <row r="335" spans="1:5">
      <c r="A335" s="17" t="s">
        <v>320</v>
      </c>
      <c r="B335" s="18" t="s">
        <v>323</v>
      </c>
      <c r="C335" s="36"/>
      <c r="D335" s="20" t="s">
        <v>325</v>
      </c>
      <c r="E335" s="37"/>
    </row>
    <row r="336" spans="1:5">
      <c r="A336" s="17" t="s">
        <v>321</v>
      </c>
      <c r="B336" s="18" t="s">
        <v>92</v>
      </c>
      <c r="C336" s="36"/>
      <c r="D336" s="20" t="s">
        <v>325</v>
      </c>
      <c r="E336" s="37"/>
    </row>
    <row r="337" spans="1:5">
      <c r="A337" s="17" t="s">
        <v>322</v>
      </c>
      <c r="B337" s="18" t="s">
        <v>324</v>
      </c>
      <c r="C337" s="36"/>
      <c r="D337" s="20" t="s">
        <v>325</v>
      </c>
      <c r="E337" s="37"/>
    </row>
    <row r="338" spans="1:5">
      <c r="A338" s="17" t="s">
        <v>326</v>
      </c>
      <c r="B338" s="18" t="s">
        <v>327</v>
      </c>
      <c r="C338" s="36"/>
      <c r="D338" s="20">
        <f>AVERAGE(D339:D349)</f>
        <v>0.4745454545454546</v>
      </c>
      <c r="E338" s="37"/>
    </row>
    <row r="339" spans="1:5">
      <c r="C339" s="6">
        <v>500</v>
      </c>
      <c r="D339" s="5">
        <v>0.14000000000000001</v>
      </c>
      <c r="E339" s="35" t="s">
        <v>148</v>
      </c>
    </row>
    <row r="340" spans="1:5">
      <c r="C340" s="6">
        <v>600</v>
      </c>
      <c r="D340" s="5">
        <v>0.17</v>
      </c>
      <c r="E340" s="35" t="s">
        <v>148</v>
      </c>
    </row>
    <row r="341" spans="1:5">
      <c r="C341" s="6">
        <v>700</v>
      </c>
      <c r="D341" s="5">
        <v>0.21</v>
      </c>
      <c r="E341" s="35" t="s">
        <v>148</v>
      </c>
    </row>
    <row r="342" spans="1:5">
      <c r="C342" s="6">
        <v>800</v>
      </c>
      <c r="D342" s="5">
        <v>0.25</v>
      </c>
      <c r="E342" s="35" t="s">
        <v>148</v>
      </c>
    </row>
    <row r="343" spans="1:5">
      <c r="C343" s="6">
        <v>900</v>
      </c>
      <c r="D343" s="5">
        <v>0.3</v>
      </c>
      <c r="E343" s="35" t="s">
        <v>148</v>
      </c>
    </row>
    <row r="344" spans="1:5">
      <c r="C344" s="6">
        <v>1000</v>
      </c>
      <c r="D344" s="5">
        <v>0.35</v>
      </c>
      <c r="E344" s="35" t="s">
        <v>148</v>
      </c>
    </row>
    <row r="345" spans="1:5">
      <c r="C345" s="6">
        <v>1200</v>
      </c>
      <c r="D345" s="5">
        <v>0.47</v>
      </c>
      <c r="E345" s="35" t="s">
        <v>148</v>
      </c>
    </row>
    <row r="346" spans="1:5">
      <c r="C346" s="6">
        <v>1400</v>
      </c>
      <c r="D346" s="5">
        <v>0.59</v>
      </c>
      <c r="E346" s="35" t="s">
        <v>148</v>
      </c>
    </row>
    <row r="347" spans="1:5">
      <c r="C347" s="6">
        <v>1600</v>
      </c>
      <c r="D347" s="5">
        <v>0.73</v>
      </c>
      <c r="E347" s="35" t="s">
        <v>148</v>
      </c>
    </row>
    <row r="348" spans="1:5">
      <c r="C348" s="6">
        <v>1800</v>
      </c>
      <c r="D348" s="5">
        <v>0.91</v>
      </c>
      <c r="E348" s="35" t="s">
        <v>148</v>
      </c>
    </row>
    <row r="349" spans="1:5">
      <c r="C349" s="6">
        <v>2000</v>
      </c>
      <c r="D349" s="5">
        <v>1.1000000000000001</v>
      </c>
      <c r="E349" s="35" t="s">
        <v>148</v>
      </c>
    </row>
    <row r="350" spans="1:5">
      <c r="A350" s="17" t="s">
        <v>328</v>
      </c>
      <c r="B350" s="18" t="s">
        <v>329</v>
      </c>
      <c r="C350" s="36"/>
      <c r="D350" s="20" t="s">
        <v>333</v>
      </c>
      <c r="E350" s="37"/>
    </row>
    <row r="351" spans="1:5">
      <c r="A351" s="17" t="s">
        <v>331</v>
      </c>
      <c r="B351" s="18" t="s">
        <v>330</v>
      </c>
      <c r="C351" s="36"/>
      <c r="D351" s="20" t="s">
        <v>333</v>
      </c>
      <c r="E351" s="37"/>
    </row>
    <row r="352" spans="1:5">
      <c r="A352" s="17" t="s">
        <v>332</v>
      </c>
      <c r="B352" s="18" t="s">
        <v>96</v>
      </c>
      <c r="C352" s="36"/>
      <c r="D352" s="20" t="s">
        <v>333</v>
      </c>
      <c r="E352" s="37"/>
    </row>
    <row r="353" spans="1:5">
      <c r="A353" s="80"/>
      <c r="B353" s="73"/>
      <c r="C353" s="71"/>
      <c r="D353" s="78"/>
      <c r="E353" s="76"/>
    </row>
    <row r="354" spans="1:5">
      <c r="A354" s="74"/>
      <c r="B354" s="73"/>
      <c r="C354" s="71"/>
    </row>
    <row r="355" spans="1:5">
      <c r="A355" s="74"/>
      <c r="B355" s="4"/>
    </row>
    <row r="356" spans="1:5">
      <c r="A356" s="74"/>
    </row>
    <row r="365" spans="1:5">
      <c r="E365" s="35"/>
    </row>
    <row r="366" spans="1:5">
      <c r="E366" s="35"/>
    </row>
    <row r="367" spans="1:5">
      <c r="E367" s="35"/>
    </row>
    <row r="368" spans="1:5">
      <c r="E368" s="35"/>
    </row>
    <row r="369" spans="5:5">
      <c r="E369" s="35"/>
    </row>
    <row r="370" spans="5:5">
      <c r="E370" s="35"/>
    </row>
    <row r="371" spans="5:5">
      <c r="E371" s="35"/>
    </row>
    <row r="372" spans="5:5">
      <c r="E372" s="35"/>
    </row>
    <row r="373" spans="5:5">
      <c r="E373" s="35"/>
    </row>
    <row r="374" spans="5:5">
      <c r="E374" s="35"/>
    </row>
    <row r="375" spans="5:5">
      <c r="E375" s="35"/>
    </row>
    <row r="376" spans="5:5">
      <c r="E376" s="35"/>
    </row>
    <row r="377" spans="5:5">
      <c r="E377" s="35"/>
    </row>
    <row r="378" spans="5:5">
      <c r="E378" s="35"/>
    </row>
  </sheetData>
  <mergeCells count="1">
    <mergeCell ref="A1:E1"/>
  </mergeCells>
  <phoneticPr fontId="4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zoomScale="56" workbookViewId="0">
      <selection sqref="A1:F1"/>
    </sheetView>
  </sheetViews>
  <sheetFormatPr baseColWidth="10" defaultColWidth="11.42578125" defaultRowHeight="14.25"/>
  <cols>
    <col min="1" max="1" width="30.7109375" style="27" customWidth="1"/>
    <col min="2" max="2" width="11.42578125" style="27"/>
    <col min="3" max="6" width="30.7109375" style="27" customWidth="1"/>
    <col min="7" max="7" width="34.28515625" style="27" customWidth="1"/>
    <col min="8" max="16384" width="11.42578125" style="27"/>
  </cols>
  <sheetData>
    <row r="1" spans="1:7" ht="15" customHeight="1">
      <c r="A1" s="103" t="s">
        <v>86</v>
      </c>
      <c r="B1" s="103"/>
      <c r="C1" s="103"/>
      <c r="D1" s="103"/>
      <c r="E1" s="103"/>
      <c r="F1" s="103"/>
    </row>
    <row r="2" spans="1:7" ht="42.75">
      <c r="A2" s="8" t="s">
        <v>87</v>
      </c>
      <c r="B2" s="9" t="s">
        <v>14</v>
      </c>
      <c r="C2" s="10" t="s">
        <v>13</v>
      </c>
      <c r="D2" s="8" t="s">
        <v>88</v>
      </c>
      <c r="E2" s="10" t="s">
        <v>89</v>
      </c>
      <c r="F2" s="10" t="s">
        <v>90</v>
      </c>
      <c r="G2" s="27" t="s">
        <v>93</v>
      </c>
    </row>
    <row r="3" spans="1:7" s="16" customFormat="1" ht="15">
      <c r="A3" s="16" t="s">
        <v>65</v>
      </c>
      <c r="B3" s="16">
        <v>2100</v>
      </c>
      <c r="C3" s="16">
        <v>0.7</v>
      </c>
      <c r="D3" s="16">
        <v>1000</v>
      </c>
      <c r="E3" s="16">
        <v>50000</v>
      </c>
      <c r="F3" s="16">
        <v>50000</v>
      </c>
      <c r="G3" s="27"/>
    </row>
    <row r="4" spans="1:7" s="16" customFormat="1" ht="15">
      <c r="A4" s="48" t="s">
        <v>66</v>
      </c>
      <c r="B4" s="48"/>
      <c r="C4" s="48">
        <f>AVERAGE(C5:C6)</f>
        <v>0.2</v>
      </c>
      <c r="D4" s="48"/>
      <c r="E4" s="48"/>
      <c r="F4" s="48"/>
      <c r="G4" s="27"/>
    </row>
    <row r="5" spans="1:7">
      <c r="A5" s="27" t="s">
        <v>67</v>
      </c>
      <c r="B5" s="27">
        <v>1050</v>
      </c>
      <c r="C5" s="27">
        <v>0.17</v>
      </c>
      <c r="D5" s="27">
        <v>1000</v>
      </c>
      <c r="E5" s="27">
        <v>50000</v>
      </c>
      <c r="F5" s="27">
        <v>50000</v>
      </c>
    </row>
    <row r="6" spans="1:7">
      <c r="A6" s="27" t="s">
        <v>68</v>
      </c>
      <c r="B6" s="27">
        <v>1100</v>
      </c>
      <c r="C6" s="27">
        <v>0.23</v>
      </c>
      <c r="D6" s="27">
        <v>1000</v>
      </c>
      <c r="E6" s="27">
        <v>50000</v>
      </c>
      <c r="F6" s="27">
        <v>50000</v>
      </c>
    </row>
    <row r="7" spans="1:7" s="16" customFormat="1" ht="15">
      <c r="A7" s="48" t="s">
        <v>91</v>
      </c>
      <c r="B7" s="48"/>
      <c r="C7" s="49">
        <f>AVERAGE(C8:C13)</f>
        <v>1.825</v>
      </c>
      <c r="D7" s="48"/>
      <c r="E7" s="48"/>
      <c r="F7" s="48"/>
      <c r="G7" s="27" t="s">
        <v>109</v>
      </c>
    </row>
    <row r="8" spans="1:7">
      <c r="A8" s="27" t="s">
        <v>69</v>
      </c>
      <c r="B8" s="27">
        <v>1800</v>
      </c>
      <c r="C8" s="27">
        <v>1.1499999999999999</v>
      </c>
      <c r="D8" s="27">
        <v>1000</v>
      </c>
      <c r="E8" s="27">
        <v>100</v>
      </c>
      <c r="F8" s="27">
        <v>60</v>
      </c>
    </row>
    <row r="9" spans="1:7">
      <c r="B9" s="27">
        <v>2000</v>
      </c>
      <c r="C9" s="27">
        <v>1.35</v>
      </c>
      <c r="D9" s="27">
        <v>1000</v>
      </c>
      <c r="E9" s="27">
        <v>100</v>
      </c>
      <c r="F9" s="27">
        <v>60</v>
      </c>
    </row>
    <row r="10" spans="1:7">
      <c r="B10" s="27">
        <v>2200</v>
      </c>
      <c r="C10" s="27">
        <v>1.65</v>
      </c>
      <c r="D10" s="27">
        <v>1000</v>
      </c>
      <c r="E10" s="27">
        <v>120</v>
      </c>
      <c r="F10" s="27">
        <v>70</v>
      </c>
    </row>
    <row r="11" spans="1:7">
      <c r="A11" s="27" t="s">
        <v>70</v>
      </c>
      <c r="B11" s="27">
        <v>2400</v>
      </c>
      <c r="C11" s="27">
        <v>2</v>
      </c>
      <c r="D11" s="27">
        <v>1000</v>
      </c>
      <c r="E11" s="27">
        <v>130</v>
      </c>
      <c r="F11" s="27">
        <v>80</v>
      </c>
    </row>
    <row r="12" spans="1:7">
      <c r="A12" s="27" t="s">
        <v>71</v>
      </c>
      <c r="B12" s="27">
        <v>2300</v>
      </c>
      <c r="C12" s="27">
        <v>2.2999999999999998</v>
      </c>
      <c r="D12" s="27">
        <v>1000</v>
      </c>
      <c r="E12" s="27">
        <v>130</v>
      </c>
      <c r="F12" s="27">
        <v>80</v>
      </c>
    </row>
    <row r="13" spans="1:7">
      <c r="A13" s="27" t="s">
        <v>72</v>
      </c>
      <c r="B13" s="27">
        <v>2400</v>
      </c>
      <c r="C13" s="27">
        <v>2.5</v>
      </c>
      <c r="D13" s="27">
        <v>1000</v>
      </c>
      <c r="E13" s="27">
        <v>130</v>
      </c>
      <c r="F13" s="27">
        <v>80</v>
      </c>
    </row>
    <row r="14" spans="1:7" s="16" customFormat="1" ht="15">
      <c r="A14" s="48" t="s">
        <v>73</v>
      </c>
      <c r="B14" s="48"/>
      <c r="C14" s="49">
        <f>AVERAGE(C15:C23)</f>
        <v>0.10833333333333335</v>
      </c>
      <c r="D14" s="48"/>
      <c r="E14" s="48"/>
      <c r="F14" s="48"/>
      <c r="G14" s="27"/>
    </row>
    <row r="15" spans="1:7">
      <c r="A15" s="27" t="s">
        <v>74</v>
      </c>
      <c r="B15" s="27">
        <v>1200</v>
      </c>
      <c r="C15" s="27">
        <v>0.17</v>
      </c>
      <c r="D15" s="27">
        <v>1400</v>
      </c>
      <c r="E15" s="27">
        <v>10000</v>
      </c>
      <c r="F15" s="27">
        <v>10000</v>
      </c>
    </row>
    <row r="16" spans="1:7">
      <c r="A16" s="27" t="s">
        <v>75</v>
      </c>
      <c r="B16" s="27">
        <v>1700</v>
      </c>
      <c r="C16" s="27">
        <v>0.25</v>
      </c>
      <c r="D16" s="27">
        <v>1400</v>
      </c>
      <c r="E16" s="27">
        <v>10000</v>
      </c>
      <c r="F16" s="27">
        <v>10000</v>
      </c>
    </row>
    <row r="17" spans="1:7">
      <c r="A17" s="27" t="s">
        <v>76</v>
      </c>
      <c r="B17" s="27">
        <v>270</v>
      </c>
      <c r="C17" s="27">
        <v>0.1</v>
      </c>
      <c r="D17" s="27">
        <v>1400</v>
      </c>
      <c r="E17" s="27">
        <v>10000</v>
      </c>
      <c r="F17" s="27">
        <v>10000</v>
      </c>
    </row>
    <row r="18" spans="1:7">
      <c r="A18" s="27" t="s">
        <v>77</v>
      </c>
      <c r="B18" s="27">
        <v>120</v>
      </c>
      <c r="C18" s="27">
        <v>0.05</v>
      </c>
      <c r="D18" s="27">
        <v>1300</v>
      </c>
      <c r="E18" s="27">
        <v>20</v>
      </c>
      <c r="F18" s="27">
        <v>15</v>
      </c>
    </row>
    <row r="19" spans="1:7">
      <c r="A19" s="27" t="s">
        <v>78</v>
      </c>
      <c r="B19" s="27">
        <v>200</v>
      </c>
      <c r="C19" s="27">
        <v>0.06</v>
      </c>
      <c r="D19" s="27">
        <v>1300</v>
      </c>
      <c r="E19" s="27">
        <v>20</v>
      </c>
      <c r="F19" s="27">
        <v>15</v>
      </c>
    </row>
    <row r="20" spans="1:7">
      <c r="A20" s="27" t="s">
        <v>79</v>
      </c>
      <c r="B20" s="27" t="s">
        <v>80</v>
      </c>
      <c r="C20" s="27">
        <v>0.05</v>
      </c>
      <c r="D20" s="27">
        <v>1500</v>
      </c>
      <c r="E20" s="27">
        <v>20</v>
      </c>
      <c r="F20" s="27">
        <v>10</v>
      </c>
    </row>
    <row r="21" spans="1:7">
      <c r="A21" s="27" t="s">
        <v>81</v>
      </c>
      <c r="B21" s="27" t="s">
        <v>82</v>
      </c>
      <c r="C21" s="27">
        <v>6.5000000000000002E-2</v>
      </c>
      <c r="D21" s="27">
        <v>1500</v>
      </c>
      <c r="E21" s="27">
        <v>40</v>
      </c>
      <c r="F21" s="27">
        <v>20</v>
      </c>
    </row>
    <row r="22" spans="1:7">
      <c r="A22" s="27" t="s">
        <v>83</v>
      </c>
      <c r="B22" s="27">
        <v>200</v>
      </c>
      <c r="C22" s="27">
        <v>0.06</v>
      </c>
      <c r="D22" s="27">
        <v>1300</v>
      </c>
      <c r="E22" s="27">
        <v>5</v>
      </c>
      <c r="F22" s="27">
        <v>5</v>
      </c>
    </row>
    <row r="23" spans="1:7">
      <c r="A23" s="27" t="s">
        <v>84</v>
      </c>
      <c r="B23" s="27">
        <v>1200</v>
      </c>
      <c r="C23" s="27">
        <v>0.17</v>
      </c>
      <c r="D23" s="27">
        <v>1400</v>
      </c>
      <c r="E23" s="27">
        <v>1000</v>
      </c>
      <c r="F23" s="27">
        <v>800</v>
      </c>
    </row>
    <row r="24" spans="1:7" ht="15">
      <c r="A24" s="16" t="s">
        <v>85</v>
      </c>
      <c r="G24" s="27" t="s">
        <v>94</v>
      </c>
    </row>
    <row r="25" spans="1:7" ht="15">
      <c r="A25" s="48" t="s">
        <v>92</v>
      </c>
      <c r="B25" s="48"/>
      <c r="C25" s="49">
        <f>AVERAGE(C26:C28)</f>
        <v>1.2</v>
      </c>
      <c r="D25" s="48"/>
      <c r="E25" s="48"/>
      <c r="F25" s="48"/>
    </row>
    <row r="26" spans="1:7">
      <c r="A26" s="27" t="s">
        <v>507</v>
      </c>
      <c r="B26" s="27">
        <v>2500</v>
      </c>
      <c r="C26" s="92">
        <v>1</v>
      </c>
      <c r="D26" s="27">
        <v>750</v>
      </c>
      <c r="E26" s="27" t="s">
        <v>98</v>
      </c>
      <c r="F26" s="27" t="s">
        <v>98</v>
      </c>
    </row>
    <row r="27" spans="1:7">
      <c r="A27" s="27" t="s">
        <v>508</v>
      </c>
      <c r="B27" s="27">
        <v>2200</v>
      </c>
      <c r="C27" s="92">
        <v>1.4</v>
      </c>
      <c r="D27" s="27">
        <v>750</v>
      </c>
      <c r="E27" s="27" t="s">
        <v>98</v>
      </c>
      <c r="F27" s="27" t="s">
        <v>98</v>
      </c>
    </row>
    <row r="28" spans="1:7">
      <c r="A28" s="27" t="s">
        <v>509</v>
      </c>
      <c r="B28" s="27">
        <v>2000</v>
      </c>
      <c r="C28" s="92">
        <v>1.2</v>
      </c>
      <c r="D28" s="27">
        <v>750</v>
      </c>
      <c r="E28" s="27" t="s">
        <v>98</v>
      </c>
      <c r="F28" s="27" t="s">
        <v>98</v>
      </c>
    </row>
    <row r="29" spans="1:7" s="16" customFormat="1" ht="15">
      <c r="A29" s="16" t="s">
        <v>95</v>
      </c>
    </row>
    <row r="30" spans="1:7" ht="15">
      <c r="A30" s="48" t="s">
        <v>96</v>
      </c>
      <c r="B30" s="48"/>
      <c r="C30" s="49">
        <f>AVERAGE(C31:C40)</f>
        <v>101.7</v>
      </c>
      <c r="D30" s="48"/>
      <c r="E30" s="48"/>
      <c r="F30" s="48"/>
      <c r="G30" s="27" t="s">
        <v>109</v>
      </c>
    </row>
    <row r="31" spans="1:7">
      <c r="A31" s="27" t="s">
        <v>97</v>
      </c>
      <c r="B31" s="27">
        <v>2800</v>
      </c>
      <c r="C31" s="27">
        <v>160</v>
      </c>
      <c r="D31" s="27">
        <v>880</v>
      </c>
      <c r="E31" s="27" t="s">
        <v>98</v>
      </c>
      <c r="F31" s="27" t="s">
        <v>98</v>
      </c>
    </row>
    <row r="32" spans="1:7">
      <c r="A32" s="27" t="s">
        <v>99</v>
      </c>
      <c r="B32" s="27">
        <v>8700</v>
      </c>
      <c r="C32" s="27">
        <v>65</v>
      </c>
      <c r="D32" s="27">
        <v>380</v>
      </c>
      <c r="E32" s="27" t="s">
        <v>98</v>
      </c>
      <c r="F32" s="27" t="s">
        <v>98</v>
      </c>
    </row>
    <row r="33" spans="1:7">
      <c r="A33" s="27" t="s">
        <v>100</v>
      </c>
      <c r="B33" s="27">
        <v>8400</v>
      </c>
      <c r="C33" s="27">
        <v>120</v>
      </c>
      <c r="D33" s="27">
        <v>380</v>
      </c>
      <c r="E33" s="27" t="s">
        <v>98</v>
      </c>
      <c r="F33" s="27" t="s">
        <v>98</v>
      </c>
    </row>
    <row r="34" spans="1:7">
      <c r="A34" s="27" t="s">
        <v>101</v>
      </c>
      <c r="B34" s="27">
        <v>8900</v>
      </c>
      <c r="C34" s="27">
        <v>380</v>
      </c>
      <c r="D34" s="27">
        <v>380</v>
      </c>
      <c r="E34" s="27" t="s">
        <v>98</v>
      </c>
      <c r="F34" s="27" t="s">
        <v>98</v>
      </c>
    </row>
    <row r="35" spans="1:7">
      <c r="A35" s="27" t="s">
        <v>102</v>
      </c>
      <c r="B35" s="27">
        <v>7500</v>
      </c>
      <c r="C35" s="27">
        <v>50</v>
      </c>
      <c r="D35" s="27">
        <v>450</v>
      </c>
      <c r="E35" s="27" t="s">
        <v>98</v>
      </c>
      <c r="F35" s="27" t="s">
        <v>98</v>
      </c>
    </row>
    <row r="36" spans="1:7">
      <c r="A36" s="27" t="s">
        <v>103</v>
      </c>
      <c r="B36" s="27">
        <v>11300</v>
      </c>
      <c r="C36" s="27">
        <v>35</v>
      </c>
      <c r="D36" s="27">
        <v>130</v>
      </c>
      <c r="E36" s="27" t="s">
        <v>98</v>
      </c>
      <c r="F36" s="27" t="s">
        <v>98</v>
      </c>
    </row>
    <row r="37" spans="1:7">
      <c r="A37" s="27" t="s">
        <v>104</v>
      </c>
      <c r="B37" s="27">
        <v>7800</v>
      </c>
      <c r="C37" s="27">
        <v>50</v>
      </c>
      <c r="D37" s="27">
        <v>450</v>
      </c>
      <c r="E37" s="27" t="s">
        <v>98</v>
      </c>
      <c r="F37" s="27" t="s">
        <v>98</v>
      </c>
    </row>
    <row r="38" spans="1:7">
      <c r="A38" s="27" t="s">
        <v>105</v>
      </c>
      <c r="B38" s="27">
        <v>7900</v>
      </c>
      <c r="C38" s="27">
        <v>17</v>
      </c>
      <c r="D38" s="27">
        <v>500</v>
      </c>
      <c r="E38" s="27" t="s">
        <v>98</v>
      </c>
      <c r="F38" s="27" t="s">
        <v>98</v>
      </c>
    </row>
    <row r="39" spans="1:7">
      <c r="A39" s="27" t="s">
        <v>106</v>
      </c>
      <c r="B39" s="27">
        <v>7900</v>
      </c>
      <c r="C39" s="27">
        <v>30</v>
      </c>
      <c r="D39" s="27">
        <v>460</v>
      </c>
      <c r="E39" s="27" t="s">
        <v>98</v>
      </c>
      <c r="F39" s="27" t="s">
        <v>98</v>
      </c>
    </row>
    <row r="40" spans="1:7">
      <c r="A40" s="27" t="s">
        <v>107</v>
      </c>
      <c r="B40" s="27">
        <v>7200</v>
      </c>
      <c r="C40" s="27">
        <v>110</v>
      </c>
      <c r="D40" s="27">
        <v>380</v>
      </c>
      <c r="E40" s="27" t="s">
        <v>98</v>
      </c>
      <c r="F40" s="27" t="s">
        <v>98</v>
      </c>
    </row>
    <row r="41" spans="1:7" s="16" customFormat="1" ht="15">
      <c r="A41" s="16" t="s">
        <v>108</v>
      </c>
      <c r="G41" s="27" t="s">
        <v>111</v>
      </c>
    </row>
    <row r="42" spans="1:7">
      <c r="A42" s="27" t="s">
        <v>110</v>
      </c>
      <c r="B42" s="27">
        <v>1200</v>
      </c>
      <c r="C42" s="27">
        <v>0.25</v>
      </c>
      <c r="D42" s="27">
        <v>1800</v>
      </c>
      <c r="E42" s="27">
        <v>6000</v>
      </c>
      <c r="F42" s="27">
        <v>6000</v>
      </c>
    </row>
    <row r="43" spans="1:7" ht="15">
      <c r="A43" s="16" t="s">
        <v>74</v>
      </c>
      <c r="G43" s="27" t="s">
        <v>94</v>
      </c>
    </row>
    <row r="44" spans="1:7" ht="15">
      <c r="A44" s="16" t="s">
        <v>112</v>
      </c>
      <c r="G44" s="27" t="s">
        <v>94</v>
      </c>
    </row>
    <row r="45" spans="1:7" ht="15">
      <c r="A45" s="48" t="s">
        <v>113</v>
      </c>
      <c r="B45" s="47"/>
      <c r="C45" s="48">
        <f>AVERAGE(C46:C49)</f>
        <v>0.36749999999999999</v>
      </c>
      <c r="D45" s="47"/>
      <c r="E45" s="47"/>
      <c r="F45" s="47"/>
      <c r="G45" s="27" t="s">
        <v>115</v>
      </c>
    </row>
    <row r="46" spans="1:7">
      <c r="A46" s="27" t="s">
        <v>113</v>
      </c>
      <c r="B46" s="27">
        <v>600</v>
      </c>
      <c r="C46" s="27">
        <v>0.18</v>
      </c>
      <c r="D46" s="27">
        <v>1000</v>
      </c>
      <c r="E46" s="27">
        <v>10</v>
      </c>
      <c r="F46" s="27">
        <v>4</v>
      </c>
    </row>
    <row r="47" spans="1:7">
      <c r="B47" s="27">
        <v>900</v>
      </c>
      <c r="C47" s="27">
        <v>0.3</v>
      </c>
      <c r="D47" s="27">
        <v>1000</v>
      </c>
      <c r="E47" s="27">
        <v>10</v>
      </c>
      <c r="F47" s="27">
        <v>4</v>
      </c>
    </row>
    <row r="48" spans="1:7">
      <c r="B48" s="27">
        <v>1200</v>
      </c>
      <c r="C48" s="27">
        <v>0.43</v>
      </c>
      <c r="D48" s="27">
        <v>1000</v>
      </c>
      <c r="E48" s="27">
        <v>10</v>
      </c>
      <c r="F48" s="27">
        <v>4</v>
      </c>
    </row>
    <row r="49" spans="1:7">
      <c r="B49" s="27">
        <v>1500</v>
      </c>
      <c r="C49" s="27">
        <v>0.56000000000000005</v>
      </c>
      <c r="D49" s="27">
        <v>1000</v>
      </c>
      <c r="E49" s="27">
        <v>10</v>
      </c>
      <c r="F49" s="27">
        <v>4</v>
      </c>
    </row>
    <row r="50" spans="1:7" ht="15">
      <c r="A50" s="48" t="s">
        <v>114</v>
      </c>
      <c r="B50" s="47"/>
      <c r="C50" s="48">
        <f>AVERAGE(C51:C52)</f>
        <v>0.22999999999999998</v>
      </c>
      <c r="D50" s="47"/>
      <c r="E50" s="47"/>
      <c r="F50" s="47"/>
      <c r="G50" s="27" t="s">
        <v>116</v>
      </c>
    </row>
    <row r="51" spans="1:7">
      <c r="B51" s="27">
        <v>700</v>
      </c>
      <c r="C51" s="27">
        <v>0.21</v>
      </c>
      <c r="D51" s="27">
        <v>1000</v>
      </c>
      <c r="E51" s="27">
        <v>10</v>
      </c>
      <c r="F51" s="27">
        <v>4</v>
      </c>
    </row>
    <row r="52" spans="1:7">
      <c r="B52" s="27">
        <v>900</v>
      </c>
      <c r="C52" s="27">
        <v>0.25</v>
      </c>
      <c r="D52" s="27">
        <v>1000</v>
      </c>
      <c r="E52" s="27">
        <v>10</v>
      </c>
      <c r="F52" s="27">
        <v>4</v>
      </c>
    </row>
    <row r="53" spans="1:7" ht="15">
      <c r="A53" s="48" t="s">
        <v>117</v>
      </c>
      <c r="B53" s="47"/>
      <c r="C53" s="47"/>
      <c r="D53" s="47"/>
      <c r="E53" s="47"/>
      <c r="F53" s="47"/>
      <c r="G53" s="27" t="s">
        <v>123</v>
      </c>
    </row>
    <row r="54" spans="1:7">
      <c r="A54" s="27" t="s">
        <v>118</v>
      </c>
      <c r="B54" s="27">
        <v>600</v>
      </c>
      <c r="C54" s="27">
        <v>0.18</v>
      </c>
      <c r="D54" s="27">
        <v>1000</v>
      </c>
      <c r="E54" s="27">
        <v>10</v>
      </c>
      <c r="F54" s="27">
        <v>6</v>
      </c>
    </row>
    <row r="55" spans="1:7">
      <c r="A55" s="27" t="s">
        <v>119</v>
      </c>
      <c r="B55" s="27">
        <v>1000</v>
      </c>
      <c r="C55" s="27">
        <v>0.4</v>
      </c>
      <c r="D55" s="27">
        <v>1000</v>
      </c>
      <c r="E55" s="27">
        <v>10</v>
      </c>
      <c r="F55" s="27">
        <v>6</v>
      </c>
    </row>
    <row r="56" spans="1:7">
      <c r="B56" s="27">
        <v>1300</v>
      </c>
      <c r="C56" s="27">
        <v>0.56999999999999995</v>
      </c>
      <c r="D56" s="27">
        <v>1000</v>
      </c>
      <c r="E56" s="27">
        <v>10</v>
      </c>
      <c r="F56" s="27">
        <v>6</v>
      </c>
    </row>
    <row r="57" spans="1:7">
      <c r="A57" s="27" t="s">
        <v>120</v>
      </c>
      <c r="B57" s="27">
        <v>1600</v>
      </c>
      <c r="C57" s="27">
        <v>0.8</v>
      </c>
      <c r="D57" s="27">
        <v>1000</v>
      </c>
      <c r="E57" s="27">
        <v>10</v>
      </c>
      <c r="F57" s="27">
        <v>6</v>
      </c>
    </row>
    <row r="58" spans="1:7">
      <c r="A58" s="27" t="s">
        <v>121</v>
      </c>
      <c r="B58" s="27">
        <v>1600</v>
      </c>
      <c r="C58" s="27">
        <v>0.8</v>
      </c>
      <c r="D58" s="27">
        <v>1000</v>
      </c>
      <c r="E58" s="27">
        <v>10</v>
      </c>
      <c r="F58" s="27">
        <v>6</v>
      </c>
    </row>
    <row r="59" spans="1:7">
      <c r="A59" s="27" t="s">
        <v>122</v>
      </c>
      <c r="B59" s="27">
        <v>1800</v>
      </c>
      <c r="C59" s="27">
        <v>1</v>
      </c>
      <c r="D59" s="27">
        <v>1000</v>
      </c>
      <c r="E59" s="27">
        <v>10</v>
      </c>
      <c r="F59" s="27">
        <v>6</v>
      </c>
    </row>
    <row r="60" spans="1:7" ht="15">
      <c r="A60" s="16" t="s">
        <v>124</v>
      </c>
      <c r="G60" s="27" t="s">
        <v>94</v>
      </c>
    </row>
    <row r="61" spans="1:7" ht="15">
      <c r="A61" s="48" t="s">
        <v>126</v>
      </c>
      <c r="B61" s="47"/>
      <c r="C61" s="48">
        <f>AVERAGE(C62:C77)</f>
        <v>2.1062500000000002</v>
      </c>
      <c r="D61" s="47"/>
      <c r="E61" s="47"/>
      <c r="F61" s="47"/>
      <c r="G61" s="27" t="s">
        <v>544</v>
      </c>
    </row>
    <row r="62" spans="1:7">
      <c r="A62" s="27" t="s">
        <v>545</v>
      </c>
      <c r="C62" s="27">
        <v>3.5</v>
      </c>
    </row>
    <row r="63" spans="1:7">
      <c r="A63" s="27" t="s">
        <v>546</v>
      </c>
      <c r="C63" s="27">
        <v>2.2999999999999998</v>
      </c>
    </row>
    <row r="64" spans="1:7">
      <c r="A64" s="27" t="s">
        <v>529</v>
      </c>
      <c r="C64" s="27">
        <v>0.85</v>
      </c>
    </row>
    <row r="65" spans="1:6">
      <c r="A65" s="27" t="s">
        <v>530</v>
      </c>
      <c r="C65" s="27">
        <v>0.55000000000000004</v>
      </c>
    </row>
    <row r="66" spans="1:6">
      <c r="A66" s="27" t="s">
        <v>531</v>
      </c>
      <c r="C66" s="27">
        <v>3.5</v>
      </c>
    </row>
    <row r="67" spans="1:6">
      <c r="A67" s="27" t="s">
        <v>532</v>
      </c>
      <c r="C67" s="27">
        <v>3.5</v>
      </c>
    </row>
    <row r="68" spans="1:6">
      <c r="A68" s="27" t="s">
        <v>533</v>
      </c>
      <c r="C68" s="27">
        <v>2.8</v>
      </c>
    </row>
    <row r="69" spans="1:6">
      <c r="A69" s="27" t="s">
        <v>534</v>
      </c>
      <c r="C69" s="27">
        <v>3.5</v>
      </c>
    </row>
    <row r="70" spans="1:6">
      <c r="A70" s="27" t="s">
        <v>535</v>
      </c>
      <c r="C70" s="27">
        <v>2.2000000000000002</v>
      </c>
    </row>
    <row r="71" spans="1:6">
      <c r="A71" s="27" t="s">
        <v>538</v>
      </c>
      <c r="C71" s="27">
        <v>0.85</v>
      </c>
    </row>
    <row r="72" spans="1:6">
      <c r="A72" s="27" t="s">
        <v>536</v>
      </c>
      <c r="C72" s="27">
        <v>1.1000000000000001</v>
      </c>
    </row>
    <row r="73" spans="1:6">
      <c r="A73" s="27" t="s">
        <v>537</v>
      </c>
      <c r="C73" s="27">
        <v>1.4</v>
      </c>
    </row>
    <row r="74" spans="1:6">
      <c r="A74" s="27" t="s">
        <v>539</v>
      </c>
      <c r="C74" s="27">
        <v>3.5</v>
      </c>
    </row>
    <row r="75" spans="1:6">
      <c r="A75" s="27" t="s">
        <v>540</v>
      </c>
      <c r="C75" s="27">
        <v>2.2000000000000002</v>
      </c>
    </row>
    <row r="76" spans="1:6">
      <c r="A76" s="27" t="s">
        <v>541</v>
      </c>
      <c r="C76" s="27">
        <v>0.85</v>
      </c>
    </row>
    <row r="77" spans="1:6">
      <c r="A77" s="27" t="s">
        <v>542</v>
      </c>
      <c r="C77" s="27">
        <v>1.1000000000000001</v>
      </c>
    </row>
    <row r="78" spans="1:6">
      <c r="A78" s="27" t="s">
        <v>543</v>
      </c>
      <c r="C78" s="27">
        <v>1.4</v>
      </c>
    </row>
    <row r="79" spans="1:6" ht="15">
      <c r="A79" s="48" t="s">
        <v>125</v>
      </c>
      <c r="B79" s="47"/>
      <c r="C79" s="48">
        <f>AVERAGE(C80:C81)</f>
        <v>1.25</v>
      </c>
      <c r="D79" s="47"/>
      <c r="E79" s="47"/>
      <c r="F79" s="47"/>
    </row>
    <row r="80" spans="1:6">
      <c r="A80" s="27" t="s">
        <v>127</v>
      </c>
      <c r="B80" s="27">
        <v>2000</v>
      </c>
      <c r="C80" s="27">
        <v>1</v>
      </c>
      <c r="D80" s="27">
        <v>800</v>
      </c>
      <c r="E80" s="27">
        <v>40</v>
      </c>
      <c r="F80" s="27">
        <v>30</v>
      </c>
    </row>
    <row r="81" spans="1:7">
      <c r="A81" s="27" t="s">
        <v>91</v>
      </c>
      <c r="B81" s="27">
        <v>2100</v>
      </c>
      <c r="C81" s="27">
        <v>1.5</v>
      </c>
      <c r="D81" s="27">
        <v>1000</v>
      </c>
      <c r="E81" s="27">
        <v>100</v>
      </c>
      <c r="F81" s="27">
        <v>60</v>
      </c>
    </row>
    <row r="82" spans="1:7" ht="15">
      <c r="A82" s="48" t="s">
        <v>128</v>
      </c>
      <c r="B82" s="47"/>
      <c r="C82" s="48">
        <f>AVERAGE(C83:C84)</f>
        <v>0.75</v>
      </c>
      <c r="D82" s="47"/>
      <c r="E82" s="47"/>
      <c r="F82" s="47"/>
    </row>
    <row r="83" spans="1:7">
      <c r="A83" s="27" t="s">
        <v>129</v>
      </c>
      <c r="B83" s="27">
        <v>2300</v>
      </c>
      <c r="C83" s="27">
        <v>1.3</v>
      </c>
      <c r="D83" s="27">
        <v>840</v>
      </c>
      <c r="F83" s="27" t="s">
        <v>98</v>
      </c>
    </row>
    <row r="84" spans="1:7">
      <c r="A84" s="27" t="s">
        <v>75</v>
      </c>
      <c r="B84" s="27">
        <v>1000</v>
      </c>
      <c r="C84" s="27">
        <v>0.2</v>
      </c>
      <c r="D84" s="27">
        <v>1000</v>
      </c>
      <c r="E84" s="27">
        <v>10000</v>
      </c>
      <c r="F84" s="27">
        <v>10000</v>
      </c>
    </row>
    <row r="85" spans="1:7" ht="15">
      <c r="A85" s="48" t="s">
        <v>130</v>
      </c>
      <c r="B85" s="47"/>
      <c r="C85" s="49">
        <f>AVERAGE(C86:C88)</f>
        <v>0.14333333333333334</v>
      </c>
      <c r="D85" s="47"/>
      <c r="E85" s="47"/>
      <c r="F85" s="47"/>
    </row>
    <row r="86" spans="1:7">
      <c r="B86" s="27">
        <v>450</v>
      </c>
      <c r="C86" s="27">
        <v>0.12</v>
      </c>
      <c r="D86" s="27">
        <v>1600</v>
      </c>
      <c r="E86" s="27">
        <v>50</v>
      </c>
      <c r="F86" s="27">
        <v>20</v>
      </c>
    </row>
    <row r="87" spans="1:7">
      <c r="B87" s="27">
        <v>500</v>
      </c>
      <c r="C87" s="27">
        <v>0.13</v>
      </c>
      <c r="D87" s="27">
        <v>1600</v>
      </c>
      <c r="E87" s="27">
        <v>50</v>
      </c>
      <c r="F87" s="27">
        <v>20</v>
      </c>
    </row>
    <row r="88" spans="1:7">
      <c r="B88" s="27">
        <v>700</v>
      </c>
      <c r="C88" s="27">
        <v>0.18</v>
      </c>
      <c r="D88" s="27">
        <v>1600</v>
      </c>
      <c r="E88" s="27">
        <v>200</v>
      </c>
      <c r="F88" s="27">
        <v>50</v>
      </c>
    </row>
    <row r="89" spans="1:7" ht="15">
      <c r="A89" s="90" t="s">
        <v>131</v>
      </c>
      <c r="B89" s="90"/>
      <c r="C89" s="91">
        <f>AVERAGE(C91:C95,C97:C100,C102:C105)</f>
        <v>0.14615384615384616</v>
      </c>
      <c r="D89" s="90"/>
      <c r="E89" s="90"/>
      <c r="F89" s="90"/>
      <c r="G89" s="27" t="s">
        <v>109</v>
      </c>
    </row>
    <row r="90" spans="1:7" ht="15">
      <c r="A90" s="48" t="s">
        <v>132</v>
      </c>
      <c r="B90" s="48"/>
      <c r="C90" s="49">
        <f>AVERAGE(C91:C94)</f>
        <v>0.1575</v>
      </c>
      <c r="D90" s="48"/>
      <c r="E90" s="48"/>
      <c r="F90" s="48"/>
    </row>
    <row r="91" spans="1:7">
      <c r="B91" s="27">
        <v>300</v>
      </c>
      <c r="C91" s="27">
        <v>0.09</v>
      </c>
      <c r="D91" s="27">
        <v>1600</v>
      </c>
      <c r="E91" s="27">
        <v>150</v>
      </c>
      <c r="F91" s="27">
        <v>50</v>
      </c>
    </row>
    <row r="92" spans="1:7">
      <c r="B92" s="27">
        <v>500</v>
      </c>
      <c r="C92" s="27">
        <v>0.13</v>
      </c>
      <c r="D92" s="27">
        <v>1600</v>
      </c>
      <c r="E92" s="27">
        <v>200</v>
      </c>
      <c r="F92" s="27">
        <v>70</v>
      </c>
    </row>
    <row r="93" spans="1:7">
      <c r="B93" s="27">
        <v>700</v>
      </c>
      <c r="C93" s="27">
        <v>0.17</v>
      </c>
      <c r="D93" s="27">
        <v>1600</v>
      </c>
      <c r="E93" s="27">
        <v>220</v>
      </c>
      <c r="F93" s="27">
        <v>90</v>
      </c>
    </row>
    <row r="94" spans="1:7">
      <c r="B94" s="27">
        <v>1000</v>
      </c>
      <c r="C94" s="27">
        <v>0.24</v>
      </c>
      <c r="D94" s="27">
        <v>1600</v>
      </c>
      <c r="E94" s="27">
        <v>250</v>
      </c>
      <c r="F94" s="27">
        <v>110</v>
      </c>
    </row>
    <row r="95" spans="1:7">
      <c r="A95" s="27" t="s">
        <v>133</v>
      </c>
      <c r="B95" s="27">
        <v>1200</v>
      </c>
      <c r="C95" s="27">
        <v>0.23</v>
      </c>
      <c r="D95" s="27">
        <v>1500</v>
      </c>
      <c r="E95" s="27">
        <v>50</v>
      </c>
      <c r="F95" s="27">
        <v>30</v>
      </c>
    </row>
    <row r="96" spans="1:7" ht="15">
      <c r="A96" s="48" t="s">
        <v>134</v>
      </c>
      <c r="B96" s="48"/>
      <c r="C96" s="49">
        <f>AVERAGE(C97:C100)</f>
        <v>0.13750000000000001</v>
      </c>
      <c r="D96" s="48"/>
      <c r="E96" s="48"/>
      <c r="F96" s="48"/>
    </row>
    <row r="97" spans="1:6">
      <c r="B97" s="27">
        <v>300</v>
      </c>
      <c r="C97" s="27">
        <v>0.1</v>
      </c>
      <c r="D97" s="27">
        <v>1700</v>
      </c>
      <c r="E97" s="27">
        <v>50</v>
      </c>
      <c r="F97" s="27">
        <v>10</v>
      </c>
    </row>
    <row r="98" spans="1:6">
      <c r="B98" s="27">
        <v>600</v>
      </c>
      <c r="C98" s="27">
        <v>0.14000000000000001</v>
      </c>
      <c r="D98" s="27">
        <v>1700</v>
      </c>
      <c r="E98" s="27">
        <v>50</v>
      </c>
      <c r="F98" s="27">
        <v>15</v>
      </c>
    </row>
    <row r="99" spans="1:6">
      <c r="B99" s="27">
        <v>900</v>
      </c>
      <c r="C99" s="27">
        <v>0.18</v>
      </c>
      <c r="D99" s="27">
        <v>1700</v>
      </c>
      <c r="E99" s="27">
        <v>50</v>
      </c>
      <c r="F99" s="27">
        <v>20</v>
      </c>
    </row>
    <row r="100" spans="1:6">
      <c r="A100" s="27" t="s">
        <v>135</v>
      </c>
      <c r="B100" s="27">
        <v>650</v>
      </c>
      <c r="C100" s="27">
        <v>0.13</v>
      </c>
      <c r="D100" s="27">
        <v>1700</v>
      </c>
      <c r="E100" s="27">
        <v>50</v>
      </c>
      <c r="F100" s="27">
        <v>30</v>
      </c>
    </row>
    <row r="101" spans="1:6" ht="15">
      <c r="A101" s="48" t="s">
        <v>136</v>
      </c>
      <c r="B101" s="48"/>
      <c r="C101" s="49">
        <f>AVERAGE(C102:C105)</f>
        <v>0.12250000000000001</v>
      </c>
      <c r="D101" s="48"/>
      <c r="E101" s="48"/>
      <c r="F101" s="48"/>
    </row>
    <row r="102" spans="1:6">
      <c r="B102" s="27">
        <v>250</v>
      </c>
      <c r="C102" s="27">
        <v>7.0000000000000007E-2</v>
      </c>
      <c r="D102" s="27">
        <v>1700</v>
      </c>
      <c r="E102" s="27">
        <v>5</v>
      </c>
      <c r="F102" s="27">
        <v>3</v>
      </c>
    </row>
    <row r="103" spans="1:6">
      <c r="B103" s="27">
        <v>400</v>
      </c>
      <c r="C103" s="27">
        <v>0.1</v>
      </c>
      <c r="D103" s="27">
        <v>1700</v>
      </c>
      <c r="E103" s="27">
        <v>10</v>
      </c>
      <c r="F103" s="27">
        <v>5</v>
      </c>
    </row>
    <row r="104" spans="1:6">
      <c r="B104" s="27">
        <v>600</v>
      </c>
      <c r="C104" s="27">
        <v>0.14000000000000001</v>
      </c>
      <c r="D104" s="27">
        <v>1700</v>
      </c>
      <c r="E104" s="27">
        <v>20</v>
      </c>
      <c r="F104" s="27">
        <v>12</v>
      </c>
    </row>
    <row r="105" spans="1:6">
      <c r="B105" s="27">
        <v>800</v>
      </c>
      <c r="C105" s="27">
        <v>0.18</v>
      </c>
      <c r="D105" s="27">
        <v>1700</v>
      </c>
      <c r="E105" s="27">
        <v>30</v>
      </c>
      <c r="F105" s="27">
        <v>20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sqref="A1:B1"/>
    </sheetView>
  </sheetViews>
  <sheetFormatPr baseColWidth="10" defaultRowHeight="15"/>
  <cols>
    <col min="1" max="1" width="48.7109375" bestFit="1" customWidth="1"/>
    <col min="2" max="2" width="28.7109375" bestFit="1" customWidth="1"/>
  </cols>
  <sheetData>
    <row r="1" spans="1:2">
      <c r="A1" s="104" t="s">
        <v>548</v>
      </c>
      <c r="B1" s="104"/>
    </row>
    <row r="2" spans="1:2" s="1" customFormat="1">
      <c r="A2" s="1" t="s">
        <v>334</v>
      </c>
      <c r="B2" s="1" t="s">
        <v>337</v>
      </c>
    </row>
    <row r="3" spans="1:2">
      <c r="A3" t="s">
        <v>335</v>
      </c>
      <c r="B3">
        <v>3.9E-2</v>
      </c>
    </row>
    <row r="4" spans="1:2">
      <c r="A4" t="s">
        <v>336</v>
      </c>
      <c r="B4">
        <v>4.4999999999999998E-2</v>
      </c>
    </row>
    <row r="5" spans="1:2">
      <c r="A5" t="s">
        <v>338</v>
      </c>
      <c r="B5">
        <v>4.2999999999999997E-2</v>
      </c>
    </row>
    <row r="6" spans="1:2">
      <c r="A6" t="s">
        <v>339</v>
      </c>
      <c r="B6">
        <v>4.2999999999999997E-2</v>
      </c>
    </row>
    <row r="7" spans="1:2">
      <c r="A7" t="s">
        <v>340</v>
      </c>
      <c r="B7">
        <v>0.04</v>
      </c>
    </row>
    <row r="8" spans="1:2">
      <c r="A8" t="s">
        <v>341</v>
      </c>
      <c r="B8">
        <v>3.7999999999999999E-2</v>
      </c>
    </row>
    <row r="9" spans="1:2">
      <c r="A9" t="s">
        <v>342</v>
      </c>
      <c r="B9">
        <v>0.04</v>
      </c>
    </row>
    <row r="10" spans="1:2">
      <c r="A10" t="s">
        <v>343</v>
      </c>
      <c r="B10">
        <v>4.4999999999999998E-2</v>
      </c>
    </row>
    <row r="11" spans="1:2">
      <c r="A11" t="s">
        <v>344</v>
      </c>
      <c r="B11">
        <v>0.09</v>
      </c>
    </row>
    <row r="12" spans="1:2">
      <c r="A12" t="s">
        <v>345</v>
      </c>
      <c r="B12">
        <v>3.9E-2</v>
      </c>
    </row>
    <row r="13" spans="1:2">
      <c r="A13" t="s">
        <v>346</v>
      </c>
      <c r="B13">
        <v>0.04</v>
      </c>
    </row>
    <row r="14" spans="1:2">
      <c r="A14" t="s">
        <v>347</v>
      </c>
      <c r="B14">
        <v>0.08</v>
      </c>
    </row>
    <row r="15" spans="1:2">
      <c r="A15" t="s">
        <v>348</v>
      </c>
      <c r="B15">
        <v>3.5999999999999997E-2</v>
      </c>
    </row>
    <row r="16" spans="1:2">
      <c r="A16" t="s">
        <v>349</v>
      </c>
      <c r="B16">
        <v>6.5000000000000002E-2</v>
      </c>
    </row>
    <row r="17" spans="1:2">
      <c r="A17" t="s">
        <v>350</v>
      </c>
      <c r="B17">
        <v>4.4999999999999998E-2</v>
      </c>
    </row>
    <row r="18" spans="1:2">
      <c r="A18" t="s">
        <v>351</v>
      </c>
      <c r="B18">
        <v>5.1999999999999998E-2</v>
      </c>
    </row>
    <row r="19" spans="1:2">
      <c r="A19" t="s">
        <v>352</v>
      </c>
      <c r="B19">
        <v>4.2999999999999997E-2</v>
      </c>
    </row>
    <row r="20" spans="1:2">
      <c r="A20" t="s">
        <v>353</v>
      </c>
      <c r="B20">
        <v>3.9E-2</v>
      </c>
    </row>
    <row r="21" spans="1:2">
      <c r="A21" t="s">
        <v>354</v>
      </c>
      <c r="B21">
        <v>4.2000000000000003E-2</v>
      </c>
    </row>
    <row r="22" spans="1:2">
      <c r="A22" t="s">
        <v>355</v>
      </c>
      <c r="B22">
        <v>3.5000000000000003E-2</v>
      </c>
    </row>
    <row r="23" spans="1:2">
      <c r="A23" t="s">
        <v>356</v>
      </c>
      <c r="B23">
        <v>3.5000000000000003E-2</v>
      </c>
    </row>
  </sheetData>
  <mergeCells count="1">
    <mergeCell ref="A1:B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F9" sqref="F9"/>
    </sheetView>
  </sheetViews>
  <sheetFormatPr baseColWidth="10" defaultRowHeight="15"/>
  <cols>
    <col min="1" max="1" width="33" bestFit="1" customWidth="1"/>
    <col min="2" max="2" width="26.5703125" bestFit="1" customWidth="1"/>
  </cols>
  <sheetData>
    <row r="1" spans="1:2">
      <c r="A1" s="105" t="s">
        <v>549</v>
      </c>
      <c r="B1" s="105"/>
    </row>
    <row r="2" spans="1:2">
      <c r="B2" s="1" t="s">
        <v>337</v>
      </c>
    </row>
    <row r="3" spans="1:2">
      <c r="A3" t="s">
        <v>357</v>
      </c>
      <c r="B3">
        <v>0.04</v>
      </c>
    </row>
    <row r="4" spans="1:2">
      <c r="A4" t="s">
        <v>364</v>
      </c>
      <c r="B4">
        <v>7.0000000000000007E-2</v>
      </c>
    </row>
    <row r="5" spans="1:2">
      <c r="A5" t="s">
        <v>358</v>
      </c>
      <c r="B5">
        <v>0.09</v>
      </c>
    </row>
    <row r="6" spans="1:2">
      <c r="A6" t="s">
        <v>365</v>
      </c>
      <c r="B6">
        <v>0.04</v>
      </c>
    </row>
    <row r="7" spans="1:2">
      <c r="A7" t="s">
        <v>366</v>
      </c>
      <c r="B7">
        <v>0.04</v>
      </c>
    </row>
    <row r="8" spans="1:2">
      <c r="A8" t="s">
        <v>367</v>
      </c>
      <c r="B8">
        <v>3.5000000000000003E-2</v>
      </c>
    </row>
    <row r="9" spans="1:2">
      <c r="A9" t="s">
        <v>359</v>
      </c>
      <c r="B9">
        <v>0.04</v>
      </c>
    </row>
    <row r="10" spans="1:2">
      <c r="A10" t="s">
        <v>360</v>
      </c>
      <c r="B10">
        <v>0.04</v>
      </c>
    </row>
    <row r="11" spans="1:2">
      <c r="A11" t="s">
        <v>361</v>
      </c>
      <c r="B11">
        <v>4.4999999999999998E-2</v>
      </c>
    </row>
    <row r="12" spans="1:2">
      <c r="A12" t="s">
        <v>368</v>
      </c>
      <c r="B12">
        <v>0.05</v>
      </c>
    </row>
    <row r="13" spans="1:2">
      <c r="A13" t="s">
        <v>369</v>
      </c>
      <c r="B13">
        <v>0.04</v>
      </c>
    </row>
    <row r="14" spans="1:2">
      <c r="A14" t="s">
        <v>370</v>
      </c>
      <c r="B14">
        <v>4.4999999999999998E-2</v>
      </c>
    </row>
    <row r="15" spans="1:2">
      <c r="A15" t="s">
        <v>371</v>
      </c>
      <c r="B15">
        <v>0.06</v>
      </c>
    </row>
    <row r="16" spans="1:2">
      <c r="A16" t="s">
        <v>372</v>
      </c>
      <c r="B16">
        <v>9.2999999999999999E-2</v>
      </c>
    </row>
    <row r="17" spans="1:2">
      <c r="A17" t="s">
        <v>362</v>
      </c>
      <c r="B17">
        <v>0.06</v>
      </c>
    </row>
    <row r="18" spans="1:2">
      <c r="A18" t="s">
        <v>363</v>
      </c>
      <c r="B18">
        <v>4.4999999999999998E-2</v>
      </c>
    </row>
    <row r="19" spans="1:2">
      <c r="A19" t="s">
        <v>373</v>
      </c>
      <c r="B19">
        <v>0.05</v>
      </c>
    </row>
    <row r="20" spans="1:2">
      <c r="A20" t="s">
        <v>374</v>
      </c>
      <c r="B20">
        <v>4.4999999999999998E-2</v>
      </c>
    </row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Auswahl</vt:lpstr>
      <vt:lpstr>4108</vt:lpstr>
      <vt:lpstr>10456</vt:lpstr>
      <vt:lpstr>fnr</vt:lpstr>
      <vt:lpstr>klimahaus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Schneider-Marin</dc:creator>
  <cp:lastModifiedBy>Tanja</cp:lastModifiedBy>
  <dcterms:created xsi:type="dcterms:W3CDTF">2020-09-23T12:01:54Z</dcterms:created>
  <dcterms:modified xsi:type="dcterms:W3CDTF">2021-04-08T15:04:48Z</dcterms:modified>
</cp:coreProperties>
</file>