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ropbox (INGVRoma)\KOYAANISQATSI\Articoli_in_prep\FMD_Studio\"/>
    </mc:Choice>
  </mc:AlternateContent>
  <xr:revisionPtr revIDLastSave="0" documentId="13_ncr:1_{3741C68C-16C5-48BF-A56F-904B7CB66403}" xr6:coauthVersionLast="47" xr6:coauthVersionMax="47" xr10:uidLastSave="{00000000-0000-0000-0000-000000000000}"/>
  <bookViews>
    <workbookView xWindow="720" yWindow="30" windowWidth="25185" windowHeight="20670" xr2:uid="{1C077508-12A1-4E85-BD0A-8E1D6F3E048A}"/>
  </bookViews>
  <sheets>
    <sheet name="INP-OUT" sheetId="3" r:id="rId1"/>
    <sheet name="FMD" sheetId="2" state="hidden" r:id="rId2"/>
    <sheet name="MaxMag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11" i="4" s="1"/>
  <c r="A16" i="4" s="1"/>
  <c r="D2" i="4"/>
  <c r="C2" i="4"/>
  <c r="B2" i="4"/>
  <c r="A12" i="4"/>
  <c r="A15" i="4"/>
  <c r="A42" i="4"/>
  <c r="A45" i="4"/>
  <c r="B14" i="2"/>
  <c r="R104" i="2"/>
  <c r="AJ104" i="2" s="1"/>
  <c r="R105" i="2"/>
  <c r="AJ105" i="2" s="1"/>
  <c r="R106" i="2"/>
  <c r="AJ106" i="2" s="1"/>
  <c r="R107" i="2"/>
  <c r="AJ107" i="2" s="1"/>
  <c r="R108" i="2"/>
  <c r="AJ108" i="2" s="1"/>
  <c r="R109" i="2"/>
  <c r="AJ109" i="2" s="1"/>
  <c r="R110" i="2"/>
  <c r="AJ110" i="2" s="1"/>
  <c r="R111" i="2"/>
  <c r="AJ111" i="2" s="1"/>
  <c r="R112" i="2"/>
  <c r="AJ112" i="2" s="1"/>
  <c r="R113" i="2"/>
  <c r="AJ113" i="2" s="1"/>
  <c r="R114" i="2"/>
  <c r="AJ114" i="2" s="1"/>
  <c r="R115" i="2"/>
  <c r="AJ115" i="2" s="1"/>
  <c r="R116" i="2"/>
  <c r="AP117" i="2" s="1"/>
  <c r="AJ116" i="2"/>
  <c r="R117" i="2"/>
  <c r="AP118" i="2" s="1"/>
  <c r="AJ117" i="2"/>
  <c r="R118" i="2"/>
  <c r="AP119" i="2" s="1"/>
  <c r="AJ118" i="2"/>
  <c r="R119" i="2"/>
  <c r="AP120" i="2" s="1"/>
  <c r="AJ119" i="2"/>
  <c r="R120" i="2"/>
  <c r="AP121" i="2" s="1"/>
  <c r="AJ120" i="2"/>
  <c r="R121" i="2"/>
  <c r="AP122" i="2" s="1"/>
  <c r="AJ121" i="2"/>
  <c r="R122" i="2"/>
  <c r="AP123" i="2" s="1"/>
  <c r="AJ122" i="2"/>
  <c r="R123" i="2"/>
  <c r="AJ123" i="2"/>
  <c r="R86" i="2"/>
  <c r="AJ86" i="2" s="1"/>
  <c r="R87" i="2"/>
  <c r="AJ87" i="2" s="1"/>
  <c r="R88" i="2"/>
  <c r="AJ88" i="2" s="1"/>
  <c r="R89" i="2"/>
  <c r="AJ89" i="2" s="1"/>
  <c r="R90" i="2"/>
  <c r="AJ90" i="2" s="1"/>
  <c r="R91" i="2"/>
  <c r="AJ91" i="2" s="1"/>
  <c r="R92" i="2"/>
  <c r="AJ92" i="2" s="1"/>
  <c r="R93" i="2"/>
  <c r="AJ93" i="2" s="1"/>
  <c r="R94" i="2"/>
  <c r="AJ94" i="2" s="1"/>
  <c r="R95" i="2"/>
  <c r="AJ95" i="2" s="1"/>
  <c r="R96" i="2"/>
  <c r="AJ96" i="2" s="1"/>
  <c r="R97" i="2"/>
  <c r="AJ97" i="2" s="1"/>
  <c r="R98" i="2"/>
  <c r="AJ98" i="2" s="1"/>
  <c r="R99" i="2"/>
  <c r="AJ99" i="2" s="1"/>
  <c r="R100" i="2"/>
  <c r="AP101" i="2" s="1"/>
  <c r="AJ100" i="2"/>
  <c r="R101" i="2"/>
  <c r="AP102" i="2" s="1"/>
  <c r="AJ101" i="2"/>
  <c r="R102" i="2"/>
  <c r="AP103" i="2" s="1"/>
  <c r="AJ102" i="2"/>
  <c r="R103" i="2"/>
  <c r="AJ103" i="2"/>
  <c r="AM1" i="2"/>
  <c r="A13" i="4" l="1"/>
  <c r="A14" i="4" s="1"/>
  <c r="E2" i="4"/>
  <c r="B8" i="3" s="1"/>
  <c r="A17" i="4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B14" i="4" l="1"/>
  <c r="B18" i="3"/>
  <c r="B9" i="2" s="1"/>
  <c r="B13" i="4"/>
  <c r="B11" i="4"/>
  <c r="B17" i="4" s="1"/>
  <c r="B15" i="4"/>
  <c r="B12" i="4"/>
  <c r="B16" i="4"/>
  <c r="B40" i="2" l="1"/>
  <c r="B42" i="2" s="1"/>
  <c r="B5" i="2"/>
  <c r="B8" i="2" s="1"/>
  <c r="R3" i="2" l="1"/>
  <c r="R4" i="2"/>
  <c r="R5" i="2"/>
  <c r="R6" i="2"/>
  <c r="R7" i="2"/>
  <c r="R8" i="2"/>
  <c r="AJ8" i="2" s="1"/>
  <c r="R9" i="2"/>
  <c r="AJ9" i="2" s="1"/>
  <c r="R10" i="2"/>
  <c r="AJ10" i="2" s="1"/>
  <c r="R11" i="2"/>
  <c r="R12" i="2"/>
  <c r="R13" i="2"/>
  <c r="AJ13" i="2" s="1"/>
  <c r="R14" i="2"/>
  <c r="AJ14" i="2" s="1"/>
  <c r="R15" i="2"/>
  <c r="R16" i="2"/>
  <c r="AJ16" i="2" s="1"/>
  <c r="R17" i="2"/>
  <c r="R18" i="2"/>
  <c r="AJ18" i="2" s="1"/>
  <c r="R19" i="2"/>
  <c r="AJ19" i="2" s="1"/>
  <c r="R20" i="2"/>
  <c r="R21" i="2"/>
  <c r="AJ21" i="2" s="1"/>
  <c r="R22" i="2"/>
  <c r="AJ22" i="2" s="1"/>
  <c r="R23" i="2"/>
  <c r="R24" i="2"/>
  <c r="AJ24" i="2" s="1"/>
  <c r="R25" i="2"/>
  <c r="AJ25" i="2" s="1"/>
  <c r="R26" i="2"/>
  <c r="AJ26" i="2" s="1"/>
  <c r="R27" i="2"/>
  <c r="AJ27" i="2" s="1"/>
  <c r="R28" i="2"/>
  <c r="R29" i="2"/>
  <c r="R30" i="2"/>
  <c r="R31" i="2"/>
  <c r="R32" i="2"/>
  <c r="AJ32" i="2" s="1"/>
  <c r="R33" i="2"/>
  <c r="R34" i="2"/>
  <c r="AJ34" i="2" s="1"/>
  <c r="R35" i="2"/>
  <c r="AJ35" i="2" s="1"/>
  <c r="R36" i="2"/>
  <c r="R37" i="2"/>
  <c r="AJ37" i="2" s="1"/>
  <c r="R38" i="2"/>
  <c r="AJ38" i="2" s="1"/>
  <c r="R39" i="2"/>
  <c r="R40" i="2"/>
  <c r="AJ40" i="2" s="1"/>
  <c r="R41" i="2"/>
  <c r="AJ41" i="2" s="1"/>
  <c r="R42" i="2"/>
  <c r="AJ42" i="2" s="1"/>
  <c r="R43" i="2"/>
  <c r="AJ43" i="2" s="1"/>
  <c r="R44" i="2"/>
  <c r="R45" i="2"/>
  <c r="AJ45" i="2" s="1"/>
  <c r="R46" i="2"/>
  <c r="R47" i="2"/>
  <c r="R48" i="2"/>
  <c r="AJ48" i="2" s="1"/>
  <c r="R49" i="2"/>
  <c r="R50" i="2"/>
  <c r="AJ50" i="2" s="1"/>
  <c r="R51" i="2"/>
  <c r="AP52" i="2" s="1"/>
  <c r="R52" i="2"/>
  <c r="R53" i="2"/>
  <c r="R54" i="2"/>
  <c r="R55" i="2"/>
  <c r="R56" i="2"/>
  <c r="AJ56" i="2" s="1"/>
  <c r="R57" i="2"/>
  <c r="AJ57" i="2" s="1"/>
  <c r="R58" i="2"/>
  <c r="AJ58" i="2" s="1"/>
  <c r="R59" i="2"/>
  <c r="AJ59" i="2" s="1"/>
  <c r="R60" i="2"/>
  <c r="R61" i="2"/>
  <c r="AJ61" i="2" s="1"/>
  <c r="R62" i="2"/>
  <c r="AJ62" i="2" s="1"/>
  <c r="R63" i="2"/>
  <c r="R64" i="2"/>
  <c r="AJ64" i="2" s="1"/>
  <c r="R65" i="2"/>
  <c r="AJ65" i="2" s="1"/>
  <c r="R66" i="2"/>
  <c r="AJ66" i="2" s="1"/>
  <c r="R67" i="2"/>
  <c r="AP68" i="2" s="1"/>
  <c r="R68" i="2"/>
  <c r="R69" i="2"/>
  <c r="R70" i="2"/>
  <c r="R71" i="2"/>
  <c r="R72" i="2"/>
  <c r="AJ72" i="2" s="1"/>
  <c r="R73" i="2"/>
  <c r="R74" i="2"/>
  <c r="AJ74" i="2" s="1"/>
  <c r="R75" i="2"/>
  <c r="AJ75" i="2" s="1"/>
  <c r="R76" i="2"/>
  <c r="R77" i="2"/>
  <c r="AJ77" i="2" s="1"/>
  <c r="R78" i="2"/>
  <c r="AJ78" i="2" s="1"/>
  <c r="R79" i="2"/>
  <c r="R80" i="2"/>
  <c r="AJ80" i="2" s="1"/>
  <c r="R81" i="2"/>
  <c r="AJ81" i="2" s="1"/>
  <c r="R82" i="2"/>
  <c r="AJ82" i="2" s="1"/>
  <c r="R83" i="2"/>
  <c r="AJ83" i="2" s="1"/>
  <c r="R84" i="2"/>
  <c r="R85" i="2"/>
  <c r="AJ85" i="2" s="1"/>
  <c r="R2" i="2"/>
  <c r="AP3" i="2" s="1"/>
  <c r="B19" i="2"/>
  <c r="N2" i="2"/>
  <c r="AP72" i="2" l="1"/>
  <c r="AP48" i="2"/>
  <c r="AP40" i="2"/>
  <c r="AP32" i="2"/>
  <c r="AP24" i="2"/>
  <c r="AP16" i="2"/>
  <c r="AP8" i="2"/>
  <c r="AP7" i="2"/>
  <c r="AP85" i="2"/>
  <c r="AP77" i="2"/>
  <c r="AP64" i="2"/>
  <c r="AP56" i="2"/>
  <c r="AJ63" i="2"/>
  <c r="AP69" i="2"/>
  <c r="AP61" i="2"/>
  <c r="AP53" i="2"/>
  <c r="AP45" i="2"/>
  <c r="AP37" i="2"/>
  <c r="AP29" i="2"/>
  <c r="AP21" i="2"/>
  <c r="AP13" i="2"/>
  <c r="AP5" i="2"/>
  <c r="AJ2" i="2"/>
  <c r="AP80" i="2"/>
  <c r="AP50" i="2"/>
  <c r="AP34" i="2"/>
  <c r="AP18" i="2"/>
  <c r="AJ39" i="2"/>
  <c r="AJ79" i="2"/>
  <c r="AJ15" i="2"/>
  <c r="AJ55" i="2"/>
  <c r="AP74" i="2"/>
  <c r="AP71" i="2"/>
  <c r="AP63" i="2"/>
  <c r="AP55" i="2"/>
  <c r="AP47" i="2"/>
  <c r="AP39" i="2"/>
  <c r="AP31" i="2"/>
  <c r="AP23" i="2"/>
  <c r="AP15" i="2"/>
  <c r="AJ54" i="2"/>
  <c r="AJ31" i="2"/>
  <c r="AP79" i="2"/>
  <c r="AP78" i="2"/>
  <c r="AP70" i="2"/>
  <c r="AP62" i="2"/>
  <c r="AP54" i="2"/>
  <c r="AP46" i="2"/>
  <c r="AP38" i="2"/>
  <c r="AP30" i="2"/>
  <c r="AP22" i="2"/>
  <c r="AP14" i="2"/>
  <c r="AP6" i="2"/>
  <c r="AJ71" i="2"/>
  <c r="AJ53" i="2"/>
  <c r="AJ30" i="2"/>
  <c r="AJ7" i="2"/>
  <c r="AJ70" i="2"/>
  <c r="AJ47" i="2"/>
  <c r="AJ29" i="2"/>
  <c r="AJ6" i="2"/>
  <c r="AP12" i="2"/>
  <c r="AP4" i="2"/>
  <c r="AJ69" i="2"/>
  <c r="AJ46" i="2"/>
  <c r="AJ23" i="2"/>
  <c r="AJ5" i="2"/>
  <c r="AP60" i="2"/>
  <c r="AP44" i="2"/>
  <c r="AP20" i="2"/>
  <c r="AP83" i="2"/>
  <c r="AP75" i="2"/>
  <c r="AP67" i="2"/>
  <c r="AP59" i="2"/>
  <c r="AP51" i="2"/>
  <c r="AP43" i="2"/>
  <c r="AP35" i="2"/>
  <c r="AP27" i="2"/>
  <c r="AP19" i="2"/>
  <c r="AP11" i="2"/>
  <c r="AP84" i="2"/>
  <c r="AP36" i="2"/>
  <c r="AP82" i="2"/>
  <c r="AP58" i="2"/>
  <c r="AP42" i="2"/>
  <c r="AJ84" i="2"/>
  <c r="AJ76" i="2"/>
  <c r="AJ68" i="2"/>
  <c r="AJ60" i="2"/>
  <c r="AJ52" i="2"/>
  <c r="AJ44" i="2"/>
  <c r="AJ36" i="2"/>
  <c r="AJ28" i="2"/>
  <c r="AJ20" i="2"/>
  <c r="AJ12" i="2"/>
  <c r="AJ4" i="2"/>
  <c r="AP81" i="2"/>
  <c r="AP73" i="2"/>
  <c r="AP65" i="2"/>
  <c r="AP57" i="2"/>
  <c r="AP49" i="2"/>
  <c r="AP41" i="2"/>
  <c r="AP33" i="2"/>
  <c r="AP25" i="2"/>
  <c r="AP17" i="2"/>
  <c r="AP9" i="2"/>
  <c r="AP76" i="2"/>
  <c r="AP28" i="2"/>
  <c r="AP26" i="2"/>
  <c r="AJ67" i="2"/>
  <c r="AJ51" i="2"/>
  <c r="AJ11" i="2"/>
  <c r="AJ3" i="2"/>
  <c r="AP66" i="2"/>
  <c r="AP10" i="2"/>
  <c r="AJ73" i="2"/>
  <c r="AJ49" i="2"/>
  <c r="AJ33" i="2"/>
  <c r="AJ17" i="2"/>
  <c r="B28" i="2"/>
  <c r="A31" i="2" l="1"/>
  <c r="B15" i="2"/>
  <c r="B20" i="2" s="1"/>
  <c r="O32" i="2" s="1"/>
  <c r="G2" i="4"/>
  <c r="L3" i="4" s="1"/>
  <c r="B33" i="4"/>
  <c r="H2" i="4" s="1"/>
  <c r="B13" i="3" s="1"/>
  <c r="B36" i="4" l="1"/>
  <c r="K2" i="4" s="1"/>
  <c r="B16" i="3" s="1"/>
  <c r="B35" i="4"/>
  <c r="J2" i="4" s="1"/>
  <c r="B15" i="3" s="1"/>
  <c r="Q108" i="2"/>
  <c r="T108" i="2" s="1"/>
  <c r="AL108" i="2" s="1"/>
  <c r="AR108" i="2" s="1"/>
  <c r="Q102" i="2"/>
  <c r="T102" i="2" s="1"/>
  <c r="AL102" i="2" s="1"/>
  <c r="AR102" i="2" s="1"/>
  <c r="K110" i="2"/>
  <c r="S110" i="2" s="1"/>
  <c r="AK110" i="2" s="1"/>
  <c r="AQ91" i="2"/>
  <c r="K117" i="2"/>
  <c r="S117" i="2" s="1"/>
  <c r="AK117" i="2" s="1"/>
  <c r="AQ116" i="2"/>
  <c r="K108" i="2"/>
  <c r="S108" i="2" s="1"/>
  <c r="AK108" i="2" s="1"/>
  <c r="K109" i="2"/>
  <c r="S109" i="2" s="1"/>
  <c r="AK109" i="2" s="1"/>
  <c r="AQ114" i="2"/>
  <c r="A43" i="4"/>
  <c r="A44" i="4" s="1"/>
  <c r="A41" i="4"/>
  <c r="G37" i="2"/>
  <c r="G35" i="2"/>
  <c r="G33" i="2"/>
  <c r="G31" i="2"/>
  <c r="G29" i="2"/>
  <c r="F28" i="2"/>
  <c r="G26" i="2"/>
  <c r="F23" i="2"/>
  <c r="G22" i="2"/>
  <c r="G20" i="2"/>
  <c r="G18" i="2"/>
  <c r="G16" i="2"/>
  <c r="F13" i="2"/>
  <c r="G12" i="2"/>
  <c r="G10" i="2"/>
  <c r="G8" i="2"/>
  <c r="G7" i="2"/>
  <c r="F5" i="2"/>
  <c r="F2" i="2"/>
  <c r="G2" i="2"/>
  <c r="G3" i="2"/>
  <c r="Q81" i="2"/>
  <c r="T81" i="2" s="1"/>
  <c r="AL81" i="2" s="1"/>
  <c r="AR81" i="2" s="1"/>
  <c r="Q75" i="2"/>
  <c r="T75" i="2" s="1"/>
  <c r="AL75" i="2" s="1"/>
  <c r="AR75" i="2" s="1"/>
  <c r="G4" i="2"/>
  <c r="F38" i="2"/>
  <c r="F36" i="2"/>
  <c r="F34" i="2"/>
  <c r="F32" i="2"/>
  <c r="F30" i="2"/>
  <c r="G28" i="2"/>
  <c r="H28" i="2" s="1"/>
  <c r="F25" i="2"/>
  <c r="G24" i="2"/>
  <c r="F21" i="2"/>
  <c r="F19" i="2"/>
  <c r="F17" i="2"/>
  <c r="F15" i="2"/>
  <c r="G14" i="2"/>
  <c r="F11" i="2"/>
  <c r="F9" i="2"/>
  <c r="F4" i="2"/>
  <c r="Q71" i="2"/>
  <c r="T71" i="2" s="1"/>
  <c r="AL71" i="2" s="1"/>
  <c r="AR71" i="2" s="1"/>
  <c r="F3" i="2"/>
  <c r="G38" i="2"/>
  <c r="G36" i="2"/>
  <c r="G34" i="2"/>
  <c r="G32" i="2"/>
  <c r="G30" i="2"/>
  <c r="H30" i="2" s="1"/>
  <c r="G27" i="2"/>
  <c r="G25" i="2"/>
  <c r="H25" i="2" s="1"/>
  <c r="G23" i="2"/>
  <c r="H23" i="2" s="1"/>
  <c r="G21" i="2"/>
  <c r="F18" i="2"/>
  <c r="G17" i="2"/>
  <c r="G15" i="2"/>
  <c r="G13" i="2"/>
  <c r="G11" i="2"/>
  <c r="F8" i="2"/>
  <c r="G5" i="2"/>
  <c r="H5" i="2" s="1"/>
  <c r="Q84" i="2"/>
  <c r="T84" i="2" s="1"/>
  <c r="AL84" i="2" s="1"/>
  <c r="AR84" i="2" s="1"/>
  <c r="Q74" i="2"/>
  <c r="T74" i="2" s="1"/>
  <c r="AL74" i="2" s="1"/>
  <c r="AR74" i="2" s="1"/>
  <c r="Q72" i="2"/>
  <c r="T72" i="2" s="1"/>
  <c r="AL72" i="2" s="1"/>
  <c r="AR72" i="2" s="1"/>
  <c r="F39" i="2"/>
  <c r="Q80" i="2"/>
  <c r="T80" i="2" s="1"/>
  <c r="AL80" i="2" s="1"/>
  <c r="AR80" i="2" s="1"/>
  <c r="F37" i="2"/>
  <c r="F35" i="2"/>
  <c r="F33" i="2"/>
  <c r="F31" i="2"/>
  <c r="F29" i="2"/>
  <c r="F27" i="2"/>
  <c r="F26" i="2"/>
  <c r="F24" i="2"/>
  <c r="F22" i="2"/>
  <c r="F20" i="2"/>
  <c r="G19" i="2"/>
  <c r="H19" i="2" s="1"/>
  <c r="F16" i="2"/>
  <c r="F14" i="2"/>
  <c r="F12" i="2"/>
  <c r="F10" i="2"/>
  <c r="G9" i="2"/>
  <c r="H9" i="2" s="1"/>
  <c r="F7" i="2"/>
  <c r="F6" i="2"/>
  <c r="G6" i="2"/>
  <c r="Q73" i="2"/>
  <c r="T73" i="2" s="1"/>
  <c r="AL73" i="2" s="1"/>
  <c r="AR73" i="2" s="1"/>
  <c r="Q77" i="2"/>
  <c r="T77" i="2" s="1"/>
  <c r="AL77" i="2" s="1"/>
  <c r="AR77" i="2" s="1"/>
  <c r="Q76" i="2"/>
  <c r="T76" i="2" s="1"/>
  <c r="AL76" i="2" s="1"/>
  <c r="AR76" i="2" s="1"/>
  <c r="F46" i="2"/>
  <c r="F50" i="2"/>
  <c r="O59" i="2"/>
  <c r="O57" i="2"/>
  <c r="G78" i="2"/>
  <c r="G77" i="2"/>
  <c r="F101" i="2"/>
  <c r="F114" i="2"/>
  <c r="G115" i="2"/>
  <c r="O84" i="2"/>
  <c r="G74" i="2"/>
  <c r="G93" i="2"/>
  <c r="O108" i="2"/>
  <c r="G100" i="2"/>
  <c r="O10" i="2"/>
  <c r="G49" i="2"/>
  <c r="O49" i="2"/>
  <c r="O63" i="2"/>
  <c r="O81" i="2"/>
  <c r="G80" i="2"/>
  <c r="O92" i="2"/>
  <c r="O116" i="2"/>
  <c r="F109" i="2"/>
  <c r="O42" i="2"/>
  <c r="G59" i="2"/>
  <c r="O24" i="2"/>
  <c r="O70" i="2"/>
  <c r="F71" i="2"/>
  <c r="O101" i="2"/>
  <c r="F120" i="2"/>
  <c r="G111" i="2"/>
  <c r="F45" i="2"/>
  <c r="F42" i="2"/>
  <c r="O65" i="2"/>
  <c r="Q78" i="2"/>
  <c r="T78" i="2" s="1"/>
  <c r="AL78" i="2" s="1"/>
  <c r="AR78" i="2" s="1"/>
  <c r="Q82" i="2"/>
  <c r="T82" i="2" s="1"/>
  <c r="AL82" i="2" s="1"/>
  <c r="AR82" i="2" s="1"/>
  <c r="F47" i="2"/>
  <c r="G46" i="2"/>
  <c r="H46" i="2" s="1"/>
  <c r="G50" i="2"/>
  <c r="O60" i="2"/>
  <c r="O75" i="2"/>
  <c r="F73" i="2"/>
  <c r="O100" i="2"/>
  <c r="G101" i="2"/>
  <c r="G114" i="2"/>
  <c r="O123" i="2"/>
  <c r="O76" i="2"/>
  <c r="F69" i="2"/>
  <c r="F99" i="2"/>
  <c r="O104" i="2"/>
  <c r="O111" i="2"/>
  <c r="F66" i="2"/>
  <c r="F41" i="2"/>
  <c r="Q86" i="2"/>
  <c r="T86" i="2" s="1"/>
  <c r="AL86" i="2" s="1"/>
  <c r="AR86" i="2" s="1"/>
  <c r="G47" i="2"/>
  <c r="F52" i="2"/>
  <c r="F51" i="2"/>
  <c r="O6" i="2"/>
  <c r="O80" i="2"/>
  <c r="G73" i="2"/>
  <c r="O97" i="2"/>
  <c r="F104" i="2"/>
  <c r="O110" i="2"/>
  <c r="G98" i="2"/>
  <c r="O72" i="2"/>
  <c r="G69" i="2"/>
  <c r="O88" i="2"/>
  <c r="G99" i="2"/>
  <c r="O121" i="2"/>
  <c r="F44" i="2"/>
  <c r="G66" i="2"/>
  <c r="G41" i="2"/>
  <c r="O50" i="2"/>
  <c r="F84" i="2"/>
  <c r="G85" i="2"/>
  <c r="F88" i="2"/>
  <c r="G90" i="2"/>
  <c r="G104" i="2"/>
  <c r="H104" i="2" s="1"/>
  <c r="G57" i="2"/>
  <c r="G40" i="2"/>
  <c r="O55" i="2"/>
  <c r="F81" i="2"/>
  <c r="F102" i="2"/>
  <c r="F96" i="2"/>
  <c r="O119" i="2"/>
  <c r="F112" i="2"/>
  <c r="G67" i="2"/>
  <c r="F61" i="2"/>
  <c r="F68" i="2"/>
  <c r="O7" i="2"/>
  <c r="F72" i="2"/>
  <c r="F94" i="2"/>
  <c r="F87" i="2"/>
  <c r="F105" i="2"/>
  <c r="Q79" i="2"/>
  <c r="T79" i="2" s="1"/>
  <c r="AL79" i="2" s="1"/>
  <c r="AR79" i="2" s="1"/>
  <c r="Q83" i="2"/>
  <c r="T83" i="2" s="1"/>
  <c r="AL83" i="2" s="1"/>
  <c r="AR83" i="2" s="1"/>
  <c r="O5" i="2"/>
  <c r="G52" i="2"/>
  <c r="G51" i="2"/>
  <c r="O39" i="2"/>
  <c r="F78" i="2"/>
  <c r="F77" i="2"/>
  <c r="O95" i="2"/>
  <c r="O117" i="2"/>
  <c r="F115" i="2"/>
  <c r="O56" i="2"/>
  <c r="F74" i="2"/>
  <c r="O102" i="2"/>
  <c r="F93" i="2"/>
  <c r="F123" i="2"/>
  <c r="O107" i="2"/>
  <c r="F121" i="2"/>
  <c r="F100" i="2"/>
  <c r="G44" i="2"/>
  <c r="F49" i="2"/>
  <c r="O67" i="2"/>
  <c r="O66" i="2"/>
  <c r="G84" i="2"/>
  <c r="H84" i="2" s="1"/>
  <c r="F80" i="2"/>
  <c r="G88" i="2"/>
  <c r="F111" i="2"/>
  <c r="O122" i="2"/>
  <c r="O58" i="2"/>
  <c r="F59" i="2"/>
  <c r="O3" i="2"/>
  <c r="O64" i="2"/>
  <c r="G81" i="2"/>
  <c r="O86" i="2"/>
  <c r="O120" i="2"/>
  <c r="G71" i="2"/>
  <c r="G120" i="2"/>
  <c r="O45" i="2"/>
  <c r="G94" i="2"/>
  <c r="F117" i="2"/>
  <c r="O46" i="2"/>
  <c r="O69" i="2"/>
  <c r="F98" i="2"/>
  <c r="G92" i="2"/>
  <c r="G113" i="2"/>
  <c r="F56" i="2"/>
  <c r="F60" i="2"/>
  <c r="F58" i="2"/>
  <c r="O31" i="2"/>
  <c r="G107" i="2"/>
  <c r="Q88" i="2"/>
  <c r="T88" i="2" s="1"/>
  <c r="AL88" i="2" s="1"/>
  <c r="AR88" i="2" s="1"/>
  <c r="G96" i="2"/>
  <c r="O54" i="2"/>
  <c r="O85" i="2"/>
  <c r="F83" i="2"/>
  <c r="F91" i="2"/>
  <c r="G86" i="2"/>
  <c r="F118" i="2"/>
  <c r="G62" i="2"/>
  <c r="G65" i="2"/>
  <c r="G63" i="2"/>
  <c r="G48" i="2"/>
  <c r="O40" i="2"/>
  <c r="G79" i="2"/>
  <c r="G103" i="2"/>
  <c r="O98" i="2"/>
  <c r="G110" i="2"/>
  <c r="O43" i="2"/>
  <c r="F90" i="2"/>
  <c r="F57" i="2"/>
  <c r="G42" i="2"/>
  <c r="H42" i="2" s="1"/>
  <c r="G72" i="2"/>
  <c r="H72" i="2" s="1"/>
  <c r="F97" i="2"/>
  <c r="G117" i="2"/>
  <c r="O79" i="2"/>
  <c r="F76" i="2"/>
  <c r="O90" i="2"/>
  <c r="O105" i="2"/>
  <c r="O109" i="2"/>
  <c r="G56" i="2"/>
  <c r="G60" i="2"/>
  <c r="H60" i="2" s="1"/>
  <c r="G58" i="2"/>
  <c r="O4" i="2"/>
  <c r="F106" i="2"/>
  <c r="F116" i="2"/>
  <c r="O73" i="2"/>
  <c r="G102" i="2"/>
  <c r="H102" i="2" s="1"/>
  <c r="G112" i="2"/>
  <c r="H112" i="2" s="1"/>
  <c r="O62" i="2"/>
  <c r="O87" i="2"/>
  <c r="O2" i="2"/>
  <c r="F70" i="2"/>
  <c r="G83" i="2"/>
  <c r="G91" i="2"/>
  <c r="G118" i="2"/>
  <c r="F108" i="2"/>
  <c r="F43" i="2"/>
  <c r="F64" i="2"/>
  <c r="F55" i="2"/>
  <c r="O61" i="2"/>
  <c r="O48" i="2"/>
  <c r="O82" i="2"/>
  <c r="F89" i="2"/>
  <c r="O112" i="2"/>
  <c r="O114" i="2"/>
  <c r="O74" i="2"/>
  <c r="O115" i="2"/>
  <c r="F40" i="2"/>
  <c r="G45" i="2"/>
  <c r="F75" i="2"/>
  <c r="G97" i="2"/>
  <c r="F119" i="2"/>
  <c r="O9" i="2"/>
  <c r="F82" i="2"/>
  <c r="G76" i="2"/>
  <c r="O89" i="2"/>
  <c r="F122" i="2"/>
  <c r="G39" i="2"/>
  <c r="H39" i="2" s="1"/>
  <c r="F53" i="2"/>
  <c r="F54" i="2"/>
  <c r="O52" i="2"/>
  <c r="Q85" i="2"/>
  <c r="T85" i="2" s="1"/>
  <c r="AL85" i="2" s="1"/>
  <c r="AR85" i="2" s="1"/>
  <c r="G106" i="2"/>
  <c r="G116" i="2"/>
  <c r="G68" i="2"/>
  <c r="H68" i="2" s="1"/>
  <c r="O47" i="2"/>
  <c r="O103" i="2"/>
  <c r="G105" i="2"/>
  <c r="H105" i="2" s="1"/>
  <c r="G70" i="2"/>
  <c r="F95" i="2"/>
  <c r="O96" i="2"/>
  <c r="O113" i="2"/>
  <c r="G108" i="2"/>
  <c r="G43" i="2"/>
  <c r="G64" i="2"/>
  <c r="G55" i="2"/>
  <c r="O51" i="2"/>
  <c r="O77" i="2"/>
  <c r="O78" i="2"/>
  <c r="G89" i="2"/>
  <c r="H89" i="2" s="1"/>
  <c r="F85" i="2"/>
  <c r="O8" i="2"/>
  <c r="O99" i="2"/>
  <c r="F67" i="2"/>
  <c r="G75" i="2"/>
  <c r="G119" i="2"/>
  <c r="O53" i="2"/>
  <c r="G82" i="2"/>
  <c r="O93" i="2"/>
  <c r="F92" i="2"/>
  <c r="F113" i="2"/>
  <c r="G122" i="2"/>
  <c r="H122" i="2" s="1"/>
  <c r="O68" i="2"/>
  <c r="G53" i="2"/>
  <c r="H53" i="2" s="1"/>
  <c r="G54" i="2"/>
  <c r="O41" i="2"/>
  <c r="F107" i="2"/>
  <c r="G109" i="2"/>
  <c r="F86" i="2"/>
  <c r="O44" i="2"/>
  <c r="AQ84" i="2"/>
  <c r="AQ88" i="2"/>
  <c r="K81" i="2"/>
  <c r="S81" i="2" s="1"/>
  <c r="AK81" i="2" s="1"/>
  <c r="O27" i="2"/>
  <c r="G61" i="2"/>
  <c r="O106" i="2"/>
  <c r="F79" i="2"/>
  <c r="O22" i="2"/>
  <c r="AQ72" i="2"/>
  <c r="AQ81" i="2"/>
  <c r="F103" i="2"/>
  <c r="O20" i="2"/>
  <c r="O16" i="2"/>
  <c r="O29" i="2"/>
  <c r="AQ73" i="2"/>
  <c r="O83" i="2"/>
  <c r="O118" i="2"/>
  <c r="O94" i="2"/>
  <c r="O18" i="2"/>
  <c r="O17" i="2"/>
  <c r="K73" i="2"/>
  <c r="S73" i="2" s="1"/>
  <c r="AK73" i="2" s="1"/>
  <c r="AQ79" i="2"/>
  <c r="Q87" i="2"/>
  <c r="T87" i="2" s="1"/>
  <c r="AL87" i="2" s="1"/>
  <c r="AR87" i="2" s="1"/>
  <c r="F62" i="2"/>
  <c r="F110" i="2"/>
  <c r="O23" i="2"/>
  <c r="O38" i="2"/>
  <c r="O15" i="2"/>
  <c r="O36" i="2"/>
  <c r="K71" i="2"/>
  <c r="S71" i="2" s="1"/>
  <c r="AK71" i="2" s="1"/>
  <c r="K79" i="2"/>
  <c r="S79" i="2" s="1"/>
  <c r="AK79" i="2" s="1"/>
  <c r="K88" i="2"/>
  <c r="S88" i="2" s="1"/>
  <c r="AK88" i="2" s="1"/>
  <c r="AQ75" i="2"/>
  <c r="F65" i="2"/>
  <c r="B41" i="2"/>
  <c r="O19" i="2"/>
  <c r="O37" i="2"/>
  <c r="O14" i="2"/>
  <c r="K86" i="2"/>
  <c r="S86" i="2" s="1"/>
  <c r="AK86" i="2" s="1"/>
  <c r="G95" i="2"/>
  <c r="H95" i="2" s="1"/>
  <c r="G87" i="2"/>
  <c r="H87" i="2" s="1"/>
  <c r="O71" i="2"/>
  <c r="F63" i="2"/>
  <c r="K80" i="2"/>
  <c r="S80" i="2" s="1"/>
  <c r="AK80" i="2" s="1"/>
  <c r="AQ86" i="2"/>
  <c r="AQ83" i="2"/>
  <c r="AQ80" i="2"/>
  <c r="O35" i="2"/>
  <c r="O26" i="2"/>
  <c r="AQ92" i="2"/>
  <c r="Q101" i="2"/>
  <c r="T101" i="2" s="1"/>
  <c r="AL101" i="2" s="1"/>
  <c r="AR101" i="2" s="1"/>
  <c r="K90" i="2"/>
  <c r="S90" i="2" s="1"/>
  <c r="AK90" i="2" s="1"/>
  <c r="AQ117" i="2"/>
  <c r="Q103" i="2"/>
  <c r="T103" i="2" s="1"/>
  <c r="AL103" i="2" s="1"/>
  <c r="AR103" i="2" s="1"/>
  <c r="AQ95" i="2"/>
  <c r="K97" i="2"/>
  <c r="S97" i="2" s="1"/>
  <c r="AK97" i="2" s="1"/>
  <c r="AQ118" i="2"/>
  <c r="K120" i="2"/>
  <c r="S120" i="2" s="1"/>
  <c r="AK120" i="2" s="1"/>
  <c r="K100" i="2"/>
  <c r="S100" i="2" s="1"/>
  <c r="AK100" i="2" s="1"/>
  <c r="Q120" i="2"/>
  <c r="T120" i="2" s="1"/>
  <c r="AL120" i="2" s="1"/>
  <c r="AR120" i="2" s="1"/>
  <c r="Q115" i="2"/>
  <c r="T115" i="2" s="1"/>
  <c r="AL115" i="2" s="1"/>
  <c r="AR115" i="2" s="1"/>
  <c r="AQ90" i="2"/>
  <c r="K99" i="2"/>
  <c r="S99" i="2" s="1"/>
  <c r="AK99" i="2" s="1"/>
  <c r="K101" i="2"/>
  <c r="S101" i="2" s="1"/>
  <c r="AK101" i="2" s="1"/>
  <c r="C24" i="2"/>
  <c r="K94" i="2"/>
  <c r="S94" i="2" s="1"/>
  <c r="AK94" i="2" s="1"/>
  <c r="Q106" i="2"/>
  <c r="T106" i="2" s="1"/>
  <c r="AL106" i="2" s="1"/>
  <c r="AR106" i="2" s="1"/>
  <c r="O91" i="2"/>
  <c r="Q92" i="2"/>
  <c r="T92" i="2" s="1"/>
  <c r="AL92" i="2" s="1"/>
  <c r="AR92" i="2" s="1"/>
  <c r="K78" i="2"/>
  <c r="S78" i="2" s="1"/>
  <c r="AK78" i="2" s="1"/>
  <c r="AQ77" i="2"/>
  <c r="AQ85" i="2"/>
  <c r="K74" i="2"/>
  <c r="S74" i="2" s="1"/>
  <c r="AK74" i="2" s="1"/>
  <c r="AQ76" i="2"/>
  <c r="K85" i="2"/>
  <c r="S85" i="2" s="1"/>
  <c r="AK85" i="2" s="1"/>
  <c r="O34" i="2"/>
  <c r="AQ103" i="2"/>
  <c r="AQ110" i="2"/>
  <c r="Q99" i="2"/>
  <c r="T99" i="2" s="1"/>
  <c r="AL99" i="2" s="1"/>
  <c r="AR99" i="2" s="1"/>
  <c r="AQ105" i="2"/>
  <c r="K114" i="2"/>
  <c r="S114" i="2" s="1"/>
  <c r="AK114" i="2" s="1"/>
  <c r="K105" i="2"/>
  <c r="S105" i="2" s="1"/>
  <c r="AK105" i="2" s="1"/>
  <c r="Q110" i="2"/>
  <c r="T110" i="2" s="1"/>
  <c r="AL110" i="2" s="1"/>
  <c r="AR110" i="2" s="1"/>
  <c r="K121" i="2"/>
  <c r="S121" i="2" s="1"/>
  <c r="AK121" i="2" s="1"/>
  <c r="AQ93" i="2"/>
  <c r="Q121" i="2"/>
  <c r="T121" i="2" s="1"/>
  <c r="AL121" i="2" s="1"/>
  <c r="AR121" i="2" s="1"/>
  <c r="AQ101" i="2"/>
  <c r="K95" i="2"/>
  <c r="S95" i="2" s="1"/>
  <c r="AK95" i="2" s="1"/>
  <c r="O33" i="2"/>
  <c r="AQ106" i="2"/>
  <c r="K104" i="2"/>
  <c r="S104" i="2" s="1"/>
  <c r="AK104" i="2" s="1"/>
  <c r="AQ100" i="2"/>
  <c r="Q117" i="2"/>
  <c r="T117" i="2" s="1"/>
  <c r="AL117" i="2" s="1"/>
  <c r="AR117" i="2" s="1"/>
  <c r="Q107" i="2"/>
  <c r="T107" i="2" s="1"/>
  <c r="AL107" i="2" s="1"/>
  <c r="AR107" i="2" s="1"/>
  <c r="Q104" i="2"/>
  <c r="T104" i="2" s="1"/>
  <c r="AL104" i="2" s="1"/>
  <c r="AR104" i="2" s="1"/>
  <c r="O30" i="2"/>
  <c r="K72" i="2"/>
  <c r="S72" i="2" s="1"/>
  <c r="AK72" i="2" s="1"/>
  <c r="K77" i="2"/>
  <c r="S77" i="2" s="1"/>
  <c r="AK77" i="2" s="1"/>
  <c r="AQ74" i="2"/>
  <c r="Q97" i="2"/>
  <c r="T97" i="2" s="1"/>
  <c r="AL97" i="2" s="1"/>
  <c r="AR97" i="2" s="1"/>
  <c r="AQ109" i="2"/>
  <c r="Q113" i="2"/>
  <c r="T113" i="2" s="1"/>
  <c r="AL113" i="2" s="1"/>
  <c r="AR113" i="2" s="1"/>
  <c r="AQ97" i="2"/>
  <c r="Q112" i="2"/>
  <c r="T112" i="2" s="1"/>
  <c r="AL112" i="2" s="1"/>
  <c r="AR112" i="2" s="1"/>
  <c r="K123" i="2"/>
  <c r="S123" i="2" s="1"/>
  <c r="AK123" i="2" s="1"/>
  <c r="AQ122" i="2"/>
  <c r="AQ71" i="2"/>
  <c r="AQ123" i="2"/>
  <c r="K96" i="2"/>
  <c r="S96" i="2" s="1"/>
  <c r="AK96" i="2" s="1"/>
  <c r="AQ120" i="2"/>
  <c r="K91" i="2"/>
  <c r="S91" i="2" s="1"/>
  <c r="AK91" i="2" s="1"/>
  <c r="Q123" i="2"/>
  <c r="T123" i="2" s="1"/>
  <c r="AL123" i="2" s="1"/>
  <c r="AR123" i="2" s="1"/>
  <c r="AQ89" i="2"/>
  <c r="AQ115" i="2"/>
  <c r="K92" i="2"/>
  <c r="S92" i="2" s="1"/>
  <c r="AK92" i="2" s="1"/>
  <c r="Q91" i="2"/>
  <c r="T91" i="2" s="1"/>
  <c r="AL91" i="2" s="1"/>
  <c r="AR91" i="2" s="1"/>
  <c r="Q116" i="2"/>
  <c r="T116" i="2" s="1"/>
  <c r="AL116" i="2" s="1"/>
  <c r="AR116" i="2" s="1"/>
  <c r="K118" i="2"/>
  <c r="S118" i="2" s="1"/>
  <c r="AK118" i="2" s="1"/>
  <c r="Q89" i="2"/>
  <c r="T89" i="2" s="1"/>
  <c r="AL89" i="2" s="1"/>
  <c r="AR89" i="2" s="1"/>
  <c r="K103" i="2"/>
  <c r="S103" i="2" s="1"/>
  <c r="AK103" i="2" s="1"/>
  <c r="AQ111" i="2"/>
  <c r="Q109" i="2"/>
  <c r="T109" i="2" s="1"/>
  <c r="AL109" i="2" s="1"/>
  <c r="AR109" i="2" s="1"/>
  <c r="B24" i="2"/>
  <c r="P32" i="2" s="1"/>
  <c r="Q32" i="2" s="1"/>
  <c r="T32" i="2" s="1"/>
  <c r="AL32" i="2" s="1"/>
  <c r="O21" i="2"/>
  <c r="AQ78" i="2"/>
  <c r="K87" i="2"/>
  <c r="S87" i="2" s="1"/>
  <c r="AK87" i="2" s="1"/>
  <c r="K83" i="2"/>
  <c r="S83" i="2" s="1"/>
  <c r="AK83" i="2" s="1"/>
  <c r="O11" i="2"/>
  <c r="K116" i="2"/>
  <c r="S116" i="2" s="1"/>
  <c r="AK116" i="2" s="1"/>
  <c r="K115" i="2"/>
  <c r="S115" i="2" s="1"/>
  <c r="AK115" i="2" s="1"/>
  <c r="Q90" i="2"/>
  <c r="T90" i="2" s="1"/>
  <c r="AL90" i="2" s="1"/>
  <c r="AR90" i="2" s="1"/>
  <c r="K106" i="2"/>
  <c r="S106" i="2" s="1"/>
  <c r="AK106" i="2" s="1"/>
  <c r="Q93" i="2"/>
  <c r="T93" i="2" s="1"/>
  <c r="AL93" i="2" s="1"/>
  <c r="AR93" i="2" s="1"/>
  <c r="K89" i="2"/>
  <c r="S89" i="2" s="1"/>
  <c r="AK89" i="2" s="1"/>
  <c r="AQ113" i="2"/>
  <c r="Q118" i="2"/>
  <c r="T118" i="2" s="1"/>
  <c r="AL118" i="2" s="1"/>
  <c r="AR118" i="2" s="1"/>
  <c r="F48" i="2"/>
  <c r="K84" i="2"/>
  <c r="S84" i="2" s="1"/>
  <c r="AK84" i="2" s="1"/>
  <c r="O28" i="2"/>
  <c r="K82" i="2"/>
  <c r="S82" i="2" s="1"/>
  <c r="AK82" i="2" s="1"/>
  <c r="O13" i="2"/>
  <c r="K93" i="2"/>
  <c r="S93" i="2" s="1"/>
  <c r="AK93" i="2" s="1"/>
  <c r="Q105" i="2"/>
  <c r="T105" i="2" s="1"/>
  <c r="AL105" i="2" s="1"/>
  <c r="AR105" i="2" s="1"/>
  <c r="K102" i="2"/>
  <c r="S102" i="2" s="1"/>
  <c r="AK102" i="2" s="1"/>
  <c r="AQ99" i="2"/>
  <c r="AQ112" i="2"/>
  <c r="G121" i="2"/>
  <c r="H121" i="2" s="1"/>
  <c r="K113" i="2"/>
  <c r="S113" i="2" s="1"/>
  <c r="AK113" i="2" s="1"/>
  <c r="K119" i="2"/>
  <c r="S119" i="2" s="1"/>
  <c r="AK119" i="2" s="1"/>
  <c r="AQ96" i="2"/>
  <c r="Q98" i="2"/>
  <c r="T98" i="2" s="1"/>
  <c r="AL98" i="2" s="1"/>
  <c r="AR98" i="2" s="1"/>
  <c r="AQ108" i="2"/>
  <c r="AQ98" i="2"/>
  <c r="Q96" i="2"/>
  <c r="T96" i="2" s="1"/>
  <c r="AL96" i="2" s="1"/>
  <c r="AR96" i="2" s="1"/>
  <c r="AQ119" i="2"/>
  <c r="Q114" i="2"/>
  <c r="T114" i="2" s="1"/>
  <c r="AL114" i="2" s="1"/>
  <c r="AR114" i="2" s="1"/>
  <c r="Q122" i="2"/>
  <c r="T122" i="2" s="1"/>
  <c r="AL122" i="2" s="1"/>
  <c r="AR122" i="2" s="1"/>
  <c r="AQ87" i="2"/>
  <c r="K76" i="2"/>
  <c r="S76" i="2" s="1"/>
  <c r="AK76" i="2" s="1"/>
  <c r="AQ82" i="2"/>
  <c r="Q94" i="2"/>
  <c r="T94" i="2" s="1"/>
  <c r="AL94" i="2" s="1"/>
  <c r="AR94" i="2" s="1"/>
  <c r="K111" i="2"/>
  <c r="S111" i="2" s="1"/>
  <c r="AK111" i="2" s="1"/>
  <c r="Q119" i="2"/>
  <c r="T119" i="2" s="1"/>
  <c r="AL119" i="2" s="1"/>
  <c r="AR119" i="2" s="1"/>
  <c r="G123" i="2"/>
  <c r="AQ94" i="2"/>
  <c r="O25" i="2"/>
  <c r="Q95" i="2"/>
  <c r="T95" i="2" s="1"/>
  <c r="AL95" i="2" s="1"/>
  <c r="AR95" i="2" s="1"/>
  <c r="AQ107" i="2"/>
  <c r="K112" i="2"/>
  <c r="S112" i="2" s="1"/>
  <c r="AK112" i="2" s="1"/>
  <c r="Q111" i="2"/>
  <c r="T111" i="2" s="1"/>
  <c r="AL111" i="2" s="1"/>
  <c r="AR111" i="2" s="1"/>
  <c r="K107" i="2"/>
  <c r="S107" i="2" s="1"/>
  <c r="AK107" i="2" s="1"/>
  <c r="K75" i="2"/>
  <c r="S75" i="2" s="1"/>
  <c r="AK75" i="2" s="1"/>
  <c r="O12" i="2"/>
  <c r="AQ104" i="2"/>
  <c r="AQ121" i="2"/>
  <c r="AQ102" i="2"/>
  <c r="Q100" i="2"/>
  <c r="T100" i="2" s="1"/>
  <c r="AL100" i="2" s="1"/>
  <c r="AR100" i="2" s="1"/>
  <c r="K122" i="2"/>
  <c r="S122" i="2" s="1"/>
  <c r="AK122" i="2" s="1"/>
  <c r="K98" i="2"/>
  <c r="S98" i="2" s="1"/>
  <c r="AK98" i="2" s="1"/>
  <c r="B34" i="4"/>
  <c r="I2" i="4" s="1"/>
  <c r="H73" i="2" l="1"/>
  <c r="H70" i="2"/>
  <c r="H81" i="2"/>
  <c r="H99" i="2"/>
  <c r="H51" i="2"/>
  <c r="H55" i="2"/>
  <c r="H109" i="2"/>
  <c r="H101" i="2"/>
  <c r="L2" i="4"/>
  <c r="B17" i="3" s="1"/>
  <c r="B14" i="3"/>
  <c r="H50" i="2"/>
  <c r="I50" i="2" s="1"/>
  <c r="H91" i="2"/>
  <c r="I91" i="2" s="1"/>
  <c r="H61" i="2"/>
  <c r="I61" i="2" s="1"/>
  <c r="H123" i="2"/>
  <c r="H21" i="2"/>
  <c r="H38" i="2"/>
  <c r="I38" i="2" s="1"/>
  <c r="H6" i="2"/>
  <c r="H120" i="2"/>
  <c r="H71" i="2"/>
  <c r="I71" i="2" s="1"/>
  <c r="H119" i="2"/>
  <c r="H58" i="2"/>
  <c r="I58" i="2" s="1"/>
  <c r="H117" i="2"/>
  <c r="I117" i="2" s="1"/>
  <c r="H11" i="2"/>
  <c r="H47" i="2"/>
  <c r="I47" i="2" s="1"/>
  <c r="H36" i="2"/>
  <c r="H2" i="2"/>
  <c r="P16" i="2"/>
  <c r="Q16" i="2" s="1"/>
  <c r="T16" i="2" s="1"/>
  <c r="AL16" i="2" s="1"/>
  <c r="H108" i="2"/>
  <c r="H16" i="2"/>
  <c r="I16" i="2" s="1"/>
  <c r="H31" i="2"/>
  <c r="I31" i="2" s="1"/>
  <c r="P11" i="2"/>
  <c r="Q11" i="2" s="1"/>
  <c r="T11" i="2" s="1"/>
  <c r="AL11" i="2" s="1"/>
  <c r="P33" i="2"/>
  <c r="Q33" i="2" s="1"/>
  <c r="T33" i="2" s="1"/>
  <c r="AL33" i="2" s="1"/>
  <c r="AR33" i="2" s="1"/>
  <c r="P71" i="2"/>
  <c r="P38" i="2"/>
  <c r="Q38" i="2" s="1"/>
  <c r="T38" i="2" s="1"/>
  <c r="AL38" i="2" s="1"/>
  <c r="H82" i="2"/>
  <c r="I82" i="2" s="1"/>
  <c r="H116" i="2"/>
  <c r="H44" i="2"/>
  <c r="I44" i="2" s="1"/>
  <c r="H52" i="2"/>
  <c r="I52" i="2" s="1"/>
  <c r="H69" i="2"/>
  <c r="P23" i="2"/>
  <c r="Q23" i="2" s="1"/>
  <c r="T23" i="2" s="1"/>
  <c r="AL23" i="2" s="1"/>
  <c r="H54" i="2"/>
  <c r="P118" i="2"/>
  <c r="P68" i="2"/>
  <c r="Q68" i="2" s="1"/>
  <c r="T68" i="2" s="1"/>
  <c r="AL68" i="2" s="1"/>
  <c r="H75" i="2"/>
  <c r="P51" i="2"/>
  <c r="Q51" i="2" s="1"/>
  <c r="T51" i="2" s="1"/>
  <c r="AL51" i="2" s="1"/>
  <c r="P52" i="2"/>
  <c r="Q52" i="2" s="1"/>
  <c r="T52" i="2" s="1"/>
  <c r="AL52" i="2" s="1"/>
  <c r="P9" i="2"/>
  <c r="Q9" i="2" s="1"/>
  <c r="T9" i="2" s="1"/>
  <c r="AL9" i="2" s="1"/>
  <c r="P114" i="2"/>
  <c r="P62" i="2"/>
  <c r="Q62" i="2" s="1"/>
  <c r="T62" i="2" s="1"/>
  <c r="AL62" i="2" s="1"/>
  <c r="H103" i="2"/>
  <c r="I103" i="2" s="1"/>
  <c r="H86" i="2"/>
  <c r="I86" i="2" s="1"/>
  <c r="P31" i="2"/>
  <c r="Q31" i="2" s="1"/>
  <c r="T31" i="2" s="1"/>
  <c r="AL31" i="2" s="1"/>
  <c r="P46" i="2"/>
  <c r="Q46" i="2" s="1"/>
  <c r="T46" i="2" s="1"/>
  <c r="AL46" i="2" s="1"/>
  <c r="P107" i="2"/>
  <c r="P95" i="2"/>
  <c r="H66" i="2"/>
  <c r="I66" i="2" s="1"/>
  <c r="P42" i="2"/>
  <c r="Q42" i="2" s="1"/>
  <c r="T42" i="2" s="1"/>
  <c r="AL42" i="2" s="1"/>
  <c r="H49" i="2"/>
  <c r="I49" i="2" s="1"/>
  <c r="H13" i="2"/>
  <c r="I13" i="2" s="1"/>
  <c r="AR32" i="2"/>
  <c r="P36" i="2"/>
  <c r="Q36" i="2" s="1"/>
  <c r="T36" i="2" s="1"/>
  <c r="AL36" i="2" s="1"/>
  <c r="P25" i="2"/>
  <c r="Q25" i="2" s="1"/>
  <c r="T25" i="2" s="1"/>
  <c r="AL25" i="2" s="1"/>
  <c r="P12" i="2"/>
  <c r="Q12" i="2" s="1"/>
  <c r="T12" i="2" s="1"/>
  <c r="AL12" i="2" s="1"/>
  <c r="AR12" i="2" s="1"/>
  <c r="P13" i="2"/>
  <c r="Q13" i="2" s="1"/>
  <c r="T13" i="2" s="1"/>
  <c r="AL13" i="2" s="1"/>
  <c r="P14" i="2"/>
  <c r="Q14" i="2" s="1"/>
  <c r="T14" i="2" s="1"/>
  <c r="AL14" i="2" s="1"/>
  <c r="H56" i="2"/>
  <c r="I56" i="2" s="1"/>
  <c r="P123" i="2"/>
  <c r="H15" i="2"/>
  <c r="H32" i="2"/>
  <c r="I32" i="2" s="1"/>
  <c r="P28" i="2"/>
  <c r="Q28" i="2" s="1"/>
  <c r="T28" i="2" s="1"/>
  <c r="AL28" i="2" s="1"/>
  <c r="P21" i="2"/>
  <c r="Q21" i="2" s="1"/>
  <c r="T21" i="2" s="1"/>
  <c r="AL21" i="2" s="1"/>
  <c r="P34" i="2"/>
  <c r="Q34" i="2" s="1"/>
  <c r="T34" i="2" s="1"/>
  <c r="AL34" i="2" s="1"/>
  <c r="AR34" i="2" s="1"/>
  <c r="P91" i="2"/>
  <c r="P37" i="2"/>
  <c r="Q37" i="2" s="1"/>
  <c r="T37" i="2" s="1"/>
  <c r="AL37" i="2" s="1"/>
  <c r="H64" i="2"/>
  <c r="I64" i="2" s="1"/>
  <c r="H118" i="2"/>
  <c r="H17" i="2"/>
  <c r="I17" i="2" s="1"/>
  <c r="H34" i="2"/>
  <c r="I34" i="2" s="1"/>
  <c r="P30" i="2"/>
  <c r="Q30" i="2" s="1"/>
  <c r="T30" i="2" s="1"/>
  <c r="AL30" i="2" s="1"/>
  <c r="P35" i="2"/>
  <c r="Q35" i="2" s="1"/>
  <c r="T35" i="2" s="1"/>
  <c r="AL35" i="2" s="1"/>
  <c r="AB84" i="2"/>
  <c r="AC84" i="2" s="1"/>
  <c r="AD99" i="2"/>
  <c r="AE99" i="2" s="1"/>
  <c r="AD112" i="2"/>
  <c r="AE112" i="2" s="1"/>
  <c r="AB39" i="2"/>
  <c r="AC39" i="2" s="1"/>
  <c r="AB97" i="2"/>
  <c r="AC97" i="2" s="1"/>
  <c r="AB114" i="2"/>
  <c r="AC114" i="2" s="1"/>
  <c r="AD86" i="2"/>
  <c r="AE86" i="2" s="1"/>
  <c r="AB10" i="2"/>
  <c r="AC10" i="2" s="1"/>
  <c r="AB91" i="2"/>
  <c r="AB82" i="2"/>
  <c r="AC82" i="2" s="1"/>
  <c r="AB123" i="2"/>
  <c r="AC123" i="2" s="1"/>
  <c r="AB24" i="2"/>
  <c r="AC24" i="2" s="1"/>
  <c r="AD114" i="2"/>
  <c r="AE114" i="2" s="1"/>
  <c r="AB66" i="2"/>
  <c r="AB4" i="2"/>
  <c r="AC4" i="2" s="1"/>
  <c r="AD101" i="2"/>
  <c r="AE101" i="2" s="1"/>
  <c r="AD116" i="2"/>
  <c r="AE116" i="2" s="1"/>
  <c r="AB53" i="2"/>
  <c r="AC53" i="2" s="1"/>
  <c r="AD88" i="2"/>
  <c r="AE88" i="2" s="1"/>
  <c r="AB40" i="2"/>
  <c r="AC40" i="2" s="1"/>
  <c r="AD79" i="2"/>
  <c r="AE79" i="2" s="1"/>
  <c r="AB3" i="2"/>
  <c r="AC3" i="2" s="1"/>
  <c r="AD92" i="2"/>
  <c r="AE92" i="2" s="1"/>
  <c r="AD104" i="2"/>
  <c r="AE104" i="2" s="1"/>
  <c r="AC91" i="2"/>
  <c r="AC66" i="2"/>
  <c r="AB92" i="2"/>
  <c r="AC92" i="2" s="1"/>
  <c r="AD113" i="2"/>
  <c r="AB15" i="2"/>
  <c r="AC15" i="2" s="1"/>
  <c r="AD96" i="2"/>
  <c r="AD5" i="2"/>
  <c r="AE5" i="2" s="1"/>
  <c r="AB28" i="2"/>
  <c r="AC28" i="2" s="1"/>
  <c r="AB102" i="2"/>
  <c r="AC102" i="2" s="1"/>
  <c r="AB119" i="2"/>
  <c r="AC119" i="2" s="1"/>
  <c r="AD20" i="2"/>
  <c r="AE20" i="2" s="1"/>
  <c r="AD93" i="2"/>
  <c r="AE93" i="2" s="1"/>
  <c r="AB117" i="2"/>
  <c r="AC117" i="2" s="1"/>
  <c r="AB8" i="2"/>
  <c r="AC8" i="2" s="1"/>
  <c r="AB11" i="2"/>
  <c r="AC11" i="2" s="1"/>
  <c r="AB88" i="2"/>
  <c r="AC88" i="2" s="1"/>
  <c r="AB107" i="2"/>
  <c r="AC107" i="2" s="1"/>
  <c r="AD106" i="2"/>
  <c r="AE106" i="2" s="1"/>
  <c r="AD110" i="2"/>
  <c r="AE110" i="2" s="1"/>
  <c r="AB43" i="2"/>
  <c r="AC43" i="2" s="1"/>
  <c r="AB17" i="2"/>
  <c r="AC17" i="2" s="1"/>
  <c r="AD91" i="2"/>
  <c r="AB56" i="2"/>
  <c r="AC56" i="2" s="1"/>
  <c r="AB93" i="2"/>
  <c r="AC93" i="2" s="1"/>
  <c r="AB115" i="2"/>
  <c r="AC115" i="2" s="1"/>
  <c r="AD67" i="2"/>
  <c r="AE67" i="2" s="1"/>
  <c r="AB104" i="2"/>
  <c r="AC104" i="2" s="1"/>
  <c r="AB20" i="2"/>
  <c r="AC20" i="2" s="1"/>
  <c r="AB98" i="2"/>
  <c r="AC98" i="2" s="1"/>
  <c r="AB69" i="2"/>
  <c r="AC69" i="2" s="1"/>
  <c r="AB81" i="2"/>
  <c r="AC81" i="2" s="1"/>
  <c r="AB33" i="2"/>
  <c r="AC33" i="2" s="1"/>
  <c r="AB95" i="2"/>
  <c r="AC95" i="2" s="1"/>
  <c r="AB105" i="2"/>
  <c r="AC105" i="2" s="1"/>
  <c r="AD31" i="2"/>
  <c r="AE31" i="2" s="1"/>
  <c r="AB86" i="2"/>
  <c r="AC86" i="2" s="1"/>
  <c r="AB63" i="2"/>
  <c r="AC63" i="2" s="1"/>
  <c r="AB96" i="2"/>
  <c r="AC96" i="2" s="1"/>
  <c r="AB59" i="2"/>
  <c r="AC59" i="2" s="1"/>
  <c r="AD103" i="2"/>
  <c r="AE103" i="2" s="1"/>
  <c r="AB109" i="2"/>
  <c r="AC109" i="2" s="1"/>
  <c r="AD52" i="2"/>
  <c r="AE52" i="2" s="1"/>
  <c r="AB90" i="2"/>
  <c r="AC90" i="2" s="1"/>
  <c r="AB111" i="2"/>
  <c r="AC111" i="2" s="1"/>
  <c r="AD6" i="2"/>
  <c r="AE6" i="2" s="1"/>
  <c r="AB68" i="2"/>
  <c r="AC68" i="2" s="1"/>
  <c r="AB87" i="2"/>
  <c r="AC87" i="2" s="1"/>
  <c r="AB50" i="2"/>
  <c r="AC50" i="2" s="1"/>
  <c r="AD102" i="2"/>
  <c r="AE102" i="2" s="1"/>
  <c r="AD123" i="2"/>
  <c r="AE123" i="2" s="1"/>
  <c r="AB32" i="2"/>
  <c r="AC32" i="2" s="1"/>
  <c r="AB60" i="2"/>
  <c r="AC60" i="2" s="1"/>
  <c r="AB74" i="2"/>
  <c r="AC74" i="2" s="1"/>
  <c r="AD121" i="2"/>
  <c r="AE121" i="2" s="1"/>
  <c r="AD108" i="2"/>
  <c r="AE108" i="2" s="1"/>
  <c r="AB70" i="2"/>
  <c r="AC70" i="2" s="1"/>
  <c r="AD47" i="2"/>
  <c r="AE47" i="2" s="1"/>
  <c r="AB108" i="2"/>
  <c r="AC108" i="2" s="1"/>
  <c r="AB79" i="2"/>
  <c r="AC79" i="2" s="1"/>
  <c r="AB73" i="2"/>
  <c r="AC73" i="2" s="1"/>
  <c r="AD16" i="2"/>
  <c r="AE16" i="2" s="1"/>
  <c r="AB122" i="2"/>
  <c r="AC122" i="2" s="1"/>
  <c r="AD69" i="2"/>
  <c r="AE69" i="2" s="1"/>
  <c r="AB103" i="2"/>
  <c r="AC103" i="2" s="1"/>
  <c r="AD33" i="2"/>
  <c r="AE33" i="2" s="1"/>
  <c r="AD12" i="2"/>
  <c r="AE12" i="2" s="1"/>
  <c r="AD17" i="2"/>
  <c r="AE17" i="2" s="1"/>
  <c r="AD77" i="2"/>
  <c r="AD70" i="2"/>
  <c r="AE70" i="2" s="1"/>
  <c r="AD75" i="2"/>
  <c r="AE75" i="2" s="1"/>
  <c r="AB57" i="2"/>
  <c r="AC57" i="2" s="1"/>
  <c r="AD66" i="2"/>
  <c r="AE66" i="2" s="1"/>
  <c r="AB34" i="2"/>
  <c r="AC34" i="2" s="1"/>
  <c r="AD25" i="2"/>
  <c r="AD14" i="2"/>
  <c r="AE14" i="2" s="1"/>
  <c r="AD63" i="2"/>
  <c r="AE63" i="2" s="1"/>
  <c r="AD62" i="2"/>
  <c r="AE62" i="2" s="1"/>
  <c r="AB9" i="2"/>
  <c r="AC9" i="2" s="1"/>
  <c r="AD59" i="2"/>
  <c r="AD56" i="2"/>
  <c r="AE56" i="2" s="1"/>
  <c r="AB52" i="2"/>
  <c r="AC52" i="2" s="1"/>
  <c r="AD36" i="2"/>
  <c r="AE36" i="2" s="1"/>
  <c r="AD7" i="2"/>
  <c r="AE7" i="2" s="1"/>
  <c r="AB44" i="2"/>
  <c r="AC44" i="2" s="1"/>
  <c r="AD109" i="2"/>
  <c r="AE109" i="2" s="1"/>
  <c r="AB76" i="2"/>
  <c r="AC76" i="2" s="1"/>
  <c r="AD117" i="2"/>
  <c r="AE117" i="2" s="1"/>
  <c r="AD76" i="2"/>
  <c r="AE76" i="2" s="1"/>
  <c r="AD105" i="2"/>
  <c r="AE105" i="2" s="1"/>
  <c r="AD107" i="2"/>
  <c r="AE107" i="2" s="1"/>
  <c r="AD72" i="2"/>
  <c r="AE72" i="2" s="1"/>
  <c r="AD46" i="2"/>
  <c r="AE46" i="2" s="1"/>
  <c r="AB55" i="2"/>
  <c r="AC55" i="2" s="1"/>
  <c r="AB61" i="2"/>
  <c r="AC61" i="2" s="1"/>
  <c r="AD21" i="2"/>
  <c r="AE21" i="2" s="1"/>
  <c r="AD8" i="2"/>
  <c r="AE8" i="2" s="1"/>
  <c r="AD30" i="2"/>
  <c r="AE30" i="2" s="1"/>
  <c r="AD89" i="2"/>
  <c r="AE89" i="2" s="1"/>
  <c r="AB31" i="2"/>
  <c r="AC31" i="2" s="1"/>
  <c r="AD122" i="2"/>
  <c r="AE122" i="2" s="1"/>
  <c r="AB51" i="2"/>
  <c r="AC51" i="2" s="1"/>
  <c r="AB120" i="2"/>
  <c r="AC120" i="2" s="1"/>
  <c r="AB12" i="2"/>
  <c r="AC12" i="2" s="1"/>
  <c r="AB112" i="2"/>
  <c r="AC112" i="2" s="1"/>
  <c r="AB89" i="2"/>
  <c r="AC89" i="2" s="1"/>
  <c r="AD55" i="2"/>
  <c r="AE55" i="2" s="1"/>
  <c r="AD48" i="2"/>
  <c r="AE48" i="2" s="1"/>
  <c r="AD53" i="2"/>
  <c r="AE53" i="2" s="1"/>
  <c r="AD71" i="2"/>
  <c r="AE71" i="2" s="1"/>
  <c r="AD42" i="2"/>
  <c r="AE42" i="2" s="1"/>
  <c r="AD2" i="2"/>
  <c r="AE2" i="2" s="1"/>
  <c r="AD82" i="2"/>
  <c r="AE82" i="2" s="1"/>
  <c r="AB54" i="2"/>
  <c r="AC54" i="2" s="1"/>
  <c r="AD43" i="2"/>
  <c r="AE43" i="2" s="1"/>
  <c r="AD38" i="2"/>
  <c r="AE38" i="2" s="1"/>
  <c r="AB25" i="2"/>
  <c r="AC25" i="2" s="1"/>
  <c r="AD39" i="2"/>
  <c r="AE39" i="2" s="1"/>
  <c r="AD32" i="2"/>
  <c r="AE32" i="2" s="1"/>
  <c r="AD100" i="2"/>
  <c r="AE100" i="2" s="1"/>
  <c r="AB21" i="2"/>
  <c r="AC21" i="2" s="1"/>
  <c r="AB118" i="2"/>
  <c r="AC118" i="2" s="1"/>
  <c r="AB5" i="2"/>
  <c r="AC5" i="2" s="1"/>
  <c r="AB27" i="2"/>
  <c r="AC27" i="2" s="1"/>
  <c r="AD94" i="2"/>
  <c r="AE94" i="2" s="1"/>
  <c r="AB48" i="2"/>
  <c r="AC48" i="2" s="1"/>
  <c r="AB85" i="2"/>
  <c r="AC85" i="2" s="1"/>
  <c r="AD115" i="2"/>
  <c r="AE115" i="2" s="1"/>
  <c r="AD57" i="2"/>
  <c r="AE57" i="2" s="1"/>
  <c r="AD50" i="2"/>
  <c r="AE50" i="2" s="1"/>
  <c r="AD22" i="2"/>
  <c r="AE22" i="2" s="1"/>
  <c r="AD51" i="2"/>
  <c r="AE51" i="2" s="1"/>
  <c r="AB75" i="2"/>
  <c r="AC75" i="2" s="1"/>
  <c r="AD83" i="2"/>
  <c r="AE83" i="2" s="1"/>
  <c r="AD78" i="2"/>
  <c r="AE78" i="2" s="1"/>
  <c r="AB65" i="2"/>
  <c r="AC65" i="2" s="1"/>
  <c r="AB13" i="2"/>
  <c r="AC13" i="2" s="1"/>
  <c r="AE113" i="2"/>
  <c r="AB94" i="2"/>
  <c r="AC94" i="2" s="1"/>
  <c r="AD54" i="2"/>
  <c r="AE54" i="2" s="1"/>
  <c r="AB116" i="2"/>
  <c r="AC116" i="2" s="1"/>
  <c r="AD118" i="2"/>
  <c r="AE118" i="2" s="1"/>
  <c r="AD97" i="2"/>
  <c r="AE97" i="2" s="1"/>
  <c r="AB83" i="2"/>
  <c r="AC83" i="2" s="1"/>
  <c r="AD87" i="2"/>
  <c r="AE87" i="2" s="1"/>
  <c r="AB62" i="2"/>
  <c r="AC62" i="2" s="1"/>
  <c r="AB2" i="2"/>
  <c r="AC2" i="2" s="1"/>
  <c r="AD28" i="2"/>
  <c r="AE28" i="2" s="1"/>
  <c r="AD35" i="2"/>
  <c r="AE35" i="2" s="1"/>
  <c r="AD24" i="2"/>
  <c r="AE24" i="2" s="1"/>
  <c r="AD29" i="2"/>
  <c r="AE29" i="2" s="1"/>
  <c r="AB37" i="2"/>
  <c r="AC37" i="2" s="1"/>
  <c r="AD18" i="2"/>
  <c r="AE18" i="2" s="1"/>
  <c r="AD65" i="2"/>
  <c r="AE65" i="2" s="1"/>
  <c r="AD64" i="2"/>
  <c r="AE64" i="2" s="1"/>
  <c r="AB80" i="2"/>
  <c r="AC80" i="2" s="1"/>
  <c r="AD23" i="2"/>
  <c r="AE23" i="2" s="1"/>
  <c r="AD10" i="2"/>
  <c r="AE10" i="2" s="1"/>
  <c r="AB71" i="2"/>
  <c r="AC71" i="2" s="1"/>
  <c r="AD19" i="2"/>
  <c r="AE19" i="2" s="1"/>
  <c r="AB26" i="2"/>
  <c r="AC26" i="2" s="1"/>
  <c r="AB100" i="2"/>
  <c r="AC100" i="2" s="1"/>
  <c r="AD3" i="2"/>
  <c r="AE3" i="2" s="1"/>
  <c r="AB121" i="2"/>
  <c r="AC121" i="2" s="1"/>
  <c r="AB30" i="2"/>
  <c r="AC30" i="2" s="1"/>
  <c r="AB16" i="2"/>
  <c r="AC16" i="2" s="1"/>
  <c r="AB99" i="2"/>
  <c r="AC99" i="2" s="1"/>
  <c r="AB38" i="2"/>
  <c r="AC38" i="2" s="1"/>
  <c r="AD98" i="2"/>
  <c r="AE98" i="2" s="1"/>
  <c r="AB6" i="2"/>
  <c r="AC6" i="2" s="1"/>
  <c r="AD95" i="2"/>
  <c r="AE95" i="2" s="1"/>
  <c r="AD4" i="2"/>
  <c r="AE4" i="2" s="1"/>
  <c r="AD37" i="2"/>
  <c r="AE37" i="2" s="1"/>
  <c r="AD26" i="2"/>
  <c r="AE26" i="2" s="1"/>
  <c r="AB7" i="2"/>
  <c r="AC7" i="2" s="1"/>
  <c r="AB45" i="2"/>
  <c r="AC45" i="2" s="1"/>
  <c r="AD27" i="2"/>
  <c r="AE27" i="2" s="1"/>
  <c r="AB77" i="2"/>
  <c r="AC77" i="2" s="1"/>
  <c r="AB29" i="2"/>
  <c r="AC29" i="2" s="1"/>
  <c r="AD61" i="2"/>
  <c r="AE61" i="2" s="1"/>
  <c r="AD58" i="2"/>
  <c r="AE58" i="2" s="1"/>
  <c r="AE96" i="2"/>
  <c r="AD49" i="2"/>
  <c r="AE49" i="2" s="1"/>
  <c r="AB106" i="2"/>
  <c r="AC106" i="2" s="1"/>
  <c r="AD119" i="2"/>
  <c r="AE119" i="2" s="1"/>
  <c r="AD90" i="2"/>
  <c r="AE90" i="2" s="1"/>
  <c r="AD11" i="2"/>
  <c r="AE11" i="2" s="1"/>
  <c r="AB22" i="2"/>
  <c r="AC22" i="2" s="1"/>
  <c r="AE91" i="2"/>
  <c r="AB23" i="2"/>
  <c r="AC23" i="2" s="1"/>
  <c r="AB110" i="2"/>
  <c r="AC110" i="2" s="1"/>
  <c r="AD60" i="2"/>
  <c r="AE60" i="2" s="1"/>
  <c r="AB41" i="2"/>
  <c r="AC41" i="2" s="1"/>
  <c r="AD13" i="2"/>
  <c r="AE13" i="2" s="1"/>
  <c r="AB72" i="2"/>
  <c r="AC72" i="2" s="1"/>
  <c r="AD9" i="2"/>
  <c r="AE9" i="2" s="1"/>
  <c r="AB14" i="2"/>
  <c r="AC14" i="2" s="1"/>
  <c r="AD84" i="2"/>
  <c r="AE84" i="2" s="1"/>
  <c r="AB46" i="2"/>
  <c r="AC46" i="2" s="1"/>
  <c r="AD45" i="2"/>
  <c r="AE45" i="2" s="1"/>
  <c r="AD40" i="2"/>
  <c r="AE40" i="2" s="1"/>
  <c r="AD85" i="2"/>
  <c r="AE85" i="2" s="1"/>
  <c r="AD80" i="2"/>
  <c r="AE80" i="2" s="1"/>
  <c r="AB78" i="2"/>
  <c r="AC78" i="2" s="1"/>
  <c r="AD81" i="2"/>
  <c r="AE81" i="2" s="1"/>
  <c r="AD74" i="2"/>
  <c r="AE74" i="2" s="1"/>
  <c r="AB18" i="2"/>
  <c r="AC18" i="2" s="1"/>
  <c r="AB67" i="2"/>
  <c r="AC67" i="2" s="1"/>
  <c r="AE77" i="2"/>
  <c r="AB47" i="2"/>
  <c r="AC47" i="2" s="1"/>
  <c r="AD111" i="2"/>
  <c r="AE111" i="2" s="1"/>
  <c r="AB36" i="2"/>
  <c r="AC36" i="2" s="1"/>
  <c r="AB101" i="2"/>
  <c r="AC101" i="2" s="1"/>
  <c r="AB49" i="2"/>
  <c r="AC49" i="2" s="1"/>
  <c r="AD68" i="2"/>
  <c r="AE68" i="2" s="1"/>
  <c r="AB64" i="2"/>
  <c r="AC64" i="2" s="1"/>
  <c r="AB113" i="2"/>
  <c r="AC113" i="2" s="1"/>
  <c r="AB58" i="2"/>
  <c r="AC58" i="2" s="1"/>
  <c r="AD73" i="2"/>
  <c r="AE73" i="2" s="1"/>
  <c r="AB19" i="2"/>
  <c r="AC19" i="2" s="1"/>
  <c r="AD41" i="2"/>
  <c r="AE41" i="2" s="1"/>
  <c r="AD34" i="2"/>
  <c r="AE34" i="2" s="1"/>
  <c r="AB42" i="2"/>
  <c r="AC42" i="2" s="1"/>
  <c r="AD44" i="2"/>
  <c r="AE44" i="2" s="1"/>
  <c r="AB35" i="2"/>
  <c r="AC35" i="2" s="1"/>
  <c r="AE59" i="2"/>
  <c r="AD120" i="2"/>
  <c r="AE120" i="2" s="1"/>
  <c r="AD15" i="2"/>
  <c r="AE15" i="2" s="1"/>
  <c r="AE25" i="2"/>
  <c r="P15" i="2"/>
  <c r="Q15" i="2" s="1"/>
  <c r="T15" i="2" s="1"/>
  <c r="AL15" i="2" s="1"/>
  <c r="AR15" i="2" s="1"/>
  <c r="P29" i="2"/>
  <c r="Q29" i="2" s="1"/>
  <c r="T29" i="2" s="1"/>
  <c r="AL29" i="2" s="1"/>
  <c r="P44" i="2"/>
  <c r="Q44" i="2" s="1"/>
  <c r="T44" i="2" s="1"/>
  <c r="AL44" i="2" s="1"/>
  <c r="I54" i="2"/>
  <c r="I119" i="2"/>
  <c r="P112" i="2"/>
  <c r="I108" i="2"/>
  <c r="H79" i="2"/>
  <c r="I79" i="2" s="1"/>
  <c r="P64" i="2"/>
  <c r="Q64" i="2" s="1"/>
  <c r="T64" i="2" s="1"/>
  <c r="AL64" i="2" s="1"/>
  <c r="I123" i="2"/>
  <c r="I72" i="2"/>
  <c r="I102" i="2"/>
  <c r="H85" i="2"/>
  <c r="I85" i="2" s="1"/>
  <c r="P88" i="2"/>
  <c r="P80" i="2"/>
  <c r="H114" i="2"/>
  <c r="I114" i="2" s="1"/>
  <c r="H111" i="2"/>
  <c r="I111" i="2" s="1"/>
  <c r="I109" i="2"/>
  <c r="P10" i="2"/>
  <c r="Q10" i="2" s="1"/>
  <c r="T10" i="2" s="1"/>
  <c r="AL10" i="2" s="1"/>
  <c r="AR10" i="2" s="1"/>
  <c r="I101" i="2"/>
  <c r="I19" i="2"/>
  <c r="I36" i="2"/>
  <c r="H18" i="2"/>
  <c r="I18" i="2" s="1"/>
  <c r="H33" i="2"/>
  <c r="I33" i="2" s="1"/>
  <c r="P27" i="2"/>
  <c r="Q27" i="2" s="1"/>
  <c r="T27" i="2" s="1"/>
  <c r="AL27" i="2" s="1"/>
  <c r="P99" i="2"/>
  <c r="P103" i="2"/>
  <c r="I53" i="2"/>
  <c r="H97" i="2"/>
  <c r="I97" i="2" s="1"/>
  <c r="I89" i="2"/>
  <c r="P109" i="2"/>
  <c r="P40" i="2"/>
  <c r="Q40" i="2" s="1"/>
  <c r="T40" i="2" s="1"/>
  <c r="AL40" i="2" s="1"/>
  <c r="I60" i="2"/>
  <c r="H94" i="2"/>
  <c r="I94" i="2" s="1"/>
  <c r="P3" i="2"/>
  <c r="Q3" i="2" s="1"/>
  <c r="T3" i="2" s="1"/>
  <c r="AL3" i="2" s="1"/>
  <c r="P66" i="2"/>
  <c r="Q66" i="2" s="1"/>
  <c r="T66" i="2" s="1"/>
  <c r="AL66" i="2" s="1"/>
  <c r="P7" i="2"/>
  <c r="Q7" i="2" s="1"/>
  <c r="T7" i="2" s="1"/>
  <c r="AL7" i="2" s="1"/>
  <c r="I81" i="2"/>
  <c r="I84" i="2"/>
  <c r="P6" i="2"/>
  <c r="Q6" i="2" s="1"/>
  <c r="T6" i="2" s="1"/>
  <c r="AL6" i="2" s="1"/>
  <c r="I120" i="2"/>
  <c r="P116" i="2"/>
  <c r="H100" i="2"/>
  <c r="I100" i="2" s="1"/>
  <c r="H77" i="2"/>
  <c r="I77" i="2" s="1"/>
  <c r="I21" i="2"/>
  <c r="I5" i="2"/>
  <c r="H20" i="2"/>
  <c r="I20" i="2" s="1"/>
  <c r="H35" i="2"/>
  <c r="I35" i="2" s="1"/>
  <c r="P19" i="2"/>
  <c r="Q19" i="2" s="1"/>
  <c r="T19" i="2" s="1"/>
  <c r="AL19" i="2" s="1"/>
  <c r="P8" i="2"/>
  <c r="Q8" i="2" s="1"/>
  <c r="T8" i="2" s="1"/>
  <c r="AL8" i="2" s="1"/>
  <c r="H43" i="2"/>
  <c r="I43" i="2" s="1"/>
  <c r="P47" i="2"/>
  <c r="Q47" i="2" s="1"/>
  <c r="T47" i="2" s="1"/>
  <c r="AL47" i="2" s="1"/>
  <c r="I75" i="2"/>
  <c r="P82" i="2"/>
  <c r="P73" i="2"/>
  <c r="P105" i="2"/>
  <c r="H48" i="2"/>
  <c r="I48" i="2" s="1"/>
  <c r="P85" i="2"/>
  <c r="P45" i="2"/>
  <c r="Q45" i="2" s="1"/>
  <c r="T45" i="2" s="1"/>
  <c r="AL45" i="2" s="1"/>
  <c r="P67" i="2"/>
  <c r="Q67" i="2" s="1"/>
  <c r="T67" i="2" s="1"/>
  <c r="AL67" i="2" s="1"/>
  <c r="P102" i="2"/>
  <c r="P39" i="2"/>
  <c r="Q39" i="2" s="1"/>
  <c r="T39" i="2" s="1"/>
  <c r="AL39" i="2" s="1"/>
  <c r="I68" i="2"/>
  <c r="P55" i="2"/>
  <c r="Q55" i="2" s="1"/>
  <c r="T55" i="2" s="1"/>
  <c r="AL55" i="2" s="1"/>
  <c r="P50" i="2"/>
  <c r="Q50" i="2" s="1"/>
  <c r="T50" i="2" s="1"/>
  <c r="AL50" i="2" s="1"/>
  <c r="P72" i="2"/>
  <c r="I51" i="2"/>
  <c r="P111" i="2"/>
  <c r="P100" i="2"/>
  <c r="P101" i="2"/>
  <c r="P92" i="2"/>
  <c r="P108" i="2"/>
  <c r="H78" i="2"/>
  <c r="I78" i="2" s="1"/>
  <c r="I39" i="2"/>
  <c r="I9" i="2"/>
  <c r="H24" i="2"/>
  <c r="I24" i="2" s="1"/>
  <c r="H7" i="2"/>
  <c r="I7" i="2" s="1"/>
  <c r="H22" i="2"/>
  <c r="I22" i="2" s="1"/>
  <c r="H37" i="2"/>
  <c r="I37" i="2" s="1"/>
  <c r="P94" i="2"/>
  <c r="P93" i="2"/>
  <c r="I122" i="2"/>
  <c r="H45" i="2"/>
  <c r="I45" i="2" s="1"/>
  <c r="P48" i="2"/>
  <c r="Q48" i="2" s="1"/>
  <c r="T48" i="2" s="1"/>
  <c r="AL48" i="2" s="1"/>
  <c r="H83" i="2"/>
  <c r="I83" i="2" s="1"/>
  <c r="I116" i="2"/>
  <c r="P90" i="2"/>
  <c r="H63" i="2"/>
  <c r="I63" i="2" s="1"/>
  <c r="P54" i="2"/>
  <c r="Q54" i="2" s="1"/>
  <c r="T54" i="2" s="1"/>
  <c r="AL54" i="2" s="1"/>
  <c r="H113" i="2"/>
  <c r="I113" i="2" s="1"/>
  <c r="P58" i="2"/>
  <c r="Q58" i="2" s="1"/>
  <c r="T58" i="2" s="1"/>
  <c r="AL58" i="2" s="1"/>
  <c r="H40" i="2"/>
  <c r="I40" i="2" s="1"/>
  <c r="H41" i="2"/>
  <c r="I41" i="2" s="1"/>
  <c r="H98" i="2"/>
  <c r="I98" i="2" s="1"/>
  <c r="P104" i="2"/>
  <c r="I73" i="2"/>
  <c r="H80" i="2"/>
  <c r="I80" i="2" s="1"/>
  <c r="H93" i="2"/>
  <c r="I93" i="2" s="1"/>
  <c r="P57" i="2"/>
  <c r="Q57" i="2" s="1"/>
  <c r="T57" i="2" s="1"/>
  <c r="AL57" i="2" s="1"/>
  <c r="I11" i="2"/>
  <c r="I25" i="2"/>
  <c r="H8" i="2"/>
  <c r="I8" i="2" s="1"/>
  <c r="I23" i="2"/>
  <c r="P106" i="2"/>
  <c r="P41" i="2"/>
  <c r="Q41" i="2" s="1"/>
  <c r="T41" i="2" s="1"/>
  <c r="AL41" i="2" s="1"/>
  <c r="P113" i="2"/>
  <c r="P89" i="2"/>
  <c r="P61" i="2"/>
  <c r="Q61" i="2" s="1"/>
  <c r="T61" i="2" s="1"/>
  <c r="AL61" i="2" s="1"/>
  <c r="I70" i="2"/>
  <c r="P43" i="2"/>
  <c r="Q43" i="2" s="1"/>
  <c r="T43" i="2" s="1"/>
  <c r="AL43" i="2" s="1"/>
  <c r="AR43" i="2" s="1"/>
  <c r="H65" i="2"/>
  <c r="I65" i="2" s="1"/>
  <c r="H96" i="2"/>
  <c r="I96" i="2" s="1"/>
  <c r="H92" i="2"/>
  <c r="I92" i="2" s="1"/>
  <c r="P122" i="2"/>
  <c r="P56" i="2"/>
  <c r="Q56" i="2" s="1"/>
  <c r="T56" i="2" s="1"/>
  <c r="AL56" i="2" s="1"/>
  <c r="H67" i="2"/>
  <c r="I67" i="2" s="1"/>
  <c r="H57" i="2"/>
  <c r="I57" i="2" s="1"/>
  <c r="P110" i="2"/>
  <c r="I99" i="2"/>
  <c r="P75" i="2"/>
  <c r="P70" i="2"/>
  <c r="Q70" i="2" s="1"/>
  <c r="T70" i="2" s="1"/>
  <c r="AL70" i="2" s="1"/>
  <c r="P81" i="2"/>
  <c r="H74" i="2"/>
  <c r="I74" i="2" s="1"/>
  <c r="P59" i="2"/>
  <c r="Q59" i="2" s="1"/>
  <c r="T59" i="2" s="1"/>
  <c r="AL59" i="2" s="1"/>
  <c r="H27" i="2"/>
  <c r="I27" i="2" s="1"/>
  <c r="H4" i="2"/>
  <c r="I4" i="2" s="1"/>
  <c r="H10" i="2"/>
  <c r="I10" i="2" s="1"/>
  <c r="H26" i="2"/>
  <c r="I26" i="2" s="1"/>
  <c r="A46" i="4"/>
  <c r="A47" i="4"/>
  <c r="P26" i="2"/>
  <c r="Q26" i="2" s="1"/>
  <c r="T26" i="2" s="1"/>
  <c r="AL26" i="2" s="1"/>
  <c r="P17" i="2"/>
  <c r="Q17" i="2" s="1"/>
  <c r="T17" i="2" s="1"/>
  <c r="AL17" i="2" s="1"/>
  <c r="P83" i="2"/>
  <c r="P53" i="2"/>
  <c r="Q53" i="2" s="1"/>
  <c r="T53" i="2" s="1"/>
  <c r="AL53" i="2" s="1"/>
  <c r="P78" i="2"/>
  <c r="P96" i="2"/>
  <c r="H106" i="2"/>
  <c r="I106" i="2" s="1"/>
  <c r="H76" i="2"/>
  <c r="I76" i="2" s="1"/>
  <c r="P115" i="2"/>
  <c r="I55" i="2"/>
  <c r="P2" i="2"/>
  <c r="Q2" i="2" s="1"/>
  <c r="T2" i="2" s="1"/>
  <c r="AL2" i="2" s="1"/>
  <c r="B20" i="3" s="1"/>
  <c r="P4" i="2"/>
  <c r="Q4" i="2" s="1"/>
  <c r="T4" i="2" s="1"/>
  <c r="AL4" i="2" s="1"/>
  <c r="P79" i="2"/>
  <c r="H110" i="2"/>
  <c r="I110" i="2" s="1"/>
  <c r="H62" i="2"/>
  <c r="I62" i="2" s="1"/>
  <c r="P120" i="2"/>
  <c r="P5" i="2"/>
  <c r="Q5" i="2" s="1"/>
  <c r="T5" i="2" s="1"/>
  <c r="AL5" i="2" s="1"/>
  <c r="I105" i="2"/>
  <c r="I112" i="2"/>
  <c r="I104" i="2"/>
  <c r="I69" i="2"/>
  <c r="P60" i="2"/>
  <c r="Q60" i="2" s="1"/>
  <c r="T60" i="2" s="1"/>
  <c r="AL60" i="2" s="1"/>
  <c r="P65" i="2"/>
  <c r="Q65" i="2" s="1"/>
  <c r="T65" i="2" s="1"/>
  <c r="AL65" i="2" s="1"/>
  <c r="P24" i="2"/>
  <c r="Q24" i="2" s="1"/>
  <c r="T24" i="2" s="1"/>
  <c r="AL24" i="2" s="1"/>
  <c r="P63" i="2"/>
  <c r="Q63" i="2" s="1"/>
  <c r="T63" i="2" s="1"/>
  <c r="AL63" i="2" s="1"/>
  <c r="AR63" i="2" s="1"/>
  <c r="P84" i="2"/>
  <c r="I6" i="2"/>
  <c r="H14" i="2"/>
  <c r="I14" i="2" s="1"/>
  <c r="I30" i="2"/>
  <c r="H3" i="2"/>
  <c r="I3" i="2" s="1"/>
  <c r="H12" i="2"/>
  <c r="I12" i="2" s="1"/>
  <c r="I28" i="2"/>
  <c r="B41" i="4"/>
  <c r="B47" i="4" s="1"/>
  <c r="B42" i="4"/>
  <c r="B46" i="4"/>
  <c r="B44" i="4"/>
  <c r="B45" i="4"/>
  <c r="B43" i="4"/>
  <c r="P18" i="2"/>
  <c r="Q18" i="2" s="1"/>
  <c r="T18" i="2" s="1"/>
  <c r="AL18" i="2" s="1"/>
  <c r="P20" i="2"/>
  <c r="Q20" i="2" s="1"/>
  <c r="T20" i="2" s="1"/>
  <c r="AL20" i="2" s="1"/>
  <c r="P22" i="2"/>
  <c r="Q22" i="2" s="1"/>
  <c r="T22" i="2" s="1"/>
  <c r="AL22" i="2" s="1"/>
  <c r="AR22" i="2" s="1"/>
  <c r="P77" i="2"/>
  <c r="I95" i="2"/>
  <c r="P74" i="2"/>
  <c r="P87" i="2"/>
  <c r="P98" i="2"/>
  <c r="I118" i="2"/>
  <c r="H107" i="2"/>
  <c r="I107" i="2" s="1"/>
  <c r="P69" i="2"/>
  <c r="Q69" i="2" s="1"/>
  <c r="T69" i="2" s="1"/>
  <c r="AL69" i="2" s="1"/>
  <c r="P86" i="2"/>
  <c r="H88" i="2"/>
  <c r="I88" i="2" s="1"/>
  <c r="I121" i="2"/>
  <c r="P117" i="2"/>
  <c r="I87" i="2"/>
  <c r="P119" i="2"/>
  <c r="H90" i="2"/>
  <c r="I90" i="2" s="1"/>
  <c r="P121" i="2"/>
  <c r="P97" i="2"/>
  <c r="P76" i="2"/>
  <c r="I42" i="2"/>
  <c r="H59" i="2"/>
  <c r="I59" i="2" s="1"/>
  <c r="P49" i="2"/>
  <c r="Q49" i="2" s="1"/>
  <c r="T49" i="2" s="1"/>
  <c r="AL49" i="2" s="1"/>
  <c r="H115" i="2"/>
  <c r="I115" i="2" s="1"/>
  <c r="I46" i="2"/>
  <c r="I15" i="2"/>
  <c r="I2" i="2"/>
  <c r="B16" i="2" s="1"/>
  <c r="H29" i="2"/>
  <c r="I29" i="2" s="1"/>
  <c r="AR17" i="2" l="1"/>
  <c r="AR69" i="2"/>
  <c r="AR47" i="2"/>
  <c r="AR45" i="2"/>
  <c r="AR13" i="2"/>
  <c r="AR4" i="2"/>
  <c r="AR8" i="2"/>
  <c r="AR52" i="2"/>
  <c r="AR24" i="2"/>
  <c r="AR56" i="2"/>
  <c r="AR20" i="2"/>
  <c r="AR48" i="2"/>
  <c r="AR36" i="2"/>
  <c r="AR29" i="2"/>
  <c r="AR31" i="2"/>
  <c r="AR26" i="2"/>
  <c r="AR14" i="2"/>
  <c r="AR53" i="2"/>
  <c r="AR41" i="2"/>
  <c r="AR64" i="2"/>
  <c r="AR16" i="2"/>
  <c r="AR67" i="2"/>
  <c r="AR37" i="2"/>
  <c r="AR42" i="2"/>
  <c r="AR21" i="2"/>
  <c r="AQ70" i="2"/>
  <c r="AQ69" i="2"/>
  <c r="K70" i="2"/>
  <c r="S70" i="2" s="1"/>
  <c r="AK70" i="2" s="1"/>
  <c r="K69" i="2"/>
  <c r="S69" i="2" s="1"/>
  <c r="AK69" i="2" s="1"/>
  <c r="AR60" i="2"/>
  <c r="AR58" i="2"/>
  <c r="AR40" i="2"/>
  <c r="AR38" i="2"/>
  <c r="AR19" i="2"/>
  <c r="AR27" i="2"/>
  <c r="AR49" i="2"/>
  <c r="AR70" i="2"/>
  <c r="AR39" i="2"/>
  <c r="AR35" i="2"/>
  <c r="AR6" i="2"/>
  <c r="K14" i="2"/>
  <c r="S14" i="2" s="1"/>
  <c r="AK14" i="2" s="1"/>
  <c r="J14" i="2"/>
  <c r="AM47" i="2"/>
  <c r="U47" i="2"/>
  <c r="AM72" i="2"/>
  <c r="U72" i="2"/>
  <c r="AM22" i="2"/>
  <c r="U22" i="2"/>
  <c r="AM30" i="2"/>
  <c r="U30" i="2"/>
  <c r="AM12" i="2"/>
  <c r="U12" i="2"/>
  <c r="U74" i="2"/>
  <c r="AM74" i="2"/>
  <c r="AM93" i="2"/>
  <c r="U93" i="2"/>
  <c r="AM102" i="2"/>
  <c r="AS102" i="2" s="1"/>
  <c r="U102" i="2"/>
  <c r="U123" i="2"/>
  <c r="AM123" i="2"/>
  <c r="AS123" i="2" s="1"/>
  <c r="AM19" i="2"/>
  <c r="U19" i="2"/>
  <c r="AM49" i="2"/>
  <c r="U49" i="2"/>
  <c r="AM121" i="2"/>
  <c r="AS121" i="2" s="1"/>
  <c r="U121" i="2"/>
  <c r="AM2" i="2"/>
  <c r="B21" i="3" s="1"/>
  <c r="U2" i="2"/>
  <c r="AM94" i="2"/>
  <c r="U94" i="2"/>
  <c r="U27" i="2"/>
  <c r="AM27" i="2"/>
  <c r="AM52" i="2"/>
  <c r="U52" i="2"/>
  <c r="AM73" i="2"/>
  <c r="U73" i="2"/>
  <c r="AM60" i="2"/>
  <c r="U60" i="2"/>
  <c r="AM88" i="2"/>
  <c r="U88" i="2"/>
  <c r="U28" i="2"/>
  <c r="AM28" i="2"/>
  <c r="U3" i="2"/>
  <c r="AM3" i="2"/>
  <c r="AM53" i="2"/>
  <c r="U53" i="2"/>
  <c r="AM39" i="2"/>
  <c r="U39" i="2"/>
  <c r="AM101" i="2"/>
  <c r="AS101" i="2" s="1"/>
  <c r="U101" i="2"/>
  <c r="AM29" i="2"/>
  <c r="U29" i="2"/>
  <c r="AM37" i="2"/>
  <c r="U37" i="2"/>
  <c r="AM62" i="2"/>
  <c r="U62" i="2"/>
  <c r="AM5" i="2"/>
  <c r="U5" i="2"/>
  <c r="U25" i="2"/>
  <c r="AM25" i="2"/>
  <c r="U120" i="2"/>
  <c r="AM120" i="2"/>
  <c r="AS120" i="2" s="1"/>
  <c r="AM76" i="2"/>
  <c r="U76" i="2"/>
  <c r="AM34" i="2"/>
  <c r="U34" i="2"/>
  <c r="AM79" i="2"/>
  <c r="U79" i="2"/>
  <c r="AM98" i="2"/>
  <c r="AS98" i="2" s="1"/>
  <c r="U98" i="2"/>
  <c r="U11" i="2"/>
  <c r="AM11" i="2"/>
  <c r="AM82" i="2"/>
  <c r="U82" i="2"/>
  <c r="J8" i="2"/>
  <c r="K8" i="2"/>
  <c r="S8" i="2" s="1"/>
  <c r="AK8" i="2" s="1"/>
  <c r="K45" i="2"/>
  <c r="S45" i="2" s="1"/>
  <c r="AK45" i="2" s="1"/>
  <c r="J45" i="2"/>
  <c r="AM58" i="2"/>
  <c r="U58" i="2"/>
  <c r="AM67" i="2"/>
  <c r="U67" i="2"/>
  <c r="AM77" i="2"/>
  <c r="AS77" i="2" s="1"/>
  <c r="U77" i="2"/>
  <c r="AM100" i="2"/>
  <c r="AS100" i="2" s="1"/>
  <c r="U100" i="2"/>
  <c r="AM13" i="2"/>
  <c r="U13" i="2"/>
  <c r="AM51" i="2"/>
  <c r="U51" i="2"/>
  <c r="AM90" i="2"/>
  <c r="U90" i="2"/>
  <c r="U86" i="2"/>
  <c r="AM86" i="2"/>
  <c r="AM20" i="2"/>
  <c r="U20" i="2"/>
  <c r="AM8" i="2"/>
  <c r="U8" i="2"/>
  <c r="K43" i="2"/>
  <c r="S43" i="2" s="1"/>
  <c r="AK43" i="2" s="1"/>
  <c r="J43" i="2"/>
  <c r="J7" i="2"/>
  <c r="K7" i="2"/>
  <c r="S7" i="2" s="1"/>
  <c r="AK7" i="2" s="1"/>
  <c r="K48" i="2"/>
  <c r="S48" i="2" s="1"/>
  <c r="AK48" i="2" s="1"/>
  <c r="J48" i="2"/>
  <c r="AM18" i="2"/>
  <c r="U18" i="2"/>
  <c r="AM46" i="2"/>
  <c r="U46" i="2"/>
  <c r="AM106" i="2"/>
  <c r="AS106" i="2" s="1"/>
  <c r="U106" i="2"/>
  <c r="AM83" i="2"/>
  <c r="U83" i="2"/>
  <c r="AM57" i="2"/>
  <c r="U57" i="2"/>
  <c r="AM103" i="2"/>
  <c r="AS103" i="2" s="1"/>
  <c r="U103" i="2"/>
  <c r="AM104" i="2"/>
  <c r="AS104" i="2" s="1"/>
  <c r="U104" i="2"/>
  <c r="AM17" i="2"/>
  <c r="U17" i="2"/>
  <c r="U117" i="2"/>
  <c r="AM117" i="2"/>
  <c r="AS117" i="2" s="1"/>
  <c r="U4" i="2"/>
  <c r="AM4" i="2"/>
  <c r="AS4" i="2" s="1"/>
  <c r="AM10" i="2"/>
  <c r="U10" i="2"/>
  <c r="K27" i="2"/>
  <c r="S27" i="2" s="1"/>
  <c r="AK27" i="2" s="1"/>
  <c r="J27" i="2"/>
  <c r="K29" i="2"/>
  <c r="S29" i="2" s="1"/>
  <c r="AK29" i="2" s="1"/>
  <c r="J29" i="2"/>
  <c r="J24" i="2"/>
  <c r="K24" i="2"/>
  <c r="S24" i="2" s="1"/>
  <c r="AK24" i="2" s="1"/>
  <c r="AM113" i="2"/>
  <c r="AS113" i="2" s="1"/>
  <c r="U113" i="2"/>
  <c r="AM110" i="2"/>
  <c r="AS110" i="2" s="1"/>
  <c r="U110" i="2"/>
  <c r="U38" i="2"/>
  <c r="AM38" i="2"/>
  <c r="AM80" i="2"/>
  <c r="AS80" i="2" s="1"/>
  <c r="U80" i="2"/>
  <c r="AM61" i="2"/>
  <c r="AS61" i="2" s="1"/>
  <c r="U61" i="2"/>
  <c r="AM9" i="2"/>
  <c r="U9" i="2"/>
  <c r="AM70" i="2"/>
  <c r="U70" i="2"/>
  <c r="AM105" i="2"/>
  <c r="AS105" i="2" s="1"/>
  <c r="U105" i="2"/>
  <c r="AM43" i="2"/>
  <c r="U43" i="2"/>
  <c r="AM15" i="2"/>
  <c r="U15" i="2"/>
  <c r="J35" i="2"/>
  <c r="K35" i="2"/>
  <c r="S35" i="2" s="1"/>
  <c r="AK35" i="2" s="1"/>
  <c r="K18" i="2"/>
  <c r="S18" i="2" s="1"/>
  <c r="AK18" i="2" s="1"/>
  <c r="J18" i="2"/>
  <c r="AM7" i="2"/>
  <c r="U7" i="2"/>
  <c r="AM99" i="2"/>
  <c r="AS99" i="2" s="1"/>
  <c r="U99" i="2"/>
  <c r="AM26" i="2"/>
  <c r="U26" i="2"/>
  <c r="AM85" i="2"/>
  <c r="U85" i="2"/>
  <c r="AM54" i="2"/>
  <c r="AS54" i="2" s="1"/>
  <c r="U54" i="2"/>
  <c r="AM89" i="2"/>
  <c r="AS89" i="2" s="1"/>
  <c r="U89" i="2"/>
  <c r="AM109" i="2"/>
  <c r="AS109" i="2" s="1"/>
  <c r="U109" i="2"/>
  <c r="J57" i="2"/>
  <c r="K57" i="2"/>
  <c r="S57" i="2" s="1"/>
  <c r="AK57" i="2" s="1"/>
  <c r="AM78" i="2"/>
  <c r="U78" i="2"/>
  <c r="U16" i="2"/>
  <c r="AM16" i="2"/>
  <c r="AM116" i="2"/>
  <c r="AS116" i="2" s="1"/>
  <c r="U116" i="2"/>
  <c r="AM112" i="2"/>
  <c r="AS112" i="2" s="1"/>
  <c r="U112" i="2"/>
  <c r="AM55" i="2"/>
  <c r="AS55" i="2" s="1"/>
  <c r="U55" i="2"/>
  <c r="AM122" i="2"/>
  <c r="AS122" i="2" s="1"/>
  <c r="U122" i="2"/>
  <c r="AM68" i="2"/>
  <c r="AS68" i="2" s="1"/>
  <c r="U68" i="2"/>
  <c r="AM33" i="2"/>
  <c r="U33" i="2"/>
  <c r="AM119" i="2"/>
  <c r="AS119" i="2" s="1"/>
  <c r="U119" i="2"/>
  <c r="AM92" i="2"/>
  <c r="U92" i="2"/>
  <c r="AM24" i="2"/>
  <c r="U24" i="2"/>
  <c r="U114" i="2"/>
  <c r="AM114" i="2"/>
  <c r="AS114" i="2" s="1"/>
  <c r="K11" i="2"/>
  <c r="S11" i="2" s="1"/>
  <c r="AK11" i="2" s="1"/>
  <c r="J11" i="2"/>
  <c r="K37" i="2"/>
  <c r="S37" i="2" s="1"/>
  <c r="AK37" i="2" s="1"/>
  <c r="J37" i="2"/>
  <c r="U81" i="2"/>
  <c r="AM81" i="2"/>
  <c r="K55" i="2"/>
  <c r="S55" i="2" s="1"/>
  <c r="AK55" i="2" s="1"/>
  <c r="J55" i="2"/>
  <c r="J49" i="2"/>
  <c r="K49" i="2"/>
  <c r="S49" i="2" s="1"/>
  <c r="AK49" i="2" s="1"/>
  <c r="AM59" i="2"/>
  <c r="AS59" i="2" s="1"/>
  <c r="U59" i="2"/>
  <c r="AM69" i="2"/>
  <c r="AS69" i="2" s="1"/>
  <c r="U69" i="2"/>
  <c r="AM48" i="2"/>
  <c r="AS48" i="2" s="1"/>
  <c r="U48" i="2"/>
  <c r="AM71" i="2"/>
  <c r="U71" i="2"/>
  <c r="AM41" i="2"/>
  <c r="U41" i="2"/>
  <c r="AM6" i="2"/>
  <c r="AS6" i="2" s="1"/>
  <c r="U6" i="2"/>
  <c r="AM42" i="2"/>
  <c r="U42" i="2"/>
  <c r="AM84" i="2"/>
  <c r="U84" i="2"/>
  <c r="AM75" i="2"/>
  <c r="U75" i="2"/>
  <c r="AM56" i="2"/>
  <c r="U56" i="2"/>
  <c r="AM36" i="2"/>
  <c r="U36" i="2"/>
  <c r="K17" i="2"/>
  <c r="S17" i="2" s="1"/>
  <c r="AK17" i="2" s="1"/>
  <c r="J17" i="2"/>
  <c r="K13" i="2"/>
  <c r="S13" i="2" s="1"/>
  <c r="AK13" i="2" s="1"/>
  <c r="J13" i="2"/>
  <c r="AR18" i="2"/>
  <c r="K28" i="2"/>
  <c r="S28" i="2" s="1"/>
  <c r="AK28" i="2" s="1"/>
  <c r="J28" i="2"/>
  <c r="K50" i="2"/>
  <c r="S50" i="2" s="1"/>
  <c r="AK50" i="2" s="1"/>
  <c r="J50" i="2"/>
  <c r="J44" i="2"/>
  <c r="K44" i="2"/>
  <c r="S44" i="2" s="1"/>
  <c r="AK44" i="2" s="1"/>
  <c r="K52" i="2"/>
  <c r="S52" i="2" s="1"/>
  <c r="AK52" i="2" s="1"/>
  <c r="J52" i="2"/>
  <c r="AR50" i="2"/>
  <c r="K56" i="2"/>
  <c r="S56" i="2" s="1"/>
  <c r="AK56" i="2" s="1"/>
  <c r="J56" i="2"/>
  <c r="J5" i="2"/>
  <c r="K5" i="2"/>
  <c r="S5" i="2" s="1"/>
  <c r="AK5" i="2" s="1"/>
  <c r="AR66" i="2"/>
  <c r="K58" i="2"/>
  <c r="S58" i="2" s="1"/>
  <c r="AK58" i="2" s="1"/>
  <c r="J58" i="2"/>
  <c r="AR44" i="2"/>
  <c r="AM65" i="2"/>
  <c r="U65" i="2"/>
  <c r="AM40" i="2"/>
  <c r="U40" i="2"/>
  <c r="AR46" i="2"/>
  <c r="J54" i="2"/>
  <c r="K54" i="2"/>
  <c r="S54" i="2" s="1"/>
  <c r="AK54" i="2" s="1"/>
  <c r="AM66" i="2"/>
  <c r="U66" i="2"/>
  <c r="AM32" i="2"/>
  <c r="U32" i="2"/>
  <c r="K34" i="2"/>
  <c r="S34" i="2" s="1"/>
  <c r="AK34" i="2" s="1"/>
  <c r="J34" i="2"/>
  <c r="B31" i="2"/>
  <c r="J2" i="2"/>
  <c r="K2" i="2"/>
  <c r="S2" i="2" s="1"/>
  <c r="AK2" i="2" s="1"/>
  <c r="B19" i="3" s="1"/>
  <c r="K42" i="2"/>
  <c r="S42" i="2" s="1"/>
  <c r="AK42" i="2" s="1"/>
  <c r="AQ43" i="2" s="1"/>
  <c r="J42" i="2"/>
  <c r="AR59" i="2"/>
  <c r="AR54" i="2"/>
  <c r="AR55" i="2"/>
  <c r="K38" i="2"/>
  <c r="S38" i="2" s="1"/>
  <c r="AK38" i="2" s="1"/>
  <c r="J38" i="2"/>
  <c r="AR3" i="2"/>
  <c r="J53" i="2"/>
  <c r="K53" i="2"/>
  <c r="S53" i="2" s="1"/>
  <c r="AK53" i="2" s="1"/>
  <c r="AM91" i="2"/>
  <c r="U91" i="2"/>
  <c r="AR11" i="2"/>
  <c r="AR25" i="2"/>
  <c r="J16" i="2"/>
  <c r="K16" i="2"/>
  <c r="S16" i="2" s="1"/>
  <c r="AK16" i="2" s="1"/>
  <c r="AM45" i="2"/>
  <c r="U45" i="2"/>
  <c r="AM107" i="2"/>
  <c r="AS107" i="2" s="1"/>
  <c r="U107" i="2"/>
  <c r="J3" i="2"/>
  <c r="K3" i="2"/>
  <c r="S3" i="2" s="1"/>
  <c r="AK3" i="2" s="1"/>
  <c r="J12" i="2"/>
  <c r="K12" i="2"/>
  <c r="S12" i="2" s="1"/>
  <c r="AK12" i="2" s="1"/>
  <c r="J22" i="2"/>
  <c r="K22" i="2"/>
  <c r="S22" i="2" s="1"/>
  <c r="AK22" i="2" s="1"/>
  <c r="AM21" i="2"/>
  <c r="U21" i="2"/>
  <c r="K32" i="2"/>
  <c r="S32" i="2" s="1"/>
  <c r="AK32" i="2" s="1"/>
  <c r="J32" i="2"/>
  <c r="K21" i="2"/>
  <c r="S21" i="2" s="1"/>
  <c r="AK21" i="2" s="1"/>
  <c r="J21" i="2"/>
  <c r="AR51" i="2"/>
  <c r="U64" i="2"/>
  <c r="AM64" i="2"/>
  <c r="J20" i="2"/>
  <c r="K20" i="2"/>
  <c r="S20" i="2" s="1"/>
  <c r="AK20" i="2" s="1"/>
  <c r="J6" i="2"/>
  <c r="K6" i="2"/>
  <c r="S6" i="2" s="1"/>
  <c r="AK6" i="2" s="1"/>
  <c r="AR57" i="2"/>
  <c r="J36" i="2"/>
  <c r="K36" i="2"/>
  <c r="S36" i="2" s="1"/>
  <c r="AK36" i="2" s="1"/>
  <c r="K15" i="2"/>
  <c r="S15" i="2" s="1"/>
  <c r="AK15" i="2" s="1"/>
  <c r="J15" i="2"/>
  <c r="K30" i="2"/>
  <c r="S30" i="2" s="1"/>
  <c r="AK30" i="2" s="1"/>
  <c r="J30" i="2"/>
  <c r="AR5" i="2"/>
  <c r="AR61" i="2"/>
  <c r="K23" i="2"/>
  <c r="S23" i="2" s="1"/>
  <c r="AK23" i="2" s="1"/>
  <c r="AQ24" i="2" s="1"/>
  <c r="J23" i="2"/>
  <c r="K19" i="2"/>
  <c r="S19" i="2" s="1"/>
  <c r="AK19" i="2" s="1"/>
  <c r="J19" i="2"/>
  <c r="AR62" i="2"/>
  <c r="AR28" i="2"/>
  <c r="J26" i="2"/>
  <c r="K26" i="2"/>
  <c r="S26" i="2" s="1"/>
  <c r="AK26" i="2" s="1"/>
  <c r="K41" i="2"/>
  <c r="S41" i="2" s="1"/>
  <c r="AK41" i="2" s="1"/>
  <c r="AQ42" i="2" s="1"/>
  <c r="J41" i="2"/>
  <c r="AM63" i="2"/>
  <c r="AS63" i="2" s="1"/>
  <c r="U63" i="2"/>
  <c r="U23" i="2"/>
  <c r="AM23" i="2"/>
  <c r="AS23" i="2" s="1"/>
  <c r="AM14" i="2"/>
  <c r="U14" i="2"/>
  <c r="AM87" i="2"/>
  <c r="U87" i="2"/>
  <c r="J33" i="2"/>
  <c r="K33" i="2"/>
  <c r="S33" i="2" s="1"/>
  <c r="AK33" i="2" s="1"/>
  <c r="AQ34" i="2" s="1"/>
  <c r="K66" i="2"/>
  <c r="S66" i="2" s="1"/>
  <c r="AK66" i="2" s="1"/>
  <c r="J114" i="2"/>
  <c r="J105" i="2"/>
  <c r="J116" i="2"/>
  <c r="J66" i="2"/>
  <c r="J83" i="2"/>
  <c r="J76" i="2"/>
  <c r="J82" i="2"/>
  <c r="J77" i="2"/>
  <c r="J94" i="2"/>
  <c r="K60" i="2"/>
  <c r="S60" i="2" s="1"/>
  <c r="AK60" i="2" s="1"/>
  <c r="J65" i="2"/>
  <c r="J122" i="2"/>
  <c r="J79" i="2"/>
  <c r="J120" i="2"/>
  <c r="B32" i="2"/>
  <c r="J74" i="2"/>
  <c r="J109" i="2"/>
  <c r="J71" i="2"/>
  <c r="J72" i="2"/>
  <c r="K65" i="2"/>
  <c r="S65" i="2" s="1"/>
  <c r="AK65" i="2" s="1"/>
  <c r="J70" i="2"/>
  <c r="J61" i="2"/>
  <c r="J90" i="2"/>
  <c r="J97" i="2"/>
  <c r="AQ68" i="2"/>
  <c r="J91" i="2"/>
  <c r="J113" i="2"/>
  <c r="K62" i="2"/>
  <c r="S62" i="2" s="1"/>
  <c r="AK62" i="2" s="1"/>
  <c r="K67" i="2"/>
  <c r="S67" i="2" s="1"/>
  <c r="AK67" i="2" s="1"/>
  <c r="J78" i="2"/>
  <c r="J92" i="2"/>
  <c r="J121" i="2"/>
  <c r="AQ65" i="2"/>
  <c r="J115" i="2"/>
  <c r="J118" i="2"/>
  <c r="J67" i="2"/>
  <c r="J89" i="2"/>
  <c r="J102" i="2"/>
  <c r="J117" i="2"/>
  <c r="AQ66" i="2"/>
  <c r="J85" i="2"/>
  <c r="J98" i="2"/>
  <c r="J86" i="2"/>
  <c r="J103" i="2"/>
  <c r="AQ64" i="2"/>
  <c r="J95" i="2"/>
  <c r="J75" i="2"/>
  <c r="J96" i="2"/>
  <c r="J69" i="2"/>
  <c r="J68" i="2"/>
  <c r="J110" i="2"/>
  <c r="J123" i="2"/>
  <c r="K68" i="2"/>
  <c r="S68" i="2" s="1"/>
  <c r="AK68" i="2" s="1"/>
  <c r="J63" i="2"/>
  <c r="AQ61" i="2"/>
  <c r="J64" i="2"/>
  <c r="K63" i="2"/>
  <c r="S63" i="2" s="1"/>
  <c r="AK63" i="2" s="1"/>
  <c r="J93" i="2"/>
  <c r="J100" i="2"/>
  <c r="J119" i="2"/>
  <c r="J88" i="2"/>
  <c r="K64" i="2"/>
  <c r="S64" i="2" s="1"/>
  <c r="AK64" i="2" s="1"/>
  <c r="K59" i="2"/>
  <c r="S59" i="2" s="1"/>
  <c r="AK59" i="2" s="1"/>
  <c r="J112" i="2"/>
  <c r="J104" i="2"/>
  <c r="K61" i="2"/>
  <c r="S61" i="2" s="1"/>
  <c r="AK61" i="2" s="1"/>
  <c r="J107" i="2"/>
  <c r="J108" i="2"/>
  <c r="J73" i="2"/>
  <c r="AQ62" i="2"/>
  <c r="J59" i="2"/>
  <c r="J106" i="2"/>
  <c r="J81" i="2"/>
  <c r="J111" i="2"/>
  <c r="J99" i="2"/>
  <c r="AQ67" i="2"/>
  <c r="AQ63" i="2"/>
  <c r="J60" i="2"/>
  <c r="J87" i="2"/>
  <c r="J62" i="2"/>
  <c r="J84" i="2"/>
  <c r="J80" i="2"/>
  <c r="J101" i="2"/>
  <c r="K10" i="2"/>
  <c r="S10" i="2" s="1"/>
  <c r="AK10" i="2" s="1"/>
  <c r="J10" i="2"/>
  <c r="AM35" i="2"/>
  <c r="U35" i="2"/>
  <c r="AM96" i="2"/>
  <c r="U96" i="2"/>
  <c r="U111" i="2"/>
  <c r="AM111" i="2"/>
  <c r="AS111" i="2" s="1"/>
  <c r="AM108" i="2"/>
  <c r="AS108" i="2" s="1"/>
  <c r="U108" i="2"/>
  <c r="U115" i="2"/>
  <c r="AM115" i="2"/>
  <c r="AS115" i="2" s="1"/>
  <c r="AR30" i="2"/>
  <c r="AR9" i="2"/>
  <c r="J51" i="2"/>
  <c r="K51" i="2"/>
  <c r="S51" i="2" s="1"/>
  <c r="AK51" i="2" s="1"/>
  <c r="AM31" i="2"/>
  <c r="U31" i="2"/>
  <c r="AM50" i="2"/>
  <c r="AS50" i="2" s="1"/>
  <c r="U50" i="2"/>
  <c r="AR65" i="2"/>
  <c r="J40" i="2"/>
  <c r="K40" i="2"/>
  <c r="S40" i="2" s="1"/>
  <c r="AK40" i="2" s="1"/>
  <c r="K9" i="2"/>
  <c r="S9" i="2" s="1"/>
  <c r="AK9" i="2" s="1"/>
  <c r="J9" i="2"/>
  <c r="J4" i="2"/>
  <c r="K4" i="2"/>
  <c r="S4" i="2" s="1"/>
  <c r="AK4" i="2" s="1"/>
  <c r="K47" i="2"/>
  <c r="S47" i="2" s="1"/>
  <c r="AK47" i="2" s="1"/>
  <c r="AQ48" i="2" s="1"/>
  <c r="J47" i="2"/>
  <c r="K46" i="2"/>
  <c r="S46" i="2" s="1"/>
  <c r="AK46" i="2" s="1"/>
  <c r="J46" i="2"/>
  <c r="J31" i="2"/>
  <c r="K31" i="2"/>
  <c r="S31" i="2" s="1"/>
  <c r="AK31" i="2" s="1"/>
  <c r="K25" i="2"/>
  <c r="S25" i="2" s="1"/>
  <c r="AK25" i="2" s="1"/>
  <c r="J25" i="2"/>
  <c r="K39" i="2"/>
  <c r="S39" i="2" s="1"/>
  <c r="AK39" i="2" s="1"/>
  <c r="J39" i="2"/>
  <c r="AR7" i="2"/>
  <c r="AM95" i="2"/>
  <c r="U95" i="2"/>
  <c r="AM97" i="2"/>
  <c r="U97" i="2"/>
  <c r="AR23" i="2"/>
  <c r="AR68" i="2"/>
  <c r="AM44" i="2"/>
  <c r="U44" i="2"/>
  <c r="U118" i="2"/>
  <c r="AM118" i="2"/>
  <c r="AS118" i="2" s="1"/>
  <c r="AQ37" i="2" l="1"/>
  <c r="AQ27" i="2"/>
  <c r="AQ13" i="2"/>
  <c r="AQ57" i="2"/>
  <c r="AS81" i="2"/>
  <c r="AS75" i="2"/>
  <c r="AQ5" i="2"/>
  <c r="AS87" i="2"/>
  <c r="AQ52" i="2"/>
  <c r="AQ59" i="2"/>
  <c r="AQ7" i="2"/>
  <c r="AQ41" i="2"/>
  <c r="AQ11" i="2"/>
  <c r="AS73" i="2"/>
  <c r="AS38" i="2"/>
  <c r="AS56" i="2"/>
  <c r="AS95" i="2"/>
  <c r="AS44" i="2"/>
  <c r="AQ45" i="2"/>
  <c r="AS20" i="2"/>
  <c r="AQ60" i="2"/>
  <c r="AS96" i="2"/>
  <c r="AQ33" i="2"/>
  <c r="AS13" i="2"/>
  <c r="AS3" i="2"/>
  <c r="AS35" i="2"/>
  <c r="AQ31" i="2"/>
  <c r="AQ21" i="2"/>
  <c r="AQ14" i="2"/>
  <c r="AS41" i="2"/>
  <c r="AQ38" i="2"/>
  <c r="AS92" i="2"/>
  <c r="AS15" i="2"/>
  <c r="AS9" i="2"/>
  <c r="AS17" i="2"/>
  <c r="AS83" i="2"/>
  <c r="AQ49" i="2"/>
  <c r="AS58" i="2"/>
  <c r="AS62" i="2"/>
  <c r="AS97" i="2"/>
  <c r="AS71" i="2"/>
  <c r="AS53" i="2"/>
  <c r="AQ10" i="2"/>
  <c r="AQ23" i="2"/>
  <c r="AQ54" i="2"/>
  <c r="AS32" i="2"/>
  <c r="AQ58" i="2"/>
  <c r="AS25" i="2"/>
  <c r="AS31" i="2"/>
  <c r="AS45" i="2"/>
  <c r="AS65" i="2"/>
  <c r="AS42" i="2"/>
  <c r="AS85" i="2"/>
  <c r="AQ19" i="2"/>
  <c r="AS79" i="2"/>
  <c r="AS12" i="2"/>
  <c r="AQ47" i="2"/>
  <c r="AQ17" i="2"/>
  <c r="AQ3" i="2"/>
  <c r="AS66" i="2"/>
  <c r="AQ29" i="2"/>
  <c r="AS28" i="2"/>
  <c r="AQ40" i="2"/>
  <c r="AQ4" i="2"/>
  <c r="AQ39" i="2"/>
  <c r="AQ53" i="2"/>
  <c r="AS16" i="2"/>
  <c r="AS11" i="2"/>
  <c r="AS27" i="2"/>
  <c r="AQ28" i="2"/>
  <c r="AS76" i="2"/>
  <c r="AS39" i="2"/>
  <c r="AS88" i="2"/>
  <c r="AS49" i="2"/>
  <c r="AS93" i="2"/>
  <c r="AS22" i="2"/>
  <c r="AQ26" i="2"/>
  <c r="B33" i="2"/>
  <c r="C33" i="2" s="1"/>
  <c r="C32" i="2"/>
  <c r="AQ35" i="2"/>
  <c r="AQ6" i="2"/>
  <c r="AQ50" i="2"/>
  <c r="AQ8" i="2"/>
  <c r="AS86" i="2"/>
  <c r="AS74" i="2"/>
  <c r="AQ32" i="2"/>
  <c r="AQ20" i="2"/>
  <c r="AQ16" i="2"/>
  <c r="AS64" i="2"/>
  <c r="AS21" i="2"/>
  <c r="AS91" i="2"/>
  <c r="AS40" i="2"/>
  <c r="AQ18" i="2"/>
  <c r="AS84" i="2"/>
  <c r="AQ12" i="2"/>
  <c r="AS78" i="2"/>
  <c r="AS7" i="2"/>
  <c r="AS43" i="2"/>
  <c r="AS10" i="2"/>
  <c r="AQ46" i="2"/>
  <c r="AS37" i="2"/>
  <c r="AS60" i="2"/>
  <c r="AS94" i="2"/>
  <c r="AS19" i="2"/>
  <c r="AS72" i="2"/>
  <c r="AQ51" i="2"/>
  <c r="AQ25" i="2"/>
  <c r="AQ9" i="2"/>
  <c r="AS36" i="2"/>
  <c r="AQ56" i="2"/>
  <c r="AS33" i="2"/>
  <c r="AS46" i="2"/>
  <c r="AQ44" i="2"/>
  <c r="AS90" i="2"/>
  <c r="AS29" i="2"/>
  <c r="AS47" i="2"/>
  <c r="AQ36" i="2"/>
  <c r="AS14" i="2"/>
  <c r="AQ22" i="2"/>
  <c r="AQ55" i="2"/>
  <c r="AS24" i="2"/>
  <c r="AS26" i="2"/>
  <c r="AS70" i="2"/>
  <c r="AQ30" i="2"/>
  <c r="AS57" i="2"/>
  <c r="AS18" i="2"/>
  <c r="AS8" i="2"/>
  <c r="AS51" i="2"/>
  <c r="AS67" i="2"/>
  <c r="AS82" i="2"/>
  <c r="AS34" i="2"/>
  <c r="AS5" i="2"/>
  <c r="AS52" i="2"/>
  <c r="AS30" i="2"/>
  <c r="AQ15" i="2"/>
</calcChain>
</file>

<file path=xl/sharedStrings.xml><?xml version="1.0" encoding="utf-8"?>
<sst xmlns="http://schemas.openxmlformats.org/spreadsheetml/2006/main" count="145" uniqueCount="107">
  <si>
    <t>b</t>
  </si>
  <si>
    <t>beta</t>
  </si>
  <si>
    <t>c</t>
  </si>
  <si>
    <t>D</t>
  </si>
  <si>
    <t>R</t>
  </si>
  <si>
    <t>mu</t>
  </si>
  <si>
    <t>A</t>
  </si>
  <si>
    <t>m0</t>
  </si>
  <si>
    <t>Mw</t>
  </si>
  <si>
    <t>https://docs.openquake.org/oq-hazardlib/0.24/_modules/openquake/hazardlib/mfd/youngs_coppersmith_1985.html</t>
  </si>
  <si>
    <t>DELTA_CHAR</t>
  </si>
  <si>
    <t>a_val</t>
  </si>
  <si>
    <t>b_val</t>
  </si>
  <si>
    <t>char_mag</t>
  </si>
  <si>
    <t>char_rate</t>
  </si>
  <si>
    <t>bin_width</t>
  </si>
  <si>
    <t>min_mag</t>
  </si>
  <si>
    <t>a_incr</t>
  </si>
  <si>
    <t>?</t>
  </si>
  <si>
    <t>d</t>
  </si>
  <si>
    <t>mo_u</t>
  </si>
  <si>
    <t>c1</t>
  </si>
  <si>
    <t>c2</t>
  </si>
  <si>
    <t>c3</t>
  </si>
  <si>
    <t>c4</t>
  </si>
  <si>
    <t>n_min_mag</t>
  </si>
  <si>
    <t>n_char_mag</t>
  </si>
  <si>
    <t>c-b</t>
  </si>
  <si>
    <t>e1</t>
  </si>
  <si>
    <t>N(m0)</t>
  </si>
  <si>
    <t>Solution eq. 11</t>
  </si>
  <si>
    <t>YC85</t>
  </si>
  <si>
    <t>AL83</t>
  </si>
  <si>
    <t>series</t>
  </si>
  <si>
    <t>Solution eq. 16, 17</t>
  </si>
  <si>
    <t>rigidity</t>
  </si>
  <si>
    <t>L</t>
  </si>
  <si>
    <t>W</t>
  </si>
  <si>
    <t>Slip rate</t>
  </si>
  <si>
    <t>Coupling</t>
  </si>
  <si>
    <t>scaling units</t>
  </si>
  <si>
    <t>M0</t>
  </si>
  <si>
    <t>KA02-TRU</t>
  </si>
  <si>
    <t>KA02-TGR</t>
  </si>
  <si>
    <t>beta(ka02)</t>
  </si>
  <si>
    <t>Mxp|Mc</t>
  </si>
  <si>
    <t>G(2-b)</t>
  </si>
  <si>
    <t>Mrate</t>
  </si>
  <si>
    <t>Mt</t>
  </si>
  <si>
    <t>Mcm</t>
  </si>
  <si>
    <t>mcm</t>
  </si>
  <si>
    <t>Mr</t>
  </si>
  <si>
    <t>mt</t>
  </si>
  <si>
    <t>Ntot</t>
  </si>
  <si>
    <t>b-value</t>
  </si>
  <si>
    <t>MwMax</t>
  </si>
  <si>
    <t>Rigidity (GPa)</t>
  </si>
  <si>
    <t>Length (km)</t>
  </si>
  <si>
    <t>Width (km)</t>
  </si>
  <si>
    <t>Slip rate (mm/yr)</t>
  </si>
  <si>
    <t>Moment rate (Nm)</t>
  </si>
  <si>
    <t>y</t>
  </si>
  <si>
    <t>x</t>
  </si>
  <si>
    <t>SS-W</t>
  </si>
  <si>
    <t>SS-L</t>
  </si>
  <si>
    <t>DS-W</t>
  </si>
  <si>
    <t>DS-L</t>
  </si>
  <si>
    <t>a</t>
  </si>
  <si>
    <t>DS</t>
  </si>
  <si>
    <t>W-rup</t>
  </si>
  <si>
    <t>L-rup</t>
  </si>
  <si>
    <t>SlipType</t>
  </si>
  <si>
    <t>Width</t>
  </si>
  <si>
    <t>Dip</t>
  </si>
  <si>
    <t>LSD</t>
  </si>
  <si>
    <t>USD</t>
  </si>
  <si>
    <t>Upper Seismogenic Depth (km)</t>
  </si>
  <si>
    <t>Lower Seismogenic Depth (km)</t>
  </si>
  <si>
    <t>Fault dip (deg)</t>
  </si>
  <si>
    <t>D-rup</t>
  </si>
  <si>
    <t>A-rup</t>
  </si>
  <si>
    <t>DS-A</t>
  </si>
  <si>
    <t>DS-D</t>
  </si>
  <si>
    <t>SS-A</t>
  </si>
  <si>
    <t>SS-D</t>
  </si>
  <si>
    <t>M0-rup</t>
  </si>
  <si>
    <t>Annual rate (YC85)</t>
  </si>
  <si>
    <t>Annual rate (AL83)</t>
  </si>
  <si>
    <t>Annual rate (KA02)</t>
  </si>
  <si>
    <t>Fault type (DS | SS)</t>
  </si>
  <si>
    <t>W max rupture (km)</t>
  </si>
  <si>
    <t>L max rupture (km)</t>
  </si>
  <si>
    <t>A max rupture (km^2)</t>
  </si>
  <si>
    <t>D max rupture (m)</t>
  </si>
  <si>
    <t>Moment max rupture (Nm)</t>
  </si>
  <si>
    <t>Youngs &amp; Coppersmith (1985)</t>
  </si>
  <si>
    <t>Anderson &amp; Luco (1983)</t>
  </si>
  <si>
    <t>Kagan (2002)</t>
  </si>
  <si>
    <t>KA02</t>
  </si>
  <si>
    <t>Leonard (2014)</t>
  </si>
  <si>
    <t>rupture dimensions</t>
  </si>
  <si>
    <t>References</t>
  </si>
  <si>
    <t>Data input</t>
  </si>
  <si>
    <t>Do not modify red cells</t>
  </si>
  <si>
    <t>Openquake Hazard Library</t>
  </si>
  <si>
    <t>Rupture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</si>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</sst>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ymbol"/>
      <family val="1"/>
      <charset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0" fontId="6" fillId="0" borderId="1" xfId="0" applyFont="1" applyBorder="1"/>
    <xf numFmtId="0" fontId="5" fillId="3" borderId="2" xfId="2" applyFont="1" applyBorder="1"/>
    <xf numFmtId="0" fontId="5" fillId="3" borderId="3" xfId="2" applyFont="1" applyBorder="1"/>
    <xf numFmtId="0" fontId="5" fillId="3" borderId="3" xfId="2" applyFont="1" applyBorder="1" applyAlignment="1">
      <alignment horizontal="center"/>
    </xf>
    <xf numFmtId="1" fontId="5" fillId="2" borderId="3" xfId="1" applyNumberFormat="1" applyFont="1" applyBorder="1"/>
    <xf numFmtId="2" fontId="5" fillId="2" borderId="3" xfId="1" applyNumberFormat="1" applyFont="1" applyBorder="1"/>
    <xf numFmtId="11" fontId="5" fillId="2" borderId="3" xfId="1" applyNumberFormat="1" applyFont="1" applyBorder="1"/>
    <xf numFmtId="1" fontId="5" fillId="2" borderId="4" xfId="1" applyNumberFormat="1" applyFont="1" applyBorder="1"/>
    <xf numFmtId="0" fontId="0" fillId="0" borderId="0" xfId="0" applyAlignment="1">
      <alignment wrapText="1"/>
    </xf>
    <xf numFmtId="0" fontId="7" fillId="0" borderId="1" xfId="0" applyFont="1" applyBorder="1" applyAlignment="1">
      <alignment vertical="center"/>
    </xf>
    <xf numFmtId="1" fontId="8" fillId="2" borderId="3" xfId="1" applyNumberFormat="1" applyFont="1" applyBorder="1" applyAlignment="1">
      <alignment horizontal="center" wrapText="1"/>
    </xf>
  </cellXfs>
  <cellStyles count="3">
    <cellStyle name="Bad" xfId="1" builtinId="27"/>
    <cellStyle name="Good" xfId="2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FMD!$AK$1</c:f>
              <c:strCache>
                <c:ptCount val="1"/>
                <c:pt idx="0">
                  <c:v>YC85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FMD!$AK$2:$AK$123</c:f>
              <c:numCache>
                <c:formatCode>General</c:formatCode>
                <c:ptCount val="122"/>
                <c:pt idx="0">
                  <c:v>5979.562584723647</c:v>
                </c:pt>
                <c:pt idx="1">
                  <c:v>0.60683494912102942</c:v>
                </c:pt>
                <c:pt idx="2">
                  <c:v>0.54180786353968891</c:v>
                </c:pt>
                <c:pt idx="3">
                  <c:v>0.48385241251121575</c:v>
                </c:pt>
                <c:pt idx="4">
                  <c:v>0.43219956241212393</c:v>
                </c:pt>
                <c:pt idx="5">
                  <c:v>0.38616391130402716</c:v>
                </c:pt>
                <c:pt idx="6">
                  <c:v>0.34513459406633828</c:v>
                </c:pt>
                <c:pt idx="7">
                  <c:v>0.30856717658726096</c:v>
                </c:pt>
                <c:pt idx="8">
                  <c:v>0.27597643145390488</c:v>
                </c:pt>
                <c:pt idx="9">
                  <c:v>0.24692989927932293</c:v>
                </c:pt>
                <c:pt idx="10">
                  <c:v>0.22104215022919535</c:v>
                </c:pt>
                <c:pt idx="11">
                  <c:v>0.19796966960209808</c:v>
                </c:pt>
                <c:pt idx="12">
                  <c:v>0.17740629959812493</c:v>
                </c:pt>
                <c:pt idx="13">
                  <c:v>0.15907917679089265</c:v>
                </c:pt>
                <c:pt idx="14">
                  <c:v>0.14274511139565413</c:v>
                </c:pt>
                <c:pt idx="15">
                  <c:v>0.12818736028861011</c:v>
                </c:pt>
                <c:pt idx="16">
                  <c:v>0.11521275095733963</c:v>
                </c:pt>
                <c:pt idx="17">
                  <c:v>0.10364911821892599</c:v>
                </c:pt>
                <c:pt idx="18">
                  <c:v>9.33430196925807E-2</c:v>
                </c:pt>
                <c:pt idx="19">
                  <c:v>8.4157699712476469E-2</c:v>
                </c:pt>
                <c:pt idx="20">
                  <c:v>7.5971274663150068E-2</c:v>
                </c:pt>
                <c:pt idx="21">
                  <c:v>6.8675115657976293E-2</c:v>
                </c:pt>
                <c:pt idx="22">
                  <c:v>6.2172407099842251E-2</c:v>
                </c:pt>
                <c:pt idx="23">
                  <c:v>5.6376861996994924E-2</c:v>
                </c:pt>
                <c:pt idx="24">
                  <c:v>5.1211576987085734E-2</c:v>
                </c:pt>
                <c:pt idx="25">
                  <c:v>4.660801187627607E-2</c:v>
                </c:pt>
                <c:pt idx="26">
                  <c:v>4.2505080152507153E-2</c:v>
                </c:pt>
                <c:pt idx="27">
                  <c:v>3.8848338404599433E-2</c:v>
                </c:pt>
                <c:pt idx="28">
                  <c:v>3.5589263891263816E-2</c:v>
                </c:pt>
                <c:pt idx="29">
                  <c:v>3.268461067380566E-2</c:v>
                </c:pt>
                <c:pt idx="30">
                  <c:v>3.0095835768793384E-2</c:v>
                </c:pt>
                <c:pt idx="31">
                  <c:v>2.7788587706083601E-2</c:v>
                </c:pt>
                <c:pt idx="32">
                  <c:v>2.5732250705686237E-2</c:v>
                </c:pt>
                <c:pt idx="33">
                  <c:v>2.3899538424962959E-2</c:v>
                </c:pt>
                <c:pt idx="34">
                  <c:v>2.2266131885439116E-2</c:v>
                </c:pt>
                <c:pt idx="35">
                  <c:v>2.0810356774734654E-2</c:v>
                </c:pt>
                <c:pt idx="36">
                  <c:v>1.9512895841607564E-2</c:v>
                </c:pt>
                <c:pt idx="37">
                  <c:v>1.8356532567766183E-2</c:v>
                </c:pt>
                <c:pt idx="38">
                  <c:v>1.7325922715131625E-2</c:v>
                </c:pt>
                <c:pt idx="39">
                  <c:v>1.6407390717121186E-2</c:v>
                </c:pt>
                <c:pt idx="40">
                  <c:v>1.5588748212188521E-2</c:v>
                </c:pt>
                <c:pt idx="41">
                  <c:v>1.4859132311671134E-2</c:v>
                </c:pt>
                <c:pt idx="42">
                  <c:v>1.4208861455857714E-2</c:v>
                </c:pt>
                <c:pt idx="43">
                  <c:v>1.362930694557297E-2</c:v>
                </c:pt>
                <c:pt idx="44">
                  <c:v>1.3112778444582049E-2</c:v>
                </c:pt>
                <c:pt idx="45">
                  <c:v>1.2652421933501063E-2</c:v>
                </c:pt>
                <c:pt idx="46">
                  <c:v>1.2242128761124167E-2</c:v>
                </c:pt>
                <c:pt idx="47">
                  <c:v>1.1876454586333384E-2</c:v>
                </c:pt>
                <c:pt idx="48">
                  <c:v>1.1550547134999811E-2</c:v>
                </c:pt>
                <c:pt idx="49">
                  <c:v>1.1260081813253983E-2</c:v>
                </c:pt>
                <c:pt idx="50">
                  <c:v>1.1001204322752712E-2</c:v>
                </c:pt>
                <c:pt idx="51">
                  <c:v>1.0770479516481732E-2</c:v>
                </c:pt>
                <c:pt idx="52">
                  <c:v>1.0564845816442002E-2</c:v>
                </c:pt>
                <c:pt idx="53">
                  <c:v>1.0381574588369661E-2</c:v>
                </c:pt>
                <c:pt idx="54">
                  <c:v>1.0218233934417297E-2</c:v>
                </c:pt>
                <c:pt idx="55">
                  <c:v>1.0072656423346824E-2</c:v>
                </c:pt>
                <c:pt idx="56">
                  <c:v>9.9429103300341434E-3</c:v>
                </c:pt>
                <c:pt idx="57">
                  <c:v>9.8272740026500993E-3</c:v>
                </c:pt>
                <c:pt idx="58">
                  <c:v>9.5255991891497072E-3</c:v>
                </c:pt>
                <c:pt idx="59">
                  <c:v>9.7242130173865009E-3</c:v>
                </c:pt>
                <c:pt idx="60">
                  <c:v>9.7242130173865009E-3</c:v>
                </c:pt>
                <c:pt idx="61">
                  <c:v>9.7242130173865009E-3</c:v>
                </c:pt>
                <c:pt idx="62">
                  <c:v>9.7242130173865009E-3</c:v>
                </c:pt>
                <c:pt idx="63">
                  <c:v>9.7242130173865009E-3</c:v>
                </c:pt>
                <c:pt idx="64">
                  <c:v>9.7242130173865009E-3</c:v>
                </c:pt>
                <c:pt idx="65">
                  <c:v>9.7242130173865009E-3</c:v>
                </c:pt>
                <c:pt idx="66">
                  <c:v>9.7242130173865009E-3</c:v>
                </c:pt>
                <c:pt idx="67">
                  <c:v>9.7242130173865009E-3</c:v>
                </c:pt>
                <c:pt idx="68">
                  <c:v>9.7242130173865009E-3</c:v>
                </c:pt>
                <c:pt idx="69">
                  <c:v>9.9999999999999989E-51</c:v>
                </c:pt>
                <c:pt idx="70">
                  <c:v>9.9999999999999989E-51</c:v>
                </c:pt>
                <c:pt idx="71">
                  <c:v>9.9999999999999989E-51</c:v>
                </c:pt>
                <c:pt idx="72">
                  <c:v>9.9999999999999989E-51</c:v>
                </c:pt>
                <c:pt idx="73">
                  <c:v>9.9999999999999989E-51</c:v>
                </c:pt>
                <c:pt idx="74">
                  <c:v>9.9999999999999989E-51</c:v>
                </c:pt>
                <c:pt idx="75">
                  <c:v>9.9999999999999989E-51</c:v>
                </c:pt>
                <c:pt idx="76">
                  <c:v>9.9999999999999989E-51</c:v>
                </c:pt>
                <c:pt idx="77">
                  <c:v>9.9999999999999989E-51</c:v>
                </c:pt>
                <c:pt idx="78">
                  <c:v>9.9999999999999989E-51</c:v>
                </c:pt>
                <c:pt idx="79">
                  <c:v>9.9999999999999989E-51</c:v>
                </c:pt>
                <c:pt idx="80">
                  <c:v>9.9999999999999989E-51</c:v>
                </c:pt>
                <c:pt idx="81">
                  <c:v>9.9999999999999989E-51</c:v>
                </c:pt>
                <c:pt idx="82">
                  <c:v>9.9999999999999989E-51</c:v>
                </c:pt>
                <c:pt idx="83">
                  <c:v>9.9999999999999989E-51</c:v>
                </c:pt>
                <c:pt idx="84">
                  <c:v>9.9999999999999989E-51</c:v>
                </c:pt>
                <c:pt idx="85">
                  <c:v>9.9999999999999989E-51</c:v>
                </c:pt>
                <c:pt idx="86">
                  <c:v>9.9999999999999989E-51</c:v>
                </c:pt>
                <c:pt idx="87">
                  <c:v>9.9999999999999989E-51</c:v>
                </c:pt>
                <c:pt idx="88">
                  <c:v>9.9999999999999989E-51</c:v>
                </c:pt>
                <c:pt idx="89">
                  <c:v>9.9999999999999989E-51</c:v>
                </c:pt>
                <c:pt idx="90">
                  <c:v>9.9999999999999989E-51</c:v>
                </c:pt>
                <c:pt idx="91">
                  <c:v>9.9999999999999989E-51</c:v>
                </c:pt>
                <c:pt idx="92">
                  <c:v>9.9999999999999989E-51</c:v>
                </c:pt>
                <c:pt idx="93">
                  <c:v>9.9999999999999989E-51</c:v>
                </c:pt>
                <c:pt idx="94">
                  <c:v>9.9999999999999989E-51</c:v>
                </c:pt>
                <c:pt idx="95">
                  <c:v>9.9999999999999989E-51</c:v>
                </c:pt>
                <c:pt idx="96">
                  <c:v>9.9999999999999989E-51</c:v>
                </c:pt>
                <c:pt idx="97">
                  <c:v>9.9999999999999989E-51</c:v>
                </c:pt>
                <c:pt idx="98">
                  <c:v>9.9999999999999989E-51</c:v>
                </c:pt>
                <c:pt idx="99">
                  <c:v>9.9999999999999989E-51</c:v>
                </c:pt>
                <c:pt idx="100">
                  <c:v>9.9999999999999989E-51</c:v>
                </c:pt>
                <c:pt idx="101">
                  <c:v>9.9999999999999989E-51</c:v>
                </c:pt>
                <c:pt idx="102">
                  <c:v>9.9999999999999989E-51</c:v>
                </c:pt>
                <c:pt idx="103">
                  <c:v>9.9999999999999989E-51</c:v>
                </c:pt>
                <c:pt idx="104">
                  <c:v>9.9999999999999989E-51</c:v>
                </c:pt>
                <c:pt idx="105">
                  <c:v>9.9999999999999989E-51</c:v>
                </c:pt>
                <c:pt idx="106">
                  <c:v>9.9999999999999989E-51</c:v>
                </c:pt>
                <c:pt idx="107">
                  <c:v>9.9999999999999989E-51</c:v>
                </c:pt>
                <c:pt idx="108">
                  <c:v>9.9999999999999989E-51</c:v>
                </c:pt>
                <c:pt idx="109">
                  <c:v>9.9999999999999989E-51</c:v>
                </c:pt>
                <c:pt idx="110">
                  <c:v>9.9999999999999989E-51</c:v>
                </c:pt>
                <c:pt idx="111">
                  <c:v>9.9999999999999989E-51</c:v>
                </c:pt>
                <c:pt idx="112">
                  <c:v>9.9999999999999989E-51</c:v>
                </c:pt>
                <c:pt idx="113">
                  <c:v>9.9999999999999989E-51</c:v>
                </c:pt>
                <c:pt idx="114">
                  <c:v>9.9999999999999989E-51</c:v>
                </c:pt>
                <c:pt idx="115">
                  <c:v>9.9999999999999989E-51</c:v>
                </c:pt>
                <c:pt idx="116">
                  <c:v>9.9999999999999989E-51</c:v>
                </c:pt>
                <c:pt idx="117">
                  <c:v>9.9999999999999989E-51</c:v>
                </c:pt>
                <c:pt idx="118">
                  <c:v>9.9999999999999989E-51</c:v>
                </c:pt>
                <c:pt idx="119">
                  <c:v>9.9999999999999989E-51</c:v>
                </c:pt>
                <c:pt idx="120">
                  <c:v>9.9999999999999989E-51</c:v>
                </c:pt>
                <c:pt idx="121">
                  <c:v>9.9999999999999989E-51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2-45DD-B23B-C1EAFE5C7CB4}"/>
            </c:ext>
          </c:extLst>
        </c:ser>
        <c:ser>
          <c:idx val="1"/>
          <c:order val="1"/>
          <c:tx>
            <c:strRef>
              <c:f>FMD!$AL$1</c:f>
              <c:strCache>
                <c:ptCount val="1"/>
                <c:pt idx="0">
                  <c:v>AL83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FMD!$AL$2:$AL$123</c:f>
              <c:numCache>
                <c:formatCode>General</c:formatCode>
                <c:ptCount val="122"/>
                <c:pt idx="0">
                  <c:v>55184.077506146219</c:v>
                </c:pt>
                <c:pt idx="1">
                  <c:v>5.5159430148057425</c:v>
                </c:pt>
                <c:pt idx="2">
                  <c:v>4.9158213221244846</c:v>
                </c:pt>
                <c:pt idx="3">
                  <c:v>4.3809623005279041</c:v>
                </c:pt>
                <c:pt idx="4">
                  <c:v>3.9042686957606425</c:v>
                </c:pt>
                <c:pt idx="5">
                  <c:v>3.4794150733094757</c:v>
                </c:pt>
                <c:pt idx="6">
                  <c:v>3.1007638837303517</c:v>
                </c:pt>
                <c:pt idx="7">
                  <c:v>2.763290655792499</c:v>
                </c:pt>
                <c:pt idx="8">
                  <c:v>2.4625173247978642</c:v>
                </c:pt>
                <c:pt idx="9">
                  <c:v>2.1944528113832802</c:v>
                </c:pt>
                <c:pt idx="10">
                  <c:v>1.9555400623221699</c:v>
                </c:pt>
                <c:pt idx="11">
                  <c:v>1.7426088505893425</c:v>
                </c:pt>
                <c:pt idx="12">
                  <c:v>1.5528337083745054</c:v>
                </c:pt>
                <c:pt idx="13">
                  <c:v>1.3836964348410667</c:v>
                </c:pt>
                <c:pt idx="14">
                  <c:v>1.2329526811310039</c:v>
                </c:pt>
                <c:pt idx="15">
                  <c:v>1.0986021692191099</c:v>
                </c:pt>
                <c:pt idx="16">
                  <c:v>0.97886214943888539</c:v>
                </c:pt>
                <c:pt idx="17">
                  <c:v>0.87214374447760712</c:v>
                </c:pt>
                <c:pt idx="18">
                  <c:v>0.77703086593973081</c:v>
                </c:pt>
                <c:pt idx="19">
                  <c:v>0.6922614237142457</c:v>
                </c:pt>
                <c:pt idx="20">
                  <c:v>0.61671057880570956</c:v>
                </c:pt>
                <c:pt idx="21">
                  <c:v>0.5493758174041794</c:v>
                </c:pt>
                <c:pt idx="22">
                  <c:v>0.4893636481360536</c:v>
                </c:pt>
                <c:pt idx="23">
                  <c:v>0.43587774597639567</c:v>
                </c:pt>
                <c:pt idx="24">
                  <c:v>0.38820838549966974</c:v>
                </c:pt>
                <c:pt idx="25">
                  <c:v>0.3457230232545529</c:v>
                </c:pt>
                <c:pt idx="26">
                  <c:v>0.30785790429664056</c:v>
                </c:pt>
                <c:pt idx="27">
                  <c:v>0.27411058150285533</c:v>
                </c:pt>
                <c:pt idx="28">
                  <c:v>0.24403324840339191</c:v>
                </c:pt>
                <c:pt idx="29">
                  <c:v>0.21722679706193349</c:v>
                </c:pt>
                <c:pt idx="30">
                  <c:v>0.19333552215582683</c:v>
                </c:pt>
                <c:pt idx="31">
                  <c:v>0.17204240098254373</c:v>
                </c:pt>
                <c:pt idx="32">
                  <c:v>0.15306488676105964</c:v>
                </c:pt>
                <c:pt idx="33">
                  <c:v>0.13615115940771536</c:v>
                </c:pt>
                <c:pt idx="34">
                  <c:v>0.12107678403670891</c:v>
                </c:pt>
                <c:pt idx="35">
                  <c:v>0.10764173284551895</c:v>
                </c:pt>
                <c:pt idx="36">
                  <c:v>9.5667730867496178E-2</c:v>
                </c:pt>
                <c:pt idx="37">
                  <c:v>8.4995890371368094E-2</c:v>
                </c:pt>
                <c:pt idx="38">
                  <c:v>7.548460251758031E-2</c:v>
                </c:pt>
                <c:pt idx="39">
                  <c:v>6.7007658295031761E-2</c:v>
                </c:pt>
                <c:pt idx="40">
                  <c:v>5.9452573804177865E-2</c:v>
                </c:pt>
                <c:pt idx="41">
                  <c:v>5.2719097664024689E-2</c:v>
                </c:pt>
                <c:pt idx="42">
                  <c:v>4.6717880737211982E-2</c:v>
                </c:pt>
                <c:pt idx="43">
                  <c:v>4.1369290521246063E-2</c:v>
                </c:pt>
                <c:pt idx="44">
                  <c:v>3.6602354473573462E-2</c:v>
                </c:pt>
                <c:pt idx="45">
                  <c:v>3.235381824906159E-2</c:v>
                </c:pt>
                <c:pt idx="46">
                  <c:v>2.8567306353270289E-2</c:v>
                </c:pt>
                <c:pt idx="47">
                  <c:v>2.5192574073891683E-2</c:v>
                </c:pt>
                <c:pt idx="48">
                  <c:v>2.2184840763945262E-2</c:v>
                </c:pt>
                <c:pt idx="49">
                  <c:v>1.9504195629799395E-2</c:v>
                </c:pt>
                <c:pt idx="50">
                  <c:v>1.7115068139188196E-2</c:v>
                </c:pt>
                <c:pt idx="51">
                  <c:v>1.4985756021859895E-2</c:v>
                </c:pt>
                <c:pt idx="52">
                  <c:v>1.3088004599711477E-2</c:v>
                </c:pt>
                <c:pt idx="53">
                  <c:v>1.1396631864377053E-2</c:v>
                </c:pt>
                <c:pt idx="54">
                  <c:v>9.8891943272764182E-3</c:v>
                </c:pt>
                <c:pt idx="55">
                  <c:v>8.5456892081574171E-3</c:v>
                </c:pt>
                <c:pt idx="56">
                  <c:v>7.3482890103551543E-3</c:v>
                </c:pt>
                <c:pt idx="57">
                  <c:v>6.2811049607423355E-3</c:v>
                </c:pt>
                <c:pt idx="58">
                  <c:v>5.3299761753635563E-3</c:v>
                </c:pt>
                <c:pt idx="59">
                  <c:v>4.4822817531087024E-3</c:v>
                </c:pt>
                <c:pt idx="60">
                  <c:v>3.7267733040233118E-3</c:v>
                </c:pt>
                <c:pt idx="61">
                  <c:v>3.0534256900079959E-3</c:v>
                </c:pt>
                <c:pt idx="62">
                  <c:v>2.4533039973267268E-3</c:v>
                </c:pt>
                <c:pt idx="63">
                  <c:v>1.918444975730133E-3</c:v>
                </c:pt>
                <c:pt idx="64">
                  <c:v>1.4417513709628739E-3</c:v>
                </c:pt>
                <c:pt idx="65">
                  <c:v>1.0168977485116881E-3</c:v>
                </c:pt>
                <c:pt idx="66">
                  <c:v>6.382465589325569E-4</c:v>
                </c:pt>
                <c:pt idx="67">
                  <c:v>3.0077333099469677E-4</c:v>
                </c:pt>
                <c:pt idx="68">
                  <c:v>5.5554606286624896E-17</c:v>
                </c:pt>
                <c:pt idx="69">
                  <c:v>9.9999999999999989E-51</c:v>
                </c:pt>
                <c:pt idx="70">
                  <c:v>9.9999999999999989E-51</c:v>
                </c:pt>
                <c:pt idx="71">
                  <c:v>9.9999999999999989E-51</c:v>
                </c:pt>
                <c:pt idx="72">
                  <c:v>9.9999999999999989E-51</c:v>
                </c:pt>
                <c:pt idx="73">
                  <c:v>9.9999999999999989E-51</c:v>
                </c:pt>
                <c:pt idx="74">
                  <c:v>9.9999999999999989E-51</c:v>
                </c:pt>
                <c:pt idx="75">
                  <c:v>9.9999999999999989E-51</c:v>
                </c:pt>
                <c:pt idx="76">
                  <c:v>9.9999999999999989E-51</c:v>
                </c:pt>
                <c:pt idx="77">
                  <c:v>9.9999999999999989E-51</c:v>
                </c:pt>
                <c:pt idx="78">
                  <c:v>9.9999999999999989E-51</c:v>
                </c:pt>
                <c:pt idx="79">
                  <c:v>9.9999999999999989E-51</c:v>
                </c:pt>
                <c:pt idx="80">
                  <c:v>9.9999999999999989E-51</c:v>
                </c:pt>
                <c:pt idx="81">
                  <c:v>9.9999999999999989E-51</c:v>
                </c:pt>
                <c:pt idx="82">
                  <c:v>9.9999999999999989E-51</c:v>
                </c:pt>
                <c:pt idx="83">
                  <c:v>9.9999999999999989E-51</c:v>
                </c:pt>
                <c:pt idx="84">
                  <c:v>9.9999999999999989E-51</c:v>
                </c:pt>
                <c:pt idx="85">
                  <c:v>9.9999999999999989E-51</c:v>
                </c:pt>
                <c:pt idx="86">
                  <c:v>9.9999999999999989E-51</c:v>
                </c:pt>
                <c:pt idx="87">
                  <c:v>9.9999999999999989E-51</c:v>
                </c:pt>
                <c:pt idx="88">
                  <c:v>9.9999999999999989E-51</c:v>
                </c:pt>
                <c:pt idx="89">
                  <c:v>9.9999999999999989E-51</c:v>
                </c:pt>
                <c:pt idx="90">
                  <c:v>9.9999999999999989E-51</c:v>
                </c:pt>
                <c:pt idx="91">
                  <c:v>9.9999999999999989E-51</c:v>
                </c:pt>
                <c:pt idx="92">
                  <c:v>9.9999999999999989E-51</c:v>
                </c:pt>
                <c:pt idx="93">
                  <c:v>9.9999999999999989E-51</c:v>
                </c:pt>
                <c:pt idx="94">
                  <c:v>9.9999999999999989E-51</c:v>
                </c:pt>
                <c:pt idx="95">
                  <c:v>9.9999999999999989E-51</c:v>
                </c:pt>
                <c:pt idx="96">
                  <c:v>9.9999999999999989E-51</c:v>
                </c:pt>
                <c:pt idx="97">
                  <c:v>9.9999999999999989E-51</c:v>
                </c:pt>
                <c:pt idx="98">
                  <c:v>9.9999999999999989E-51</c:v>
                </c:pt>
                <c:pt idx="99">
                  <c:v>9.9999999999999989E-51</c:v>
                </c:pt>
                <c:pt idx="100">
                  <c:v>9.9999999999999989E-51</c:v>
                </c:pt>
                <c:pt idx="101">
                  <c:v>9.9999999999999989E-51</c:v>
                </c:pt>
                <c:pt idx="102">
                  <c:v>9.9999999999999989E-51</c:v>
                </c:pt>
                <c:pt idx="103">
                  <c:v>9.9999999999999989E-51</c:v>
                </c:pt>
                <c:pt idx="104">
                  <c:v>9.9999999999999989E-51</c:v>
                </c:pt>
                <c:pt idx="105">
                  <c:v>9.9999999999999989E-51</c:v>
                </c:pt>
                <c:pt idx="106">
                  <c:v>9.9999999999999989E-51</c:v>
                </c:pt>
                <c:pt idx="107">
                  <c:v>9.9999999999999989E-51</c:v>
                </c:pt>
                <c:pt idx="108">
                  <c:v>9.9999999999999989E-51</c:v>
                </c:pt>
                <c:pt idx="109">
                  <c:v>9.9999999999999989E-51</c:v>
                </c:pt>
                <c:pt idx="110">
                  <c:v>9.9999999999999989E-51</c:v>
                </c:pt>
                <c:pt idx="111">
                  <c:v>9.9999999999999989E-51</c:v>
                </c:pt>
                <c:pt idx="112">
                  <c:v>9.9999999999999989E-51</c:v>
                </c:pt>
                <c:pt idx="113">
                  <c:v>9.9999999999999989E-51</c:v>
                </c:pt>
                <c:pt idx="114">
                  <c:v>9.9999999999999989E-51</c:v>
                </c:pt>
                <c:pt idx="115">
                  <c:v>9.9999999999999989E-51</c:v>
                </c:pt>
                <c:pt idx="116">
                  <c:v>9.9999999999999989E-51</c:v>
                </c:pt>
                <c:pt idx="117">
                  <c:v>9.9999999999999989E-51</c:v>
                </c:pt>
                <c:pt idx="118">
                  <c:v>9.9999999999999989E-51</c:v>
                </c:pt>
                <c:pt idx="119">
                  <c:v>9.9999999999999989E-51</c:v>
                </c:pt>
                <c:pt idx="120">
                  <c:v>9.9999999999999989E-51</c:v>
                </c:pt>
                <c:pt idx="121">
                  <c:v>9.9999999999999989E-51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2-45DD-B23B-C1EAFE5C7CB4}"/>
            </c:ext>
          </c:extLst>
        </c:ser>
        <c:ser>
          <c:idx val="2"/>
          <c:order val="2"/>
          <c:tx>
            <c:strRef>
              <c:f>FMD!$AM$1</c:f>
              <c:strCache>
                <c:ptCount val="1"/>
                <c:pt idx="0">
                  <c:v>KA02-TGR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FMD!$AM$2:$AM$123</c:f>
              <c:numCache>
                <c:formatCode>0.00E+00</c:formatCode>
                <c:ptCount val="122"/>
                <c:pt idx="0">
                  <c:v>44827.830320797511</c:v>
                </c:pt>
                <c:pt idx="1">
                  <c:v>4.4827457461069011</c:v>
                </c:pt>
                <c:pt idx="2">
                  <c:v>3.995245087510177</c:v>
                </c:pt>
                <c:pt idx="3">
                  <c:v>3.5607592970338096</c:v>
                </c:pt>
                <c:pt idx="4">
                  <c:v>3.173523035514997</c:v>
                </c:pt>
                <c:pt idx="5">
                  <c:v>2.8283979377140582</c:v>
                </c:pt>
                <c:pt idx="6">
                  <c:v>2.5208044294114549</c:v>
                </c:pt>
                <c:pt idx="7">
                  <c:v>2.2466609593271061</c:v>
                </c:pt>
                <c:pt idx="8">
                  <c:v>2.0023298395067468</c:v>
                </c:pt>
                <c:pt idx="9">
                  <c:v>1.7845689755103364</c:v>
                </c:pt>
                <c:pt idx="10">
                  <c:v>1.5904888458919746</c:v>
                </c:pt>
                <c:pt idx="11">
                  <c:v>1.4175141601153467</c:v>
                </c:pt>
                <c:pt idx="12">
                  <c:v>1.2633496861290663</c:v>
                </c:pt>
                <c:pt idx="13">
                  <c:v>1.1259497941549108</c:v>
                </c:pt>
                <c:pt idx="14">
                  <c:v>1.0034913125540001</c:v>
                </c:pt>
                <c:pt idx="15">
                  <c:v>0.8943493355852663</c:v>
                </c:pt>
                <c:pt idx="16">
                  <c:v>0.79707566204027291</c:v>
                </c:pt>
                <c:pt idx="17">
                  <c:v>0.71037957864883938</c:v>
                </c:pt>
                <c:pt idx="18">
                  <c:v>0.63311073326351452</c:v>
                </c:pt>
                <c:pt idx="19">
                  <c:v>0.56424387056103742</c:v>
                </c:pt>
                <c:pt idx="20">
                  <c:v>0.50286522771364639</c:v>
                </c:pt>
                <c:pt idx="21">
                  <c:v>0.44816040950974428</c:v>
                </c:pt>
                <c:pt idx="22">
                  <c:v>0.39940358203510246</c:v>
                </c:pt>
                <c:pt idx="23">
                  <c:v>0.35594784152221903</c:v>
                </c:pt>
                <c:pt idx="24">
                  <c:v>0.31721663056942107</c:v>
                </c:pt>
                <c:pt idx="25">
                  <c:v>0.282696087829371</c:v>
                </c:pt>
                <c:pt idx="26">
                  <c:v>0.25192822965335582</c:v>
                </c:pt>
                <c:pt idx="27">
                  <c:v>0.22450487321751542</c:v>
                </c:pt>
                <c:pt idx="28">
                  <c:v>0.20006222049637284</c:v>
                </c:pt>
                <c:pt idx="29">
                  <c:v>0.17827603121839758</c:v>
                </c:pt>
                <c:pt idx="30">
                  <c:v>0.15885732075407966</c:v>
                </c:pt>
                <c:pt idx="31">
                  <c:v>0.1415485258529523</c:v>
                </c:pt>
                <c:pt idx="32">
                  <c:v>0.12612008735464711</c:v>
                </c:pt>
                <c:pt idx="33">
                  <c:v>0.1123674045325951</c:v>
                </c:pt>
                <c:pt idx="34">
                  <c:v>0.10010812066118871</c:v>
                </c:pt>
                <c:pt idx="35">
                  <c:v>8.9179703793284035E-2</c:v>
                </c:pt>
                <c:pt idx="36">
                  <c:v>7.9437290653370768E-2</c:v>
                </c:pt>
                <c:pt idx="37">
                  <c:v>7.075176504456783E-2</c:v>
                </c:pt>
                <c:pt idx="38">
                  <c:v>6.3008045281269923E-2</c:v>
                </c:pt>
                <c:pt idx="39">
                  <c:v>5.6103557935081469E-2</c:v>
                </c:pt>
                <c:pt idx="40">
                  <c:v>4.9946877656636968E-2</c:v>
                </c:pt>
                <c:pt idx="41">
                  <c:v>4.4456515042895065E-2</c:v>
                </c:pt>
                <c:pt idx="42">
                  <c:v>3.9559836487926485E-2</c:v>
                </c:pt>
                <c:pt idx="43">
                  <c:v>3.5192101711334786E-2</c:v>
                </c:pt>
                <c:pt idx="44">
                  <c:v>3.1295606225639337E-2</c:v>
                </c:pt>
                <c:pt idx="45">
                  <c:v>2.7818917403149016E-2</c:v>
                </c:pt>
                <c:pt idx="46">
                  <c:v>2.4716194052653795E-2</c:v>
                </c:pt>
                <c:pt idx="47">
                  <c:v>2.1946580533243297E-2</c:v>
                </c:pt>
                <c:pt idx="48">
                  <c:v>1.947366743139213E-2</c:v>
                </c:pt>
                <c:pt idx="49">
                  <c:v>1.7265011720981556E-2</c:v>
                </c:pt>
                <c:pt idx="50">
                  <c:v>1.5291710125261756E-2</c:v>
                </c:pt>
                <c:pt idx="51">
                  <c:v>1.3528020114154731E-2</c:v>
                </c:pt>
                <c:pt idx="52">
                  <c:v>1.1951023607024245E-2</c:v>
                </c:pt>
                <c:pt idx="53">
                  <c:v>1.0540329015072304E-2</c:v>
                </c:pt>
                <c:pt idx="54">
                  <c:v>9.2778077510486789E-3</c:v>
                </c:pt>
                <c:pt idx="55">
                  <c:v>8.1473617557726186E-3</c:v>
                </c:pt>
                <c:pt idx="56">
                  <c:v>7.1347189355812149E-3</c:v>
                </c:pt>
                <c:pt idx="57">
                  <c:v>6.2272536615958739E-3</c:v>
                </c:pt>
                <c:pt idx="58">
                  <c:v>5.4138296339897758E-3</c:v>
                </c:pt>
                <c:pt idx="59">
                  <c:v>4.6846624392799015E-3</c:v>
                </c:pt>
                <c:pt idx="60">
                  <c:v>4.0311989977845396E-3</c:v>
                </c:pt>
                <c:pt idx="61">
                  <c:v>3.4460107818104478E-3</c:v>
                </c:pt>
                <c:pt idx="62">
                  <c:v>2.9226971595354171E-3</c:v>
                </c:pt>
                <c:pt idx="63">
                  <c:v>2.4557944841310003E-3</c:v>
                </c:pt>
                <c:pt idx="64">
                  <c:v>2.0406856509196333E-3</c:v>
                </c:pt>
                <c:pt idx="65">
                  <c:v>1.6735039253036076E-3</c:v>
                </c:pt>
                <c:pt idx="66">
                  <c:v>1.3510241809162047E-3</c:v>
                </c:pt>
                <c:pt idx="67">
                  <c:v>1.070534757380219E-3</c:v>
                </c:pt>
                <c:pt idx="68">
                  <c:v>8.2968465055624681E-4</c:v>
                </c:pt>
                <c:pt idx="69">
                  <c:v>6.2630455339460255E-4</c:v>
                </c:pt>
                <c:pt idx="70">
                  <c:v>4.5820718070295843E-4</c:v>
                </c:pt>
                <c:pt idx="71">
                  <c:v>3.2298258662683183E-4</c:v>
                </c:pt>
                <c:pt idx="72">
                  <c:v>2.1781671013901144E-4</c:v>
                </c:pt>
                <c:pt idx="73">
                  <c:v>1.3937277227536735E-4</c:v>
                </c:pt>
                <c:pt idx="74">
                  <c:v>8.3779297407281039E-5</c:v>
                </c:pt>
                <c:pt idx="75">
                  <c:v>4.6757775057665583E-5</c:v>
                </c:pt>
                <c:pt idx="76">
                  <c:v>2.3891954866175917E-5</c:v>
                </c:pt>
                <c:pt idx="77">
                  <c:v>1.0992766174422034E-5</c:v>
                </c:pt>
                <c:pt idx="78">
                  <c:v>4.4651379422395397E-6</c:v>
                </c:pt>
                <c:pt idx="79">
                  <c:v>1.5639836808228466E-6</c:v>
                </c:pt>
                <c:pt idx="80">
                  <c:v>4.5938049218741542E-7</c:v>
                </c:pt>
                <c:pt idx="81">
                  <c:v>1.0945700459237749E-7</c:v>
                </c:pt>
                <c:pt idx="82">
                  <c:v>2.0338371628746004E-8</c:v>
                </c:pt>
                <c:pt idx="83">
                  <c:v>2.8121110717163197E-9</c:v>
                </c:pt>
                <c:pt idx="84">
                  <c:v>2.7365096268455772E-10</c:v>
                </c:pt>
                <c:pt idx="85">
                  <c:v>1.7540959992482793E-11</c:v>
                </c:pt>
                <c:pt idx="86">
                  <c:v>6.8458064562045506E-13</c:v>
                </c:pt>
                <c:pt idx="87">
                  <c:v>1.4814647805612797E-14</c:v>
                </c:pt>
                <c:pt idx="88">
                  <c:v>1.5906595048613315E-16</c:v>
                </c:pt>
                <c:pt idx="89">
                  <c:v>7.4251603137752412E-19</c:v>
                </c:pt>
                <c:pt idx="90">
                  <c:v>1.2879087894841313E-21</c:v>
                </c:pt>
                <c:pt idx="91">
                  <c:v>6.8876113666941494E-25</c:v>
                </c:pt>
                <c:pt idx="92">
                  <c:v>9.097720273552953E-29</c:v>
                </c:pt>
                <c:pt idx="93">
                  <c:v>2.2803202790209392E-33</c:v>
                </c:pt>
                <c:pt idx="94">
                  <c:v>7.9286164449586936E-39</c:v>
                </c:pt>
                <c:pt idx="95">
                  <c:v>2.635290003120887E-45</c:v>
                </c:pt>
                <c:pt idx="96">
                  <c:v>5.3789504785614434E-53</c:v>
                </c:pt>
                <c:pt idx="97">
                  <c:v>3.9846023864368767E-62</c:v>
                </c:pt>
                <c:pt idx="98">
                  <c:v>5.7334138738646312E-73</c:v>
                </c:pt>
                <c:pt idx="99">
                  <c:v>7.6230872733041629E-86</c:v>
                </c:pt>
                <c:pt idx="100">
                  <c:v>3.8731622320450587E-101</c:v>
                </c:pt>
                <c:pt idx="101">
                  <c:v>2.6330568664753518E-119</c:v>
                </c:pt>
                <c:pt idx="102">
                  <c:v>6.8809088688025754E-141</c:v>
                </c:pt>
                <c:pt idx="103">
                  <c:v>1.5698128864808354E-166</c:v>
                </c:pt>
                <c:pt idx="104">
                  <c:v>5.3695644847869821E-197</c:v>
                </c:pt>
                <c:pt idx="105">
                  <c:v>3.3928422785780953E-233</c:v>
                </c:pt>
                <c:pt idx="106">
                  <c:v>3.2881415008957216E-276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2-45DD-B23B-C1EAFE5C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0351"/>
        <c:axId val="1725335791"/>
      </c:scatterChart>
      <c:valAx>
        <c:axId val="1725350351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35791"/>
        <c:crosses val="autoZero"/>
        <c:crossBetween val="midCat"/>
        <c:majorUnit val="1"/>
      </c:valAx>
      <c:valAx>
        <c:axId val="1725335791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annual rate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0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FMD!$AQ$1</c:f>
              <c:strCache>
                <c:ptCount val="1"/>
                <c:pt idx="0">
                  <c:v>YC85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FMD!$AQ$4:$AQ$123</c:f>
              <c:numCache>
                <c:formatCode>General</c:formatCode>
                <c:ptCount val="120"/>
                <c:pt idx="0">
                  <c:v>6.5027085581340516E-2</c:v>
                </c:pt>
                <c:pt idx="1">
                  <c:v>5.7955451028473159E-2</c:v>
                </c:pt>
                <c:pt idx="2">
                  <c:v>5.1652850099091818E-2</c:v>
                </c:pt>
                <c:pt idx="3">
                  <c:v>4.6035651108096765E-2</c:v>
                </c:pt>
                <c:pt idx="4">
                  <c:v>4.1029317237688878E-2</c:v>
                </c:pt>
                <c:pt idx="5">
                  <c:v>3.6567417479077324E-2</c:v>
                </c:pt>
                <c:pt idx="6">
                  <c:v>3.259074513335608E-2</c:v>
                </c:pt>
                <c:pt idx="7">
                  <c:v>2.9046532174581946E-2</c:v>
                </c:pt>
                <c:pt idx="8">
                  <c:v>2.5887749050127584E-2</c:v>
                </c:pt>
                <c:pt idx="9">
                  <c:v>2.3072480627097269E-2</c:v>
                </c:pt>
                <c:pt idx="10">
                  <c:v>2.0563370003973153E-2</c:v>
                </c:pt>
                <c:pt idx="11">
                  <c:v>1.8327122807232282E-2</c:v>
                </c:pt>
                <c:pt idx="12">
                  <c:v>1.6334065395238517E-2</c:v>
                </c:pt>
                <c:pt idx="13">
                  <c:v>1.455775110704402E-2</c:v>
                </c:pt>
                <c:pt idx="14">
                  <c:v>1.2974609331270481E-2</c:v>
                </c:pt>
                <c:pt idx="15">
                  <c:v>1.156363273841364E-2</c:v>
                </c:pt>
                <c:pt idx="16">
                  <c:v>1.0306098526345286E-2</c:v>
                </c:pt>
                <c:pt idx="17">
                  <c:v>9.1853199801042312E-3</c:v>
                </c:pt>
                <c:pt idx="18">
                  <c:v>8.1864250493264012E-3</c:v>
                </c:pt>
                <c:pt idx="19">
                  <c:v>7.2961590051737746E-3</c:v>
                </c:pt>
                <c:pt idx="20">
                  <c:v>6.5027085581340419E-3</c:v>
                </c:pt>
                <c:pt idx="21">
                  <c:v>5.795545102847327E-3</c:v>
                </c:pt>
                <c:pt idx="22">
                  <c:v>5.1652850099091902E-3</c:v>
                </c:pt>
                <c:pt idx="23">
                  <c:v>4.603565110809664E-3</c:v>
                </c:pt>
                <c:pt idx="24">
                  <c:v>4.102931723768917E-3</c:v>
                </c:pt>
                <c:pt idx="25">
                  <c:v>3.6567417479077199E-3</c:v>
                </c:pt>
                <c:pt idx="26">
                  <c:v>3.2590745133356178E-3</c:v>
                </c:pt>
                <c:pt idx="27">
                  <c:v>2.9046532174581557E-3</c:v>
                </c:pt>
                <c:pt idx="28">
                  <c:v>2.5887749050122755E-3</c:v>
                </c:pt>
                <c:pt idx="29">
                  <c:v>2.3072480627097831E-3</c:v>
                </c:pt>
                <c:pt idx="30">
                  <c:v>2.0563370003973645E-3</c:v>
                </c:pt>
                <c:pt idx="31">
                  <c:v>1.8327122807232782E-3</c:v>
                </c:pt>
                <c:pt idx="32">
                  <c:v>1.6334065395238427E-3</c:v>
                </c:pt>
                <c:pt idx="33">
                  <c:v>1.4557751107044624E-3</c:v>
                </c:pt>
                <c:pt idx="34">
                  <c:v>1.2974609331270898E-3</c:v>
                </c:pt>
                <c:pt idx="35">
                  <c:v>1.1563632738413807E-3</c:v>
                </c:pt>
                <c:pt idx="36">
                  <c:v>1.0306098526345585E-3</c:v>
                </c:pt>
                <c:pt idx="37">
                  <c:v>9.1853199801043839E-4</c:v>
                </c:pt>
                <c:pt idx="38">
                  <c:v>8.1864250493266476E-4</c:v>
                </c:pt>
                <c:pt idx="39">
                  <c:v>7.2961590051738752E-4</c:v>
                </c:pt>
                <c:pt idx="40">
                  <c:v>6.502708558134198E-4</c:v>
                </c:pt>
                <c:pt idx="41">
                  <c:v>5.795545102847445E-4</c:v>
                </c:pt>
                <c:pt idx="42">
                  <c:v>5.165285009909211E-4</c:v>
                </c:pt>
                <c:pt idx="43">
                  <c:v>4.6035651108098513E-4</c:v>
                </c:pt>
                <c:pt idx="44">
                  <c:v>4.1029317237689655E-4</c:v>
                </c:pt>
                <c:pt idx="45">
                  <c:v>3.656741747907824E-4</c:v>
                </c:pt>
                <c:pt idx="46">
                  <c:v>3.2590745133357323E-4</c:v>
                </c:pt>
                <c:pt idx="47">
                  <c:v>2.9046532174582806E-4</c:v>
                </c:pt>
                <c:pt idx="48">
                  <c:v>2.5887749050127092E-4</c:v>
                </c:pt>
                <c:pt idx="49">
                  <c:v>2.307248062709804E-4</c:v>
                </c:pt>
                <c:pt idx="50">
                  <c:v>2.0563370003972951E-4</c:v>
                </c:pt>
                <c:pt idx="51">
                  <c:v>1.83271228072341E-4</c:v>
                </c:pt>
                <c:pt idx="52">
                  <c:v>1.6334065395236415E-4</c:v>
                </c:pt>
                <c:pt idx="53">
                  <c:v>1.455775110704733E-4</c:v>
                </c:pt>
                <c:pt idx="54">
                  <c:v>1.2974609331268053E-4</c:v>
                </c:pt>
                <c:pt idx="55">
                  <c:v>1.1563632738404404E-4</c:v>
                </c:pt>
                <c:pt idx="56">
                  <c:v>3.0167481350039209E-4</c:v>
                </c:pt>
                <c:pt idx="57">
                  <c:v>9.7242130173865078E-3</c:v>
                </c:pt>
                <c:pt idx="58">
                  <c:v>9.7242130173865078E-3</c:v>
                </c:pt>
                <c:pt idx="59">
                  <c:v>9.7242130173865078E-3</c:v>
                </c:pt>
                <c:pt idx="60">
                  <c:v>9.7242130173865078E-3</c:v>
                </c:pt>
                <c:pt idx="61">
                  <c:v>9.7242130173865078E-3</c:v>
                </c:pt>
                <c:pt idx="62">
                  <c:v>9.7242130173865078E-3</c:v>
                </c:pt>
                <c:pt idx="63">
                  <c:v>9.7242130173865078E-3</c:v>
                </c:pt>
                <c:pt idx="64">
                  <c:v>9.7242130173865078E-3</c:v>
                </c:pt>
                <c:pt idx="65">
                  <c:v>9.7242130173865078E-3</c:v>
                </c:pt>
                <c:pt idx="66">
                  <c:v>9.7242130173865078E-3</c:v>
                </c:pt>
                <c:pt idx="67">
                  <c:v>1E-50</c:v>
                </c:pt>
                <c:pt idx="68">
                  <c:v>1E-50</c:v>
                </c:pt>
                <c:pt idx="69">
                  <c:v>1E-50</c:v>
                </c:pt>
                <c:pt idx="70">
                  <c:v>1E-50</c:v>
                </c:pt>
                <c:pt idx="71">
                  <c:v>1E-50</c:v>
                </c:pt>
                <c:pt idx="72">
                  <c:v>1E-50</c:v>
                </c:pt>
                <c:pt idx="73">
                  <c:v>1E-50</c:v>
                </c:pt>
                <c:pt idx="74">
                  <c:v>1E-50</c:v>
                </c:pt>
                <c:pt idx="75">
                  <c:v>1E-50</c:v>
                </c:pt>
                <c:pt idx="76">
                  <c:v>1E-50</c:v>
                </c:pt>
                <c:pt idx="77">
                  <c:v>1E-50</c:v>
                </c:pt>
                <c:pt idx="78">
                  <c:v>1E-50</c:v>
                </c:pt>
                <c:pt idx="79">
                  <c:v>1E-50</c:v>
                </c:pt>
                <c:pt idx="80">
                  <c:v>1E-50</c:v>
                </c:pt>
                <c:pt idx="81">
                  <c:v>1E-50</c:v>
                </c:pt>
                <c:pt idx="82">
                  <c:v>1E-50</c:v>
                </c:pt>
                <c:pt idx="83">
                  <c:v>1E-50</c:v>
                </c:pt>
                <c:pt idx="84">
                  <c:v>1E-50</c:v>
                </c:pt>
                <c:pt idx="85">
                  <c:v>1E-50</c:v>
                </c:pt>
                <c:pt idx="86">
                  <c:v>1E-50</c:v>
                </c:pt>
                <c:pt idx="87">
                  <c:v>1E-50</c:v>
                </c:pt>
                <c:pt idx="88">
                  <c:v>1E-50</c:v>
                </c:pt>
                <c:pt idx="89">
                  <c:v>1E-50</c:v>
                </c:pt>
                <c:pt idx="90">
                  <c:v>1E-50</c:v>
                </c:pt>
                <c:pt idx="91">
                  <c:v>1E-50</c:v>
                </c:pt>
                <c:pt idx="92">
                  <c:v>1E-50</c:v>
                </c:pt>
                <c:pt idx="93">
                  <c:v>1E-50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1E-50</c:v>
                </c:pt>
                <c:pt idx="106">
                  <c:v>1E-50</c:v>
                </c:pt>
                <c:pt idx="107">
                  <c:v>1E-50</c:v>
                </c:pt>
                <c:pt idx="108">
                  <c:v>1E-50</c:v>
                </c:pt>
                <c:pt idx="109">
                  <c:v>1E-50</c:v>
                </c:pt>
                <c:pt idx="110">
                  <c:v>1E-50</c:v>
                </c:pt>
                <c:pt idx="111">
                  <c:v>1E-50</c:v>
                </c:pt>
                <c:pt idx="112">
                  <c:v>1E-50</c:v>
                </c:pt>
                <c:pt idx="113">
                  <c:v>1E-50</c:v>
                </c:pt>
                <c:pt idx="114">
                  <c:v>1E-50</c:v>
                </c:pt>
                <c:pt idx="115">
                  <c:v>1E-50</c:v>
                </c:pt>
                <c:pt idx="116">
                  <c:v>1E-50</c:v>
                </c:pt>
                <c:pt idx="117">
                  <c:v>1E-50</c:v>
                </c:pt>
                <c:pt idx="118">
                  <c:v>1E-50</c:v>
                </c:pt>
                <c:pt idx="119">
                  <c:v>1E-50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425E-B8BB-9556A7F89E37}"/>
            </c:ext>
          </c:extLst>
        </c:ser>
        <c:ser>
          <c:idx val="1"/>
          <c:order val="1"/>
          <c:tx>
            <c:strRef>
              <c:f>FMD!$AR$1</c:f>
              <c:strCache>
                <c:ptCount val="1"/>
                <c:pt idx="0">
                  <c:v>AL83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FMD!$AR$4:$AR$123</c:f>
              <c:numCache>
                <c:formatCode>General</c:formatCode>
                <c:ptCount val="120"/>
                <c:pt idx="0">
                  <c:v>0.60012169268125781</c:v>
                </c:pt>
                <c:pt idx="1">
                  <c:v>0.5348590215965805</c:v>
                </c:pt>
                <c:pt idx="2">
                  <c:v>0.47669360476726164</c:v>
                </c:pt>
                <c:pt idx="3">
                  <c:v>0.42485362245116676</c:v>
                </c:pt>
                <c:pt idx="4">
                  <c:v>0.37865118957912403</c:v>
                </c:pt>
                <c:pt idx="5">
                  <c:v>0.33747322793785273</c:v>
                </c:pt>
                <c:pt idx="6">
                  <c:v>0.30077333099463477</c:v>
                </c:pt>
                <c:pt idx="7">
                  <c:v>0.26806451341458404</c:v>
                </c:pt>
                <c:pt idx="8">
                  <c:v>0.23891274906111026</c:v>
                </c:pt>
                <c:pt idx="9">
                  <c:v>0.21293121173282747</c:v>
                </c:pt>
                <c:pt idx="10">
                  <c:v>0.18977514221483704</c:v>
                </c:pt>
                <c:pt idx="11">
                  <c:v>0.16913727353343866</c:v>
                </c:pt>
                <c:pt idx="12">
                  <c:v>0.15074375371006288</c:v>
                </c:pt>
                <c:pt idx="13">
                  <c:v>0.13435051191189396</c:v>
                </c:pt>
                <c:pt idx="14">
                  <c:v>0.11974001978022453</c:v>
                </c:pt>
                <c:pt idx="15">
                  <c:v>0.10671840496127827</c:v>
                </c:pt>
                <c:pt idx="16">
                  <c:v>9.5112878537876311E-2</c:v>
                </c:pt>
                <c:pt idx="17">
                  <c:v>8.4769442225485103E-2</c:v>
                </c:pt>
                <c:pt idx="18">
                  <c:v>7.5550844908536141E-2</c:v>
                </c:pt>
                <c:pt idx="19">
                  <c:v>6.7334761401530163E-2</c:v>
                </c:pt>
                <c:pt idx="20">
                  <c:v>6.0012169268125803E-2</c:v>
                </c:pt>
                <c:pt idx="21">
                  <c:v>5.3485902159657928E-2</c:v>
                </c:pt>
                <c:pt idx="22">
                  <c:v>4.766936047672593E-2</c:v>
                </c:pt>
                <c:pt idx="23">
                  <c:v>4.2485362245116842E-2</c:v>
                </c:pt>
                <c:pt idx="24">
                  <c:v>3.7865118957912336E-2</c:v>
                </c:pt>
                <c:pt idx="25">
                  <c:v>3.3747322793785228E-2</c:v>
                </c:pt>
                <c:pt idx="26">
                  <c:v>3.0077333099463421E-2</c:v>
                </c:pt>
                <c:pt idx="27">
                  <c:v>2.6806451341458426E-2</c:v>
                </c:pt>
                <c:pt idx="28">
                  <c:v>2.3891274906106652E-2</c:v>
                </c:pt>
                <c:pt idx="29">
                  <c:v>2.1293121173283108E-2</c:v>
                </c:pt>
                <c:pt idx="30">
                  <c:v>1.8977514221484082E-2</c:v>
                </c:pt>
                <c:pt idx="31">
                  <c:v>1.6913727353344288E-2</c:v>
                </c:pt>
                <c:pt idx="32">
                  <c:v>1.5074375371006449E-2</c:v>
                </c:pt>
                <c:pt idx="33">
                  <c:v>1.3435051191189956E-2</c:v>
                </c:pt>
                <c:pt idx="34">
                  <c:v>1.1974001978022772E-2</c:v>
                </c:pt>
                <c:pt idx="35">
                  <c:v>1.0671840496128085E-2</c:v>
                </c:pt>
                <c:pt idx="36">
                  <c:v>9.5112878537877837E-3</c:v>
                </c:pt>
                <c:pt idx="37">
                  <c:v>8.4769442225485492E-3</c:v>
                </c:pt>
                <c:pt idx="38">
                  <c:v>7.5550844908538958E-3</c:v>
                </c:pt>
                <c:pt idx="39">
                  <c:v>6.7334761401531759E-3</c:v>
                </c:pt>
                <c:pt idx="40">
                  <c:v>6.0012169268127066E-3</c:v>
                </c:pt>
                <c:pt idx="41">
                  <c:v>5.348590215965919E-3</c:v>
                </c:pt>
                <c:pt idx="42">
                  <c:v>4.7669360476726014E-3</c:v>
                </c:pt>
                <c:pt idx="43">
                  <c:v>4.2485362245118716E-3</c:v>
                </c:pt>
                <c:pt idx="44">
                  <c:v>3.7865118957913016E-3</c:v>
                </c:pt>
                <c:pt idx="45">
                  <c:v>3.3747322793786054E-3</c:v>
                </c:pt>
                <c:pt idx="46">
                  <c:v>3.0077333099464212E-3</c:v>
                </c:pt>
                <c:pt idx="47">
                  <c:v>2.6806451341458669E-3</c:v>
                </c:pt>
                <c:pt idx="48">
                  <c:v>2.3891274906111988E-3</c:v>
                </c:pt>
                <c:pt idx="49">
                  <c:v>2.1293121173283011E-3</c:v>
                </c:pt>
                <c:pt idx="50">
                  <c:v>1.8977514221484183E-3</c:v>
                </c:pt>
                <c:pt idx="51">
                  <c:v>1.6913727353344236E-3</c:v>
                </c:pt>
                <c:pt idx="52">
                  <c:v>1.5074375371006352E-3</c:v>
                </c:pt>
                <c:pt idx="53">
                  <c:v>1.3435051191190012E-3</c:v>
                </c:pt>
                <c:pt idx="54">
                  <c:v>1.1974001978022628E-3</c:v>
                </c:pt>
                <c:pt idx="55">
                  <c:v>1.0671840496128187E-3</c:v>
                </c:pt>
                <c:pt idx="56">
                  <c:v>9.5112878537877924E-4</c:v>
                </c:pt>
                <c:pt idx="57">
                  <c:v>8.4769442225485388E-4</c:v>
                </c:pt>
                <c:pt idx="58">
                  <c:v>7.5550844908539062E-4</c:v>
                </c:pt>
                <c:pt idx="59">
                  <c:v>6.7334761401531594E-4</c:v>
                </c:pt>
                <c:pt idx="60">
                  <c:v>6.0012169268126902E-4</c:v>
                </c:pt>
                <c:pt idx="61">
                  <c:v>5.3485902159659381E-4</c:v>
                </c:pt>
                <c:pt idx="62">
                  <c:v>4.766936047672591E-4</c:v>
                </c:pt>
                <c:pt idx="63">
                  <c:v>4.2485362245118586E-4</c:v>
                </c:pt>
                <c:pt idx="64">
                  <c:v>3.7865118957913118E-4</c:v>
                </c:pt>
                <c:pt idx="65">
                  <c:v>3.3747322793786013E-4</c:v>
                </c:pt>
                <c:pt idx="66">
                  <c:v>3.007733309946412E-4</c:v>
                </c:pt>
                <c:pt idx="67">
                  <c:v>1E-50</c:v>
                </c:pt>
                <c:pt idx="68">
                  <c:v>1E-50</c:v>
                </c:pt>
                <c:pt idx="69">
                  <c:v>1E-50</c:v>
                </c:pt>
                <c:pt idx="70">
                  <c:v>1E-50</c:v>
                </c:pt>
                <c:pt idx="71">
                  <c:v>1E-50</c:v>
                </c:pt>
                <c:pt idx="72">
                  <c:v>1E-50</c:v>
                </c:pt>
                <c:pt idx="73">
                  <c:v>1E-50</c:v>
                </c:pt>
                <c:pt idx="74">
                  <c:v>1E-50</c:v>
                </c:pt>
                <c:pt idx="75">
                  <c:v>1E-50</c:v>
                </c:pt>
                <c:pt idx="76">
                  <c:v>1E-50</c:v>
                </c:pt>
                <c:pt idx="77">
                  <c:v>1E-50</c:v>
                </c:pt>
                <c:pt idx="78">
                  <c:v>1E-50</c:v>
                </c:pt>
                <c:pt idx="79">
                  <c:v>1E-50</c:v>
                </c:pt>
                <c:pt idx="80">
                  <c:v>1E-50</c:v>
                </c:pt>
                <c:pt idx="81">
                  <c:v>1E-50</c:v>
                </c:pt>
                <c:pt idx="82">
                  <c:v>1E-50</c:v>
                </c:pt>
                <c:pt idx="83">
                  <c:v>1E-50</c:v>
                </c:pt>
                <c:pt idx="84">
                  <c:v>1E-50</c:v>
                </c:pt>
                <c:pt idx="85">
                  <c:v>1E-50</c:v>
                </c:pt>
                <c:pt idx="86">
                  <c:v>1E-50</c:v>
                </c:pt>
                <c:pt idx="87">
                  <c:v>1E-50</c:v>
                </c:pt>
                <c:pt idx="88">
                  <c:v>1E-50</c:v>
                </c:pt>
                <c:pt idx="89">
                  <c:v>1E-50</c:v>
                </c:pt>
                <c:pt idx="90">
                  <c:v>1E-50</c:v>
                </c:pt>
                <c:pt idx="91">
                  <c:v>1E-50</c:v>
                </c:pt>
                <c:pt idx="92">
                  <c:v>1E-50</c:v>
                </c:pt>
                <c:pt idx="93">
                  <c:v>1E-50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1E-50</c:v>
                </c:pt>
                <c:pt idx="106">
                  <c:v>1E-50</c:v>
                </c:pt>
                <c:pt idx="107">
                  <c:v>1E-50</c:v>
                </c:pt>
                <c:pt idx="108">
                  <c:v>1E-50</c:v>
                </c:pt>
                <c:pt idx="109">
                  <c:v>1E-50</c:v>
                </c:pt>
                <c:pt idx="110">
                  <c:v>1E-50</c:v>
                </c:pt>
                <c:pt idx="111">
                  <c:v>1E-50</c:v>
                </c:pt>
                <c:pt idx="112">
                  <c:v>1E-50</c:v>
                </c:pt>
                <c:pt idx="113">
                  <c:v>1E-50</c:v>
                </c:pt>
                <c:pt idx="114">
                  <c:v>1E-50</c:v>
                </c:pt>
                <c:pt idx="115">
                  <c:v>1E-50</c:v>
                </c:pt>
                <c:pt idx="116">
                  <c:v>1E-50</c:v>
                </c:pt>
                <c:pt idx="117">
                  <c:v>1E-50</c:v>
                </c:pt>
                <c:pt idx="118">
                  <c:v>1E-50</c:v>
                </c:pt>
                <c:pt idx="119">
                  <c:v>1E-50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4-425E-B8BB-9556A7F89E37}"/>
            </c:ext>
          </c:extLst>
        </c:ser>
        <c:ser>
          <c:idx val="2"/>
          <c:order val="2"/>
          <c:tx>
            <c:strRef>
              <c:f>FMD!$AS$1</c:f>
              <c:strCache>
                <c:ptCount val="1"/>
                <c:pt idx="0">
                  <c:v>KA02-TGR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FMD!$AS$4:$AS$123</c:f>
              <c:numCache>
                <c:formatCode>General</c:formatCode>
                <c:ptCount val="120"/>
                <c:pt idx="0">
                  <c:v>0.48750065859672409</c:v>
                </c:pt>
                <c:pt idx="1">
                  <c:v>0.43448579047636748</c:v>
                </c:pt>
                <c:pt idx="2">
                  <c:v>0.38723626151881252</c:v>
                </c:pt>
                <c:pt idx="3">
                  <c:v>0.34512509780093881</c:v>
                </c:pt>
                <c:pt idx="4">
                  <c:v>0.30759350830260335</c:v>
                </c:pt>
                <c:pt idx="5">
                  <c:v>0.27414347008434881</c:v>
                </c:pt>
                <c:pt idx="6">
                  <c:v>0.24433111982035927</c:v>
                </c:pt>
                <c:pt idx="7">
                  <c:v>0.21776086399641037</c:v>
                </c:pt>
                <c:pt idx="8">
                  <c:v>0.19408012961836185</c:v>
                </c:pt>
                <c:pt idx="9">
                  <c:v>0.17297468577662789</c:v>
                </c:pt>
                <c:pt idx="10">
                  <c:v>0.15416447398628041</c:v>
                </c:pt>
                <c:pt idx="11">
                  <c:v>0.13739989197415547</c:v>
                </c:pt>
                <c:pt idx="12">
                  <c:v>0.12245848160091066</c:v>
                </c:pt>
                <c:pt idx="13">
                  <c:v>0.10914197696873384</c:v>
                </c:pt>
                <c:pt idx="14">
                  <c:v>9.7273673544993389E-2</c:v>
                </c:pt>
                <c:pt idx="15">
                  <c:v>8.6696083391433532E-2</c:v>
                </c:pt>
                <c:pt idx="16">
                  <c:v>7.7268845385324858E-2</c:v>
                </c:pt>
                <c:pt idx="17">
                  <c:v>6.8866862702477105E-2</c:v>
                </c:pt>
                <c:pt idx="18">
                  <c:v>6.1378642847391029E-2</c:v>
                </c:pt>
                <c:pt idx="19">
                  <c:v>5.4704818203902106E-2</c:v>
                </c:pt>
                <c:pt idx="20">
                  <c:v>4.8756827474641828E-2</c:v>
                </c:pt>
                <c:pt idx="21">
                  <c:v>4.3455740512883423E-2</c:v>
                </c:pt>
                <c:pt idx="22">
                  <c:v>3.8731210952797968E-2</c:v>
                </c:pt>
                <c:pt idx="23">
                  <c:v>3.4520542740050064E-2</c:v>
                </c:pt>
                <c:pt idx="24">
                  <c:v>3.0767858176015184E-2</c:v>
                </c:pt>
                <c:pt idx="25">
                  <c:v>2.7423356435840401E-2</c:v>
                </c:pt>
                <c:pt idx="26">
                  <c:v>2.4442652721142571E-2</c:v>
                </c:pt>
                <c:pt idx="27">
                  <c:v>2.1786189277975265E-2</c:v>
                </c:pt>
                <c:pt idx="28">
                  <c:v>1.9418710464317923E-2</c:v>
                </c:pt>
                <c:pt idx="29">
                  <c:v>1.7308794901127356E-2</c:v>
                </c:pt>
                <c:pt idx="30">
                  <c:v>1.5428438498305191E-2</c:v>
                </c:pt>
                <c:pt idx="31">
                  <c:v>1.3752682822052012E-2</c:v>
                </c:pt>
                <c:pt idx="32">
                  <c:v>1.2259283871406387E-2</c:v>
                </c:pt>
                <c:pt idx="33">
                  <c:v>1.0928416867904675E-2</c:v>
                </c:pt>
                <c:pt idx="34">
                  <c:v>9.7424131399132669E-3</c:v>
                </c:pt>
                <c:pt idx="35">
                  <c:v>8.6855256088029381E-3</c:v>
                </c:pt>
                <c:pt idx="36">
                  <c:v>7.7437197632979071E-3</c:v>
                </c:pt>
                <c:pt idx="37">
                  <c:v>6.9044873461884537E-3</c:v>
                </c:pt>
                <c:pt idx="38">
                  <c:v>6.1566802784445013E-3</c:v>
                </c:pt>
                <c:pt idx="39">
                  <c:v>5.4903626137419032E-3</c:v>
                </c:pt>
                <c:pt idx="40">
                  <c:v>4.8966785549685796E-3</c:v>
                </c:pt>
                <c:pt idx="41">
                  <c:v>4.3677347765916988E-3</c:v>
                </c:pt>
                <c:pt idx="42">
                  <c:v>3.896495485695449E-3</c:v>
                </c:pt>
                <c:pt idx="43">
                  <c:v>3.476688822490321E-3</c:v>
                </c:pt>
                <c:pt idx="44">
                  <c:v>3.1027233504952213E-3</c:v>
                </c:pt>
                <c:pt idx="45">
                  <c:v>2.7696135194104979E-3</c:v>
                </c:pt>
                <c:pt idx="46">
                  <c:v>2.4729131018511666E-3</c:v>
                </c:pt>
                <c:pt idx="47">
                  <c:v>2.2086557104105745E-3</c:v>
                </c:pt>
                <c:pt idx="48">
                  <c:v>1.9733015957198001E-3</c:v>
                </c:pt>
                <c:pt idx="49">
                  <c:v>1.7636900111070251E-3</c:v>
                </c:pt>
                <c:pt idx="50">
                  <c:v>1.5769965071304858E-3</c:v>
                </c:pt>
                <c:pt idx="51">
                  <c:v>1.4106945919519411E-3</c:v>
                </c:pt>
                <c:pt idx="52">
                  <c:v>1.262521264023625E-3</c:v>
                </c:pt>
                <c:pt idx="53">
                  <c:v>1.1304459952760602E-3</c:v>
                </c:pt>
                <c:pt idx="54">
                  <c:v>1.0126428201914037E-3</c:v>
                </c:pt>
                <c:pt idx="55">
                  <c:v>9.0746527398534102E-4</c:v>
                </c:pt>
                <c:pt idx="56">
                  <c:v>8.1342402760609805E-4</c:v>
                </c:pt>
                <c:pt idx="57">
                  <c:v>7.2916719470987428E-4</c:v>
                </c:pt>
                <c:pt idx="58">
                  <c:v>6.5346344149536193E-4</c:v>
                </c:pt>
                <c:pt idx="59">
                  <c:v>5.8518821597409185E-4</c:v>
                </c:pt>
                <c:pt idx="60">
                  <c:v>5.2331362227503063E-4</c:v>
                </c:pt>
                <c:pt idx="61">
                  <c:v>4.669026754044168E-4</c:v>
                </c:pt>
                <c:pt idx="62">
                  <c:v>4.1510883321136706E-4</c:v>
                </c:pt>
                <c:pt idx="63">
                  <c:v>3.6718172561602566E-4</c:v>
                </c:pt>
                <c:pt idx="64">
                  <c:v>3.2247974438740293E-4</c:v>
                </c:pt>
                <c:pt idx="65">
                  <c:v>2.8048942353598567E-4</c:v>
                </c:pt>
                <c:pt idx="66">
                  <c:v>2.4085010682397222E-4</c:v>
                </c:pt>
                <c:pt idx="67">
                  <c:v>2.0338009716164426E-4</c:v>
                </c:pt>
                <c:pt idx="68">
                  <c:v>1.6809737269164412E-4</c:v>
                </c:pt>
                <c:pt idx="69">
                  <c:v>1.3522459407612659E-4</c:v>
                </c:pt>
                <c:pt idx="70">
                  <c:v>1.0516587648782039E-4</c:v>
                </c:pt>
                <c:pt idx="71">
                  <c:v>7.8443937863644094E-5</c:v>
                </c:pt>
                <c:pt idx="72">
                  <c:v>5.5593474868086308E-5</c:v>
                </c:pt>
                <c:pt idx="73">
                  <c:v>3.7021522349615456E-5</c:v>
                </c:pt>
                <c:pt idx="74">
                  <c:v>2.2865820191489665E-5</c:v>
                </c:pt>
                <c:pt idx="75">
                  <c:v>1.2899188691753884E-5</c:v>
                </c:pt>
                <c:pt idx="76">
                  <c:v>6.527628232182494E-6</c:v>
                </c:pt>
                <c:pt idx="77">
                  <c:v>2.901154261416693E-6</c:v>
                </c:pt>
                <c:pt idx="78">
                  <c:v>1.1046031886354311E-6</c:v>
                </c:pt>
                <c:pt idx="79">
                  <c:v>3.4992348759503794E-7</c:v>
                </c:pt>
                <c:pt idx="80">
                  <c:v>8.9118632963631487E-8</c:v>
                </c:pt>
                <c:pt idx="81">
                  <c:v>1.7526260557029686E-8</c:v>
                </c:pt>
                <c:pt idx="82">
                  <c:v>2.5384601090317622E-9</c:v>
                </c:pt>
                <c:pt idx="83">
                  <c:v>2.5611000269207492E-10</c:v>
                </c:pt>
                <c:pt idx="84">
                  <c:v>1.6856379346862338E-11</c:v>
                </c:pt>
                <c:pt idx="85">
                  <c:v>6.6976599781484226E-13</c:v>
                </c:pt>
                <c:pt idx="86">
                  <c:v>1.4655581855126664E-14</c:v>
                </c:pt>
                <c:pt idx="87">
                  <c:v>1.5832343445475561E-16</c:v>
                </c:pt>
                <c:pt idx="88">
                  <c:v>7.4122812258803996E-19</c:v>
                </c:pt>
                <c:pt idx="89">
                  <c:v>1.2872200283474618E-21</c:v>
                </c:pt>
                <c:pt idx="90">
                  <c:v>6.8867015946667943E-25</c:v>
                </c:pt>
                <c:pt idx="91">
                  <c:v>9.0974922415250509E-29</c:v>
                </c:pt>
                <c:pt idx="92">
                  <c:v>2.2803123504044943E-33</c:v>
                </c:pt>
                <c:pt idx="93">
                  <c:v>7.9286138096686909E-39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4-425E-B8BB-9556A7F8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0351"/>
        <c:axId val="1725335791"/>
      </c:scatterChart>
      <c:valAx>
        <c:axId val="1725350351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35791"/>
        <c:crosses val="autoZero"/>
        <c:crossBetween val="midCat"/>
        <c:majorUnit val="1"/>
      </c:valAx>
      <c:valAx>
        <c:axId val="1725335791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Incremental annual rate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0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MaxMag!$B$9</c:f>
              <c:strCache>
                <c:ptCount val="1"/>
                <c:pt idx="0">
                  <c:v>Fault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MaxMag!$A$11:$A$17</c:f>
              <c:numCache>
                <c:formatCode>General</c:formatCode>
                <c:ptCount val="7"/>
                <c:pt idx="0">
                  <c:v>-75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0</c:v>
                </c:pt>
                <c:pt idx="5">
                  <c:v>-75</c:v>
                </c:pt>
                <c:pt idx="6">
                  <c:v>-75</c:v>
                </c:pt>
              </c:numCache>
            </c:numRef>
          </c:xVal>
          <c:yVal>
            <c:numRef>
              <c:f>MaxMag!$B$11:$B$17</c:f>
              <c:numCache>
                <c:formatCode>General</c:formatCode>
                <c:ptCount val="7"/>
                <c:pt idx="0">
                  <c:v>-13.435028842544405</c:v>
                </c:pt>
                <c:pt idx="1">
                  <c:v>-13.435028842544405</c:v>
                </c:pt>
                <c:pt idx="2">
                  <c:v>-13.435028842544405</c:v>
                </c:pt>
                <c:pt idx="3">
                  <c:v>13.435028842544405</c:v>
                </c:pt>
                <c:pt idx="4">
                  <c:v>13.435028842544405</c:v>
                </c:pt>
                <c:pt idx="5">
                  <c:v>13.435028842544405</c:v>
                </c:pt>
                <c:pt idx="6">
                  <c:v>-13.435028842544405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4E4D-8B12-05D79DE89A39}"/>
            </c:ext>
          </c:extLst>
        </c:ser>
        <c:ser>
          <c:idx val="1"/>
          <c:order val="1"/>
          <c:tx>
            <c:strRef>
              <c:f>MaxMag!$B$39</c:f>
              <c:strCache>
                <c:ptCount val="1"/>
                <c:pt idx="0">
                  <c:v>Rupture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MaxMag!$A$41:$A$47</c:f>
              <c:numCache>
                <c:formatCode>General</c:formatCode>
                <c:ptCount val="7"/>
                <c:pt idx="0">
                  <c:v>-25.979265778925235</c:v>
                </c:pt>
                <c:pt idx="1">
                  <c:v>0</c:v>
                </c:pt>
                <c:pt idx="2">
                  <c:v>25.979265778925235</c:v>
                </c:pt>
                <c:pt idx="3">
                  <c:v>25.979265778925235</c:v>
                </c:pt>
                <c:pt idx="4">
                  <c:v>0</c:v>
                </c:pt>
                <c:pt idx="5">
                  <c:v>-25.979265778925235</c:v>
                </c:pt>
                <c:pt idx="6">
                  <c:v>-25.979265778925235</c:v>
                </c:pt>
              </c:numCache>
            </c:numRef>
          </c:xVal>
          <c:yVal>
            <c:numRef>
              <c:f>MaxMag!$B$41:$B$47</c:f>
              <c:numCache>
                <c:formatCode>General</c:formatCode>
                <c:ptCount val="7"/>
                <c:pt idx="0">
                  <c:v>-12.217152763469858</c:v>
                </c:pt>
                <c:pt idx="1">
                  <c:v>-12.217152763469858</c:v>
                </c:pt>
                <c:pt idx="2">
                  <c:v>-12.217152763469858</c:v>
                </c:pt>
                <c:pt idx="3">
                  <c:v>12.217152763469858</c:v>
                </c:pt>
                <c:pt idx="4">
                  <c:v>12.217152763469858</c:v>
                </c:pt>
                <c:pt idx="5">
                  <c:v>12.217152763469858</c:v>
                </c:pt>
                <c:pt idx="6">
                  <c:v>-12.217152763469858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8-4E4D-8B12-05D79DE8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54128"/>
        <c:axId val="2108850800"/>
      </c:scatterChart>
      <c:valAx>
        <c:axId val="210885412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50800"/>
        <c:crosses val="autoZero"/>
        <c:crossBetween val="midCat"/>
        <c:majorUnit val="50"/>
        <c:minorUnit val="10"/>
      </c:valAx>
      <c:valAx>
        <c:axId val="2108850800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22702020202025"/>
          <c:y val="3.0255910165484654E-2"/>
          <c:w val="0.28093964646464648"/>
          <c:h val="8.94627659574468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FMD!$S$1</c:f>
              <c:strCache>
                <c:ptCount val="1"/>
                <c:pt idx="0">
                  <c:v>YC85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FMD!$S$2:$S$123</c:f>
              <c:numCache>
                <c:formatCode>General</c:formatCode>
                <c:ptCount val="122"/>
                <c:pt idx="0">
                  <c:v>3.7766694157628491</c:v>
                </c:pt>
                <c:pt idx="1">
                  <c:v>-0.21692941507494651</c:v>
                </c:pt>
                <c:pt idx="2">
                  <c:v>-0.26615469611511988</c:v>
                </c:pt>
                <c:pt idx="3">
                  <c:v>-0.31528708919549903</c:v>
                </c:pt>
                <c:pt idx="4">
                  <c:v>-0.36431567716146812</c:v>
                </c:pt>
                <c:pt idx="5">
                  <c:v>-0.41322831536723498</c:v>
                </c:pt>
                <c:pt idx="6">
                  <c:v>-0.4620115076481332</c:v>
                </c:pt>
                <c:pt idx="7">
                  <c:v>-0.51065027329938528</c:v>
                </c:pt>
                <c:pt idx="8">
                  <c:v>-0.55912800534989104</c:v>
                </c:pt>
                <c:pt idx="9">
                  <c:v>-0.60742632073697345</c:v>
                </c:pt>
                <c:pt idx="10">
                  <c:v>-0.65552490338953484</c:v>
                </c:pt>
                <c:pt idx="11">
                  <c:v>-0.70340134172553603</c:v>
                </c:pt>
                <c:pt idx="12">
                  <c:v>-0.75103096267718694</c:v>
                </c:pt>
                <c:pt idx="13">
                  <c:v>-0.79838666508420786</c:v>
                </c:pt>
                <c:pt idx="14">
                  <c:v>-0.84543875614863684</c:v>
                </c:pt>
                <c:pt idx="15">
                  <c:v>-0.89215479562480848</c:v>
                </c:pt>
                <c:pt idx="16">
                  <c:v>-0.93849945351728081</c:v>
                </c:pt>
                <c:pt idx="17">
                  <c:v>-0.98443438825688967</c:v>
                </c:pt>
                <c:pt idx="18">
                  <c:v>-1.029918153583584</c:v>
                </c:pt>
                <c:pt idx="19">
                  <c:v>-1.0749061436255907</c:v>
                </c:pt>
                <c:pt idx="20">
                  <c:v>-1.1193505868439932</c:v>
                </c:pt>
                <c:pt idx="21">
                  <c:v>-1.1632006004974462</c:v>
                </c:pt>
                <c:pt idx="22">
                  <c:v>-1.2064023179311576</c:v>
                </c:pt>
                <c:pt idx="23">
                  <c:v>-1.2488991011376447</c:v>
                </c:pt>
                <c:pt idx="24">
                  <c:v>-1.2906318504838159</c:v>
                </c:pt>
                <c:pt idx="25">
                  <c:v>-1.3315394220529915</c:v>
                </c:pt>
                <c:pt idx="26">
                  <c:v>-1.3715591605296924</c:v>
                </c:pt>
                <c:pt idx="27">
                  <c:v>-1.4106275518217737</c:v>
                </c:pt>
                <c:pt idx="28">
                  <c:v>-1.4486809946111667</c:v>
                </c:pt>
                <c:pt idx="29">
                  <c:v>-1.485656683811873</c:v>
                </c:pt>
                <c:pt idx="30">
                  <c:v>-1.5214935917066879</c:v>
                </c:pt>
                <c:pt idx="31">
                  <c:v>-1.5561335247246277</c:v>
                </c:pt>
                <c:pt idx="32">
                  <c:v>-1.5895222259812252</c:v>
                </c:pt>
                <c:pt idx="33">
                  <c:v>-1.6216104865592809</c:v>
                </c:pt>
                <c:pt idx="34">
                  <c:v>-1.6523552228724945</c:v>
                </c:pt>
                <c:pt idx="35">
                  <c:v>-1.6817204741386691</c:v>
                </c:pt>
                <c:pt idx="36">
                  <c:v>-1.7096782736754761</c:v>
                </c:pt>
                <c:pt idx="37">
                  <c:v>-1.7362093508527923</c:v>
                </c:pt>
                <c:pt idx="38">
                  <c:v>-1.7613036271681535</c:v>
                </c:pt>
                <c:pt idx="39">
                  <c:v>-1.784960479718261</c:v>
                </c:pt>
                <c:pt idx="40">
                  <c:v>-1.8071887575735686</c:v>
                </c:pt>
                <c:pt idx="41">
                  <c:v>-1.8280065501484883</c:v>
                </c:pt>
                <c:pt idx="42">
                  <c:v>-1.847440720330682</c:v>
                </c:pt>
                <c:pt idx="43">
                  <c:v>-1.8655262276111002</c:v>
                </c:pt>
                <c:pt idx="44">
                  <c:v>-1.8823052766316306</c:v>
                </c:pt>
                <c:pt idx="45">
                  <c:v>-1.897826333644095</c:v>
                </c:pt>
                <c:pt idx="46">
                  <c:v>-1.9121430569597175</c:v>
                </c:pt>
                <c:pt idx="47">
                  <c:v>-1.9253131875867913</c:v>
                </c:pt>
                <c:pt idx="48">
                  <c:v>-1.9373974432970871</c:v>
                </c:pt>
                <c:pt idx="49">
                  <c:v>-1.9484584539859449</c:v>
                </c:pt>
                <c:pt idx="50">
                  <c:v>-1.9585597691966561</c:v>
                </c:pt>
                <c:pt idx="51">
                  <c:v>-1.9677649608871519</c:v>
                </c:pt>
                <c:pt idx="52">
                  <c:v>-1.9761368366672334</c:v>
                </c:pt>
                <c:pt idx="53">
                  <c:v>-1.9837367714221978</c:v>
                </c:pt>
                <c:pt idx="54">
                  <c:v>-1.9906241588798674</c:v>
                </c:pt>
                <c:pt idx="55">
                  <c:v>-1.9968559795098126</c:v>
                </c:pt>
                <c:pt idx="56">
                  <c:v>-2.0024864772449318</c:v>
                </c:pt>
                <c:pt idx="57">
                  <c:v>-2.007566934842449</c:v>
                </c:pt>
                <c:pt idx="58">
                  <c:v>-2.0211076963498016</c:v>
                </c:pt>
                <c:pt idx="59">
                  <c:v>-2.0121455361242364</c:v>
                </c:pt>
                <c:pt idx="60">
                  <c:v>-2.0121455361242364</c:v>
                </c:pt>
                <c:pt idx="61">
                  <c:v>-2.0121455361242364</c:v>
                </c:pt>
                <c:pt idx="62">
                  <c:v>-2.0121455361242364</c:v>
                </c:pt>
                <c:pt idx="63">
                  <c:v>-2.0121455361242364</c:v>
                </c:pt>
                <c:pt idx="64">
                  <c:v>-2.0121455361242364</c:v>
                </c:pt>
                <c:pt idx="65">
                  <c:v>-2.0121455361242364</c:v>
                </c:pt>
                <c:pt idx="66">
                  <c:v>-2.0121455361242364</c:v>
                </c:pt>
                <c:pt idx="67">
                  <c:v>-2.0121455361242364</c:v>
                </c:pt>
                <c:pt idx="68">
                  <c:v>-2.0121455361242364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959-84DE-84AFC4AA808E}"/>
            </c:ext>
          </c:extLst>
        </c:ser>
        <c:ser>
          <c:idx val="1"/>
          <c:order val="1"/>
          <c:tx>
            <c:strRef>
              <c:f>FMD!$T$1</c:f>
              <c:strCache>
                <c:ptCount val="1"/>
                <c:pt idx="0">
                  <c:v>AL83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FMD!$T$2:$T$123</c:f>
              <c:numCache>
                <c:formatCode>General</c:formatCode>
                <c:ptCount val="122"/>
                <c:pt idx="0">
                  <c:v>4.7418137869912043</c:v>
                </c:pt>
                <c:pt idx="1">
                  <c:v>0.74161977083172115</c:v>
                </c:pt>
                <c:pt idx="2">
                  <c:v>0.69159608897730906</c:v>
                </c:pt>
                <c:pt idx="3">
                  <c:v>0.64156951596220924</c:v>
                </c:pt>
                <c:pt idx="4">
                  <c:v>0.59153969861314726</c:v>
                </c:pt>
                <c:pt idx="5">
                  <c:v>0.54150624055996432</c:v>
                </c:pt>
                <c:pt idx="6">
                  <c:v>0.49146869693802125</c:v>
                </c:pt>
                <c:pt idx="7">
                  <c:v>0.44142656843726485</c:v>
                </c:pt>
                <c:pt idx="8">
                  <c:v>0.39137929461640869</c:v>
                </c:pt>
                <c:pt idx="9">
                  <c:v>0.34132624639029113</c:v>
                </c:pt>
                <c:pt idx="10">
                  <c:v>0.29126671758665523</c:v>
                </c:pt>
                <c:pt idx="11">
                  <c:v>0.24119991545517297</c:v>
                </c:pt>
                <c:pt idx="12">
                  <c:v>0.19112494999632096</c:v>
                </c:pt>
                <c:pt idx="13">
                  <c:v>0.14104082196033541</c:v>
                </c:pt>
                <c:pt idx="14">
                  <c:v>9.0946409346716939E-2</c:v>
                </c:pt>
                <c:pt idx="15">
                  <c:v>4.0840452212155501E-2</c:v>
                </c:pt>
                <c:pt idx="16">
                  <c:v>-9.2784644311102102E-3</c:v>
                </c:pt>
                <c:pt idx="17">
                  <c:v>-5.9411929874104714E-2</c:v>
                </c:pt>
                <c:pt idx="18">
                  <c:v>-0.10956172940879069</c:v>
                </c:pt>
                <c:pt idx="19">
                  <c:v>-0.15972986878553105</c:v>
                </c:pt>
                <c:pt idx="20">
                  <c:v>-0.20991860179659128</c:v>
                </c:pt>
                <c:pt idx="21">
                  <c:v>-0.26013046140447732</c:v>
                </c:pt>
                <c:pt idx="22">
                  <c:v>-0.3103682948948957</c:v>
                </c:pt>
                <c:pt idx="23">
                  <c:v>-0.36063530360532275</c:v>
                </c:pt>
                <c:pt idx="24">
                  <c:v>-0.41093508786341548</c:v>
                </c:pt>
                <c:pt idx="25">
                  <c:v>-0.46127169786729694</c:v>
                </c:pt>
                <c:pt idx="26">
                  <c:v>-0.51164969135512006</c:v>
                </c:pt>
                <c:pt idx="27">
                  <c:v>-0.56207419904788114</c:v>
                </c:pt>
                <c:pt idx="28">
                  <c:v>-0.6125509990120237</c:v>
                </c:pt>
                <c:pt idx="29">
                  <c:v>-0.66308660128263874</c:v>
                </c:pt>
                <c:pt idx="30">
                  <c:v>-0.71368834432146766</c:v>
                </c:pt>
                <c:pt idx="31">
                  <c:v>-0.76436450516587773</c:v>
                </c:pt>
                <c:pt idx="32">
                  <c:v>-0.81512442546701336</c:v>
                </c:pt>
                <c:pt idx="33">
                  <c:v>-0.86597865603368129</c:v>
                </c:pt>
                <c:pt idx="34">
                  <c:v>-0.91693912301163205</c:v>
                </c:pt>
                <c:pt idx="35">
                  <c:v>-0.96801931946282282</c:v>
                </c:pt>
                <c:pt idx="36">
                  <c:v>-1.0192345268987995</c:v>
                </c:pt>
                <c:pt idx="37">
                  <c:v>-1.0706020723114118</c:v>
                </c:pt>
                <c:pt idx="38">
                  <c:v>-1.1221416274916194</c:v>
                </c:pt>
                <c:pt idx="39">
                  <c:v>-1.1738755590125409</c:v>
                </c:pt>
                <c:pt idx="40">
                  <c:v>-1.2258293392832023</c:v>
                </c:pt>
                <c:pt idx="41">
                  <c:v>-1.2780320317010072</c:v>
                </c:pt>
                <c:pt idx="42">
                  <c:v>-1.3305168663453553</c:v>
                </c:pt>
                <c:pt idx="43">
                  <c:v>-1.3833219271429209</c:v>
                </c:pt>
                <c:pt idx="44">
                  <c:v>-1.4364909773926826</c:v>
                </c:pt>
                <c:pt idx="45">
                  <c:v>-1.4900744585302133</c:v>
                </c:pt>
                <c:pt idx="46">
                  <c:v>-1.5441307078518323</c:v>
                </c:pt>
                <c:pt idx="47">
                  <c:v>-1.5987274558058291</c:v>
                </c:pt>
                <c:pt idx="48">
                  <c:v>-1.653943684170238</c:v>
                </c:pt>
                <c:pt idx="49">
                  <c:v>-1.70987195566969</c:v>
                </c:pt>
                <c:pt idx="50">
                  <c:v>-1.7666213674922431</c:v>
                </c:pt>
                <c:pt idx="51">
                  <c:v>-1.8243213422852609</c:v>
                </c:pt>
                <c:pt idx="52">
                  <c:v>-1.8831265610421772</c:v>
                </c:pt>
                <c:pt idx="53">
                  <c:v>-1.9432234801411501</c:v>
                </c:pt>
                <c:pt idx="54">
                  <c:v>-2.0048390889357659</c:v>
                </c:pt>
                <c:pt idx="55">
                  <c:v>-2.068252905766029</c:v>
                </c:pt>
                <c:pt idx="56">
                  <c:v>-2.133813771101376</c:v>
                </c:pt>
                <c:pt idx="57">
                  <c:v>-2.2019639492339866</c:v>
                </c:pt>
                <c:pt idx="58">
                  <c:v>-2.2732747322363291</c:v>
                </c:pt>
                <c:pt idx="59">
                  <c:v>-2.3485008474943005</c:v>
                </c:pt>
                <c:pt idx="60">
                  <c:v>-2.428667024151467</c:v>
                </c:pt>
                <c:pt idx="61">
                  <c:v>-2.5152126447895089</c:v>
                </c:pt>
                <c:pt idx="62">
                  <c:v>-2.610248633537855</c:v>
                </c:pt>
                <c:pt idx="63">
                  <c:v>-2.7170506525925711</c:v>
                </c:pt>
                <c:pt idx="64">
                  <c:v>-2.8411096269457952</c:v>
                </c:pt>
                <c:pt idx="65">
                  <c:v>-2.9927227142254291</c:v>
                </c:pt>
                <c:pt idx="66">
                  <c:v>-3.1950115179896437</c:v>
                </c:pt>
                <c:pt idx="67">
                  <c:v>-3.5217606744477883</c:v>
                </c:pt>
                <c:pt idx="68">
                  <c:v>-16.255279925887354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F-4959-84DE-84AFC4AA808E}"/>
            </c:ext>
          </c:extLst>
        </c:ser>
        <c:ser>
          <c:idx val="2"/>
          <c:order val="2"/>
          <c:tx>
            <c:strRef>
              <c:f>FMD!$U$1</c:f>
              <c:strCache>
                <c:ptCount val="1"/>
                <c:pt idx="0">
                  <c:v>KA02-TGR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FMD!$U$2:$U$123</c:f>
              <c:numCache>
                <c:formatCode>General</c:formatCode>
                <c:ptCount val="122"/>
                <c:pt idx="0">
                  <c:v>4.6515477194031982</c:v>
                </c:pt>
                <c:pt idx="1">
                  <c:v>0.65154410710264987</c:v>
                </c:pt>
                <c:pt idx="2">
                  <c:v>0.60154342617526968</c:v>
                </c:pt>
                <c:pt idx="3">
                  <c:v>0.55154261689156159</c:v>
                </c:pt>
                <c:pt idx="4">
                  <c:v>0.50154165505607029</c:v>
                </c:pt>
                <c:pt idx="5">
                  <c:v>0.45154051191244809</c:v>
                </c:pt>
                <c:pt idx="6">
                  <c:v>0.40153915328370859</c:v>
                </c:pt>
                <c:pt idx="7">
                  <c:v>0.3515375385504233</c:v>
                </c:pt>
                <c:pt idx="8">
                  <c:v>0.30153561943631724</c:v>
                </c:pt>
                <c:pt idx="9">
                  <c:v>0.25153333856492577</c:v>
                </c:pt>
                <c:pt idx="10">
                  <c:v>0.20153062774419822</c:v>
                </c:pt>
                <c:pt idx="11">
                  <c:v>0.1515274059277254</c:v>
                </c:pt>
                <c:pt idx="12">
                  <c:v>0.10152357679167109</c:v>
                </c:pt>
                <c:pt idx="13">
                  <c:v>5.1519025854941364E-2</c:v>
                </c:pt>
                <c:pt idx="14">
                  <c:v>1.5136170564978972E-3</c:v>
                </c:pt>
                <c:pt idx="15">
                  <c:v>-4.8492811312496373E-2</c:v>
                </c:pt>
                <c:pt idx="16">
                  <c:v>-9.850045144336167E-2</c:v>
                </c:pt>
                <c:pt idx="17">
                  <c:v>-0.14850953175591672</c:v>
                </c:pt>
                <c:pt idx="18">
                  <c:v>-0.19852032372761419</c:v>
                </c:pt>
                <c:pt idx="19">
                  <c:v>-0.24853315001001824</c:v>
                </c:pt>
                <c:pt idx="20">
                  <c:v>-0.29854839407522155</c:v>
                </c:pt>
                <c:pt idx="21">
                  <c:v>-0.34856651168067088</c:v>
                </c:pt>
                <c:pt idx="22">
                  <c:v>-0.39858804449510332</c:v>
                </c:pt>
                <c:pt idx="23">
                  <c:v>-0.44861363629301948</c:v>
                </c:pt>
                <c:pt idx="24">
                  <c:v>-0.49864405220184821</c:v>
                </c:pt>
                <c:pt idx="25">
                  <c:v>-0.54868020157723907</c:v>
                </c:pt>
                <c:pt idx="26">
                  <c:v>-0.59872316519041158</c:v>
                </c:pt>
                <c:pt idx="27">
                  <c:v>-0.64877422754036429</c:v>
                </c:pt>
                <c:pt idx="28">
                  <c:v>-0.69883491525702324</c:v>
                </c:pt>
                <c:pt idx="29">
                  <c:v>-0.74890704274345199</c:v>
                </c:pt>
                <c:pt idx="30">
                  <c:v>-0.79899276642172246</c:v>
                </c:pt>
                <c:pt idx="31">
                  <c:v>-0.84909464920429711</c:v>
                </c:pt>
                <c:pt idx="32">
                  <c:v>-0.89921573711832836</c:v>
                </c:pt>
                <c:pt idx="33">
                  <c:v>-0.94935965037387027</c:v>
                </c:pt>
                <c:pt idx="34">
                  <c:v>-0.99953069159863939</c:v>
                </c:pt>
                <c:pt idx="35">
                  <c:v>-1.0497339744752643</c:v>
                </c:pt>
                <c:pt idx="36">
                  <c:v>-1.099975576626929</c:v>
                </c:pt>
                <c:pt idx="37">
                  <c:v>-1.1502627213223366</c:v>
                </c:pt>
                <c:pt idx="38">
                  <c:v>-1.2006039934324246</c:v>
                </c:pt>
                <c:pt idx="39">
                  <c:v>-1.2510095960954271</c:v>
                </c:pt>
                <c:pt idx="40">
                  <c:v>-1.3014916557638609</c:v>
                </c:pt>
                <c:pt idx="41">
                  <c:v>-1.3520645847535491</c:v>
                </c:pt>
                <c:pt idx="42">
                  <c:v>-1.4027455121339585</c:v>
                </c:pt>
                <c:pt idx="43">
                  <c:v>-1.4535547958422979</c:v>
                </c:pt>
                <c:pt idx="44">
                  <c:v>-1.5045166313322877</c:v>
                </c:pt>
                <c:pt idx="45">
                  <c:v>-1.5556597749545706</c:v>
                </c:pt>
                <c:pt idx="46">
                  <c:v>-1.6070184036959321</c:v>
                </c:pt>
                <c:pt idx="47">
                  <c:v>-1.6586331369813003</c:v>
                </c:pt>
                <c:pt idx="48">
                  <c:v>-1.7105522510876772</c:v>
                </c:pt>
                <c:pt idx="49">
                  <c:v>-1.762833122477812</c:v>
                </c:pt>
                <c:pt idx="50">
                  <c:v>-1.8155439432054861</c:v>
                </c:pt>
                <c:pt idx="51">
                  <c:v>-1.8687657596785057</c:v>
                </c:pt>
                <c:pt idx="52">
                  <c:v>-1.9225948957330845</c:v>
                </c:pt>
                <c:pt idx="53">
                  <c:v>-1.9771458324631113</c:v>
                </c:pt>
                <c:pt idx="54">
                  <c:v>-2.0325546309036731</c:v>
                </c:pt>
                <c:pt idx="55">
                  <c:v>-2.08898299989804</c:v>
                </c:pt>
                <c:pt idx="56">
                  <c:v>-2.1466231307666304</c:v>
                </c:pt>
                <c:pt idx="57">
                  <c:v>-2.2057034433218607</c:v>
                </c:pt>
                <c:pt idx="58">
                  <c:v>-2.266495415019576</c:v>
                </c:pt>
                <c:pt idx="59">
                  <c:v>-2.329321697420748</c:v>
                </c:pt>
                <c:pt idx="60">
                  <c:v>-2.3945657626242807</c:v>
                </c:pt>
                <c:pt idx="61">
                  <c:v>-2.4626833680738702</c:v>
                </c:pt>
                <c:pt idx="62">
                  <c:v>-2.5342161825065288</c:v>
                </c:pt>
                <c:pt idx="63">
                  <c:v>-2.6098079804227359</c:v>
                </c:pt>
                <c:pt idx="64">
                  <c:v>-2.6902238892502659</c:v>
                </c:pt>
                <c:pt idx="65">
                  <c:v>-2.776373264641312</c:v>
                </c:pt>
                <c:pt idx="66">
                  <c:v>-2.8693368778140211</c:v>
                </c:pt>
                <c:pt idx="67">
                  <c:v>-2.9703992277685285</c:v>
                </c:pt>
                <c:pt idx="68">
                  <c:v>-3.081086944427629</c:v>
                </c:pt>
                <c:pt idx="69">
                  <c:v>-3.203214430855037</c:v>
                </c:pt>
                <c:pt idx="70">
                  <c:v>-3.33893810913345</c:v>
                </c:pt>
                <c:pt idx="71">
                  <c:v>-3.4908208917114321</c:v>
                </c:pt>
                <c:pt idx="72">
                  <c:v>-3.6619088057428386</c:v>
                </c:pt>
                <c:pt idx="73">
                  <c:v>-3.8558220612848744</c:v>
                </c:pt>
                <c:pt idx="74">
                  <c:v>-4.076863286054297</c:v>
                </c:pt>
                <c:pt idx="75">
                  <c:v>-4.3301461626763222</c:v>
                </c:pt>
                <c:pt idx="76">
                  <c:v>-4.6217483143413922</c:v>
                </c:pt>
                <c:pt idx="77">
                  <c:v>-4.9588930097489037</c:v>
                </c:pt>
                <c:pt idx="78">
                  <c:v>-5.350165119837456</c:v>
                </c:pt>
                <c:pt idx="79">
                  <c:v>-5.8057677828398297</c:v>
                </c:pt>
                <c:pt idx="80">
                  <c:v>-6.3378274512725632</c:v>
                </c:pt>
                <c:pt idx="81">
                  <c:v>-6.9607564409623919</c:v>
                </c:pt>
                <c:pt idx="82">
                  <c:v>-7.6916838213719601</c:v>
                </c:pt>
                <c:pt idx="83">
                  <c:v>-8.5509675297116594</c:v>
                </c:pt>
                <c:pt idx="84">
                  <c:v>-9.5628030197017946</c:v>
                </c:pt>
                <c:pt idx="85">
                  <c:v>-10.755946641983147</c:v>
                </c:pt>
                <c:pt idx="86">
                  <c:v>-12.164575383344586</c:v>
                </c:pt>
                <c:pt idx="87">
                  <c:v>-13.829308668712924</c:v>
                </c:pt>
                <c:pt idx="88">
                  <c:v>-15.798422775089886</c:v>
                </c:pt>
                <c:pt idx="89">
                  <c:v>-18.12929416522471</c:v>
                </c:pt>
                <c:pt idx="90">
                  <c:v>-20.890114892897312</c:v>
                </c:pt>
                <c:pt idx="91">
                  <c:v>-24.161931365918782</c:v>
                </c:pt>
                <c:pt idx="92">
                  <c:v>-28.041067420497928</c:v>
                </c:pt>
                <c:pt idx="93">
                  <c:v>-32.642004150524642</c:v>
                </c:pt>
                <c:pt idx="94">
                  <c:v>-38.100802591086328</c:v>
                </c:pt>
                <c:pt idx="95">
                  <c:v>-44.579171585451469</c:v>
                </c:pt>
                <c:pt idx="96">
                  <c:v>-52.269302454042474</c:v>
                </c:pt>
                <c:pt idx="97">
                  <c:v>-61.39961500927209</c:v>
                </c:pt>
                <c:pt idx="98">
                  <c:v>-72.241586706987235</c:v>
                </c:pt>
                <c:pt idx="99">
                  <c:v>-85.117869108158942</c:v>
                </c:pt>
                <c:pt idx="100">
                  <c:v>-100.41193431168772</c:v>
                </c:pt>
                <c:pt idx="101">
                  <c:v>-118.57953976127762</c:v>
                </c:pt>
                <c:pt idx="102">
                  <c:v>-140.16235419393942</c:v>
                </c:pt>
                <c:pt idx="103">
                  <c:v>-165.80415211014599</c:v>
                </c:pt>
                <c:pt idx="104">
                  <c:v>-196.27006093767551</c:v>
                </c:pt>
                <c:pt idx="105">
                  <c:v>-232.46943632872367</c:v>
                </c:pt>
                <c:pt idx="106">
                  <c:v>-275.48304950143131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2DA-B6E1-2368A831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0351"/>
        <c:axId val="1725335791"/>
      </c:scatterChart>
      <c:valAx>
        <c:axId val="172535035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35791"/>
        <c:crosses val="autoZero"/>
        <c:crossBetween val="midCat"/>
        <c:majorUnit val="1"/>
      </c:valAx>
      <c:valAx>
        <c:axId val="172533579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rate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0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FMD!$AK$1</c:f>
              <c:strCache>
                <c:ptCount val="1"/>
                <c:pt idx="0">
                  <c:v>YC85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FMD!$AK$2:$AK$123</c:f>
              <c:numCache>
                <c:formatCode>General</c:formatCode>
                <c:ptCount val="122"/>
                <c:pt idx="0">
                  <c:v>5979.562584723647</c:v>
                </c:pt>
                <c:pt idx="1">
                  <c:v>0.60683494912102942</c:v>
                </c:pt>
                <c:pt idx="2">
                  <c:v>0.54180786353968891</c:v>
                </c:pt>
                <c:pt idx="3">
                  <c:v>0.48385241251121575</c:v>
                </c:pt>
                <c:pt idx="4">
                  <c:v>0.43219956241212393</c:v>
                </c:pt>
                <c:pt idx="5">
                  <c:v>0.38616391130402716</c:v>
                </c:pt>
                <c:pt idx="6">
                  <c:v>0.34513459406633828</c:v>
                </c:pt>
                <c:pt idx="7">
                  <c:v>0.30856717658726096</c:v>
                </c:pt>
                <c:pt idx="8">
                  <c:v>0.27597643145390488</c:v>
                </c:pt>
                <c:pt idx="9">
                  <c:v>0.24692989927932293</c:v>
                </c:pt>
                <c:pt idx="10">
                  <c:v>0.22104215022919535</c:v>
                </c:pt>
                <c:pt idx="11">
                  <c:v>0.19796966960209808</c:v>
                </c:pt>
                <c:pt idx="12">
                  <c:v>0.17740629959812493</c:v>
                </c:pt>
                <c:pt idx="13">
                  <c:v>0.15907917679089265</c:v>
                </c:pt>
                <c:pt idx="14">
                  <c:v>0.14274511139565413</c:v>
                </c:pt>
                <c:pt idx="15">
                  <c:v>0.12818736028861011</c:v>
                </c:pt>
                <c:pt idx="16">
                  <c:v>0.11521275095733963</c:v>
                </c:pt>
                <c:pt idx="17">
                  <c:v>0.10364911821892599</c:v>
                </c:pt>
                <c:pt idx="18">
                  <c:v>9.33430196925807E-2</c:v>
                </c:pt>
                <c:pt idx="19">
                  <c:v>8.4157699712476469E-2</c:v>
                </c:pt>
                <c:pt idx="20">
                  <c:v>7.5971274663150068E-2</c:v>
                </c:pt>
                <c:pt idx="21">
                  <c:v>6.8675115657976293E-2</c:v>
                </c:pt>
                <c:pt idx="22">
                  <c:v>6.2172407099842251E-2</c:v>
                </c:pt>
                <c:pt idx="23">
                  <c:v>5.6376861996994924E-2</c:v>
                </c:pt>
                <c:pt idx="24">
                  <c:v>5.1211576987085734E-2</c:v>
                </c:pt>
                <c:pt idx="25">
                  <c:v>4.660801187627607E-2</c:v>
                </c:pt>
                <c:pt idx="26">
                  <c:v>4.2505080152507153E-2</c:v>
                </c:pt>
                <c:pt idx="27">
                  <c:v>3.8848338404599433E-2</c:v>
                </c:pt>
                <c:pt idx="28">
                  <c:v>3.5589263891263816E-2</c:v>
                </c:pt>
                <c:pt idx="29">
                  <c:v>3.268461067380566E-2</c:v>
                </c:pt>
                <c:pt idx="30">
                  <c:v>3.0095835768793384E-2</c:v>
                </c:pt>
                <c:pt idx="31">
                  <c:v>2.7788587706083601E-2</c:v>
                </c:pt>
                <c:pt idx="32">
                  <c:v>2.5732250705686237E-2</c:v>
                </c:pt>
                <c:pt idx="33">
                  <c:v>2.3899538424962959E-2</c:v>
                </c:pt>
                <c:pt idx="34">
                  <c:v>2.2266131885439116E-2</c:v>
                </c:pt>
                <c:pt idx="35">
                  <c:v>2.0810356774734654E-2</c:v>
                </c:pt>
                <c:pt idx="36">
                  <c:v>1.9512895841607564E-2</c:v>
                </c:pt>
                <c:pt idx="37">
                  <c:v>1.8356532567766183E-2</c:v>
                </c:pt>
                <c:pt idx="38">
                  <c:v>1.7325922715131625E-2</c:v>
                </c:pt>
                <c:pt idx="39">
                  <c:v>1.6407390717121186E-2</c:v>
                </c:pt>
                <c:pt idx="40">
                  <c:v>1.5588748212188521E-2</c:v>
                </c:pt>
                <c:pt idx="41">
                  <c:v>1.4859132311671134E-2</c:v>
                </c:pt>
                <c:pt idx="42">
                  <c:v>1.4208861455857714E-2</c:v>
                </c:pt>
                <c:pt idx="43">
                  <c:v>1.362930694557297E-2</c:v>
                </c:pt>
                <c:pt idx="44">
                  <c:v>1.3112778444582049E-2</c:v>
                </c:pt>
                <c:pt idx="45">
                  <c:v>1.2652421933501063E-2</c:v>
                </c:pt>
                <c:pt idx="46">
                  <c:v>1.2242128761124167E-2</c:v>
                </c:pt>
                <c:pt idx="47">
                  <c:v>1.1876454586333384E-2</c:v>
                </c:pt>
                <c:pt idx="48">
                  <c:v>1.1550547134999811E-2</c:v>
                </c:pt>
                <c:pt idx="49">
                  <c:v>1.1260081813253983E-2</c:v>
                </c:pt>
                <c:pt idx="50">
                  <c:v>1.1001204322752712E-2</c:v>
                </c:pt>
                <c:pt idx="51">
                  <c:v>1.0770479516481732E-2</c:v>
                </c:pt>
                <c:pt idx="52">
                  <c:v>1.0564845816442002E-2</c:v>
                </c:pt>
                <c:pt idx="53">
                  <c:v>1.0381574588369661E-2</c:v>
                </c:pt>
                <c:pt idx="54">
                  <c:v>1.0218233934417297E-2</c:v>
                </c:pt>
                <c:pt idx="55">
                  <c:v>1.0072656423346824E-2</c:v>
                </c:pt>
                <c:pt idx="56">
                  <c:v>9.9429103300341434E-3</c:v>
                </c:pt>
                <c:pt idx="57">
                  <c:v>9.8272740026500993E-3</c:v>
                </c:pt>
                <c:pt idx="58">
                  <c:v>9.5255991891497072E-3</c:v>
                </c:pt>
                <c:pt idx="59">
                  <c:v>9.7242130173865009E-3</c:v>
                </c:pt>
                <c:pt idx="60">
                  <c:v>9.7242130173865009E-3</c:v>
                </c:pt>
                <c:pt idx="61">
                  <c:v>9.7242130173865009E-3</c:v>
                </c:pt>
                <c:pt idx="62">
                  <c:v>9.7242130173865009E-3</c:v>
                </c:pt>
                <c:pt idx="63">
                  <c:v>9.7242130173865009E-3</c:v>
                </c:pt>
                <c:pt idx="64">
                  <c:v>9.7242130173865009E-3</c:v>
                </c:pt>
                <c:pt idx="65">
                  <c:v>9.7242130173865009E-3</c:v>
                </c:pt>
                <c:pt idx="66">
                  <c:v>9.7242130173865009E-3</c:v>
                </c:pt>
                <c:pt idx="67">
                  <c:v>9.7242130173865009E-3</c:v>
                </c:pt>
                <c:pt idx="68">
                  <c:v>9.7242130173865009E-3</c:v>
                </c:pt>
                <c:pt idx="69">
                  <c:v>9.9999999999999989E-51</c:v>
                </c:pt>
                <c:pt idx="70">
                  <c:v>9.9999999999999989E-51</c:v>
                </c:pt>
                <c:pt idx="71">
                  <c:v>9.9999999999999989E-51</c:v>
                </c:pt>
                <c:pt idx="72">
                  <c:v>9.9999999999999989E-51</c:v>
                </c:pt>
                <c:pt idx="73">
                  <c:v>9.9999999999999989E-51</c:v>
                </c:pt>
                <c:pt idx="74">
                  <c:v>9.9999999999999989E-51</c:v>
                </c:pt>
                <c:pt idx="75">
                  <c:v>9.9999999999999989E-51</c:v>
                </c:pt>
                <c:pt idx="76">
                  <c:v>9.9999999999999989E-51</c:v>
                </c:pt>
                <c:pt idx="77">
                  <c:v>9.9999999999999989E-51</c:v>
                </c:pt>
                <c:pt idx="78">
                  <c:v>9.9999999999999989E-51</c:v>
                </c:pt>
                <c:pt idx="79">
                  <c:v>9.9999999999999989E-51</c:v>
                </c:pt>
                <c:pt idx="80">
                  <c:v>9.9999999999999989E-51</c:v>
                </c:pt>
                <c:pt idx="81">
                  <c:v>9.9999999999999989E-51</c:v>
                </c:pt>
                <c:pt idx="82">
                  <c:v>9.9999999999999989E-51</c:v>
                </c:pt>
                <c:pt idx="83">
                  <c:v>9.9999999999999989E-51</c:v>
                </c:pt>
                <c:pt idx="84">
                  <c:v>9.9999999999999989E-51</c:v>
                </c:pt>
                <c:pt idx="85">
                  <c:v>9.9999999999999989E-51</c:v>
                </c:pt>
                <c:pt idx="86">
                  <c:v>9.9999999999999989E-51</c:v>
                </c:pt>
                <c:pt idx="87">
                  <c:v>9.9999999999999989E-51</c:v>
                </c:pt>
                <c:pt idx="88">
                  <c:v>9.9999999999999989E-51</c:v>
                </c:pt>
                <c:pt idx="89">
                  <c:v>9.9999999999999989E-51</c:v>
                </c:pt>
                <c:pt idx="90">
                  <c:v>9.9999999999999989E-51</c:v>
                </c:pt>
                <c:pt idx="91">
                  <c:v>9.9999999999999989E-51</c:v>
                </c:pt>
                <c:pt idx="92">
                  <c:v>9.9999999999999989E-51</c:v>
                </c:pt>
                <c:pt idx="93">
                  <c:v>9.9999999999999989E-51</c:v>
                </c:pt>
                <c:pt idx="94">
                  <c:v>9.9999999999999989E-51</c:v>
                </c:pt>
                <c:pt idx="95">
                  <c:v>9.9999999999999989E-51</c:v>
                </c:pt>
                <c:pt idx="96">
                  <c:v>9.9999999999999989E-51</c:v>
                </c:pt>
                <c:pt idx="97">
                  <c:v>9.9999999999999989E-51</c:v>
                </c:pt>
                <c:pt idx="98">
                  <c:v>9.9999999999999989E-51</c:v>
                </c:pt>
                <c:pt idx="99">
                  <c:v>9.9999999999999989E-51</c:v>
                </c:pt>
                <c:pt idx="100">
                  <c:v>9.9999999999999989E-51</c:v>
                </c:pt>
                <c:pt idx="101">
                  <c:v>9.9999999999999989E-51</c:v>
                </c:pt>
                <c:pt idx="102">
                  <c:v>9.9999999999999989E-51</c:v>
                </c:pt>
                <c:pt idx="103">
                  <c:v>9.9999999999999989E-51</c:v>
                </c:pt>
                <c:pt idx="104">
                  <c:v>9.9999999999999989E-51</c:v>
                </c:pt>
                <c:pt idx="105">
                  <c:v>9.9999999999999989E-51</c:v>
                </c:pt>
                <c:pt idx="106">
                  <c:v>9.9999999999999989E-51</c:v>
                </c:pt>
                <c:pt idx="107">
                  <c:v>9.9999999999999989E-51</c:v>
                </c:pt>
                <c:pt idx="108">
                  <c:v>9.9999999999999989E-51</c:v>
                </c:pt>
                <c:pt idx="109">
                  <c:v>9.9999999999999989E-51</c:v>
                </c:pt>
                <c:pt idx="110">
                  <c:v>9.9999999999999989E-51</c:v>
                </c:pt>
                <c:pt idx="111">
                  <c:v>9.9999999999999989E-51</c:v>
                </c:pt>
                <c:pt idx="112">
                  <c:v>9.9999999999999989E-51</c:v>
                </c:pt>
                <c:pt idx="113">
                  <c:v>9.9999999999999989E-51</c:v>
                </c:pt>
                <c:pt idx="114">
                  <c:v>9.9999999999999989E-51</c:v>
                </c:pt>
                <c:pt idx="115">
                  <c:v>9.9999999999999989E-51</c:v>
                </c:pt>
                <c:pt idx="116">
                  <c:v>9.9999999999999989E-51</c:v>
                </c:pt>
                <c:pt idx="117">
                  <c:v>9.9999999999999989E-51</c:v>
                </c:pt>
                <c:pt idx="118">
                  <c:v>9.9999999999999989E-51</c:v>
                </c:pt>
                <c:pt idx="119">
                  <c:v>9.9999999999999989E-51</c:v>
                </c:pt>
                <c:pt idx="120">
                  <c:v>9.9999999999999989E-51</c:v>
                </c:pt>
                <c:pt idx="121">
                  <c:v>9.9999999999999989E-51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959-84DE-84AFC4AA808E}"/>
            </c:ext>
          </c:extLst>
        </c:ser>
        <c:ser>
          <c:idx val="1"/>
          <c:order val="1"/>
          <c:tx>
            <c:strRef>
              <c:f>FMD!$AL$1</c:f>
              <c:strCache>
                <c:ptCount val="1"/>
                <c:pt idx="0">
                  <c:v>AL83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FMD!$AL$2:$AL$123</c:f>
              <c:numCache>
                <c:formatCode>General</c:formatCode>
                <c:ptCount val="122"/>
                <c:pt idx="0">
                  <c:v>55184.077506146219</c:v>
                </c:pt>
                <c:pt idx="1">
                  <c:v>5.5159430148057425</c:v>
                </c:pt>
                <c:pt idx="2">
                  <c:v>4.9158213221244846</c:v>
                </c:pt>
                <c:pt idx="3">
                  <c:v>4.3809623005279041</c:v>
                </c:pt>
                <c:pt idx="4">
                  <c:v>3.9042686957606425</c:v>
                </c:pt>
                <c:pt idx="5">
                  <c:v>3.4794150733094757</c:v>
                </c:pt>
                <c:pt idx="6">
                  <c:v>3.1007638837303517</c:v>
                </c:pt>
                <c:pt idx="7">
                  <c:v>2.763290655792499</c:v>
                </c:pt>
                <c:pt idx="8">
                  <c:v>2.4625173247978642</c:v>
                </c:pt>
                <c:pt idx="9">
                  <c:v>2.1944528113832802</c:v>
                </c:pt>
                <c:pt idx="10">
                  <c:v>1.9555400623221699</c:v>
                </c:pt>
                <c:pt idx="11">
                  <c:v>1.7426088505893425</c:v>
                </c:pt>
                <c:pt idx="12">
                  <c:v>1.5528337083745054</c:v>
                </c:pt>
                <c:pt idx="13">
                  <c:v>1.3836964348410667</c:v>
                </c:pt>
                <c:pt idx="14">
                  <c:v>1.2329526811310039</c:v>
                </c:pt>
                <c:pt idx="15">
                  <c:v>1.0986021692191099</c:v>
                </c:pt>
                <c:pt idx="16">
                  <c:v>0.97886214943888539</c:v>
                </c:pt>
                <c:pt idx="17">
                  <c:v>0.87214374447760712</c:v>
                </c:pt>
                <c:pt idx="18">
                  <c:v>0.77703086593973081</c:v>
                </c:pt>
                <c:pt idx="19">
                  <c:v>0.6922614237142457</c:v>
                </c:pt>
                <c:pt idx="20">
                  <c:v>0.61671057880570956</c:v>
                </c:pt>
                <c:pt idx="21">
                  <c:v>0.5493758174041794</c:v>
                </c:pt>
                <c:pt idx="22">
                  <c:v>0.4893636481360536</c:v>
                </c:pt>
                <c:pt idx="23">
                  <c:v>0.43587774597639567</c:v>
                </c:pt>
                <c:pt idx="24">
                  <c:v>0.38820838549966974</c:v>
                </c:pt>
                <c:pt idx="25">
                  <c:v>0.3457230232545529</c:v>
                </c:pt>
                <c:pt idx="26">
                  <c:v>0.30785790429664056</c:v>
                </c:pt>
                <c:pt idx="27">
                  <c:v>0.27411058150285533</c:v>
                </c:pt>
                <c:pt idx="28">
                  <c:v>0.24403324840339191</c:v>
                </c:pt>
                <c:pt idx="29">
                  <c:v>0.21722679706193349</c:v>
                </c:pt>
                <c:pt idx="30">
                  <c:v>0.19333552215582683</c:v>
                </c:pt>
                <c:pt idx="31">
                  <c:v>0.17204240098254373</c:v>
                </c:pt>
                <c:pt idx="32">
                  <c:v>0.15306488676105964</c:v>
                </c:pt>
                <c:pt idx="33">
                  <c:v>0.13615115940771536</c:v>
                </c:pt>
                <c:pt idx="34">
                  <c:v>0.12107678403670891</c:v>
                </c:pt>
                <c:pt idx="35">
                  <c:v>0.10764173284551895</c:v>
                </c:pt>
                <c:pt idx="36">
                  <c:v>9.5667730867496178E-2</c:v>
                </c:pt>
                <c:pt idx="37">
                  <c:v>8.4995890371368094E-2</c:v>
                </c:pt>
                <c:pt idx="38">
                  <c:v>7.548460251758031E-2</c:v>
                </c:pt>
                <c:pt idx="39">
                  <c:v>6.7007658295031761E-2</c:v>
                </c:pt>
                <c:pt idx="40">
                  <c:v>5.9452573804177865E-2</c:v>
                </c:pt>
                <c:pt idx="41">
                  <c:v>5.2719097664024689E-2</c:v>
                </c:pt>
                <c:pt idx="42">
                  <c:v>4.6717880737211982E-2</c:v>
                </c:pt>
                <c:pt idx="43">
                  <c:v>4.1369290521246063E-2</c:v>
                </c:pt>
                <c:pt idx="44">
                  <c:v>3.6602354473573462E-2</c:v>
                </c:pt>
                <c:pt idx="45">
                  <c:v>3.235381824906159E-2</c:v>
                </c:pt>
                <c:pt idx="46">
                  <c:v>2.8567306353270289E-2</c:v>
                </c:pt>
                <c:pt idx="47">
                  <c:v>2.5192574073891683E-2</c:v>
                </c:pt>
                <c:pt idx="48">
                  <c:v>2.2184840763945262E-2</c:v>
                </c:pt>
                <c:pt idx="49">
                  <c:v>1.9504195629799395E-2</c:v>
                </c:pt>
                <c:pt idx="50">
                  <c:v>1.7115068139188196E-2</c:v>
                </c:pt>
                <c:pt idx="51">
                  <c:v>1.4985756021859895E-2</c:v>
                </c:pt>
                <c:pt idx="52">
                  <c:v>1.3088004599711477E-2</c:v>
                </c:pt>
                <c:pt idx="53">
                  <c:v>1.1396631864377053E-2</c:v>
                </c:pt>
                <c:pt idx="54">
                  <c:v>9.8891943272764182E-3</c:v>
                </c:pt>
                <c:pt idx="55">
                  <c:v>8.5456892081574171E-3</c:v>
                </c:pt>
                <c:pt idx="56">
                  <c:v>7.3482890103551543E-3</c:v>
                </c:pt>
                <c:pt idx="57">
                  <c:v>6.2811049607423355E-3</c:v>
                </c:pt>
                <c:pt idx="58">
                  <c:v>5.3299761753635563E-3</c:v>
                </c:pt>
                <c:pt idx="59">
                  <c:v>4.4822817531087024E-3</c:v>
                </c:pt>
                <c:pt idx="60">
                  <c:v>3.7267733040233118E-3</c:v>
                </c:pt>
                <c:pt idx="61">
                  <c:v>3.0534256900079959E-3</c:v>
                </c:pt>
                <c:pt idx="62">
                  <c:v>2.4533039973267268E-3</c:v>
                </c:pt>
                <c:pt idx="63">
                  <c:v>1.918444975730133E-3</c:v>
                </c:pt>
                <c:pt idx="64">
                  <c:v>1.4417513709628739E-3</c:v>
                </c:pt>
                <c:pt idx="65">
                  <c:v>1.0168977485116881E-3</c:v>
                </c:pt>
                <c:pt idx="66">
                  <c:v>6.382465589325569E-4</c:v>
                </c:pt>
                <c:pt idx="67">
                  <c:v>3.0077333099469677E-4</c:v>
                </c:pt>
                <c:pt idx="68">
                  <c:v>5.5554606286624896E-17</c:v>
                </c:pt>
                <c:pt idx="69">
                  <c:v>9.9999999999999989E-51</c:v>
                </c:pt>
                <c:pt idx="70">
                  <c:v>9.9999999999999989E-51</c:v>
                </c:pt>
                <c:pt idx="71">
                  <c:v>9.9999999999999989E-51</c:v>
                </c:pt>
                <c:pt idx="72">
                  <c:v>9.9999999999999989E-51</c:v>
                </c:pt>
                <c:pt idx="73">
                  <c:v>9.9999999999999989E-51</c:v>
                </c:pt>
                <c:pt idx="74">
                  <c:v>9.9999999999999989E-51</c:v>
                </c:pt>
                <c:pt idx="75">
                  <c:v>9.9999999999999989E-51</c:v>
                </c:pt>
                <c:pt idx="76">
                  <c:v>9.9999999999999989E-51</c:v>
                </c:pt>
                <c:pt idx="77">
                  <c:v>9.9999999999999989E-51</c:v>
                </c:pt>
                <c:pt idx="78">
                  <c:v>9.9999999999999989E-51</c:v>
                </c:pt>
                <c:pt idx="79">
                  <c:v>9.9999999999999989E-51</c:v>
                </c:pt>
                <c:pt idx="80">
                  <c:v>9.9999999999999989E-51</c:v>
                </c:pt>
                <c:pt idx="81">
                  <c:v>9.9999999999999989E-51</c:v>
                </c:pt>
                <c:pt idx="82">
                  <c:v>9.9999999999999989E-51</c:v>
                </c:pt>
                <c:pt idx="83">
                  <c:v>9.9999999999999989E-51</c:v>
                </c:pt>
                <c:pt idx="84">
                  <c:v>9.9999999999999989E-51</c:v>
                </c:pt>
                <c:pt idx="85">
                  <c:v>9.9999999999999989E-51</c:v>
                </c:pt>
                <c:pt idx="86">
                  <c:v>9.9999999999999989E-51</c:v>
                </c:pt>
                <c:pt idx="87">
                  <c:v>9.9999999999999989E-51</c:v>
                </c:pt>
                <c:pt idx="88">
                  <c:v>9.9999999999999989E-51</c:v>
                </c:pt>
                <c:pt idx="89">
                  <c:v>9.9999999999999989E-51</c:v>
                </c:pt>
                <c:pt idx="90">
                  <c:v>9.9999999999999989E-51</c:v>
                </c:pt>
                <c:pt idx="91">
                  <c:v>9.9999999999999989E-51</c:v>
                </c:pt>
                <c:pt idx="92">
                  <c:v>9.9999999999999989E-51</c:v>
                </c:pt>
                <c:pt idx="93">
                  <c:v>9.9999999999999989E-51</c:v>
                </c:pt>
                <c:pt idx="94">
                  <c:v>9.9999999999999989E-51</c:v>
                </c:pt>
                <c:pt idx="95">
                  <c:v>9.9999999999999989E-51</c:v>
                </c:pt>
                <c:pt idx="96">
                  <c:v>9.9999999999999989E-51</c:v>
                </c:pt>
                <c:pt idx="97">
                  <c:v>9.9999999999999989E-51</c:v>
                </c:pt>
                <c:pt idx="98">
                  <c:v>9.9999999999999989E-51</c:v>
                </c:pt>
                <c:pt idx="99">
                  <c:v>9.9999999999999989E-51</c:v>
                </c:pt>
                <c:pt idx="100">
                  <c:v>9.9999999999999989E-51</c:v>
                </c:pt>
                <c:pt idx="101">
                  <c:v>9.9999999999999989E-51</c:v>
                </c:pt>
                <c:pt idx="102">
                  <c:v>9.9999999999999989E-51</c:v>
                </c:pt>
                <c:pt idx="103">
                  <c:v>9.9999999999999989E-51</c:v>
                </c:pt>
                <c:pt idx="104">
                  <c:v>9.9999999999999989E-51</c:v>
                </c:pt>
                <c:pt idx="105">
                  <c:v>9.9999999999999989E-51</c:v>
                </c:pt>
                <c:pt idx="106">
                  <c:v>9.9999999999999989E-51</c:v>
                </c:pt>
                <c:pt idx="107">
                  <c:v>9.9999999999999989E-51</c:v>
                </c:pt>
                <c:pt idx="108">
                  <c:v>9.9999999999999989E-51</c:v>
                </c:pt>
                <c:pt idx="109">
                  <c:v>9.9999999999999989E-51</c:v>
                </c:pt>
                <c:pt idx="110">
                  <c:v>9.9999999999999989E-51</c:v>
                </c:pt>
                <c:pt idx="111">
                  <c:v>9.9999999999999989E-51</c:v>
                </c:pt>
                <c:pt idx="112">
                  <c:v>9.9999999999999989E-51</c:v>
                </c:pt>
                <c:pt idx="113">
                  <c:v>9.9999999999999989E-51</c:v>
                </c:pt>
                <c:pt idx="114">
                  <c:v>9.9999999999999989E-51</c:v>
                </c:pt>
                <c:pt idx="115">
                  <c:v>9.9999999999999989E-51</c:v>
                </c:pt>
                <c:pt idx="116">
                  <c:v>9.9999999999999989E-51</c:v>
                </c:pt>
                <c:pt idx="117">
                  <c:v>9.9999999999999989E-51</c:v>
                </c:pt>
                <c:pt idx="118">
                  <c:v>9.9999999999999989E-51</c:v>
                </c:pt>
                <c:pt idx="119">
                  <c:v>9.9999999999999989E-51</c:v>
                </c:pt>
                <c:pt idx="120">
                  <c:v>9.9999999999999989E-51</c:v>
                </c:pt>
                <c:pt idx="121">
                  <c:v>9.9999999999999989E-51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F-4959-84DE-84AFC4AA808E}"/>
            </c:ext>
          </c:extLst>
        </c:ser>
        <c:ser>
          <c:idx val="2"/>
          <c:order val="2"/>
          <c:tx>
            <c:strRef>
              <c:f>FMD!$AM$1</c:f>
              <c:strCache>
                <c:ptCount val="1"/>
                <c:pt idx="0">
                  <c:v>KA02-TGR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FMD!$R$2:$R$123</c:f>
              <c:numCache>
                <c:formatCode>0.00</c:formatCode>
                <c:ptCount val="122"/>
                <c:pt idx="0">
                  <c:v>0</c:v>
                </c:pt>
                <c:pt idx="1">
                  <c:v>4</c:v>
                </c:pt>
                <c:pt idx="2">
                  <c:v>4.05</c:v>
                </c:pt>
                <c:pt idx="3">
                  <c:v>4.0999999999999996</c:v>
                </c:pt>
                <c:pt idx="4">
                  <c:v>4.1500000000000004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4.3499999999999996</c:v>
                </c:pt>
                <c:pt idx="9">
                  <c:v>4.4000000000000004</c:v>
                </c:pt>
                <c:pt idx="10">
                  <c:v>4.45</c:v>
                </c:pt>
                <c:pt idx="11">
                  <c:v>4.5</c:v>
                </c:pt>
                <c:pt idx="12">
                  <c:v>4.55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4.7</c:v>
                </c:pt>
                <c:pt idx="16">
                  <c:v>4.75</c:v>
                </c:pt>
                <c:pt idx="17">
                  <c:v>4.8</c:v>
                </c:pt>
                <c:pt idx="18">
                  <c:v>4.8499999999999996</c:v>
                </c:pt>
                <c:pt idx="19">
                  <c:v>4.9000000000000004</c:v>
                </c:pt>
                <c:pt idx="20">
                  <c:v>4.95</c:v>
                </c:pt>
                <c:pt idx="21">
                  <c:v>5</c:v>
                </c:pt>
                <c:pt idx="22">
                  <c:v>5.05</c:v>
                </c:pt>
                <c:pt idx="23">
                  <c:v>5.0999999999999996</c:v>
                </c:pt>
                <c:pt idx="24">
                  <c:v>5.15</c:v>
                </c:pt>
                <c:pt idx="25">
                  <c:v>5.2</c:v>
                </c:pt>
                <c:pt idx="26">
                  <c:v>5.25</c:v>
                </c:pt>
                <c:pt idx="27">
                  <c:v>5.3</c:v>
                </c:pt>
                <c:pt idx="28">
                  <c:v>5.35</c:v>
                </c:pt>
                <c:pt idx="29">
                  <c:v>5.4</c:v>
                </c:pt>
                <c:pt idx="30">
                  <c:v>5.4499999999999904</c:v>
                </c:pt>
                <c:pt idx="31">
                  <c:v>5.4999999999999902</c:v>
                </c:pt>
                <c:pt idx="32">
                  <c:v>5.5499999999999901</c:v>
                </c:pt>
                <c:pt idx="33">
                  <c:v>5.5999999999999899</c:v>
                </c:pt>
                <c:pt idx="34">
                  <c:v>5.6499999999999897</c:v>
                </c:pt>
                <c:pt idx="35">
                  <c:v>5.6999999999999904</c:v>
                </c:pt>
                <c:pt idx="36">
                  <c:v>5.7499999999999902</c:v>
                </c:pt>
                <c:pt idx="37">
                  <c:v>5.7999999999999901</c:v>
                </c:pt>
                <c:pt idx="38">
                  <c:v>5.8499999999999899</c:v>
                </c:pt>
                <c:pt idx="39">
                  <c:v>5.8999999999999897</c:v>
                </c:pt>
                <c:pt idx="40">
                  <c:v>5.9499999999999904</c:v>
                </c:pt>
                <c:pt idx="41">
                  <c:v>5.9999999999999902</c:v>
                </c:pt>
                <c:pt idx="42">
                  <c:v>6.0499999999999901</c:v>
                </c:pt>
                <c:pt idx="43">
                  <c:v>6.0999999999999899</c:v>
                </c:pt>
                <c:pt idx="44">
                  <c:v>6.1499999999999897</c:v>
                </c:pt>
                <c:pt idx="45">
                  <c:v>6.1999999999999904</c:v>
                </c:pt>
                <c:pt idx="46">
                  <c:v>6.2499999999999902</c:v>
                </c:pt>
                <c:pt idx="47">
                  <c:v>6.2999999999999901</c:v>
                </c:pt>
                <c:pt idx="48">
                  <c:v>6.3499999999999899</c:v>
                </c:pt>
                <c:pt idx="49">
                  <c:v>6.3999999999999897</c:v>
                </c:pt>
                <c:pt idx="50">
                  <c:v>6.4499999999999904</c:v>
                </c:pt>
                <c:pt idx="51">
                  <c:v>6.4999999999999902</c:v>
                </c:pt>
                <c:pt idx="52">
                  <c:v>6.5499999999999901</c:v>
                </c:pt>
                <c:pt idx="53">
                  <c:v>6.5999999999999899</c:v>
                </c:pt>
                <c:pt idx="54">
                  <c:v>6.6499999999999897</c:v>
                </c:pt>
                <c:pt idx="55">
                  <c:v>6.6999999999999904</c:v>
                </c:pt>
                <c:pt idx="56">
                  <c:v>6.7499999999999902</c:v>
                </c:pt>
                <c:pt idx="57">
                  <c:v>6.7999999999999901</c:v>
                </c:pt>
                <c:pt idx="58">
                  <c:v>6.8499999999999899</c:v>
                </c:pt>
                <c:pt idx="59">
                  <c:v>6.8999999999999897</c:v>
                </c:pt>
                <c:pt idx="60">
                  <c:v>6.9499999999999904</c:v>
                </c:pt>
                <c:pt idx="61">
                  <c:v>6.9999999999999902</c:v>
                </c:pt>
                <c:pt idx="62">
                  <c:v>7.0499999999999901</c:v>
                </c:pt>
                <c:pt idx="63">
                  <c:v>7.0999999999999899</c:v>
                </c:pt>
                <c:pt idx="64">
                  <c:v>7.1499999999999897</c:v>
                </c:pt>
                <c:pt idx="65">
                  <c:v>7.1999999999999904</c:v>
                </c:pt>
                <c:pt idx="66">
                  <c:v>7.2499999999999902</c:v>
                </c:pt>
                <c:pt idx="67">
                  <c:v>7.2999999999999901</c:v>
                </c:pt>
                <c:pt idx="68">
                  <c:v>7.3499999999999899</c:v>
                </c:pt>
                <c:pt idx="69">
                  <c:v>7.3999999999999897</c:v>
                </c:pt>
                <c:pt idx="70">
                  <c:v>7.4499999999999904</c:v>
                </c:pt>
                <c:pt idx="71">
                  <c:v>7.4999999999999902</c:v>
                </c:pt>
                <c:pt idx="72">
                  <c:v>7.5499999999999901</c:v>
                </c:pt>
                <c:pt idx="73">
                  <c:v>7.5999999999999899</c:v>
                </c:pt>
                <c:pt idx="74">
                  <c:v>7.6499999999999897</c:v>
                </c:pt>
                <c:pt idx="75">
                  <c:v>7.6999999999999904</c:v>
                </c:pt>
                <c:pt idx="76">
                  <c:v>7.7499999999999902</c:v>
                </c:pt>
                <c:pt idx="77">
                  <c:v>7.7999999999999901</c:v>
                </c:pt>
                <c:pt idx="78">
                  <c:v>7.8499999999999899</c:v>
                </c:pt>
                <c:pt idx="79">
                  <c:v>7.8999999999999897</c:v>
                </c:pt>
                <c:pt idx="80">
                  <c:v>7.9499999999999904</c:v>
                </c:pt>
                <c:pt idx="81">
                  <c:v>7.9999999999999902</c:v>
                </c:pt>
                <c:pt idx="82">
                  <c:v>8.0499999999999901</c:v>
                </c:pt>
                <c:pt idx="83">
                  <c:v>8.0999999999999908</c:v>
                </c:pt>
                <c:pt idx="84">
                  <c:v>8.1499999999999897</c:v>
                </c:pt>
                <c:pt idx="85">
                  <c:v>8.1999999999999904</c:v>
                </c:pt>
                <c:pt idx="86">
                  <c:v>8.2499999999999805</c:v>
                </c:pt>
                <c:pt idx="87">
                  <c:v>8.2999999999999794</c:v>
                </c:pt>
                <c:pt idx="88">
                  <c:v>8.3499999999999801</c:v>
                </c:pt>
                <c:pt idx="89">
                  <c:v>8.3999999999999808</c:v>
                </c:pt>
                <c:pt idx="90">
                  <c:v>8.4499999999999797</c:v>
                </c:pt>
                <c:pt idx="91">
                  <c:v>8.4999999999999805</c:v>
                </c:pt>
                <c:pt idx="92">
                  <c:v>8.5499999999999794</c:v>
                </c:pt>
                <c:pt idx="93">
                  <c:v>8.5999999999999801</c:v>
                </c:pt>
                <c:pt idx="94">
                  <c:v>8.6499999999999808</c:v>
                </c:pt>
                <c:pt idx="95">
                  <c:v>8.6999999999999797</c:v>
                </c:pt>
                <c:pt idx="96">
                  <c:v>8.7499999999999805</c:v>
                </c:pt>
                <c:pt idx="97">
                  <c:v>8.7999999999999794</c:v>
                </c:pt>
                <c:pt idx="98">
                  <c:v>8.8499999999999801</c:v>
                </c:pt>
                <c:pt idx="99">
                  <c:v>8.8999999999999808</c:v>
                </c:pt>
                <c:pt idx="100">
                  <c:v>8.9499999999999797</c:v>
                </c:pt>
                <c:pt idx="101">
                  <c:v>8.9999999999999805</c:v>
                </c:pt>
                <c:pt idx="102">
                  <c:v>9.0499999999999794</c:v>
                </c:pt>
                <c:pt idx="103">
                  <c:v>9.0999999999999801</c:v>
                </c:pt>
                <c:pt idx="104">
                  <c:v>9.1499999999999808</c:v>
                </c:pt>
                <c:pt idx="105">
                  <c:v>9.1999999999999904</c:v>
                </c:pt>
                <c:pt idx="106">
                  <c:v>9.2499999999999893</c:v>
                </c:pt>
                <c:pt idx="107">
                  <c:v>9.2999999999999901</c:v>
                </c:pt>
                <c:pt idx="108">
                  <c:v>9.3499999999999908</c:v>
                </c:pt>
                <c:pt idx="109">
                  <c:v>9.3999999999999897</c:v>
                </c:pt>
                <c:pt idx="110">
                  <c:v>9.4499999999999904</c:v>
                </c:pt>
                <c:pt idx="111">
                  <c:v>9.4999999999999893</c:v>
                </c:pt>
                <c:pt idx="112">
                  <c:v>9.5499999999999901</c:v>
                </c:pt>
                <c:pt idx="113">
                  <c:v>9.5999999999999908</c:v>
                </c:pt>
                <c:pt idx="114">
                  <c:v>9.6499999999999897</c:v>
                </c:pt>
                <c:pt idx="115">
                  <c:v>9.6999999999999904</c:v>
                </c:pt>
                <c:pt idx="116">
                  <c:v>9.7499999999999893</c:v>
                </c:pt>
                <c:pt idx="117">
                  <c:v>9.7999999999999901</c:v>
                </c:pt>
                <c:pt idx="118">
                  <c:v>9.8499999999999908</c:v>
                </c:pt>
                <c:pt idx="119">
                  <c:v>9.9</c:v>
                </c:pt>
                <c:pt idx="120">
                  <c:v>9.9499999999999993</c:v>
                </c:pt>
                <c:pt idx="121">
                  <c:v>10</c:v>
                </c:pt>
              </c:numCache>
            </c:numRef>
          </c:xVal>
          <c:yVal>
            <c:numRef>
              <c:f>FMD!$AM$2:$AM$123</c:f>
              <c:numCache>
                <c:formatCode>0.00E+00</c:formatCode>
                <c:ptCount val="122"/>
                <c:pt idx="0">
                  <c:v>44827.830320797511</c:v>
                </c:pt>
                <c:pt idx="1">
                  <c:v>4.4827457461069011</c:v>
                </c:pt>
                <c:pt idx="2">
                  <c:v>3.995245087510177</c:v>
                </c:pt>
                <c:pt idx="3">
                  <c:v>3.5607592970338096</c:v>
                </c:pt>
                <c:pt idx="4">
                  <c:v>3.173523035514997</c:v>
                </c:pt>
                <c:pt idx="5">
                  <c:v>2.8283979377140582</c:v>
                </c:pt>
                <c:pt idx="6">
                  <c:v>2.5208044294114549</c:v>
                </c:pt>
                <c:pt idx="7">
                  <c:v>2.2466609593271061</c:v>
                </c:pt>
                <c:pt idx="8">
                  <c:v>2.0023298395067468</c:v>
                </c:pt>
                <c:pt idx="9">
                  <c:v>1.7845689755103364</c:v>
                </c:pt>
                <c:pt idx="10">
                  <c:v>1.5904888458919746</c:v>
                </c:pt>
                <c:pt idx="11">
                  <c:v>1.4175141601153467</c:v>
                </c:pt>
                <c:pt idx="12">
                  <c:v>1.2633496861290663</c:v>
                </c:pt>
                <c:pt idx="13">
                  <c:v>1.1259497941549108</c:v>
                </c:pt>
                <c:pt idx="14">
                  <c:v>1.0034913125540001</c:v>
                </c:pt>
                <c:pt idx="15">
                  <c:v>0.8943493355852663</c:v>
                </c:pt>
                <c:pt idx="16">
                  <c:v>0.79707566204027291</c:v>
                </c:pt>
                <c:pt idx="17">
                  <c:v>0.71037957864883938</c:v>
                </c:pt>
                <c:pt idx="18">
                  <c:v>0.63311073326351452</c:v>
                </c:pt>
                <c:pt idx="19">
                  <c:v>0.56424387056103742</c:v>
                </c:pt>
                <c:pt idx="20">
                  <c:v>0.50286522771364639</c:v>
                </c:pt>
                <c:pt idx="21">
                  <c:v>0.44816040950974428</c:v>
                </c:pt>
                <c:pt idx="22">
                  <c:v>0.39940358203510246</c:v>
                </c:pt>
                <c:pt idx="23">
                  <c:v>0.35594784152221903</c:v>
                </c:pt>
                <c:pt idx="24">
                  <c:v>0.31721663056942107</c:v>
                </c:pt>
                <c:pt idx="25">
                  <c:v>0.282696087829371</c:v>
                </c:pt>
                <c:pt idx="26">
                  <c:v>0.25192822965335582</c:v>
                </c:pt>
                <c:pt idx="27">
                  <c:v>0.22450487321751542</c:v>
                </c:pt>
                <c:pt idx="28">
                  <c:v>0.20006222049637284</c:v>
                </c:pt>
                <c:pt idx="29">
                  <c:v>0.17827603121839758</c:v>
                </c:pt>
                <c:pt idx="30">
                  <c:v>0.15885732075407966</c:v>
                </c:pt>
                <c:pt idx="31">
                  <c:v>0.1415485258529523</c:v>
                </c:pt>
                <c:pt idx="32">
                  <c:v>0.12612008735464711</c:v>
                </c:pt>
                <c:pt idx="33">
                  <c:v>0.1123674045325951</c:v>
                </c:pt>
                <c:pt idx="34">
                  <c:v>0.10010812066118871</c:v>
                </c:pt>
                <c:pt idx="35">
                  <c:v>8.9179703793284035E-2</c:v>
                </c:pt>
                <c:pt idx="36">
                  <c:v>7.9437290653370768E-2</c:v>
                </c:pt>
                <c:pt idx="37">
                  <c:v>7.075176504456783E-2</c:v>
                </c:pt>
                <c:pt idx="38">
                  <c:v>6.3008045281269923E-2</c:v>
                </c:pt>
                <c:pt idx="39">
                  <c:v>5.6103557935081469E-2</c:v>
                </c:pt>
                <c:pt idx="40">
                  <c:v>4.9946877656636968E-2</c:v>
                </c:pt>
                <c:pt idx="41">
                  <c:v>4.4456515042895065E-2</c:v>
                </c:pt>
                <c:pt idx="42">
                  <c:v>3.9559836487926485E-2</c:v>
                </c:pt>
                <c:pt idx="43">
                  <c:v>3.5192101711334786E-2</c:v>
                </c:pt>
                <c:pt idx="44">
                  <c:v>3.1295606225639337E-2</c:v>
                </c:pt>
                <c:pt idx="45">
                  <c:v>2.7818917403149016E-2</c:v>
                </c:pt>
                <c:pt idx="46">
                  <c:v>2.4716194052653795E-2</c:v>
                </c:pt>
                <c:pt idx="47">
                  <c:v>2.1946580533243297E-2</c:v>
                </c:pt>
                <c:pt idx="48">
                  <c:v>1.947366743139213E-2</c:v>
                </c:pt>
                <c:pt idx="49">
                  <c:v>1.7265011720981556E-2</c:v>
                </c:pt>
                <c:pt idx="50">
                  <c:v>1.5291710125261756E-2</c:v>
                </c:pt>
                <c:pt idx="51">
                  <c:v>1.3528020114154731E-2</c:v>
                </c:pt>
                <c:pt idx="52">
                  <c:v>1.1951023607024245E-2</c:v>
                </c:pt>
                <c:pt idx="53">
                  <c:v>1.0540329015072304E-2</c:v>
                </c:pt>
                <c:pt idx="54">
                  <c:v>9.2778077510486789E-3</c:v>
                </c:pt>
                <c:pt idx="55">
                  <c:v>8.1473617557726186E-3</c:v>
                </c:pt>
                <c:pt idx="56">
                  <c:v>7.1347189355812149E-3</c:v>
                </c:pt>
                <c:pt idx="57">
                  <c:v>6.2272536615958739E-3</c:v>
                </c:pt>
                <c:pt idx="58">
                  <c:v>5.4138296339897758E-3</c:v>
                </c:pt>
                <c:pt idx="59">
                  <c:v>4.6846624392799015E-3</c:v>
                </c:pt>
                <c:pt idx="60">
                  <c:v>4.0311989977845396E-3</c:v>
                </c:pt>
                <c:pt idx="61">
                  <c:v>3.4460107818104478E-3</c:v>
                </c:pt>
                <c:pt idx="62">
                  <c:v>2.9226971595354171E-3</c:v>
                </c:pt>
                <c:pt idx="63">
                  <c:v>2.4557944841310003E-3</c:v>
                </c:pt>
                <c:pt idx="64">
                  <c:v>2.0406856509196333E-3</c:v>
                </c:pt>
                <c:pt idx="65">
                  <c:v>1.6735039253036076E-3</c:v>
                </c:pt>
                <c:pt idx="66">
                  <c:v>1.3510241809162047E-3</c:v>
                </c:pt>
                <c:pt idx="67">
                  <c:v>1.070534757380219E-3</c:v>
                </c:pt>
                <c:pt idx="68">
                  <c:v>8.2968465055624681E-4</c:v>
                </c:pt>
                <c:pt idx="69">
                  <c:v>6.2630455339460255E-4</c:v>
                </c:pt>
                <c:pt idx="70">
                  <c:v>4.5820718070295843E-4</c:v>
                </c:pt>
                <c:pt idx="71">
                  <c:v>3.2298258662683183E-4</c:v>
                </c:pt>
                <c:pt idx="72">
                  <c:v>2.1781671013901144E-4</c:v>
                </c:pt>
                <c:pt idx="73">
                  <c:v>1.3937277227536735E-4</c:v>
                </c:pt>
                <c:pt idx="74">
                  <c:v>8.3779297407281039E-5</c:v>
                </c:pt>
                <c:pt idx="75">
                  <c:v>4.6757775057665583E-5</c:v>
                </c:pt>
                <c:pt idx="76">
                  <c:v>2.3891954866175917E-5</c:v>
                </c:pt>
                <c:pt idx="77">
                  <c:v>1.0992766174422034E-5</c:v>
                </c:pt>
                <c:pt idx="78">
                  <c:v>4.4651379422395397E-6</c:v>
                </c:pt>
                <c:pt idx="79">
                  <c:v>1.5639836808228466E-6</c:v>
                </c:pt>
                <c:pt idx="80">
                  <c:v>4.5938049218741542E-7</c:v>
                </c:pt>
                <c:pt idx="81">
                  <c:v>1.0945700459237749E-7</c:v>
                </c:pt>
                <c:pt idx="82">
                  <c:v>2.0338371628746004E-8</c:v>
                </c:pt>
                <c:pt idx="83">
                  <c:v>2.8121110717163197E-9</c:v>
                </c:pt>
                <c:pt idx="84">
                  <c:v>2.7365096268455772E-10</c:v>
                </c:pt>
                <c:pt idx="85">
                  <c:v>1.7540959992482793E-11</c:v>
                </c:pt>
                <c:pt idx="86">
                  <c:v>6.8458064562045506E-13</c:v>
                </c:pt>
                <c:pt idx="87">
                  <c:v>1.4814647805612797E-14</c:v>
                </c:pt>
                <c:pt idx="88">
                  <c:v>1.5906595048613315E-16</c:v>
                </c:pt>
                <c:pt idx="89">
                  <c:v>7.4251603137752412E-19</c:v>
                </c:pt>
                <c:pt idx="90">
                  <c:v>1.2879087894841313E-21</c:v>
                </c:pt>
                <c:pt idx="91">
                  <c:v>6.8876113666941494E-25</c:v>
                </c:pt>
                <c:pt idx="92">
                  <c:v>9.097720273552953E-29</c:v>
                </c:pt>
                <c:pt idx="93">
                  <c:v>2.2803202790209392E-33</c:v>
                </c:pt>
                <c:pt idx="94">
                  <c:v>7.9286164449586936E-39</c:v>
                </c:pt>
                <c:pt idx="95">
                  <c:v>2.635290003120887E-45</c:v>
                </c:pt>
                <c:pt idx="96">
                  <c:v>5.3789504785614434E-53</c:v>
                </c:pt>
                <c:pt idx="97">
                  <c:v>3.9846023864368767E-62</c:v>
                </c:pt>
                <c:pt idx="98">
                  <c:v>5.7334138738646312E-73</c:v>
                </c:pt>
                <c:pt idx="99">
                  <c:v>7.6230872733041629E-86</c:v>
                </c:pt>
                <c:pt idx="100">
                  <c:v>3.8731622320450587E-101</c:v>
                </c:pt>
                <c:pt idx="101">
                  <c:v>2.6330568664753518E-119</c:v>
                </c:pt>
                <c:pt idx="102">
                  <c:v>6.8809088688025754E-141</c:v>
                </c:pt>
                <c:pt idx="103">
                  <c:v>1.5698128864808354E-166</c:v>
                </c:pt>
                <c:pt idx="104">
                  <c:v>5.3695644847869821E-197</c:v>
                </c:pt>
                <c:pt idx="105">
                  <c:v>3.3928422785780953E-233</c:v>
                </c:pt>
                <c:pt idx="106">
                  <c:v>3.2881415008957216E-276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E-4BFA-BB02-5F185EEB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0351"/>
        <c:axId val="1725335791"/>
      </c:scatterChart>
      <c:valAx>
        <c:axId val="1725350351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35791"/>
        <c:crosses val="autoZero"/>
        <c:crossBetween val="midCat"/>
        <c:majorUnit val="1"/>
      </c:valAx>
      <c:valAx>
        <c:axId val="1725335791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annual rate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0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FMD!$AQ$1</c:f>
              <c:strCache>
                <c:ptCount val="1"/>
                <c:pt idx="0">
                  <c:v>YC85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FMD!$AQ$4:$AQ$123</c:f>
              <c:numCache>
                <c:formatCode>General</c:formatCode>
                <c:ptCount val="120"/>
                <c:pt idx="0">
                  <c:v>6.5027085581340516E-2</c:v>
                </c:pt>
                <c:pt idx="1">
                  <c:v>5.7955451028473159E-2</c:v>
                </c:pt>
                <c:pt idx="2">
                  <c:v>5.1652850099091818E-2</c:v>
                </c:pt>
                <c:pt idx="3">
                  <c:v>4.6035651108096765E-2</c:v>
                </c:pt>
                <c:pt idx="4">
                  <c:v>4.1029317237688878E-2</c:v>
                </c:pt>
                <c:pt idx="5">
                  <c:v>3.6567417479077324E-2</c:v>
                </c:pt>
                <c:pt idx="6">
                  <c:v>3.259074513335608E-2</c:v>
                </c:pt>
                <c:pt idx="7">
                  <c:v>2.9046532174581946E-2</c:v>
                </c:pt>
                <c:pt idx="8">
                  <c:v>2.5887749050127584E-2</c:v>
                </c:pt>
                <c:pt idx="9">
                  <c:v>2.3072480627097269E-2</c:v>
                </c:pt>
                <c:pt idx="10">
                  <c:v>2.0563370003973153E-2</c:v>
                </c:pt>
                <c:pt idx="11">
                  <c:v>1.8327122807232282E-2</c:v>
                </c:pt>
                <c:pt idx="12">
                  <c:v>1.6334065395238517E-2</c:v>
                </c:pt>
                <c:pt idx="13">
                  <c:v>1.455775110704402E-2</c:v>
                </c:pt>
                <c:pt idx="14">
                  <c:v>1.2974609331270481E-2</c:v>
                </c:pt>
                <c:pt idx="15">
                  <c:v>1.156363273841364E-2</c:v>
                </c:pt>
                <c:pt idx="16">
                  <c:v>1.0306098526345286E-2</c:v>
                </c:pt>
                <c:pt idx="17">
                  <c:v>9.1853199801042312E-3</c:v>
                </c:pt>
                <c:pt idx="18">
                  <c:v>8.1864250493264012E-3</c:v>
                </c:pt>
                <c:pt idx="19">
                  <c:v>7.2961590051737746E-3</c:v>
                </c:pt>
                <c:pt idx="20">
                  <c:v>6.5027085581340419E-3</c:v>
                </c:pt>
                <c:pt idx="21">
                  <c:v>5.795545102847327E-3</c:v>
                </c:pt>
                <c:pt idx="22">
                  <c:v>5.1652850099091902E-3</c:v>
                </c:pt>
                <c:pt idx="23">
                  <c:v>4.603565110809664E-3</c:v>
                </c:pt>
                <c:pt idx="24">
                  <c:v>4.102931723768917E-3</c:v>
                </c:pt>
                <c:pt idx="25">
                  <c:v>3.6567417479077199E-3</c:v>
                </c:pt>
                <c:pt idx="26">
                  <c:v>3.2590745133356178E-3</c:v>
                </c:pt>
                <c:pt idx="27">
                  <c:v>2.9046532174581557E-3</c:v>
                </c:pt>
                <c:pt idx="28">
                  <c:v>2.5887749050122755E-3</c:v>
                </c:pt>
                <c:pt idx="29">
                  <c:v>2.3072480627097831E-3</c:v>
                </c:pt>
                <c:pt idx="30">
                  <c:v>2.0563370003973645E-3</c:v>
                </c:pt>
                <c:pt idx="31">
                  <c:v>1.8327122807232782E-3</c:v>
                </c:pt>
                <c:pt idx="32">
                  <c:v>1.6334065395238427E-3</c:v>
                </c:pt>
                <c:pt idx="33">
                  <c:v>1.4557751107044624E-3</c:v>
                </c:pt>
                <c:pt idx="34">
                  <c:v>1.2974609331270898E-3</c:v>
                </c:pt>
                <c:pt idx="35">
                  <c:v>1.1563632738413807E-3</c:v>
                </c:pt>
                <c:pt idx="36">
                  <c:v>1.0306098526345585E-3</c:v>
                </c:pt>
                <c:pt idx="37">
                  <c:v>9.1853199801043839E-4</c:v>
                </c:pt>
                <c:pt idx="38">
                  <c:v>8.1864250493266476E-4</c:v>
                </c:pt>
                <c:pt idx="39">
                  <c:v>7.2961590051738752E-4</c:v>
                </c:pt>
                <c:pt idx="40">
                  <c:v>6.502708558134198E-4</c:v>
                </c:pt>
                <c:pt idx="41">
                  <c:v>5.795545102847445E-4</c:v>
                </c:pt>
                <c:pt idx="42">
                  <c:v>5.165285009909211E-4</c:v>
                </c:pt>
                <c:pt idx="43">
                  <c:v>4.6035651108098513E-4</c:v>
                </c:pt>
                <c:pt idx="44">
                  <c:v>4.1029317237689655E-4</c:v>
                </c:pt>
                <c:pt idx="45">
                  <c:v>3.656741747907824E-4</c:v>
                </c:pt>
                <c:pt idx="46">
                  <c:v>3.2590745133357323E-4</c:v>
                </c:pt>
                <c:pt idx="47">
                  <c:v>2.9046532174582806E-4</c:v>
                </c:pt>
                <c:pt idx="48">
                  <c:v>2.5887749050127092E-4</c:v>
                </c:pt>
                <c:pt idx="49">
                  <c:v>2.307248062709804E-4</c:v>
                </c:pt>
                <c:pt idx="50">
                  <c:v>2.0563370003972951E-4</c:v>
                </c:pt>
                <c:pt idx="51">
                  <c:v>1.83271228072341E-4</c:v>
                </c:pt>
                <c:pt idx="52">
                  <c:v>1.6334065395236415E-4</c:v>
                </c:pt>
                <c:pt idx="53">
                  <c:v>1.455775110704733E-4</c:v>
                </c:pt>
                <c:pt idx="54">
                  <c:v>1.2974609331268053E-4</c:v>
                </c:pt>
                <c:pt idx="55">
                  <c:v>1.1563632738404404E-4</c:v>
                </c:pt>
                <c:pt idx="56">
                  <c:v>3.0167481350039209E-4</c:v>
                </c:pt>
                <c:pt idx="57">
                  <c:v>9.7242130173865078E-3</c:v>
                </c:pt>
                <c:pt idx="58">
                  <c:v>9.7242130173865078E-3</c:v>
                </c:pt>
                <c:pt idx="59">
                  <c:v>9.7242130173865078E-3</c:v>
                </c:pt>
                <c:pt idx="60">
                  <c:v>9.7242130173865078E-3</c:v>
                </c:pt>
                <c:pt idx="61">
                  <c:v>9.7242130173865078E-3</c:v>
                </c:pt>
                <c:pt idx="62">
                  <c:v>9.7242130173865078E-3</c:v>
                </c:pt>
                <c:pt idx="63">
                  <c:v>9.7242130173865078E-3</c:v>
                </c:pt>
                <c:pt idx="64">
                  <c:v>9.7242130173865078E-3</c:v>
                </c:pt>
                <c:pt idx="65">
                  <c:v>9.7242130173865078E-3</c:v>
                </c:pt>
                <c:pt idx="66">
                  <c:v>9.7242130173865078E-3</c:v>
                </c:pt>
                <c:pt idx="67">
                  <c:v>1E-50</c:v>
                </c:pt>
                <c:pt idx="68">
                  <c:v>1E-50</c:v>
                </c:pt>
                <c:pt idx="69">
                  <c:v>1E-50</c:v>
                </c:pt>
                <c:pt idx="70">
                  <c:v>1E-50</c:v>
                </c:pt>
                <c:pt idx="71">
                  <c:v>1E-50</c:v>
                </c:pt>
                <c:pt idx="72">
                  <c:v>1E-50</c:v>
                </c:pt>
                <c:pt idx="73">
                  <c:v>1E-50</c:v>
                </c:pt>
                <c:pt idx="74">
                  <c:v>1E-50</c:v>
                </c:pt>
                <c:pt idx="75">
                  <c:v>1E-50</c:v>
                </c:pt>
                <c:pt idx="76">
                  <c:v>1E-50</c:v>
                </c:pt>
                <c:pt idx="77">
                  <c:v>1E-50</c:v>
                </c:pt>
                <c:pt idx="78">
                  <c:v>1E-50</c:v>
                </c:pt>
                <c:pt idx="79">
                  <c:v>1E-50</c:v>
                </c:pt>
                <c:pt idx="80">
                  <c:v>1E-50</c:v>
                </c:pt>
                <c:pt idx="81">
                  <c:v>1E-50</c:v>
                </c:pt>
                <c:pt idx="82">
                  <c:v>1E-50</c:v>
                </c:pt>
                <c:pt idx="83">
                  <c:v>1E-50</c:v>
                </c:pt>
                <c:pt idx="84">
                  <c:v>1E-50</c:v>
                </c:pt>
                <c:pt idx="85">
                  <c:v>1E-50</c:v>
                </c:pt>
                <c:pt idx="86">
                  <c:v>1E-50</c:v>
                </c:pt>
                <c:pt idx="87">
                  <c:v>1E-50</c:v>
                </c:pt>
                <c:pt idx="88">
                  <c:v>1E-50</c:v>
                </c:pt>
                <c:pt idx="89">
                  <c:v>1E-50</c:v>
                </c:pt>
                <c:pt idx="90">
                  <c:v>1E-50</c:v>
                </c:pt>
                <c:pt idx="91">
                  <c:v>1E-50</c:v>
                </c:pt>
                <c:pt idx="92">
                  <c:v>1E-50</c:v>
                </c:pt>
                <c:pt idx="93">
                  <c:v>1E-50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1E-50</c:v>
                </c:pt>
                <c:pt idx="106">
                  <c:v>1E-50</c:v>
                </c:pt>
                <c:pt idx="107">
                  <c:v>1E-50</c:v>
                </c:pt>
                <c:pt idx="108">
                  <c:v>1E-50</c:v>
                </c:pt>
                <c:pt idx="109">
                  <c:v>1E-50</c:v>
                </c:pt>
                <c:pt idx="110">
                  <c:v>1E-50</c:v>
                </c:pt>
                <c:pt idx="111">
                  <c:v>1E-50</c:v>
                </c:pt>
                <c:pt idx="112">
                  <c:v>1E-50</c:v>
                </c:pt>
                <c:pt idx="113">
                  <c:v>1E-50</c:v>
                </c:pt>
                <c:pt idx="114">
                  <c:v>1E-50</c:v>
                </c:pt>
                <c:pt idx="115">
                  <c:v>1E-50</c:v>
                </c:pt>
                <c:pt idx="116">
                  <c:v>1E-50</c:v>
                </c:pt>
                <c:pt idx="117">
                  <c:v>1E-50</c:v>
                </c:pt>
                <c:pt idx="118">
                  <c:v>1E-50</c:v>
                </c:pt>
                <c:pt idx="119">
                  <c:v>1E-50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959-84DE-84AFC4AA808E}"/>
            </c:ext>
          </c:extLst>
        </c:ser>
        <c:ser>
          <c:idx val="1"/>
          <c:order val="1"/>
          <c:tx>
            <c:strRef>
              <c:f>FMD!$AR$1</c:f>
              <c:strCache>
                <c:ptCount val="1"/>
                <c:pt idx="0">
                  <c:v>AL83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FMD!$AR$4:$AR$123</c:f>
              <c:numCache>
                <c:formatCode>General</c:formatCode>
                <c:ptCount val="120"/>
                <c:pt idx="0">
                  <c:v>0.60012169268125781</c:v>
                </c:pt>
                <c:pt idx="1">
                  <c:v>0.5348590215965805</c:v>
                </c:pt>
                <c:pt idx="2">
                  <c:v>0.47669360476726164</c:v>
                </c:pt>
                <c:pt idx="3">
                  <c:v>0.42485362245116676</c:v>
                </c:pt>
                <c:pt idx="4">
                  <c:v>0.37865118957912403</c:v>
                </c:pt>
                <c:pt idx="5">
                  <c:v>0.33747322793785273</c:v>
                </c:pt>
                <c:pt idx="6">
                  <c:v>0.30077333099463477</c:v>
                </c:pt>
                <c:pt idx="7">
                  <c:v>0.26806451341458404</c:v>
                </c:pt>
                <c:pt idx="8">
                  <c:v>0.23891274906111026</c:v>
                </c:pt>
                <c:pt idx="9">
                  <c:v>0.21293121173282747</c:v>
                </c:pt>
                <c:pt idx="10">
                  <c:v>0.18977514221483704</c:v>
                </c:pt>
                <c:pt idx="11">
                  <c:v>0.16913727353343866</c:v>
                </c:pt>
                <c:pt idx="12">
                  <c:v>0.15074375371006288</c:v>
                </c:pt>
                <c:pt idx="13">
                  <c:v>0.13435051191189396</c:v>
                </c:pt>
                <c:pt idx="14">
                  <c:v>0.11974001978022453</c:v>
                </c:pt>
                <c:pt idx="15">
                  <c:v>0.10671840496127827</c:v>
                </c:pt>
                <c:pt idx="16">
                  <c:v>9.5112878537876311E-2</c:v>
                </c:pt>
                <c:pt idx="17">
                  <c:v>8.4769442225485103E-2</c:v>
                </c:pt>
                <c:pt idx="18">
                  <c:v>7.5550844908536141E-2</c:v>
                </c:pt>
                <c:pt idx="19">
                  <c:v>6.7334761401530163E-2</c:v>
                </c:pt>
                <c:pt idx="20">
                  <c:v>6.0012169268125803E-2</c:v>
                </c:pt>
                <c:pt idx="21">
                  <c:v>5.3485902159657928E-2</c:v>
                </c:pt>
                <c:pt idx="22">
                  <c:v>4.766936047672593E-2</c:v>
                </c:pt>
                <c:pt idx="23">
                  <c:v>4.2485362245116842E-2</c:v>
                </c:pt>
                <c:pt idx="24">
                  <c:v>3.7865118957912336E-2</c:v>
                </c:pt>
                <c:pt idx="25">
                  <c:v>3.3747322793785228E-2</c:v>
                </c:pt>
                <c:pt idx="26">
                  <c:v>3.0077333099463421E-2</c:v>
                </c:pt>
                <c:pt idx="27">
                  <c:v>2.6806451341458426E-2</c:v>
                </c:pt>
                <c:pt idx="28">
                  <c:v>2.3891274906106652E-2</c:v>
                </c:pt>
                <c:pt idx="29">
                  <c:v>2.1293121173283108E-2</c:v>
                </c:pt>
                <c:pt idx="30">
                  <c:v>1.8977514221484082E-2</c:v>
                </c:pt>
                <c:pt idx="31">
                  <c:v>1.6913727353344288E-2</c:v>
                </c:pt>
                <c:pt idx="32">
                  <c:v>1.5074375371006449E-2</c:v>
                </c:pt>
                <c:pt idx="33">
                  <c:v>1.3435051191189956E-2</c:v>
                </c:pt>
                <c:pt idx="34">
                  <c:v>1.1974001978022772E-2</c:v>
                </c:pt>
                <c:pt idx="35">
                  <c:v>1.0671840496128085E-2</c:v>
                </c:pt>
                <c:pt idx="36">
                  <c:v>9.5112878537877837E-3</c:v>
                </c:pt>
                <c:pt idx="37">
                  <c:v>8.4769442225485492E-3</c:v>
                </c:pt>
                <c:pt idx="38">
                  <c:v>7.5550844908538958E-3</c:v>
                </c:pt>
                <c:pt idx="39">
                  <c:v>6.7334761401531759E-3</c:v>
                </c:pt>
                <c:pt idx="40">
                  <c:v>6.0012169268127066E-3</c:v>
                </c:pt>
                <c:pt idx="41">
                  <c:v>5.348590215965919E-3</c:v>
                </c:pt>
                <c:pt idx="42">
                  <c:v>4.7669360476726014E-3</c:v>
                </c:pt>
                <c:pt idx="43">
                  <c:v>4.2485362245118716E-3</c:v>
                </c:pt>
                <c:pt idx="44">
                  <c:v>3.7865118957913016E-3</c:v>
                </c:pt>
                <c:pt idx="45">
                  <c:v>3.3747322793786054E-3</c:v>
                </c:pt>
                <c:pt idx="46">
                  <c:v>3.0077333099464212E-3</c:v>
                </c:pt>
                <c:pt idx="47">
                  <c:v>2.6806451341458669E-3</c:v>
                </c:pt>
                <c:pt idx="48">
                  <c:v>2.3891274906111988E-3</c:v>
                </c:pt>
                <c:pt idx="49">
                  <c:v>2.1293121173283011E-3</c:v>
                </c:pt>
                <c:pt idx="50">
                  <c:v>1.8977514221484183E-3</c:v>
                </c:pt>
                <c:pt idx="51">
                  <c:v>1.6913727353344236E-3</c:v>
                </c:pt>
                <c:pt idx="52">
                  <c:v>1.5074375371006352E-3</c:v>
                </c:pt>
                <c:pt idx="53">
                  <c:v>1.3435051191190012E-3</c:v>
                </c:pt>
                <c:pt idx="54">
                  <c:v>1.1974001978022628E-3</c:v>
                </c:pt>
                <c:pt idx="55">
                  <c:v>1.0671840496128187E-3</c:v>
                </c:pt>
                <c:pt idx="56">
                  <c:v>9.5112878537877924E-4</c:v>
                </c:pt>
                <c:pt idx="57">
                  <c:v>8.4769442225485388E-4</c:v>
                </c:pt>
                <c:pt idx="58">
                  <c:v>7.5550844908539062E-4</c:v>
                </c:pt>
                <c:pt idx="59">
                  <c:v>6.7334761401531594E-4</c:v>
                </c:pt>
                <c:pt idx="60">
                  <c:v>6.0012169268126902E-4</c:v>
                </c:pt>
                <c:pt idx="61">
                  <c:v>5.3485902159659381E-4</c:v>
                </c:pt>
                <c:pt idx="62">
                  <c:v>4.766936047672591E-4</c:v>
                </c:pt>
                <c:pt idx="63">
                  <c:v>4.2485362245118586E-4</c:v>
                </c:pt>
                <c:pt idx="64">
                  <c:v>3.7865118957913118E-4</c:v>
                </c:pt>
                <c:pt idx="65">
                  <c:v>3.3747322793786013E-4</c:v>
                </c:pt>
                <c:pt idx="66">
                  <c:v>3.007733309946412E-4</c:v>
                </c:pt>
                <c:pt idx="67">
                  <c:v>1E-50</c:v>
                </c:pt>
                <c:pt idx="68">
                  <c:v>1E-50</c:v>
                </c:pt>
                <c:pt idx="69">
                  <c:v>1E-50</c:v>
                </c:pt>
                <c:pt idx="70">
                  <c:v>1E-50</c:v>
                </c:pt>
                <c:pt idx="71">
                  <c:v>1E-50</c:v>
                </c:pt>
                <c:pt idx="72">
                  <c:v>1E-50</c:v>
                </c:pt>
                <c:pt idx="73">
                  <c:v>1E-50</c:v>
                </c:pt>
                <c:pt idx="74">
                  <c:v>1E-50</c:v>
                </c:pt>
                <c:pt idx="75">
                  <c:v>1E-50</c:v>
                </c:pt>
                <c:pt idx="76">
                  <c:v>1E-50</c:v>
                </c:pt>
                <c:pt idx="77">
                  <c:v>1E-50</c:v>
                </c:pt>
                <c:pt idx="78">
                  <c:v>1E-50</c:v>
                </c:pt>
                <c:pt idx="79">
                  <c:v>1E-50</c:v>
                </c:pt>
                <c:pt idx="80">
                  <c:v>1E-50</c:v>
                </c:pt>
                <c:pt idx="81">
                  <c:v>1E-50</c:v>
                </c:pt>
                <c:pt idx="82">
                  <c:v>1E-50</c:v>
                </c:pt>
                <c:pt idx="83">
                  <c:v>1E-50</c:v>
                </c:pt>
                <c:pt idx="84">
                  <c:v>1E-50</c:v>
                </c:pt>
                <c:pt idx="85">
                  <c:v>1E-50</c:v>
                </c:pt>
                <c:pt idx="86">
                  <c:v>1E-50</c:v>
                </c:pt>
                <c:pt idx="87">
                  <c:v>1E-50</c:v>
                </c:pt>
                <c:pt idx="88">
                  <c:v>1E-50</c:v>
                </c:pt>
                <c:pt idx="89">
                  <c:v>1E-50</c:v>
                </c:pt>
                <c:pt idx="90">
                  <c:v>1E-50</c:v>
                </c:pt>
                <c:pt idx="91">
                  <c:v>1E-50</c:v>
                </c:pt>
                <c:pt idx="92">
                  <c:v>1E-50</c:v>
                </c:pt>
                <c:pt idx="93">
                  <c:v>1E-50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1E-50</c:v>
                </c:pt>
                <c:pt idx="106">
                  <c:v>1E-50</c:v>
                </c:pt>
                <c:pt idx="107">
                  <c:v>1E-50</c:v>
                </c:pt>
                <c:pt idx="108">
                  <c:v>1E-50</c:v>
                </c:pt>
                <c:pt idx="109">
                  <c:v>1E-50</c:v>
                </c:pt>
                <c:pt idx="110">
                  <c:v>1E-50</c:v>
                </c:pt>
                <c:pt idx="111">
                  <c:v>1E-50</c:v>
                </c:pt>
                <c:pt idx="112">
                  <c:v>1E-50</c:v>
                </c:pt>
                <c:pt idx="113">
                  <c:v>1E-50</c:v>
                </c:pt>
                <c:pt idx="114">
                  <c:v>1E-50</c:v>
                </c:pt>
                <c:pt idx="115">
                  <c:v>1E-50</c:v>
                </c:pt>
                <c:pt idx="116">
                  <c:v>1E-50</c:v>
                </c:pt>
                <c:pt idx="117">
                  <c:v>1E-50</c:v>
                </c:pt>
                <c:pt idx="118">
                  <c:v>1E-50</c:v>
                </c:pt>
                <c:pt idx="119">
                  <c:v>1E-50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F-4959-84DE-84AFC4AA808E}"/>
            </c:ext>
          </c:extLst>
        </c:ser>
        <c:ser>
          <c:idx val="2"/>
          <c:order val="2"/>
          <c:tx>
            <c:strRef>
              <c:f>FMD!$AS$1</c:f>
              <c:strCache>
                <c:ptCount val="1"/>
                <c:pt idx="0">
                  <c:v>KA02-TGR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FMD!$AP$4:$AP$123</c:f>
              <c:numCache>
                <c:formatCode>General</c:formatCode>
                <c:ptCount val="120"/>
                <c:pt idx="0">
                  <c:v>4.0250000000000004</c:v>
                </c:pt>
                <c:pt idx="1">
                  <c:v>4.0749999999999993</c:v>
                </c:pt>
                <c:pt idx="2">
                  <c:v>4.125</c:v>
                </c:pt>
                <c:pt idx="3">
                  <c:v>4.1750000000000007</c:v>
                </c:pt>
                <c:pt idx="4">
                  <c:v>4.2249999999999996</c:v>
                </c:pt>
                <c:pt idx="5">
                  <c:v>4.2750000000000004</c:v>
                </c:pt>
                <c:pt idx="6">
                  <c:v>4.3249999999999993</c:v>
                </c:pt>
                <c:pt idx="7">
                  <c:v>4.375</c:v>
                </c:pt>
                <c:pt idx="8">
                  <c:v>4.4250000000000007</c:v>
                </c:pt>
                <c:pt idx="9">
                  <c:v>4.4749999999999996</c:v>
                </c:pt>
                <c:pt idx="10">
                  <c:v>4.5250000000000004</c:v>
                </c:pt>
                <c:pt idx="11">
                  <c:v>4.5749999999999993</c:v>
                </c:pt>
                <c:pt idx="12">
                  <c:v>4.625</c:v>
                </c:pt>
                <c:pt idx="13">
                  <c:v>4.6750000000000007</c:v>
                </c:pt>
                <c:pt idx="14">
                  <c:v>4.7249999999999996</c:v>
                </c:pt>
                <c:pt idx="15">
                  <c:v>4.7750000000000004</c:v>
                </c:pt>
                <c:pt idx="16">
                  <c:v>4.8249999999999993</c:v>
                </c:pt>
                <c:pt idx="17">
                  <c:v>4.875</c:v>
                </c:pt>
                <c:pt idx="18">
                  <c:v>4.9250000000000007</c:v>
                </c:pt>
                <c:pt idx="19">
                  <c:v>4.9749999999999996</c:v>
                </c:pt>
                <c:pt idx="20">
                  <c:v>5.0250000000000004</c:v>
                </c:pt>
                <c:pt idx="21">
                  <c:v>5.0749999999999993</c:v>
                </c:pt>
                <c:pt idx="22">
                  <c:v>5.125</c:v>
                </c:pt>
                <c:pt idx="23">
                  <c:v>5.1750000000000007</c:v>
                </c:pt>
                <c:pt idx="24">
                  <c:v>5.2249999999999996</c:v>
                </c:pt>
                <c:pt idx="25">
                  <c:v>5.2750000000000004</c:v>
                </c:pt>
                <c:pt idx="26">
                  <c:v>5.3249999999999993</c:v>
                </c:pt>
                <c:pt idx="27">
                  <c:v>5.375</c:v>
                </c:pt>
                <c:pt idx="28">
                  <c:v>5.4249999999999954</c:v>
                </c:pt>
                <c:pt idx="29">
                  <c:v>5.4749999999999908</c:v>
                </c:pt>
                <c:pt idx="30">
                  <c:v>5.5249999999999897</c:v>
                </c:pt>
                <c:pt idx="31">
                  <c:v>5.5749999999999904</c:v>
                </c:pt>
                <c:pt idx="32">
                  <c:v>5.6249999999999893</c:v>
                </c:pt>
                <c:pt idx="33">
                  <c:v>5.6749999999999901</c:v>
                </c:pt>
                <c:pt idx="34">
                  <c:v>5.7249999999999908</c:v>
                </c:pt>
                <c:pt idx="35">
                  <c:v>5.7749999999999897</c:v>
                </c:pt>
                <c:pt idx="36">
                  <c:v>5.8249999999999904</c:v>
                </c:pt>
                <c:pt idx="37">
                  <c:v>5.8749999999999893</c:v>
                </c:pt>
                <c:pt idx="38">
                  <c:v>5.9249999999999901</c:v>
                </c:pt>
                <c:pt idx="39">
                  <c:v>5.9749999999999908</c:v>
                </c:pt>
                <c:pt idx="40">
                  <c:v>6.0249999999999897</c:v>
                </c:pt>
                <c:pt idx="41">
                  <c:v>6.0749999999999904</c:v>
                </c:pt>
                <c:pt idx="42">
                  <c:v>6.1249999999999893</c:v>
                </c:pt>
                <c:pt idx="43">
                  <c:v>6.1749999999999901</c:v>
                </c:pt>
                <c:pt idx="44">
                  <c:v>6.2249999999999908</c:v>
                </c:pt>
                <c:pt idx="45">
                  <c:v>6.2749999999999897</c:v>
                </c:pt>
                <c:pt idx="46">
                  <c:v>6.3249999999999904</c:v>
                </c:pt>
                <c:pt idx="47">
                  <c:v>6.3749999999999893</c:v>
                </c:pt>
                <c:pt idx="48">
                  <c:v>6.4249999999999901</c:v>
                </c:pt>
                <c:pt idx="49">
                  <c:v>6.4749999999999908</c:v>
                </c:pt>
                <c:pt idx="50">
                  <c:v>6.5249999999999897</c:v>
                </c:pt>
                <c:pt idx="51">
                  <c:v>6.5749999999999904</c:v>
                </c:pt>
                <c:pt idx="52">
                  <c:v>6.6249999999999893</c:v>
                </c:pt>
                <c:pt idx="53">
                  <c:v>6.6749999999999901</c:v>
                </c:pt>
                <c:pt idx="54">
                  <c:v>6.7249999999999908</c:v>
                </c:pt>
                <c:pt idx="55">
                  <c:v>6.7749999999999897</c:v>
                </c:pt>
                <c:pt idx="56">
                  <c:v>6.8249999999999904</c:v>
                </c:pt>
                <c:pt idx="57">
                  <c:v>6.8749999999999893</c:v>
                </c:pt>
                <c:pt idx="58">
                  <c:v>6.9249999999999901</c:v>
                </c:pt>
                <c:pt idx="59">
                  <c:v>6.9749999999999908</c:v>
                </c:pt>
                <c:pt idx="60">
                  <c:v>7.0249999999999897</c:v>
                </c:pt>
                <c:pt idx="61">
                  <c:v>7.0749999999999904</c:v>
                </c:pt>
                <c:pt idx="62">
                  <c:v>7.1249999999999893</c:v>
                </c:pt>
                <c:pt idx="63">
                  <c:v>7.1749999999999901</c:v>
                </c:pt>
                <c:pt idx="64">
                  <c:v>7.2249999999999908</c:v>
                </c:pt>
                <c:pt idx="65">
                  <c:v>7.2749999999999897</c:v>
                </c:pt>
                <c:pt idx="66">
                  <c:v>7.3249999999999904</c:v>
                </c:pt>
                <c:pt idx="67">
                  <c:v>7.3749999999999893</c:v>
                </c:pt>
                <c:pt idx="68">
                  <c:v>7.4249999999999901</c:v>
                </c:pt>
                <c:pt idx="69">
                  <c:v>7.4749999999999908</c:v>
                </c:pt>
                <c:pt idx="70">
                  <c:v>7.5249999999999897</c:v>
                </c:pt>
                <c:pt idx="71">
                  <c:v>7.5749999999999904</c:v>
                </c:pt>
                <c:pt idx="72">
                  <c:v>7.6249999999999893</c:v>
                </c:pt>
                <c:pt idx="73">
                  <c:v>7.6749999999999901</c:v>
                </c:pt>
                <c:pt idx="74">
                  <c:v>7.7249999999999908</c:v>
                </c:pt>
                <c:pt idx="75">
                  <c:v>7.7749999999999897</c:v>
                </c:pt>
                <c:pt idx="76">
                  <c:v>7.8249999999999904</c:v>
                </c:pt>
                <c:pt idx="77">
                  <c:v>7.8749999999999893</c:v>
                </c:pt>
                <c:pt idx="78">
                  <c:v>7.9249999999999901</c:v>
                </c:pt>
                <c:pt idx="79">
                  <c:v>7.9749999999999908</c:v>
                </c:pt>
                <c:pt idx="80">
                  <c:v>8.0249999999999897</c:v>
                </c:pt>
                <c:pt idx="81">
                  <c:v>8.0749999999999904</c:v>
                </c:pt>
                <c:pt idx="82">
                  <c:v>8.1249999999999893</c:v>
                </c:pt>
                <c:pt idx="83">
                  <c:v>8.1749999999999901</c:v>
                </c:pt>
                <c:pt idx="84">
                  <c:v>8.2249999999999854</c:v>
                </c:pt>
                <c:pt idx="85">
                  <c:v>8.2749999999999808</c:v>
                </c:pt>
                <c:pt idx="86">
                  <c:v>8.3249999999999797</c:v>
                </c:pt>
                <c:pt idx="87">
                  <c:v>8.3749999999999805</c:v>
                </c:pt>
                <c:pt idx="88">
                  <c:v>8.4249999999999794</c:v>
                </c:pt>
                <c:pt idx="89">
                  <c:v>8.4749999999999801</c:v>
                </c:pt>
                <c:pt idx="90">
                  <c:v>8.5249999999999808</c:v>
                </c:pt>
                <c:pt idx="91">
                  <c:v>8.5749999999999797</c:v>
                </c:pt>
                <c:pt idx="92">
                  <c:v>8.6249999999999805</c:v>
                </c:pt>
                <c:pt idx="93">
                  <c:v>8.6749999999999794</c:v>
                </c:pt>
                <c:pt idx="94">
                  <c:v>8.7249999999999801</c:v>
                </c:pt>
                <c:pt idx="95">
                  <c:v>8.7749999999999808</c:v>
                </c:pt>
                <c:pt idx="96">
                  <c:v>8.8249999999999797</c:v>
                </c:pt>
                <c:pt idx="97">
                  <c:v>8.8749999999999805</c:v>
                </c:pt>
                <c:pt idx="98">
                  <c:v>8.9249999999999794</c:v>
                </c:pt>
                <c:pt idx="99">
                  <c:v>8.9749999999999801</c:v>
                </c:pt>
                <c:pt idx="100">
                  <c:v>9.0249999999999808</c:v>
                </c:pt>
                <c:pt idx="101">
                  <c:v>9.0749999999999797</c:v>
                </c:pt>
                <c:pt idx="102">
                  <c:v>9.1249999999999805</c:v>
                </c:pt>
                <c:pt idx="103">
                  <c:v>9.1749999999999865</c:v>
                </c:pt>
                <c:pt idx="104">
                  <c:v>9.2249999999999908</c:v>
                </c:pt>
                <c:pt idx="105">
                  <c:v>9.2749999999999897</c:v>
                </c:pt>
                <c:pt idx="106">
                  <c:v>9.3249999999999904</c:v>
                </c:pt>
                <c:pt idx="107">
                  <c:v>9.3749999999999893</c:v>
                </c:pt>
                <c:pt idx="108">
                  <c:v>9.4249999999999901</c:v>
                </c:pt>
                <c:pt idx="109">
                  <c:v>9.4749999999999908</c:v>
                </c:pt>
                <c:pt idx="110">
                  <c:v>9.5249999999999897</c:v>
                </c:pt>
                <c:pt idx="111">
                  <c:v>9.5749999999999904</c:v>
                </c:pt>
                <c:pt idx="112">
                  <c:v>9.6249999999999893</c:v>
                </c:pt>
                <c:pt idx="113">
                  <c:v>9.6749999999999901</c:v>
                </c:pt>
                <c:pt idx="114">
                  <c:v>9.7249999999999908</c:v>
                </c:pt>
                <c:pt idx="115">
                  <c:v>9.7749999999999897</c:v>
                </c:pt>
                <c:pt idx="116">
                  <c:v>9.8249999999999904</c:v>
                </c:pt>
                <c:pt idx="117">
                  <c:v>9.8749999999999964</c:v>
                </c:pt>
                <c:pt idx="118">
                  <c:v>9.9250000000000007</c:v>
                </c:pt>
                <c:pt idx="119">
                  <c:v>9.9749999999999996</c:v>
                </c:pt>
              </c:numCache>
            </c:numRef>
          </c:xVal>
          <c:yVal>
            <c:numRef>
              <c:f>FMD!$AS$4:$AS$123</c:f>
              <c:numCache>
                <c:formatCode>General</c:formatCode>
                <c:ptCount val="120"/>
                <c:pt idx="0">
                  <c:v>0.48750065859672409</c:v>
                </c:pt>
                <c:pt idx="1">
                  <c:v>0.43448579047636748</c:v>
                </c:pt>
                <c:pt idx="2">
                  <c:v>0.38723626151881252</c:v>
                </c:pt>
                <c:pt idx="3">
                  <c:v>0.34512509780093881</c:v>
                </c:pt>
                <c:pt idx="4">
                  <c:v>0.30759350830260335</c:v>
                </c:pt>
                <c:pt idx="5">
                  <c:v>0.27414347008434881</c:v>
                </c:pt>
                <c:pt idx="6">
                  <c:v>0.24433111982035927</c:v>
                </c:pt>
                <c:pt idx="7">
                  <c:v>0.21776086399641037</c:v>
                </c:pt>
                <c:pt idx="8">
                  <c:v>0.19408012961836185</c:v>
                </c:pt>
                <c:pt idx="9">
                  <c:v>0.17297468577662789</c:v>
                </c:pt>
                <c:pt idx="10">
                  <c:v>0.15416447398628041</c:v>
                </c:pt>
                <c:pt idx="11">
                  <c:v>0.13739989197415547</c:v>
                </c:pt>
                <c:pt idx="12">
                  <c:v>0.12245848160091066</c:v>
                </c:pt>
                <c:pt idx="13">
                  <c:v>0.10914197696873384</c:v>
                </c:pt>
                <c:pt idx="14">
                  <c:v>9.7273673544993389E-2</c:v>
                </c:pt>
                <c:pt idx="15">
                  <c:v>8.6696083391433532E-2</c:v>
                </c:pt>
                <c:pt idx="16">
                  <c:v>7.7268845385324858E-2</c:v>
                </c:pt>
                <c:pt idx="17">
                  <c:v>6.8866862702477105E-2</c:v>
                </c:pt>
                <c:pt idx="18">
                  <c:v>6.1378642847391029E-2</c:v>
                </c:pt>
                <c:pt idx="19">
                  <c:v>5.4704818203902106E-2</c:v>
                </c:pt>
                <c:pt idx="20">
                  <c:v>4.8756827474641828E-2</c:v>
                </c:pt>
                <c:pt idx="21">
                  <c:v>4.3455740512883423E-2</c:v>
                </c:pt>
                <c:pt idx="22">
                  <c:v>3.8731210952797968E-2</c:v>
                </c:pt>
                <c:pt idx="23">
                  <c:v>3.4520542740050064E-2</c:v>
                </c:pt>
                <c:pt idx="24">
                  <c:v>3.0767858176015184E-2</c:v>
                </c:pt>
                <c:pt idx="25">
                  <c:v>2.7423356435840401E-2</c:v>
                </c:pt>
                <c:pt idx="26">
                  <c:v>2.4442652721142571E-2</c:v>
                </c:pt>
                <c:pt idx="27">
                  <c:v>2.1786189277975265E-2</c:v>
                </c:pt>
                <c:pt idx="28">
                  <c:v>1.9418710464317923E-2</c:v>
                </c:pt>
                <c:pt idx="29">
                  <c:v>1.7308794901127356E-2</c:v>
                </c:pt>
                <c:pt idx="30">
                  <c:v>1.5428438498305191E-2</c:v>
                </c:pt>
                <c:pt idx="31">
                  <c:v>1.3752682822052012E-2</c:v>
                </c:pt>
                <c:pt idx="32">
                  <c:v>1.2259283871406387E-2</c:v>
                </c:pt>
                <c:pt idx="33">
                  <c:v>1.0928416867904675E-2</c:v>
                </c:pt>
                <c:pt idx="34">
                  <c:v>9.7424131399132669E-3</c:v>
                </c:pt>
                <c:pt idx="35">
                  <c:v>8.6855256088029381E-3</c:v>
                </c:pt>
                <c:pt idx="36">
                  <c:v>7.7437197632979071E-3</c:v>
                </c:pt>
                <c:pt idx="37">
                  <c:v>6.9044873461884537E-3</c:v>
                </c:pt>
                <c:pt idx="38">
                  <c:v>6.1566802784445013E-3</c:v>
                </c:pt>
                <c:pt idx="39">
                  <c:v>5.4903626137419032E-3</c:v>
                </c:pt>
                <c:pt idx="40">
                  <c:v>4.8966785549685796E-3</c:v>
                </c:pt>
                <c:pt idx="41">
                  <c:v>4.3677347765916988E-3</c:v>
                </c:pt>
                <c:pt idx="42">
                  <c:v>3.896495485695449E-3</c:v>
                </c:pt>
                <c:pt idx="43">
                  <c:v>3.476688822490321E-3</c:v>
                </c:pt>
                <c:pt idx="44">
                  <c:v>3.1027233504952213E-3</c:v>
                </c:pt>
                <c:pt idx="45">
                  <c:v>2.7696135194104979E-3</c:v>
                </c:pt>
                <c:pt idx="46">
                  <c:v>2.4729131018511666E-3</c:v>
                </c:pt>
                <c:pt idx="47">
                  <c:v>2.2086557104105745E-3</c:v>
                </c:pt>
                <c:pt idx="48">
                  <c:v>1.9733015957198001E-3</c:v>
                </c:pt>
                <c:pt idx="49">
                  <c:v>1.7636900111070251E-3</c:v>
                </c:pt>
                <c:pt idx="50">
                  <c:v>1.5769965071304858E-3</c:v>
                </c:pt>
                <c:pt idx="51">
                  <c:v>1.4106945919519411E-3</c:v>
                </c:pt>
                <c:pt idx="52">
                  <c:v>1.262521264023625E-3</c:v>
                </c:pt>
                <c:pt idx="53">
                  <c:v>1.1304459952760602E-3</c:v>
                </c:pt>
                <c:pt idx="54">
                  <c:v>1.0126428201914037E-3</c:v>
                </c:pt>
                <c:pt idx="55">
                  <c:v>9.0746527398534102E-4</c:v>
                </c:pt>
                <c:pt idx="56">
                  <c:v>8.1342402760609805E-4</c:v>
                </c:pt>
                <c:pt idx="57">
                  <c:v>7.2916719470987428E-4</c:v>
                </c:pt>
                <c:pt idx="58">
                  <c:v>6.5346344149536193E-4</c:v>
                </c:pt>
                <c:pt idx="59">
                  <c:v>5.8518821597409185E-4</c:v>
                </c:pt>
                <c:pt idx="60">
                  <c:v>5.2331362227503063E-4</c:v>
                </c:pt>
                <c:pt idx="61">
                  <c:v>4.669026754044168E-4</c:v>
                </c:pt>
                <c:pt idx="62">
                  <c:v>4.1510883321136706E-4</c:v>
                </c:pt>
                <c:pt idx="63">
                  <c:v>3.6718172561602566E-4</c:v>
                </c:pt>
                <c:pt idx="64">
                  <c:v>3.2247974438740293E-4</c:v>
                </c:pt>
                <c:pt idx="65">
                  <c:v>2.8048942353598567E-4</c:v>
                </c:pt>
                <c:pt idx="66">
                  <c:v>2.4085010682397222E-4</c:v>
                </c:pt>
                <c:pt idx="67">
                  <c:v>2.0338009716164426E-4</c:v>
                </c:pt>
                <c:pt idx="68">
                  <c:v>1.6809737269164412E-4</c:v>
                </c:pt>
                <c:pt idx="69">
                  <c:v>1.3522459407612659E-4</c:v>
                </c:pt>
                <c:pt idx="70">
                  <c:v>1.0516587648782039E-4</c:v>
                </c:pt>
                <c:pt idx="71">
                  <c:v>7.8443937863644094E-5</c:v>
                </c:pt>
                <c:pt idx="72">
                  <c:v>5.5593474868086308E-5</c:v>
                </c:pt>
                <c:pt idx="73">
                  <c:v>3.7021522349615456E-5</c:v>
                </c:pt>
                <c:pt idx="74">
                  <c:v>2.2865820191489665E-5</c:v>
                </c:pt>
                <c:pt idx="75">
                  <c:v>1.2899188691753884E-5</c:v>
                </c:pt>
                <c:pt idx="76">
                  <c:v>6.527628232182494E-6</c:v>
                </c:pt>
                <c:pt idx="77">
                  <c:v>2.901154261416693E-6</c:v>
                </c:pt>
                <c:pt idx="78">
                  <c:v>1.1046031886354311E-6</c:v>
                </c:pt>
                <c:pt idx="79">
                  <c:v>3.4992348759503794E-7</c:v>
                </c:pt>
                <c:pt idx="80">
                  <c:v>8.9118632963631487E-8</c:v>
                </c:pt>
                <c:pt idx="81">
                  <c:v>1.7526260557029686E-8</c:v>
                </c:pt>
                <c:pt idx="82">
                  <c:v>2.5384601090317622E-9</c:v>
                </c:pt>
                <c:pt idx="83">
                  <c:v>2.5611000269207492E-10</c:v>
                </c:pt>
                <c:pt idx="84">
                  <c:v>1.6856379346862338E-11</c:v>
                </c:pt>
                <c:pt idx="85">
                  <c:v>6.6976599781484226E-13</c:v>
                </c:pt>
                <c:pt idx="86">
                  <c:v>1.4655581855126664E-14</c:v>
                </c:pt>
                <c:pt idx="87">
                  <c:v>1.5832343445475561E-16</c:v>
                </c:pt>
                <c:pt idx="88">
                  <c:v>7.4122812258803996E-19</c:v>
                </c:pt>
                <c:pt idx="89">
                  <c:v>1.2872200283474618E-21</c:v>
                </c:pt>
                <c:pt idx="90">
                  <c:v>6.8867015946667943E-25</c:v>
                </c:pt>
                <c:pt idx="91">
                  <c:v>9.0974922415250509E-29</c:v>
                </c:pt>
                <c:pt idx="92">
                  <c:v>2.2803123504044943E-33</c:v>
                </c:pt>
                <c:pt idx="93">
                  <c:v>7.9286138096686909E-39</c:v>
                </c:pt>
                <c:pt idx="94">
                  <c:v>1E-50</c:v>
                </c:pt>
                <c:pt idx="95">
                  <c:v>1E-50</c:v>
                </c:pt>
                <c:pt idx="96">
                  <c:v>1E-50</c:v>
                </c:pt>
                <c:pt idx="97">
                  <c:v>1E-50</c:v>
                </c:pt>
                <c:pt idx="98">
                  <c:v>1E-50</c:v>
                </c:pt>
                <c:pt idx="99">
                  <c:v>1E-50</c:v>
                </c:pt>
                <c:pt idx="100">
                  <c:v>1E-50</c:v>
                </c:pt>
                <c:pt idx="101">
                  <c:v>1E-50</c:v>
                </c:pt>
                <c:pt idx="102">
                  <c:v>1E-50</c:v>
                </c:pt>
                <c:pt idx="103">
                  <c:v>1E-50</c:v>
                </c:pt>
                <c:pt idx="104">
                  <c:v>1E-50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233-B3CB-CFC0B3B8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50351"/>
        <c:axId val="1725335791"/>
      </c:scatterChart>
      <c:valAx>
        <c:axId val="1725350351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35791"/>
        <c:crosses val="autoZero"/>
        <c:crossBetween val="midCat"/>
        <c:majorUnit val="1"/>
      </c:valAx>
      <c:valAx>
        <c:axId val="1725335791"/>
        <c:scaling>
          <c:logBase val="10"/>
          <c:orientation val="minMax"/>
          <c:max val="10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Incremental annual rate 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03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MaxMag!$B$10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MaxMag!$A$11:$A$17</c:f>
              <c:numCache>
                <c:formatCode>General</c:formatCode>
                <c:ptCount val="7"/>
                <c:pt idx="0">
                  <c:v>-75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0</c:v>
                </c:pt>
                <c:pt idx="5">
                  <c:v>-75</c:v>
                </c:pt>
                <c:pt idx="6">
                  <c:v>-75</c:v>
                </c:pt>
              </c:numCache>
            </c:numRef>
          </c:xVal>
          <c:yVal>
            <c:numRef>
              <c:f>MaxMag!$B$11:$B$17</c:f>
              <c:numCache>
                <c:formatCode>General</c:formatCode>
                <c:ptCount val="7"/>
                <c:pt idx="0">
                  <c:v>-13.435028842544405</c:v>
                </c:pt>
                <c:pt idx="1">
                  <c:v>-13.435028842544405</c:v>
                </c:pt>
                <c:pt idx="2">
                  <c:v>-13.435028842544405</c:v>
                </c:pt>
                <c:pt idx="3">
                  <c:v>13.435028842544405</c:v>
                </c:pt>
                <c:pt idx="4">
                  <c:v>13.435028842544405</c:v>
                </c:pt>
                <c:pt idx="5">
                  <c:v>13.435028842544405</c:v>
                </c:pt>
                <c:pt idx="6">
                  <c:v>-13.435028842544405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7-44AC-9BC1-1D09ABE6D5DC}"/>
            </c:ext>
          </c:extLst>
        </c:ser>
        <c:ser>
          <c:idx val="1"/>
          <c:order val="1"/>
          <c:tx>
            <c:strRef>
              <c:f>MaxMag!$B$40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MaxMag!$A$41:$A$47</c:f>
              <c:numCache>
                <c:formatCode>General</c:formatCode>
                <c:ptCount val="7"/>
                <c:pt idx="0">
                  <c:v>-25.979265778925235</c:v>
                </c:pt>
                <c:pt idx="1">
                  <c:v>0</c:v>
                </c:pt>
                <c:pt idx="2">
                  <c:v>25.979265778925235</c:v>
                </c:pt>
                <c:pt idx="3">
                  <c:v>25.979265778925235</c:v>
                </c:pt>
                <c:pt idx="4">
                  <c:v>0</c:v>
                </c:pt>
                <c:pt idx="5">
                  <c:v>-25.979265778925235</c:v>
                </c:pt>
                <c:pt idx="6">
                  <c:v>-25.979265778925235</c:v>
                </c:pt>
              </c:numCache>
            </c:numRef>
          </c:xVal>
          <c:yVal>
            <c:numRef>
              <c:f>MaxMag!$B$41:$B$47</c:f>
              <c:numCache>
                <c:formatCode>General</c:formatCode>
                <c:ptCount val="7"/>
                <c:pt idx="0">
                  <c:v>-12.217152763469858</c:v>
                </c:pt>
                <c:pt idx="1">
                  <c:v>-12.217152763469858</c:v>
                </c:pt>
                <c:pt idx="2">
                  <c:v>-12.217152763469858</c:v>
                </c:pt>
                <c:pt idx="3">
                  <c:v>12.217152763469858</c:v>
                </c:pt>
                <c:pt idx="4">
                  <c:v>12.217152763469858</c:v>
                </c:pt>
                <c:pt idx="5">
                  <c:v>12.217152763469858</c:v>
                </c:pt>
                <c:pt idx="6">
                  <c:v>-12.217152763469858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7-44AC-9BC1-1D09ABE6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54128"/>
        <c:axId val="2108850800"/>
      </c:scatterChart>
      <c:valAx>
        <c:axId val="210885412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50800"/>
        <c:crosses val="autoZero"/>
        <c:crossBetween val="midCat"/>
        <c:majorUnit val="50"/>
        <c:minorUnit val="10"/>
      </c:valAx>
      <c:valAx>
        <c:axId val="210885080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3.emf"/><Relationship Id="rId7" Type="http://schemas.openxmlformats.org/officeDocument/2006/relationships/chart" Target="../charts/chart6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emf"/><Relationship Id="rId9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1</xdr:row>
      <xdr:rowOff>28574</xdr:rowOff>
    </xdr:from>
    <xdr:to>
      <xdr:col>16</xdr:col>
      <xdr:colOff>604799</xdr:colOff>
      <xdr:row>33</xdr:row>
      <xdr:rowOff>90900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E9D2D47-1AC7-45F2-8ECB-1F9A01A97613}"/>
            </a:ext>
          </a:extLst>
        </xdr:cNvPr>
        <xdr:cNvGrpSpPr/>
      </xdr:nvGrpSpPr>
      <xdr:grpSpPr>
        <a:xfrm>
          <a:off x="4733923" y="838199"/>
          <a:ext cx="7920001" cy="7691851"/>
          <a:chOff x="4295773" y="457199"/>
          <a:chExt cx="7920001" cy="769185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A05440A1-4659-46AA-9F11-22B0919FC65E}"/>
              </a:ext>
            </a:extLst>
          </xdr:cNvPr>
          <xdr:cNvGraphicFramePr>
            <a:graphicFrameLocks/>
          </xdr:cNvGraphicFramePr>
        </xdr:nvGraphicFramePr>
        <xdr:xfrm>
          <a:off x="4295773" y="3829050"/>
          <a:ext cx="396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CEA1B9B-4AC4-4397-8F9D-C5062DAB808C}"/>
              </a:ext>
            </a:extLst>
          </xdr:cNvPr>
          <xdr:cNvGraphicFramePr>
            <a:graphicFrameLocks/>
          </xdr:cNvGraphicFramePr>
        </xdr:nvGraphicFramePr>
        <xdr:xfrm>
          <a:off x="8255774" y="3829050"/>
          <a:ext cx="396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3CE20D7-A9EE-4C2B-94C3-6DBA6E9A2328}"/>
              </a:ext>
            </a:extLst>
          </xdr:cNvPr>
          <xdr:cNvGraphicFramePr>
            <a:graphicFrameLocks/>
          </xdr:cNvGraphicFramePr>
        </xdr:nvGraphicFramePr>
        <xdr:xfrm>
          <a:off x="4295774" y="457199"/>
          <a:ext cx="7920000" cy="338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542925</xdr:colOff>
      <xdr:row>9</xdr:row>
      <xdr:rowOff>28574</xdr:rowOff>
    </xdr:from>
    <xdr:to>
      <xdr:col>34</xdr:col>
      <xdr:colOff>592862</xdr:colOff>
      <xdr:row>25</xdr:row>
      <xdr:rowOff>180178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F40B7A2-BB59-4DEE-B3AD-161EF111ADEA}"/>
            </a:ext>
          </a:extLst>
        </xdr:cNvPr>
        <xdr:cNvGrpSpPr/>
      </xdr:nvGrpSpPr>
      <xdr:grpSpPr>
        <a:xfrm>
          <a:off x="20426363" y="1743074"/>
          <a:ext cx="1871593" cy="3199604"/>
          <a:chOff x="10334625" y="647699"/>
          <a:chExt cx="1888262" cy="319960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78EE374-2204-427E-BF14-4E71F65816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22887" y="647699"/>
            <a:ext cx="1800000" cy="6790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07BDDD2-6192-435A-95E6-B1EE0FFDB8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82250" y="1352551"/>
            <a:ext cx="1800000" cy="8094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003115B-A501-497E-8B1A-B3CE2C42A0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01475" y="2446868"/>
            <a:ext cx="1800000" cy="873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590964B-B1F4-4F60-8CB8-0B1BEC533A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34625" y="3427943"/>
            <a:ext cx="1800000" cy="4193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27</xdr:col>
      <xdr:colOff>28574</xdr:colOff>
      <xdr:row>29</xdr:row>
      <xdr:rowOff>19049</xdr:rowOff>
    </xdr:from>
    <xdr:to>
      <xdr:col>34</xdr:col>
      <xdr:colOff>81374</xdr:colOff>
      <xdr:row>51</xdr:row>
      <xdr:rowOff>148049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639B2-36C9-4A70-A571-4FF072DB2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214311</xdr:colOff>
      <xdr:row>39</xdr:row>
      <xdr:rowOff>33337</xdr:rowOff>
    </xdr:from>
    <xdr:to>
      <xdr:col>18</xdr:col>
      <xdr:colOff>257586</xdr:colOff>
      <xdr:row>61</xdr:row>
      <xdr:rowOff>162337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E3EE19-5EAC-46FF-B5CB-FCDF8AFD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478630</xdr:colOff>
      <xdr:row>38</xdr:row>
      <xdr:rowOff>128586</xdr:rowOff>
    </xdr:from>
    <xdr:to>
      <xdr:col>25</xdr:col>
      <xdr:colOff>524286</xdr:colOff>
      <xdr:row>61</xdr:row>
      <xdr:rowOff>67086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12D70F-BA4D-4B46-BFDF-A6708954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590550</xdr:colOff>
      <xdr:row>11</xdr:row>
      <xdr:rowOff>47625</xdr:rowOff>
    </xdr:from>
    <xdr:to>
      <xdr:col>45</xdr:col>
      <xdr:colOff>278403</xdr:colOff>
      <xdr:row>30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F27DA9-61B6-43A2-8B90-79CA31982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74300" y="2143125"/>
          <a:ext cx="5783853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171451</xdr:colOff>
      <xdr:row>34</xdr:row>
      <xdr:rowOff>171450</xdr:rowOff>
    </xdr:from>
    <xdr:to>
      <xdr:col>42</xdr:col>
      <xdr:colOff>571501</xdr:colOff>
      <xdr:row>48</xdr:row>
      <xdr:rowOff>106805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0682BA-D644-43F4-AE82-A7B315D35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1" y="6648450"/>
          <a:ext cx="3448050" cy="2602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561966</xdr:colOff>
      <xdr:row>4</xdr:row>
      <xdr:rowOff>90487</xdr:rowOff>
    </xdr:from>
    <xdr:to>
      <xdr:col>17</xdr:col>
      <xdr:colOff>379566</xdr:colOff>
      <xdr:row>28</xdr:row>
      <xdr:rowOff>133866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C77E1-CF4F-4C6A-9641-45C8DE6E35C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94E-FD57-4C8D-81E4-694A1CBB47FC}">
  <dimension ref="A1:G29"/>
  <sheetViews>
    <sheetView tabSelected="1" workbookViewId="0">
      <selection activeCell="D4" sqref="D4"/>
    </sheetView>
  </sheetViews>
  <sheetFormatPr defaultRowHeight="15" x14ac:dyDescent="0.25"/>
  <cols>
    <col min="1" max="1" width="40.140625" customWidth="1"/>
    <col min="2" max="2" width="12.5703125" bestFit="1" customWidth="1"/>
  </cols>
  <sheetData>
    <row r="1" spans="1:7" ht="63.75" thickBot="1" x14ac:dyDescent="0.4">
      <c r="A1" s="13" t="s">
        <v>102</v>
      </c>
      <c r="B1" s="14" t="s">
        <v>103</v>
      </c>
    </row>
    <row r="2" spans="1:7" ht="21" x14ac:dyDescent="0.35">
      <c r="A2" s="4" t="s">
        <v>56</v>
      </c>
      <c r="B2" s="5">
        <v>33</v>
      </c>
    </row>
    <row r="3" spans="1:7" ht="21" x14ac:dyDescent="0.35">
      <c r="A3" s="4" t="s">
        <v>76</v>
      </c>
      <c r="B3" s="6">
        <v>1</v>
      </c>
    </row>
    <row r="4" spans="1:7" ht="21" x14ac:dyDescent="0.35">
      <c r="A4" s="4" t="s">
        <v>77</v>
      </c>
      <c r="B4" s="6">
        <v>20</v>
      </c>
      <c r="G4" s="12"/>
    </row>
    <row r="5" spans="1:7" ht="21" x14ac:dyDescent="0.35">
      <c r="A5" s="4" t="s">
        <v>78</v>
      </c>
      <c r="B5" s="6">
        <v>45</v>
      </c>
    </row>
    <row r="6" spans="1:7" ht="21" x14ac:dyDescent="0.35">
      <c r="A6" s="4" t="s">
        <v>89</v>
      </c>
      <c r="B6" s="7" t="s">
        <v>68</v>
      </c>
    </row>
    <row r="7" spans="1:7" ht="21" x14ac:dyDescent="0.35">
      <c r="A7" s="4" t="s">
        <v>57</v>
      </c>
      <c r="B7" s="6">
        <v>150</v>
      </c>
    </row>
    <row r="8" spans="1:7" ht="21" x14ac:dyDescent="0.35">
      <c r="A8" s="4" t="s">
        <v>58</v>
      </c>
      <c r="B8" s="8">
        <f>MaxMag!$E$2</f>
        <v>26.87005768508881</v>
      </c>
    </row>
    <row r="9" spans="1:7" ht="21" x14ac:dyDescent="0.35">
      <c r="A9" s="4" t="s">
        <v>59</v>
      </c>
      <c r="B9" s="6">
        <v>5</v>
      </c>
    </row>
    <row r="10" spans="1:7" ht="21" x14ac:dyDescent="0.35">
      <c r="A10" s="4" t="s">
        <v>39</v>
      </c>
      <c r="B10" s="6">
        <v>1</v>
      </c>
    </row>
    <row r="11" spans="1:7" ht="21" x14ac:dyDescent="0.35">
      <c r="A11" s="4" t="s">
        <v>54</v>
      </c>
      <c r="B11" s="6">
        <v>1</v>
      </c>
    </row>
    <row r="12" spans="1:7" ht="21" x14ac:dyDescent="0.35">
      <c r="A12" s="4" t="s">
        <v>55</v>
      </c>
      <c r="B12" s="6">
        <v>7.1</v>
      </c>
    </row>
    <row r="13" spans="1:7" ht="21" x14ac:dyDescent="0.35">
      <c r="A13" s="4" t="s">
        <v>91</v>
      </c>
      <c r="B13" s="8">
        <f>MaxMag!H$2</f>
        <v>51.958531557850471</v>
      </c>
    </row>
    <row r="14" spans="1:7" ht="21" x14ac:dyDescent="0.35">
      <c r="A14" s="4" t="s">
        <v>90</v>
      </c>
      <c r="B14" s="8">
        <f>MaxMag!I$2</f>
        <v>24.434305526939717</v>
      </c>
    </row>
    <row r="15" spans="1:7" ht="21" x14ac:dyDescent="0.35">
      <c r="A15" s="4" t="s">
        <v>92</v>
      </c>
      <c r="B15" s="8">
        <f>MaxMag!J$2</f>
        <v>1258.9254117941668</v>
      </c>
    </row>
    <row r="16" spans="1:7" ht="21" x14ac:dyDescent="0.35">
      <c r="A16" s="4" t="s">
        <v>93</v>
      </c>
      <c r="B16" s="9">
        <f>MaxMag!K$2</f>
        <v>1.3489628825916533</v>
      </c>
    </row>
    <row r="17" spans="1:2" ht="21" x14ac:dyDescent="0.35">
      <c r="A17" s="4" t="s">
        <v>94</v>
      </c>
      <c r="B17" s="10">
        <f>MaxMag!L$2</f>
        <v>5.6515920885423268E+19</v>
      </c>
    </row>
    <row r="18" spans="1:2" ht="21" x14ac:dyDescent="0.35">
      <c r="A18" s="4" t="s">
        <v>60</v>
      </c>
      <c r="B18" s="10">
        <f>B2*B7*B8*B9*B10*FMD!$B$1</f>
        <v>6.6503392770594803E+17</v>
      </c>
    </row>
    <row r="19" spans="1:2" ht="21" x14ac:dyDescent="0.35">
      <c r="A19" s="4" t="s">
        <v>86</v>
      </c>
      <c r="B19" s="8">
        <f>FMD!$AK$2</f>
        <v>5979.562584723647</v>
      </c>
    </row>
    <row r="20" spans="1:2" ht="21" x14ac:dyDescent="0.35">
      <c r="A20" s="4" t="s">
        <v>87</v>
      </c>
      <c r="B20" s="8">
        <f>FMD!$AL$2</f>
        <v>55184.077506146219</v>
      </c>
    </row>
    <row r="21" spans="1:2" ht="21.75" thickBot="1" x14ac:dyDescent="0.4">
      <c r="A21" s="4" t="s">
        <v>88</v>
      </c>
      <c r="B21" s="11">
        <f>FMD!$AM$2</f>
        <v>44827.830320797511</v>
      </c>
    </row>
    <row r="24" spans="1:2" x14ac:dyDescent="0.25">
      <c r="A24" t="s">
        <v>101</v>
      </c>
    </row>
    <row r="25" spans="1:2" x14ac:dyDescent="0.25">
      <c r="A25" t="s">
        <v>95</v>
      </c>
      <c r="B25" t="s">
        <v>31</v>
      </c>
    </row>
    <row r="26" spans="1:2" x14ac:dyDescent="0.25">
      <c r="A26" t="s">
        <v>96</v>
      </c>
      <c r="B26" t="s">
        <v>32</v>
      </c>
    </row>
    <row r="27" spans="1:2" x14ac:dyDescent="0.25">
      <c r="A27" t="s">
        <v>97</v>
      </c>
      <c r="B27" t="s">
        <v>98</v>
      </c>
    </row>
    <row r="28" spans="1:2" x14ac:dyDescent="0.25">
      <c r="A28" t="s">
        <v>99</v>
      </c>
      <c r="B28" t="s">
        <v>100</v>
      </c>
    </row>
    <row r="29" spans="1:2" x14ac:dyDescent="0.25">
      <c r="A29" t="s">
        <v>104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A98F-C7FF-4DC3-AE6B-AB1558F3ADBE}">
  <dimension ref="A1:AS128"/>
  <sheetViews>
    <sheetView zoomScale="80" zoomScaleNormal="80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15.5703125" customWidth="1"/>
    <col min="2" max="2" width="12" bestFit="1" customWidth="1"/>
    <col min="4" max="4" width="9.28515625" bestFit="1" customWidth="1"/>
    <col min="5" max="5" width="9.140625" customWidth="1"/>
    <col min="6" max="7" width="12" bestFit="1" customWidth="1"/>
    <col min="8" max="10" width="9.140625" customWidth="1"/>
    <col min="11" max="12" width="9.28515625" bestFit="1" customWidth="1"/>
    <col min="17" max="17" width="9.28515625" bestFit="1" customWidth="1"/>
    <col min="21" max="21" width="9.28515625" bestFit="1" customWidth="1"/>
  </cols>
  <sheetData>
    <row r="1" spans="1:45" x14ac:dyDescent="0.25">
      <c r="A1" t="s">
        <v>40</v>
      </c>
      <c r="B1" s="1">
        <v>1000000000000</v>
      </c>
      <c r="C1" t="s">
        <v>9</v>
      </c>
      <c r="D1" t="s">
        <v>34</v>
      </c>
      <c r="E1" t="s">
        <v>7</v>
      </c>
      <c r="F1" t="s">
        <v>21</v>
      </c>
      <c r="G1" t="s">
        <v>22</v>
      </c>
      <c r="H1" t="s">
        <v>23</v>
      </c>
      <c r="I1" t="s">
        <v>25</v>
      </c>
      <c r="J1" t="s">
        <v>26</v>
      </c>
      <c r="K1" t="s">
        <v>31</v>
      </c>
      <c r="M1" t="s">
        <v>30</v>
      </c>
      <c r="N1" t="s">
        <v>27</v>
      </c>
      <c r="O1" t="s">
        <v>28</v>
      </c>
      <c r="P1" t="s">
        <v>29</v>
      </c>
      <c r="Q1" t="s">
        <v>32</v>
      </c>
      <c r="R1" t="s">
        <v>8</v>
      </c>
      <c r="S1" t="s">
        <v>31</v>
      </c>
      <c r="T1" t="s">
        <v>32</v>
      </c>
      <c r="U1" t="s">
        <v>43</v>
      </c>
      <c r="AC1" t="s">
        <v>43</v>
      </c>
      <c r="AE1" t="s">
        <v>42</v>
      </c>
      <c r="AJ1" t="s">
        <v>41</v>
      </c>
      <c r="AK1" t="s">
        <v>31</v>
      </c>
      <c r="AL1" t="s">
        <v>32</v>
      </c>
      <c r="AM1" t="str">
        <f>AC1</f>
        <v>KA02-TGR</v>
      </c>
      <c r="AP1" t="s">
        <v>8</v>
      </c>
      <c r="AQ1" t="s">
        <v>31</v>
      </c>
      <c r="AR1" t="s">
        <v>32</v>
      </c>
      <c r="AS1" t="s">
        <v>43</v>
      </c>
    </row>
    <row r="2" spans="1:45" x14ac:dyDescent="0.25">
      <c r="A2" t="s">
        <v>35</v>
      </c>
      <c r="B2">
        <v>33</v>
      </c>
      <c r="D2" t="s">
        <v>39</v>
      </c>
      <c r="E2" s="2">
        <v>0</v>
      </c>
      <c r="F2">
        <f>EXP(-$B$19*($B$20-$E2-0.5))</f>
        <v>1.4125375446227539E-7</v>
      </c>
      <c r="G2">
        <f>EXP(-$B$19*($B$20-$E2-1.5))</f>
        <v>1.4125375446227529E-6</v>
      </c>
      <c r="H2">
        <f>$B$19*$G2/(2*(1-$F2)+$B$19*$G2)</f>
        <v>1.6262415318186563E-6</v>
      </c>
      <c r="I2">
        <f t="shared" ref="I2:I33" si="0">(1-$F2)*B$9/((1-$H2)*$F2*$B$24*$B$28)</f>
        <v>5979.562584723647</v>
      </c>
      <c r="J2">
        <f>IF(E2&lt;($B$20-$B$11),I2,$B$16)</f>
        <v>5979.562584723647</v>
      </c>
      <c r="K2">
        <f>IF(E2&lt;($B$20-$B$11),LOG10(I2),IF(AND(E2&gt;=($B$20-$B$11),E2&lt;=($B$20)),LOG10($B$16),-10))</f>
        <v>3.7766694157628491</v>
      </c>
      <c r="N2">
        <f>B22-B14</f>
        <v>0.5</v>
      </c>
      <c r="O2">
        <f t="shared" ref="O2:O33" si="1">EXP(-$B$19*($B$20-$E2))</f>
        <v>4.4668359215096273E-8</v>
      </c>
      <c r="P2">
        <f t="shared" ref="P2:P33" si="2">($B$9*$N$2*(1-$O2))/($B$14*$B$24*$O2)</f>
        <v>55184.077506146183</v>
      </c>
      <c r="Q2">
        <f t="shared" ref="Q2:Q33" si="3">IF(E2&lt;$B$20,LOG10(P2),-10)</f>
        <v>4.7418137869912043</v>
      </c>
      <c r="R2" s="2">
        <f t="shared" ref="R2:R33" si="4">E2</f>
        <v>0</v>
      </c>
      <c r="S2">
        <f t="shared" ref="S2:S33" si="5">K2</f>
        <v>3.7766694157628491</v>
      </c>
      <c r="T2">
        <f>Q2</f>
        <v>4.7418137869912043</v>
      </c>
      <c r="U2">
        <f>LOG10(AC2)</f>
        <v>4.6515477194031982</v>
      </c>
      <c r="AB2">
        <f>EXP($AJ2/$B$41)</f>
        <v>1.0000000000083176</v>
      </c>
      <c r="AC2" s="1">
        <f>($B$9*(1-$B$40))/(($AJ2^$B$40)*$B$42*($B$41^(1-$B$40))*$AB2)</f>
        <v>44827.830320797511</v>
      </c>
      <c r="AD2">
        <f>($B$41^$B$40)/(($B$41^$B$40)-($AJ2^$B$40))</f>
        <v>1.0000000410519085</v>
      </c>
      <c r="AE2" s="1">
        <f>($B$9*(1-$B$40))/(($AJ2^$B$40)*$B$40*($B$41^(1-$B$40))*$AD2)</f>
        <v>60045.498572379533</v>
      </c>
      <c r="AJ2" s="1">
        <f>10^($B$22*$R2+$B$23)</f>
        <v>1122018454.3019662</v>
      </c>
      <c r="AK2">
        <f>10^S2</f>
        <v>5979.562584723647</v>
      </c>
      <c r="AL2">
        <f>10^T2</f>
        <v>55184.077506146219</v>
      </c>
      <c r="AM2" s="1">
        <f>AC2</f>
        <v>44827.830320797511</v>
      </c>
    </row>
    <row r="3" spans="1:45" x14ac:dyDescent="0.25">
      <c r="A3" t="s">
        <v>36</v>
      </c>
      <c r="B3">
        <v>1000</v>
      </c>
      <c r="D3" t="s">
        <v>47</v>
      </c>
      <c r="E3" s="2">
        <v>4</v>
      </c>
      <c r="F3">
        <f t="shared" ref="F3:F34" si="6">EXP(-$B$19*($B$20-E3-0.5))</f>
        <v>1.412537544622755E-3</v>
      </c>
      <c r="G3">
        <f t="shared" ref="G3:G34" si="7">EXP(-$B$19*($B$20-E3-1.5))</f>
        <v>1.4125375446227554E-2</v>
      </c>
      <c r="H3">
        <f t="shared" ref="H3:H34" si="8">$B$19*G3/(2*(1-F3)+$B$19*G3)</f>
        <v>1.6024477547760822E-2</v>
      </c>
      <c r="I3">
        <f t="shared" si="0"/>
        <v>0.60683494912102953</v>
      </c>
      <c r="J3">
        <f t="shared" ref="J3:J66" si="9">IF(E3&lt;($B$20-$B$11),I3,$B$16)</f>
        <v>0.60683494912102953</v>
      </c>
      <c r="K3">
        <f>IF(E3&lt;($B$20-$B$11),LOG10(I3),IF(AND(E3&gt;=($B$20-$B$11),E3&lt;=($B$20)),LOG10($B$16),-10))</f>
        <v>-0.21692941507494651</v>
      </c>
      <c r="O3">
        <f t="shared" si="1"/>
        <v>4.4668359215096316E-4</v>
      </c>
      <c r="P3">
        <f t="shared" si="2"/>
        <v>5.5159430148057407</v>
      </c>
      <c r="Q3">
        <f t="shared" si="3"/>
        <v>0.74161977083172115</v>
      </c>
      <c r="R3" s="2">
        <f t="shared" si="4"/>
        <v>4</v>
      </c>
      <c r="S3">
        <f t="shared" si="5"/>
        <v>-0.21692941507494651</v>
      </c>
      <c r="T3">
        <f t="shared" ref="T3:T66" si="10">Q3</f>
        <v>0.74161977083172115</v>
      </c>
      <c r="U3">
        <f t="shared" ref="U3:U66" si="11">LOG10(AC3)</f>
        <v>0.65154410710264987</v>
      </c>
      <c r="AB3">
        <f>EXP($AJ3/$B$41)</f>
        <v>1.0000083176723027</v>
      </c>
      <c r="AC3" s="1">
        <f>($B$9*(1-$B$40))/(($AJ3^$B$40)*$B$42*($B$41^(1-$B$40))*$AB3)</f>
        <v>4.4827457461069011</v>
      </c>
      <c r="AD3">
        <f>($B$41^$B$40)/(($B$41^$B$40)-($AJ3^$B$40))</f>
        <v>1.0004106876622434</v>
      </c>
      <c r="AE3" s="1">
        <f>($B$9*(1-$B$40))/(($AJ3^$B$40)*$B$40*($B$41^(1-$B$40))*$AD3)</f>
        <v>6.002085121429074</v>
      </c>
      <c r="AJ3" s="1">
        <f t="shared" ref="AJ3:AJ66" si="12">10^($B$22*$R3+$B$23)</f>
        <v>1122018454301969.5</v>
      </c>
      <c r="AK3">
        <f>10^S3</f>
        <v>0.60683494912102942</v>
      </c>
      <c r="AL3">
        <f>10^T3</f>
        <v>5.5159430148057425</v>
      </c>
      <c r="AM3" s="1">
        <f t="shared" ref="AM3:AM66" si="13">AC3</f>
        <v>4.4827457461069011</v>
      </c>
      <c r="AP3">
        <f>(R2+R3)/2</f>
        <v>2</v>
      </c>
      <c r="AQ3">
        <f>IF(AP3&lt;($B$20-$B$11),(AK2-AK3),IF(AND(AP3&gt;($B$20-$B$11),AP3&lt;$B$20),$B$16,1E-50))</f>
        <v>5978.9557497745263</v>
      </c>
      <c r="AR3">
        <f>IF(AL3&gt;1E-50,(AL2-AL3),1E-50)</f>
        <v>55178.561563131414</v>
      </c>
      <c r="AS3">
        <f>IF(AM3&gt;1E-50,(AM2-AM3),1E-50)</f>
        <v>44823.347575051404</v>
      </c>
    </row>
    <row r="4" spans="1:45" x14ac:dyDescent="0.25">
      <c r="A4" t="s">
        <v>37</v>
      </c>
      <c r="B4">
        <v>20</v>
      </c>
      <c r="D4" t="s">
        <v>48</v>
      </c>
      <c r="E4" s="2">
        <v>4.05</v>
      </c>
      <c r="F4">
        <f t="shared" si="6"/>
        <v>1.5848931924611136E-3</v>
      </c>
      <c r="G4">
        <f t="shared" si="7"/>
        <v>1.5848931924611141E-2</v>
      </c>
      <c r="H4">
        <f t="shared" si="8"/>
        <v>1.7947714811404156E-2</v>
      </c>
      <c r="I4">
        <f t="shared" si="0"/>
        <v>0.54180786353968891</v>
      </c>
      <c r="J4">
        <f t="shared" si="9"/>
        <v>0.54180786353968891</v>
      </c>
      <c r="K4">
        <f>IF(E4&lt;($B$20-$B$11),LOG10(I4),IF(AND(E4&gt;=($B$20-$B$11),E4&lt;=($B$20)),LOG10($B$16),-10))</f>
        <v>-0.26615469611511988</v>
      </c>
      <c r="O4">
        <f t="shared" si="1"/>
        <v>5.0118723362727209E-4</v>
      </c>
      <c r="P4">
        <f t="shared" si="2"/>
        <v>4.9158213221244837</v>
      </c>
      <c r="Q4">
        <f t="shared" si="3"/>
        <v>0.69159608897730906</v>
      </c>
      <c r="R4" s="2">
        <f t="shared" si="4"/>
        <v>4.05</v>
      </c>
      <c r="S4">
        <f t="shared" si="5"/>
        <v>-0.26615469611511988</v>
      </c>
      <c r="T4">
        <f t="shared" si="10"/>
        <v>0.69159608897730906</v>
      </c>
      <c r="U4">
        <f t="shared" si="11"/>
        <v>0.60154342617526968</v>
      </c>
      <c r="AB4">
        <f>EXP($AJ4/$B$41)</f>
        <v>1.0000098855798085</v>
      </c>
      <c r="AC4" s="1">
        <f>($B$9*(1-$B$40))/(($AJ4^$B$40)*$B$42*($B$41^(1-$B$40))*$AB4)</f>
        <v>3.995245087510177</v>
      </c>
      <c r="AD4">
        <f>($B$41^$B$40)/(($B$41^$B$40)-($AJ4^$B$40))</f>
        <v>1.0004608222284721</v>
      </c>
      <c r="AE4" s="1">
        <f>($B$9*(1-$B$40))/(($AJ4^$B$40)*$B$40*($B$41^(1-$B$40))*$AD4)</f>
        <v>5.349095930718847</v>
      </c>
      <c r="AJ4" s="1">
        <f t="shared" si="12"/>
        <v>1333521432163330.3</v>
      </c>
      <c r="AK4">
        <f>10^S4</f>
        <v>0.54180786353968891</v>
      </c>
      <c r="AL4">
        <f>10^T4</f>
        <v>4.9158213221244846</v>
      </c>
      <c r="AM4" s="1">
        <f t="shared" si="13"/>
        <v>3.995245087510177</v>
      </c>
      <c r="AP4">
        <f>(R3+R4)/2</f>
        <v>4.0250000000000004</v>
      </c>
      <c r="AQ4">
        <f>IF(AP4&lt;($B$20-$B$11),(AK3-AK4),IF(AND(AP4&gt;($B$20-$B$11),AP4&lt;$B$20),$B$16,1E-50))</f>
        <v>6.5027085581340516E-2</v>
      </c>
      <c r="AR4">
        <f>IF(AL4&gt;1E-50,(AL3-AL4),1E-50)</f>
        <v>0.60012169268125781</v>
      </c>
      <c r="AS4">
        <f t="shared" ref="AS4:AS67" si="14">IF(AM4&gt;1E-50,(AM3-AM4),1E-50)</f>
        <v>0.48750065859672409</v>
      </c>
    </row>
    <row r="5" spans="1:45" x14ac:dyDescent="0.25">
      <c r="A5" t="s">
        <v>6</v>
      </c>
      <c r="B5">
        <f>B3*B4</f>
        <v>20000</v>
      </c>
      <c r="D5" s="3" t="s">
        <v>0</v>
      </c>
      <c r="E5" s="2">
        <v>4.0999999999999996</v>
      </c>
      <c r="F5">
        <f t="shared" si="6"/>
        <v>1.7782794100389221E-3</v>
      </c>
      <c r="G5">
        <f t="shared" si="7"/>
        <v>1.7782794100389226E-2</v>
      </c>
      <c r="H5">
        <f t="shared" si="8"/>
        <v>2.0097477590154848E-2</v>
      </c>
      <c r="I5">
        <f t="shared" si="0"/>
        <v>0.4838524125112158</v>
      </c>
      <c r="J5">
        <f t="shared" si="9"/>
        <v>0.4838524125112158</v>
      </c>
      <c r="K5">
        <f>IF(E5&lt;($B$20-$B$11),LOG10(I5),IF(AND(E5&gt;=($B$20-$B$11),E5&lt;=($B$20)),LOG10($B$16),-10))</f>
        <v>-0.31528708919549903</v>
      </c>
      <c r="O5">
        <f t="shared" si="1"/>
        <v>5.6234132519034856E-4</v>
      </c>
      <c r="P5">
        <f t="shared" si="2"/>
        <v>4.3809623005279033</v>
      </c>
      <c r="Q5">
        <f t="shared" si="3"/>
        <v>0.64156951596220924</v>
      </c>
      <c r="R5" s="2">
        <f t="shared" si="4"/>
        <v>4.0999999999999996</v>
      </c>
      <c r="S5">
        <f t="shared" si="5"/>
        <v>-0.31528708919549903</v>
      </c>
      <c r="T5">
        <f t="shared" si="10"/>
        <v>0.64156951596220924</v>
      </c>
      <c r="U5">
        <f t="shared" si="11"/>
        <v>0.55154261689156159</v>
      </c>
      <c r="AB5">
        <f>EXP($AJ5/$B$41)</f>
        <v>1.0000117490445688</v>
      </c>
      <c r="AC5" s="1">
        <f>($B$9*(1-$B$40))/(($AJ5^$B$40)*$B$42*($B$41^(1-$B$40))*$AB5)</f>
        <v>3.5607592970338096</v>
      </c>
      <c r="AD5">
        <f>($B$41^$B$40)/(($B$41^$B$40)-($AJ5^$B$40))</f>
        <v>1.0005170801193011</v>
      </c>
      <c r="AE5" s="1">
        <f>($B$9*(1-$B$40))/(($AJ5^$B$40)*$B$40*($B$41^(1-$B$40))*$AD5)</f>
        <v>4.7671187019071617</v>
      </c>
      <c r="AJ5" s="1">
        <f t="shared" si="12"/>
        <v>1584893192461119.8</v>
      </c>
      <c r="AK5">
        <f>10^S5</f>
        <v>0.48385241251121575</v>
      </c>
      <c r="AL5">
        <f>10^T5</f>
        <v>4.3809623005279041</v>
      </c>
      <c r="AM5" s="1">
        <f t="shared" si="13"/>
        <v>3.5607592970338096</v>
      </c>
      <c r="AP5">
        <f>(R4+R5)/2</f>
        <v>4.0749999999999993</v>
      </c>
      <c r="AQ5">
        <f>IF(AP5&lt;($B$20-$B$11),(AK4-AK5),IF(AND(AP5&gt;($B$20-$B$11),AP5&lt;$B$20),$B$16,1E-50))</f>
        <v>5.7955451028473159E-2</v>
      </c>
      <c r="AR5">
        <f>IF(AL5&gt;1E-50,(AL4-AL5),1E-50)</f>
        <v>0.5348590215965805</v>
      </c>
      <c r="AS5">
        <f t="shared" si="14"/>
        <v>0.43448579047636748</v>
      </c>
    </row>
    <row r="6" spans="1:45" x14ac:dyDescent="0.25">
      <c r="A6" t="s">
        <v>38</v>
      </c>
      <c r="B6">
        <v>5</v>
      </c>
      <c r="D6" t="s">
        <v>49</v>
      </c>
      <c r="E6" s="2">
        <v>4.1500000000000004</v>
      </c>
      <c r="F6">
        <f t="shared" si="6"/>
        <v>1.9952623149688815E-3</v>
      </c>
      <c r="G6">
        <f t="shared" si="7"/>
        <v>1.995262314968882E-2</v>
      </c>
      <c r="H6">
        <f t="shared" si="8"/>
        <v>2.249935877564354E-2</v>
      </c>
      <c r="I6">
        <f t="shared" si="0"/>
        <v>0.43219956241212398</v>
      </c>
      <c r="J6">
        <f t="shared" si="9"/>
        <v>0.43219956241212398</v>
      </c>
      <c r="K6">
        <f>IF(E6&lt;($B$20-$B$11),LOG10(I6),IF(AND(E6&gt;=($B$20-$B$11),E6&lt;=($B$20)),LOG10($B$16),-10))</f>
        <v>-0.36431567716146812</v>
      </c>
      <c r="O6">
        <f t="shared" si="1"/>
        <v>6.3095734448019407E-4</v>
      </c>
      <c r="P6">
        <f t="shared" si="2"/>
        <v>3.9042686957606425</v>
      </c>
      <c r="Q6">
        <f t="shared" si="3"/>
        <v>0.59153969861314726</v>
      </c>
      <c r="R6" s="2">
        <f t="shared" si="4"/>
        <v>4.1500000000000004</v>
      </c>
      <c r="S6">
        <f t="shared" si="5"/>
        <v>-0.36431567716146812</v>
      </c>
      <c r="T6">
        <f t="shared" si="10"/>
        <v>0.59153969861314726</v>
      </c>
      <c r="U6">
        <f t="shared" si="11"/>
        <v>0.50154165505607029</v>
      </c>
      <c r="AB6">
        <f>EXP($AJ6/$B$41)</f>
        <v>1.0000139637811032</v>
      </c>
      <c r="AC6" s="1">
        <f>($B$9*(1-$B$40))/(($AJ6^$B$40)*$B$42*($B$41^(1-$B$40))*$AB6)</f>
        <v>3.173523035514997</v>
      </c>
      <c r="AD6">
        <f>($B$41^$B$40)/(($B$41^$B$40)-($AJ6^$B$40))</f>
        <v>1.0005802100435848</v>
      </c>
      <c r="AE6" s="1">
        <f>($B$9*(1-$B$40))/(($AJ6^$B$40)*$B$40*($B$41^(1-$B$40))*$AD6)</f>
        <v>4.2484309507562523</v>
      </c>
      <c r="AJ6" s="1">
        <f t="shared" si="12"/>
        <v>1883649089489820.3</v>
      </c>
      <c r="AK6">
        <f>10^S6</f>
        <v>0.43219956241212393</v>
      </c>
      <c r="AL6">
        <f>10^T6</f>
        <v>3.9042686957606425</v>
      </c>
      <c r="AM6" s="1">
        <f t="shared" si="13"/>
        <v>3.173523035514997</v>
      </c>
      <c r="AP6">
        <f>(R5+R6)/2</f>
        <v>4.125</v>
      </c>
      <c r="AQ6">
        <f>IF(AP6&lt;($B$20-$B$11),(AK5-AK6),IF(AND(AP6&gt;($B$20-$B$11),AP6&lt;$B$20),$B$16,1E-50))</f>
        <v>5.1652850099091818E-2</v>
      </c>
      <c r="AR6">
        <f>IF(AL6&gt;1E-50,(AL5-AL6),1E-50)</f>
        <v>0.47669360476726164</v>
      </c>
      <c r="AS6">
        <f t="shared" si="14"/>
        <v>0.38723626151881252</v>
      </c>
    </row>
    <row r="7" spans="1:45" x14ac:dyDescent="0.25">
      <c r="A7" t="s">
        <v>39</v>
      </c>
      <c r="B7">
        <v>1</v>
      </c>
      <c r="D7" s="3" t="s">
        <v>46</v>
      </c>
      <c r="E7" s="2">
        <v>4.2</v>
      </c>
      <c r="F7">
        <f t="shared" si="6"/>
        <v>2.2387211385683408E-3</v>
      </c>
      <c r="G7">
        <f t="shared" si="7"/>
        <v>2.2387211385683409E-2</v>
      </c>
      <c r="H7">
        <f t="shared" si="8"/>
        <v>2.5181568584565724E-2</v>
      </c>
      <c r="I7">
        <f t="shared" si="0"/>
        <v>0.38616391130402722</v>
      </c>
      <c r="J7">
        <f t="shared" si="9"/>
        <v>0.38616391130402722</v>
      </c>
      <c r="K7">
        <f>IF(E7&lt;($B$20-$B$11),LOG10(I7),IF(AND(E7&gt;=($B$20-$B$11),E7&lt;=($B$20)),LOG10($B$16),-10))</f>
        <v>-0.41322831536723498</v>
      </c>
      <c r="O7">
        <f t="shared" si="1"/>
        <v>7.0794578438413845E-4</v>
      </c>
      <c r="P7">
        <f t="shared" si="2"/>
        <v>3.4794150733094753</v>
      </c>
      <c r="Q7">
        <f t="shared" si="3"/>
        <v>0.54150624055996432</v>
      </c>
      <c r="R7" s="2">
        <f t="shared" si="4"/>
        <v>4.2</v>
      </c>
      <c r="S7">
        <f t="shared" si="5"/>
        <v>-0.41322831536723498</v>
      </c>
      <c r="T7">
        <f t="shared" si="10"/>
        <v>0.54150624055996432</v>
      </c>
      <c r="U7">
        <f t="shared" si="11"/>
        <v>0.45154051191244809</v>
      </c>
      <c r="AB7">
        <f>EXP($AJ7/$B$41)</f>
        <v>1.0000165960067866</v>
      </c>
      <c r="AC7" s="1">
        <f>($B$9*(1-$B$40))/(($AJ7^$B$40)*$B$42*($B$41^(1-$B$40))*$AB7)</f>
        <v>2.8283979377140582</v>
      </c>
      <c r="AD7">
        <f>($B$41^$B$40)/(($B$41^$B$40)-($AJ7^$B$40))</f>
        <v>1.0006510524684005</v>
      </c>
      <c r="AE7" s="1">
        <f>($B$9*(1-$B$40))/(($AJ7^$B$40)*$B$40*($B$41^(1-$B$40))*$AD7)</f>
        <v>3.7861500059445383</v>
      </c>
      <c r="AJ7" s="1">
        <f t="shared" si="12"/>
        <v>2238721138568361.3</v>
      </c>
      <c r="AK7">
        <f>10^S7</f>
        <v>0.38616391130402716</v>
      </c>
      <c r="AL7">
        <f>10^T7</f>
        <v>3.4794150733094757</v>
      </c>
      <c r="AM7" s="1">
        <f t="shared" si="13"/>
        <v>2.8283979377140582</v>
      </c>
      <c r="AP7">
        <f>(R6+R7)/2</f>
        <v>4.1750000000000007</v>
      </c>
      <c r="AQ7">
        <f>IF(AP7&lt;($B$20-$B$11),(AK6-AK7),IF(AND(AP7&gt;($B$20-$B$11),AP7&lt;$B$20),$B$16,1E-50))</f>
        <v>4.6035651108096765E-2</v>
      </c>
      <c r="AR7">
        <f>IF(AL7&gt;1E-50,(AL6-AL7),1E-50)</f>
        <v>0.42485362245116676</v>
      </c>
      <c r="AS7">
        <f t="shared" si="14"/>
        <v>0.34512509780093881</v>
      </c>
    </row>
    <row r="8" spans="1:45" x14ac:dyDescent="0.25">
      <c r="B8" s="1">
        <f>B2*B5*B6*B7*B1</f>
        <v>3.3E+18</v>
      </c>
      <c r="D8" t="s">
        <v>50</v>
      </c>
      <c r="E8" s="2">
        <v>4.25</v>
      </c>
      <c r="F8">
        <f t="shared" si="6"/>
        <v>2.5118864315095799E-3</v>
      </c>
      <c r="G8">
        <f t="shared" si="7"/>
        <v>2.5118864315095819E-2</v>
      </c>
      <c r="H8">
        <f t="shared" si="8"/>
        <v>2.8175132787521821E-2</v>
      </c>
      <c r="I8">
        <f t="shared" si="0"/>
        <v>0.34513459406633834</v>
      </c>
      <c r="J8">
        <f t="shared" si="9"/>
        <v>0.34513459406633834</v>
      </c>
      <c r="K8">
        <f>IF(E8&lt;($B$20-$B$11),LOG10(I8),IF(AND(E8&gt;=($B$20-$B$11),E8&lt;=($B$20)),LOG10($B$16),-10))</f>
        <v>-0.4620115076481332</v>
      </c>
      <c r="O8">
        <f t="shared" si="1"/>
        <v>7.9432823472428175E-4</v>
      </c>
      <c r="P8">
        <f t="shared" si="2"/>
        <v>3.1007638837303517</v>
      </c>
      <c r="Q8">
        <f t="shared" si="3"/>
        <v>0.49146869693802125</v>
      </c>
      <c r="R8" s="2">
        <f t="shared" si="4"/>
        <v>4.25</v>
      </c>
      <c r="S8">
        <f t="shared" si="5"/>
        <v>-0.4620115076481332</v>
      </c>
      <c r="T8">
        <f t="shared" si="10"/>
        <v>0.49146869693802125</v>
      </c>
      <c r="U8">
        <f t="shared" si="11"/>
        <v>0.40153915328370859</v>
      </c>
      <c r="AB8">
        <f>EXP($AJ8/$B$41)</f>
        <v>1.0000197244218849</v>
      </c>
      <c r="AC8" s="1">
        <f>($B$9*(1-$B$40))/(($AJ8^$B$40)*$B$42*($B$41^(1-$B$40))*$AB8)</f>
        <v>2.5208044294114549</v>
      </c>
      <c r="AD8">
        <f>($B$41^$B$40)/(($B$41^$B$40)-($AJ8^$B$40))</f>
        <v>1.000730550919533</v>
      </c>
      <c r="AE8" s="1">
        <f>($B$9*(1-$B$40))/(($AJ8^$B$40)*$B$40*($B$41^(1-$B$40))*$AD8)</f>
        <v>3.374141680199755</v>
      </c>
      <c r="AJ8" s="1">
        <f t="shared" si="12"/>
        <v>2660725059798814.5</v>
      </c>
      <c r="AK8">
        <f>10^S8</f>
        <v>0.34513459406633828</v>
      </c>
      <c r="AL8">
        <f>10^T8</f>
        <v>3.1007638837303517</v>
      </c>
      <c r="AM8" s="1">
        <f t="shared" si="13"/>
        <v>2.5208044294114549</v>
      </c>
      <c r="AP8">
        <f>(R7+R8)/2</f>
        <v>4.2249999999999996</v>
      </c>
      <c r="AQ8">
        <f>IF(AP8&lt;($B$20-$B$11),(AK7-AK8),IF(AND(AP8&gt;($B$20-$B$11),AP8&lt;$B$20),$B$16,1E-50))</f>
        <v>4.1029317237688878E-2</v>
      </c>
      <c r="AR8">
        <f>IF(AL8&gt;1E-50,(AL7-AL8),1E-50)</f>
        <v>0.37865118957912403</v>
      </c>
      <c r="AS8">
        <f t="shared" si="14"/>
        <v>0.30759350830260335</v>
      </c>
    </row>
    <row r="9" spans="1:45" x14ac:dyDescent="0.25">
      <c r="A9" t="s">
        <v>4</v>
      </c>
      <c r="B9" s="1">
        <f>'INP-OUT'!B18</f>
        <v>6.6503392770594803E+17</v>
      </c>
      <c r="D9" t="s">
        <v>51</v>
      </c>
      <c r="E9" s="2">
        <v>4.3</v>
      </c>
      <c r="F9">
        <f t="shared" si="6"/>
        <v>2.8183829312644522E-3</v>
      </c>
      <c r="G9">
        <f t="shared" si="7"/>
        <v>2.8183829312644543E-2</v>
      </c>
      <c r="H9">
        <f t="shared" si="8"/>
        <v>3.1514087547923529E-2</v>
      </c>
      <c r="I9">
        <f t="shared" si="0"/>
        <v>0.30856717658726096</v>
      </c>
      <c r="J9">
        <f t="shared" si="9"/>
        <v>0.30856717658726096</v>
      </c>
      <c r="K9">
        <f>IF(E9&lt;($B$20-$B$11),LOG10(I9),IF(AND(E9&gt;=($B$20-$B$11),E9&lt;=($B$20)),LOG10($B$16),-10))</f>
        <v>-0.51065027329938528</v>
      </c>
      <c r="O9">
        <f t="shared" si="1"/>
        <v>8.9125093813374539E-4</v>
      </c>
      <c r="P9">
        <f t="shared" si="2"/>
        <v>2.763290655792499</v>
      </c>
      <c r="Q9">
        <f t="shared" si="3"/>
        <v>0.44142656843726485</v>
      </c>
      <c r="R9" s="2">
        <f t="shared" si="4"/>
        <v>4.3</v>
      </c>
      <c r="S9">
        <f t="shared" si="5"/>
        <v>-0.51065027329938528</v>
      </c>
      <c r="T9">
        <f t="shared" si="10"/>
        <v>0.44142656843726485</v>
      </c>
      <c r="U9">
        <f t="shared" si="11"/>
        <v>0.3515375385504233</v>
      </c>
      <c r="AB9">
        <f>EXP($AJ9/$B$41)</f>
        <v>1.0000234425629257</v>
      </c>
      <c r="AC9" s="1">
        <f>($B$9*(1-$B$40))/(($AJ9^$B$40)*$B$42*($B$41^(1-$B$40))*$AB9)</f>
        <v>2.2466609593271061</v>
      </c>
      <c r="AD9">
        <f>($B$41^$B$40)/(($B$41^$B$40)-($AJ9^$B$40))</f>
        <v>1.0008197646879167</v>
      </c>
      <c r="AE9" s="1">
        <f>($B$9*(1-$B$40))/(($AJ9^$B$40)*$B$40*($B$41^(1-$B$40))*$AD9)</f>
        <v>3.0069388733607902</v>
      </c>
      <c r="AJ9" s="1">
        <f t="shared" si="12"/>
        <v>3162277660168383</v>
      </c>
      <c r="AK9">
        <f>10^S9</f>
        <v>0.30856717658726096</v>
      </c>
      <c r="AL9">
        <f>10^T9</f>
        <v>2.763290655792499</v>
      </c>
      <c r="AM9" s="1">
        <f t="shared" si="13"/>
        <v>2.2466609593271061</v>
      </c>
      <c r="AP9">
        <f>(R8+R9)/2</f>
        <v>4.2750000000000004</v>
      </c>
      <c r="AQ9">
        <f>IF(AP9&lt;($B$20-$B$11),(AK8-AK9),IF(AND(AP9&gt;($B$20-$B$11),AP9&lt;$B$20),$B$16,1E-50))</f>
        <v>3.6567417479077324E-2</v>
      </c>
      <c r="AR9">
        <f>IF(AL9&gt;1E-50,(AL8-AL9),1E-50)</f>
        <v>0.33747322793785273</v>
      </c>
      <c r="AS9">
        <f t="shared" si="14"/>
        <v>0.27414347008434881</v>
      </c>
    </row>
    <row r="10" spans="1:45" x14ac:dyDescent="0.25">
      <c r="D10" t="s">
        <v>52</v>
      </c>
      <c r="E10" s="2">
        <v>4.3499999999999996</v>
      </c>
      <c r="F10">
        <f t="shared" si="6"/>
        <v>3.1622776601683764E-3</v>
      </c>
      <c r="G10">
        <f t="shared" si="7"/>
        <v>3.1622776601683784E-2</v>
      </c>
      <c r="H10">
        <f t="shared" si="8"/>
        <v>3.523566474918606E-2</v>
      </c>
      <c r="I10">
        <f t="shared" si="0"/>
        <v>0.27597643145390494</v>
      </c>
      <c r="J10">
        <f t="shared" si="9"/>
        <v>0.27597643145390494</v>
      </c>
      <c r="K10">
        <f>IF(E10&lt;($B$20-$B$11),LOG10(I10),IF(AND(E10&gt;=($B$20-$B$11),E10&lt;=($B$20)),LOG10($B$16),-10))</f>
        <v>-0.55912800534989104</v>
      </c>
      <c r="O10">
        <f t="shared" si="1"/>
        <v>9.9999999999999937E-4</v>
      </c>
      <c r="P10">
        <f t="shared" si="2"/>
        <v>2.4625173247978638</v>
      </c>
      <c r="Q10">
        <f t="shared" si="3"/>
        <v>0.39137929461640869</v>
      </c>
      <c r="R10" s="2">
        <f t="shared" si="4"/>
        <v>4.3499999999999996</v>
      </c>
      <c r="S10">
        <f t="shared" si="5"/>
        <v>-0.55912800534989104</v>
      </c>
      <c r="T10">
        <f t="shared" si="10"/>
        <v>0.39137929461640869</v>
      </c>
      <c r="U10">
        <f t="shared" si="11"/>
        <v>0.30153561943631724</v>
      </c>
      <c r="AB10">
        <f>EXP($AJ10/$B$41)</f>
        <v>1.0000278615998135</v>
      </c>
      <c r="AC10" s="1">
        <f>($B$9*(1-$B$40))/(($AJ10^$B$40)*$B$42*($B$41^(1-$B$40))*$AB10)</f>
        <v>2.0023298395067468</v>
      </c>
      <c r="AD10">
        <f>($B$41^$B$40)/(($B$41^$B$40)-($AJ10^$B$40))</f>
        <v>1.000919883120643</v>
      </c>
      <c r="AE10" s="1">
        <f>($B$9*(1-$B$40))/(($AJ10^$B$40)*$B$40*($B$41^(1-$B$40))*$AD10)</f>
        <v>2.6796690272802195</v>
      </c>
      <c r="AJ10" s="1">
        <f t="shared" si="12"/>
        <v>3758374042884443.5</v>
      </c>
      <c r="AK10">
        <f>10^S10</f>
        <v>0.27597643145390488</v>
      </c>
      <c r="AL10">
        <f>10^T10</f>
        <v>2.4625173247978642</v>
      </c>
      <c r="AM10" s="1">
        <f t="shared" si="13"/>
        <v>2.0023298395067468</v>
      </c>
      <c r="AP10">
        <f>(R9+R10)/2</f>
        <v>4.3249999999999993</v>
      </c>
      <c r="AQ10">
        <f>IF(AP10&lt;($B$20-$B$11),(AK9-AK10),IF(AND(AP10&gt;($B$20-$B$11),AP10&lt;$B$20),$B$16,1E-50))</f>
        <v>3.259074513335608E-2</v>
      </c>
      <c r="AR10">
        <f>IF(AL10&gt;1E-50,(AL9-AL10),1E-50)</f>
        <v>0.30077333099463477</v>
      </c>
      <c r="AS10">
        <f t="shared" si="14"/>
        <v>0.24433111982035927</v>
      </c>
    </row>
    <row r="11" spans="1:45" x14ac:dyDescent="0.25">
      <c r="A11" t="s">
        <v>10</v>
      </c>
      <c r="B11">
        <v>0.5</v>
      </c>
      <c r="D11" t="s">
        <v>0</v>
      </c>
      <c r="E11" s="2">
        <v>4.4000000000000004</v>
      </c>
      <c r="F11">
        <f t="shared" si="6"/>
        <v>3.5481338923357589E-3</v>
      </c>
      <c r="G11">
        <f t="shared" si="7"/>
        <v>3.5481338923357593E-2</v>
      </c>
      <c r="H11">
        <f t="shared" si="8"/>
        <v>3.9380459983854164E-2</v>
      </c>
      <c r="I11">
        <f t="shared" si="0"/>
        <v>0.24692989927932296</v>
      </c>
      <c r="J11">
        <f t="shared" si="9"/>
        <v>0.24692989927932296</v>
      </c>
      <c r="K11">
        <f>IF(E11&lt;($B$20-$B$11),LOG10(I11),IF(AND(E11&gt;=($B$20-$B$11),E11&lt;=($B$20)),LOG10($B$16),-10))</f>
        <v>-0.60742632073697345</v>
      </c>
      <c r="O11">
        <f t="shared" si="1"/>
        <v>1.1220184543019641E-3</v>
      </c>
      <c r="P11">
        <f t="shared" si="2"/>
        <v>2.1944528113832802</v>
      </c>
      <c r="Q11">
        <f t="shared" si="3"/>
        <v>0.34132624639029113</v>
      </c>
      <c r="R11" s="2">
        <f t="shared" si="4"/>
        <v>4.4000000000000004</v>
      </c>
      <c r="S11">
        <f t="shared" si="5"/>
        <v>-0.60742632073697345</v>
      </c>
      <c r="T11">
        <f t="shared" si="10"/>
        <v>0.34132624639029113</v>
      </c>
      <c r="U11">
        <f t="shared" si="11"/>
        <v>0.25153333856492577</v>
      </c>
      <c r="AB11">
        <f>EXP($AJ11/$B$41)</f>
        <v>1.0000331136603935</v>
      </c>
      <c r="AC11" s="1">
        <f>($B$9*(1-$B$40))/(($AJ11^$B$40)*$B$42*($B$41^(1-$B$40))*$AB11)</f>
        <v>1.7845689755103364</v>
      </c>
      <c r="AD11">
        <f>($B$41^$B$40)/(($B$41^$B$40)-($AJ11^$B$40))</f>
        <v>1.0010322416987747</v>
      </c>
      <c r="AE11" s="1">
        <f>($B$9*(1-$B$40))/(($AJ11^$B$40)*$B$40*($B$41^(1-$B$40))*$AD11)</f>
        <v>2.3879894699380153</v>
      </c>
      <c r="AJ11" s="1">
        <f t="shared" si="12"/>
        <v>4466835921509661.5</v>
      </c>
      <c r="AK11">
        <f>10^S11</f>
        <v>0.24692989927932293</v>
      </c>
      <c r="AL11">
        <f>10^T11</f>
        <v>2.1944528113832802</v>
      </c>
      <c r="AM11" s="1">
        <f t="shared" si="13"/>
        <v>1.7845689755103364</v>
      </c>
      <c r="AP11">
        <f>(R10+R11)/2</f>
        <v>4.375</v>
      </c>
      <c r="AQ11">
        <f>IF(AP11&lt;($B$20-$B$11),(AK10-AK11),IF(AND(AP11&gt;($B$20-$B$11),AP11&lt;$B$20),$B$16,1E-50))</f>
        <v>2.9046532174581946E-2</v>
      </c>
      <c r="AR11">
        <f>IF(AL11&gt;1E-50,(AL10-AL11),1E-50)</f>
        <v>0.26806451341458404</v>
      </c>
      <c r="AS11">
        <f t="shared" si="14"/>
        <v>0.21776086399641037</v>
      </c>
    </row>
    <row r="12" spans="1:45" x14ac:dyDescent="0.25">
      <c r="A12" t="s">
        <v>16</v>
      </c>
      <c r="B12" s="2">
        <v>0</v>
      </c>
      <c r="D12" t="s">
        <v>53</v>
      </c>
      <c r="E12" s="2">
        <v>4.45</v>
      </c>
      <c r="F12">
        <f t="shared" si="6"/>
        <v>3.9810717055349751E-3</v>
      </c>
      <c r="G12">
        <f t="shared" si="7"/>
        <v>3.9810717055349762E-2</v>
      </c>
      <c r="H12">
        <f t="shared" si="8"/>
        <v>4.3992573395181082E-2</v>
      </c>
      <c r="I12">
        <f t="shared" si="0"/>
        <v>0.22104215022919535</v>
      </c>
      <c r="J12">
        <f t="shared" si="9"/>
        <v>0.22104215022919535</v>
      </c>
      <c r="K12">
        <f>IF(E12&lt;($B$20-$B$11),LOG10(I12),IF(AND(E12&gt;=($B$20-$B$11),E12&lt;=($B$20)),LOG10($B$16),-10))</f>
        <v>-0.65552490338953484</v>
      </c>
      <c r="O12">
        <f t="shared" si="1"/>
        <v>1.2589254117941675E-3</v>
      </c>
      <c r="P12">
        <f t="shared" si="2"/>
        <v>1.9555400623221699</v>
      </c>
      <c r="Q12">
        <f t="shared" si="3"/>
        <v>0.29126671758665523</v>
      </c>
      <c r="R12" s="2">
        <f t="shared" si="4"/>
        <v>4.45</v>
      </c>
      <c r="S12">
        <f t="shared" si="5"/>
        <v>-0.65552490338953484</v>
      </c>
      <c r="T12">
        <f t="shared" si="10"/>
        <v>0.29126671758665523</v>
      </c>
      <c r="U12">
        <f t="shared" si="11"/>
        <v>0.20153062774419822</v>
      </c>
      <c r="AB12">
        <f>EXP($AJ12/$B$41)</f>
        <v>1.000039355781964</v>
      </c>
      <c r="AC12" s="1">
        <f>($B$9*(1-$B$40))/(($AJ12^$B$40)*$B$42*($B$41^(1-$B$40))*$AB12)</f>
        <v>1.5904888458919746</v>
      </c>
      <c r="AD12">
        <f>($B$41^$B$40)/(($B$41^$B$40)-($AJ12^$B$40))</f>
        <v>1.001158340131203</v>
      </c>
      <c r="AE12" s="1">
        <f>($B$9*(1-$B$40))/(($AJ12^$B$40)*$B$40*($B$41^(1-$B$40))*$AD12)</f>
        <v>2.1280297908223478</v>
      </c>
      <c r="AJ12" s="1">
        <f t="shared" si="12"/>
        <v>5308844442309916</v>
      </c>
      <c r="AK12">
        <f>10^S12</f>
        <v>0.22104215022919535</v>
      </c>
      <c r="AL12">
        <f>10^T12</f>
        <v>1.9555400623221699</v>
      </c>
      <c r="AM12" s="1">
        <f t="shared" si="13"/>
        <v>1.5904888458919746</v>
      </c>
      <c r="AP12">
        <f>(R11+R12)/2</f>
        <v>4.4250000000000007</v>
      </c>
      <c r="AQ12">
        <f>IF(AP12&lt;($B$20-$B$11),(AK11-AK12),IF(AND(AP12&gt;($B$20-$B$11),AP12&lt;$B$20),$B$16,1E-50))</f>
        <v>2.5887749050127584E-2</v>
      </c>
      <c r="AR12">
        <f>IF(AL12&gt;1E-50,(AL11-AL12),1E-50)</f>
        <v>0.23891274906111026</v>
      </c>
      <c r="AS12">
        <f t="shared" si="14"/>
        <v>0.19408012961836185</v>
      </c>
    </row>
    <row r="13" spans="1:45" x14ac:dyDescent="0.25">
      <c r="A13" t="s">
        <v>11</v>
      </c>
      <c r="B13" t="s">
        <v>18</v>
      </c>
      <c r="E13" s="2">
        <v>4.5</v>
      </c>
      <c r="F13">
        <f t="shared" si="6"/>
        <v>4.4668359215096322E-3</v>
      </c>
      <c r="G13">
        <f t="shared" si="7"/>
        <v>4.4668359215096334E-2</v>
      </c>
      <c r="H13">
        <f t="shared" si="8"/>
        <v>4.9119711301894603E-2</v>
      </c>
      <c r="I13">
        <f t="shared" si="0"/>
        <v>0.19796966960209811</v>
      </c>
      <c r="J13">
        <f t="shared" si="9"/>
        <v>0.19796966960209811</v>
      </c>
      <c r="K13">
        <f>IF(E13&lt;($B$20-$B$11),LOG10(I13),IF(AND(E13&gt;=($B$20-$B$11),E13&lt;=($B$20)),LOG10($B$16),-10))</f>
        <v>-0.70340134172553603</v>
      </c>
      <c r="O13">
        <f t="shared" si="1"/>
        <v>1.412537544622755E-3</v>
      </c>
      <c r="P13">
        <f t="shared" si="2"/>
        <v>1.7426088505893422</v>
      </c>
      <c r="Q13">
        <f t="shared" si="3"/>
        <v>0.24119991545517297</v>
      </c>
      <c r="R13" s="2">
        <f t="shared" si="4"/>
        <v>4.5</v>
      </c>
      <c r="S13">
        <f t="shared" si="5"/>
        <v>-0.70340134172553603</v>
      </c>
      <c r="T13">
        <f t="shared" si="10"/>
        <v>0.24119991545517297</v>
      </c>
      <c r="U13">
        <f t="shared" si="11"/>
        <v>0.1515274059277254</v>
      </c>
      <c r="AB13">
        <f>EXP($AJ13/$B$41)</f>
        <v>1.0000467746080266</v>
      </c>
      <c r="AC13" s="1">
        <f>($B$9*(1-$B$40))/(($AJ13^$B$40)*$B$42*($B$41^(1-$B$40))*$AB13)</f>
        <v>1.4175141601153467</v>
      </c>
      <c r="AD13">
        <f>($B$41^$B$40)/(($B$41^$B$40)-($AJ13^$B$40))</f>
        <v>1.0012998627247001</v>
      </c>
      <c r="AE13" s="1">
        <f>($B$9*(1-$B$40))/(($AJ13^$B$40)*$B$40*($B$41^(1-$B$40))*$AD13)</f>
        <v>1.8963404829335619</v>
      </c>
      <c r="AJ13" s="1">
        <f t="shared" si="12"/>
        <v>6309573444801966</v>
      </c>
      <c r="AK13">
        <f>10^S13</f>
        <v>0.19796966960209808</v>
      </c>
      <c r="AL13">
        <f>10^T13</f>
        <v>1.7426088505893425</v>
      </c>
      <c r="AM13" s="1">
        <f t="shared" si="13"/>
        <v>1.4175141601153467</v>
      </c>
      <c r="AP13">
        <f>(R12+R13)/2</f>
        <v>4.4749999999999996</v>
      </c>
      <c r="AQ13">
        <f>IF(AP13&lt;($B$20-$B$11),(AK12-AK13),IF(AND(AP13&gt;($B$20-$B$11),AP13&lt;$B$20),$B$16,1E-50))</f>
        <v>2.3072480627097269E-2</v>
      </c>
      <c r="AR13">
        <f>IF(AL13&gt;1E-50,(AL12-AL13),1E-50)</f>
        <v>0.21293121173282747</v>
      </c>
      <c r="AS13">
        <f t="shared" si="14"/>
        <v>0.17297468577662789</v>
      </c>
    </row>
    <row r="14" spans="1:45" x14ac:dyDescent="0.25">
      <c r="A14" t="s">
        <v>12</v>
      </c>
      <c r="B14">
        <f>'INP-OUT'!B11</f>
        <v>1</v>
      </c>
      <c r="E14" s="2">
        <v>4.55</v>
      </c>
      <c r="F14">
        <f t="shared" si="6"/>
        <v>5.011872336272722E-3</v>
      </c>
      <c r="G14">
        <f t="shared" si="7"/>
        <v>5.0118723362727227E-2</v>
      </c>
      <c r="H14">
        <f t="shared" si="8"/>
        <v>5.4813234025029467E-2</v>
      </c>
      <c r="I14">
        <f t="shared" si="0"/>
        <v>0.17740629959812498</v>
      </c>
      <c r="J14">
        <f t="shared" si="9"/>
        <v>0.17740629959812498</v>
      </c>
      <c r="K14">
        <f>IF(E14&lt;($B$20-$B$11),LOG10(I14),IF(AND(E14&gt;=($B$20-$B$11),E14&lt;=($B$20)),LOG10($B$16),-10))</f>
        <v>-0.75103096267718694</v>
      </c>
      <c r="O14">
        <f t="shared" si="1"/>
        <v>1.5848931924611136E-3</v>
      </c>
      <c r="P14">
        <f t="shared" si="2"/>
        <v>1.5528337083745054</v>
      </c>
      <c r="Q14">
        <f t="shared" si="3"/>
        <v>0.19112494999632096</v>
      </c>
      <c r="R14" s="2">
        <f t="shared" si="4"/>
        <v>4.55</v>
      </c>
      <c r="S14">
        <f t="shared" si="5"/>
        <v>-0.75103096267718694</v>
      </c>
      <c r="T14">
        <f t="shared" si="10"/>
        <v>0.19112494999632096</v>
      </c>
      <c r="U14">
        <f t="shared" si="11"/>
        <v>0.10152357679167109</v>
      </c>
      <c r="AB14">
        <f>EXP($AJ14/$B$41)</f>
        <v>1.0000555919709033</v>
      </c>
      <c r="AC14" s="1">
        <f>($B$9*(1-$B$40))/(($AJ14^$B$40)*$B$42*($B$41^(1-$B$40))*$AB14)</f>
        <v>1.2633496861290663</v>
      </c>
      <c r="AD14">
        <f>($B$41^$B$40)/(($B$41^$B$40)-($AJ14^$B$40))</f>
        <v>1.0014587013257648</v>
      </c>
      <c r="AE14" s="1">
        <f>($B$9*(1-$B$40))/(($AJ14^$B$40)*$B$40*($B$41^(1-$B$40))*$AD14)</f>
        <v>1.6898471699221231</v>
      </c>
      <c r="AJ14" s="1">
        <f t="shared" si="12"/>
        <v>7498942093324593</v>
      </c>
      <c r="AK14">
        <f>10^S14</f>
        <v>0.17740629959812493</v>
      </c>
      <c r="AL14">
        <f>10^T14</f>
        <v>1.5528337083745054</v>
      </c>
      <c r="AM14" s="1">
        <f t="shared" si="13"/>
        <v>1.2633496861290663</v>
      </c>
      <c r="AP14">
        <f>(R13+R14)/2</f>
        <v>4.5250000000000004</v>
      </c>
      <c r="AQ14">
        <f>IF(AP14&lt;($B$20-$B$11),(AK13-AK14),IF(AND(AP14&gt;($B$20-$B$11),AP14&lt;$B$20),$B$16,1E-50))</f>
        <v>2.0563370003973153E-2</v>
      </c>
      <c r="AR14">
        <f>IF(AL14&gt;1E-50,(AL13-AL14),1E-50)</f>
        <v>0.18977514221483704</v>
      </c>
      <c r="AS14">
        <f t="shared" si="14"/>
        <v>0.15416447398628041</v>
      </c>
    </row>
    <row r="15" spans="1:45" x14ac:dyDescent="0.25">
      <c r="A15" t="s">
        <v>13</v>
      </c>
      <c r="B15">
        <f>'INP-OUT'!B12</f>
        <v>7.1</v>
      </c>
      <c r="E15" s="2">
        <v>4.5999999999999996</v>
      </c>
      <c r="F15">
        <f t="shared" si="6"/>
        <v>5.6234132519034866E-3</v>
      </c>
      <c r="G15">
        <f t="shared" si="7"/>
        <v>5.6234132519034884E-2</v>
      </c>
      <c r="H15">
        <f t="shared" si="8"/>
        <v>6.1128132629004343E-2</v>
      </c>
      <c r="I15">
        <f t="shared" si="0"/>
        <v>0.15907917679089267</v>
      </c>
      <c r="J15">
        <f t="shared" si="9"/>
        <v>0.15907917679089267</v>
      </c>
      <c r="K15">
        <f>IF(E15&lt;($B$20-$B$11),LOG10(I15),IF(AND(E15&gt;=($B$20-$B$11),E15&lt;=($B$20)),LOG10($B$16),-10))</f>
        <v>-0.79838666508420786</v>
      </c>
      <c r="O15">
        <f t="shared" si="1"/>
        <v>1.7782794100389221E-3</v>
      </c>
      <c r="P15">
        <f t="shared" si="2"/>
        <v>1.3836964348410667</v>
      </c>
      <c r="Q15">
        <f t="shared" si="3"/>
        <v>0.14104082196033541</v>
      </c>
      <c r="R15" s="2">
        <f t="shared" si="4"/>
        <v>4.5999999999999996</v>
      </c>
      <c r="S15">
        <f t="shared" si="5"/>
        <v>-0.79838666508420786</v>
      </c>
      <c r="T15">
        <f t="shared" si="10"/>
        <v>0.14104082196033541</v>
      </c>
      <c r="U15">
        <f t="shared" si="11"/>
        <v>5.1519025854941364E-2</v>
      </c>
      <c r="AB15">
        <f>EXP($AJ15/$B$41)</f>
        <v>1.0000660715274279</v>
      </c>
      <c r="AC15" s="1">
        <f>($B$9*(1-$B$40))/(($AJ15^$B$40)*$B$42*($B$41^(1-$B$40))*$AB15)</f>
        <v>1.1259497941549108</v>
      </c>
      <c r="AD15">
        <f>($B$41^$B$40)/(($B$41^$B$40)-($AJ15^$B$40))</f>
        <v>1.0016369811706147</v>
      </c>
      <c r="AE15" s="1">
        <f>($B$9*(1-$B$40))/(($AJ15^$B$40)*$B$40*($B$41^(1-$B$40))*$AD15)</f>
        <v>1.5058098109823337</v>
      </c>
      <c r="AJ15" s="1">
        <f t="shared" si="12"/>
        <v>8912509381337491</v>
      </c>
      <c r="AK15">
        <f>10^S15</f>
        <v>0.15907917679089265</v>
      </c>
      <c r="AL15">
        <f>10^T15</f>
        <v>1.3836964348410667</v>
      </c>
      <c r="AM15" s="1">
        <f t="shared" si="13"/>
        <v>1.1259497941549108</v>
      </c>
      <c r="AP15">
        <f>(R14+R15)/2</f>
        <v>4.5749999999999993</v>
      </c>
      <c r="AQ15">
        <f>IF(AP15&lt;($B$20-$B$11),(AK14-AK15),IF(AND(AP15&gt;($B$20-$B$11),AP15&lt;$B$20),$B$16,1E-50))</f>
        <v>1.8327122807232282E-2</v>
      </c>
      <c r="AR15">
        <f>IF(AL15&gt;1E-50,(AL14-AL15),1E-50)</f>
        <v>0.16913727353343866</v>
      </c>
      <c r="AS15">
        <f t="shared" si="14"/>
        <v>0.13739989197415547</v>
      </c>
    </row>
    <row r="16" spans="1:45" x14ac:dyDescent="0.25">
      <c r="A16" t="s">
        <v>14</v>
      </c>
      <c r="B16">
        <f>$H$2*$I$2</f>
        <v>9.7242130173865078E-3</v>
      </c>
      <c r="E16" s="2">
        <v>4.6500000000000004</v>
      </c>
      <c r="F16">
        <f t="shared" si="6"/>
        <v>6.3095734448019416E-3</v>
      </c>
      <c r="G16">
        <f t="shared" si="7"/>
        <v>6.30957344480194E-2</v>
      </c>
      <c r="H16">
        <f t="shared" si="8"/>
        <v>6.8122914489403427E-2</v>
      </c>
      <c r="I16">
        <f t="shared" si="0"/>
        <v>0.14274511139565416</v>
      </c>
      <c r="J16">
        <f t="shared" si="9"/>
        <v>0.14274511139565416</v>
      </c>
      <c r="K16">
        <f>IF(E16&lt;($B$20-$B$11),LOG10(I16),IF(AND(E16&gt;=($B$20-$B$11),E16&lt;=($B$20)),LOG10($B$16),-10))</f>
        <v>-0.84543875614863684</v>
      </c>
      <c r="O16">
        <f t="shared" si="1"/>
        <v>1.9952623149688815E-3</v>
      </c>
      <c r="P16">
        <f t="shared" si="2"/>
        <v>1.2329526811310039</v>
      </c>
      <c r="Q16">
        <f t="shared" si="3"/>
        <v>9.0946409346716939E-2</v>
      </c>
      <c r="R16" s="2">
        <f t="shared" si="4"/>
        <v>4.6500000000000004</v>
      </c>
      <c r="S16">
        <f t="shared" si="5"/>
        <v>-0.84543875614863684</v>
      </c>
      <c r="T16">
        <f t="shared" si="10"/>
        <v>9.0946409346716939E-2</v>
      </c>
      <c r="U16">
        <f t="shared" si="11"/>
        <v>1.5136170564978972E-3</v>
      </c>
      <c r="AB16">
        <f>EXP($AJ16/$B$41)</f>
        <v>1.0000785266465166</v>
      </c>
      <c r="AC16" s="1">
        <f>($B$9*(1-$B$40))/(($AJ16^$B$40)*$B$42*($B$41^(1-$B$40))*$AB16)</f>
        <v>1.0034913125540001</v>
      </c>
      <c r="AD16">
        <f>($B$41^$B$40)/(($B$41^$B$40)-($AJ16^$B$40))</f>
        <v>1.0018370900266493</v>
      </c>
      <c r="AE16" s="1">
        <f>($B$9*(1-$B$40))/(($AJ16^$B$40)*$B$40*($B$41^(1-$B$40))*$AD16)</f>
        <v>1.3417863421755793</v>
      </c>
      <c r="AJ16" s="1">
        <f t="shared" si="12"/>
        <v>1.0592537251772998E+16</v>
      </c>
      <c r="AK16">
        <f>10^S16</f>
        <v>0.14274511139565413</v>
      </c>
      <c r="AL16">
        <f>10^T16</f>
        <v>1.2329526811310039</v>
      </c>
      <c r="AM16" s="1">
        <f t="shared" si="13"/>
        <v>1.0034913125540001</v>
      </c>
      <c r="AP16">
        <f>(R15+R16)/2</f>
        <v>4.625</v>
      </c>
      <c r="AQ16">
        <f>IF(AP16&lt;($B$20-$B$11),(AK15-AK16),IF(AND(AP16&gt;($B$20-$B$11),AP16&lt;$B$20),$B$16,1E-50))</f>
        <v>1.6334065395238517E-2</v>
      </c>
      <c r="AR16">
        <f>IF(AL16&gt;1E-50,(AL15-AL16),1E-50)</f>
        <v>0.15074375371006288</v>
      </c>
      <c r="AS16">
        <f t="shared" si="14"/>
        <v>0.12245848160091066</v>
      </c>
    </row>
    <row r="17" spans="1:45" x14ac:dyDescent="0.25">
      <c r="A17" t="s">
        <v>15</v>
      </c>
      <c r="B17">
        <v>0.1</v>
      </c>
      <c r="E17" s="2">
        <v>4.7</v>
      </c>
      <c r="F17">
        <f t="shared" si="6"/>
        <v>7.0794578438413865E-3</v>
      </c>
      <c r="G17">
        <f t="shared" si="7"/>
        <v>7.0794578438413844E-2</v>
      </c>
      <c r="H17">
        <f t="shared" si="8"/>
        <v>7.5859374867324872E-2</v>
      </c>
      <c r="I17">
        <f t="shared" si="0"/>
        <v>0.12818736028861016</v>
      </c>
      <c r="J17">
        <f t="shared" si="9"/>
        <v>0.12818736028861016</v>
      </c>
      <c r="K17">
        <f>IF(E17&lt;($B$20-$B$11),LOG10(I17),IF(AND(E17&gt;=($B$20-$B$11),E17&lt;=($B$20)),LOG10($B$16),-10))</f>
        <v>-0.89215479562480848</v>
      </c>
      <c r="O17">
        <f t="shared" si="1"/>
        <v>2.2387211385683408E-3</v>
      </c>
      <c r="P17">
        <f t="shared" si="2"/>
        <v>1.0986021692191099</v>
      </c>
      <c r="Q17">
        <f t="shared" si="3"/>
        <v>4.0840452212155501E-2</v>
      </c>
      <c r="R17" s="2">
        <f t="shared" si="4"/>
        <v>4.7</v>
      </c>
      <c r="S17">
        <f t="shared" si="5"/>
        <v>-0.89215479562480848</v>
      </c>
      <c r="T17">
        <f t="shared" si="10"/>
        <v>4.0840452212155501E-2</v>
      </c>
      <c r="U17">
        <f t="shared" si="11"/>
        <v>-4.8492811312496373E-2</v>
      </c>
      <c r="AB17">
        <f>EXP($AJ17/$B$41)</f>
        <v>1.0000933297850332</v>
      </c>
      <c r="AC17" s="1">
        <f>($B$9*(1-$B$40))/(($AJ17^$B$40)*$B$42*($B$41^(1-$B$40))*$AB17)</f>
        <v>0.8943493355852663</v>
      </c>
      <c r="AD17">
        <f>($B$41^$B$40)/(($B$41^$B$40)-($AJ17^$B$40))</f>
        <v>1.0020617110629686</v>
      </c>
      <c r="AE17" s="1">
        <f>($B$9*(1-$B$40))/(($AJ17^$B$40)*$B$40*($B$41^(1-$B$40))*$AD17)</f>
        <v>1.1956002717256182</v>
      </c>
      <c r="AJ17" s="1">
        <f t="shared" si="12"/>
        <v>1.2589254117941794E+16</v>
      </c>
      <c r="AK17">
        <f>10^S17</f>
        <v>0.12818736028861011</v>
      </c>
      <c r="AL17">
        <f>10^T17</f>
        <v>1.0986021692191099</v>
      </c>
      <c r="AM17" s="1">
        <f t="shared" si="13"/>
        <v>0.8943493355852663</v>
      </c>
      <c r="AP17">
        <f>(R16+R17)/2</f>
        <v>4.6750000000000007</v>
      </c>
      <c r="AQ17">
        <f>IF(AP17&lt;($B$20-$B$11),(AK16-AK17),IF(AND(AP17&gt;($B$20-$B$11),AP17&lt;$B$20),$B$16,1E-50))</f>
        <v>1.455775110704402E-2</v>
      </c>
      <c r="AR17">
        <f>IF(AL17&gt;1E-50,(AL16-AL17),1E-50)</f>
        <v>0.13435051191189396</v>
      </c>
      <c r="AS17">
        <f t="shared" si="14"/>
        <v>0.10914197696873384</v>
      </c>
    </row>
    <row r="18" spans="1:45" x14ac:dyDescent="0.25">
      <c r="A18" t="s">
        <v>17</v>
      </c>
      <c r="B18" t="s">
        <v>18</v>
      </c>
      <c r="E18" s="2">
        <v>4.75</v>
      </c>
      <c r="F18">
        <f t="shared" si="6"/>
        <v>7.943282347242819E-3</v>
      </c>
      <c r="G18">
        <f t="shared" si="7"/>
        <v>7.9432823472428207E-2</v>
      </c>
      <c r="H18">
        <f t="shared" si="8"/>
        <v>8.4402229237518542E-2</v>
      </c>
      <c r="I18">
        <f t="shared" si="0"/>
        <v>0.11521275095733965</v>
      </c>
      <c r="J18">
        <f t="shared" si="9"/>
        <v>0.11521275095733965</v>
      </c>
      <c r="K18">
        <f>IF(E18&lt;($B$20-$B$11),LOG10(I18),IF(AND(E18&gt;=($B$20-$B$11),E18&lt;=($B$20)),LOG10($B$16),-10))</f>
        <v>-0.93849945351728081</v>
      </c>
      <c r="O18">
        <f t="shared" si="1"/>
        <v>2.5118864315095799E-3</v>
      </c>
      <c r="P18">
        <f t="shared" si="2"/>
        <v>0.9788621494388855</v>
      </c>
      <c r="Q18">
        <f t="shared" si="3"/>
        <v>-9.2784644311102102E-3</v>
      </c>
      <c r="R18" s="2">
        <f t="shared" si="4"/>
        <v>4.75</v>
      </c>
      <c r="S18">
        <f t="shared" si="5"/>
        <v>-0.93849945351728081</v>
      </c>
      <c r="T18">
        <f t="shared" si="10"/>
        <v>-9.2784644311102102E-3</v>
      </c>
      <c r="U18">
        <f t="shared" si="11"/>
        <v>-9.850045144336167E-2</v>
      </c>
      <c r="AB18">
        <f>EXP($AJ18/$B$41)</f>
        <v>1.0001109236330976</v>
      </c>
      <c r="AC18" s="1">
        <f>($B$9*(1-$B$40))/(($AJ18^$B$40)*$B$42*($B$41^(1-$B$40))*$AB18)</f>
        <v>0.79707566204027291</v>
      </c>
      <c r="AD18">
        <f>($B$41^$B$40)/(($B$41^$B$40)-($AJ18^$B$40))</f>
        <v>1.002313859950426</v>
      </c>
      <c r="AE18" s="1">
        <f>($B$9*(1-$B$40))/(($AJ18^$B$40)*$B$40*($B$41^(1-$B$40))*$AD18)</f>
        <v>1.0653117992950116</v>
      </c>
      <c r="AJ18" s="1">
        <f t="shared" si="12"/>
        <v>1.4962356560944362E+16</v>
      </c>
      <c r="AK18">
        <f>10^S18</f>
        <v>0.11521275095733963</v>
      </c>
      <c r="AL18">
        <f>10^T18</f>
        <v>0.97886214943888539</v>
      </c>
      <c r="AM18" s="1">
        <f t="shared" si="13"/>
        <v>0.79707566204027291</v>
      </c>
      <c r="AP18">
        <f>(R17+R18)/2</f>
        <v>4.7249999999999996</v>
      </c>
      <c r="AQ18">
        <f>IF(AP18&lt;($B$20-$B$11),(AK17-AK18),IF(AND(AP18&gt;($B$20-$B$11),AP18&lt;$B$20),$B$16,1E-50))</f>
        <v>1.2974609331270481E-2</v>
      </c>
      <c r="AR18">
        <f>IF(AL18&gt;1E-50,(AL17-AL18),1E-50)</f>
        <v>0.11974001978022453</v>
      </c>
      <c r="AS18">
        <f t="shared" si="14"/>
        <v>9.7273673544993389E-2</v>
      </c>
    </row>
    <row r="19" spans="1:45" x14ac:dyDescent="0.25">
      <c r="A19" t="s">
        <v>1</v>
      </c>
      <c r="B19">
        <f>$B$14*LN(10)</f>
        <v>2.3025850929940459</v>
      </c>
      <c r="E19" s="2">
        <v>4.8</v>
      </c>
      <c r="F19">
        <f t="shared" si="6"/>
        <v>8.9125093813374554E-3</v>
      </c>
      <c r="G19">
        <f t="shared" si="7"/>
        <v>8.9125093813374578E-2</v>
      </c>
      <c r="H19">
        <f t="shared" si="8"/>
        <v>9.3818579303754354E-2</v>
      </c>
      <c r="I19">
        <f t="shared" si="0"/>
        <v>0.10364911821892599</v>
      </c>
      <c r="J19">
        <f t="shared" si="9"/>
        <v>0.10364911821892599</v>
      </c>
      <c r="K19">
        <f>IF(E19&lt;($B$20-$B$11),LOG10(I19),IF(AND(E19&gt;=($B$20-$B$11),E19&lt;=($B$20)),LOG10($B$16),-10))</f>
        <v>-0.98443438825688967</v>
      </c>
      <c r="O19">
        <f t="shared" si="1"/>
        <v>2.8183829312644522E-3</v>
      </c>
      <c r="P19">
        <f t="shared" si="2"/>
        <v>0.87214374447760712</v>
      </c>
      <c r="Q19">
        <f t="shared" si="3"/>
        <v>-5.9411929874104714E-2</v>
      </c>
      <c r="R19" s="2">
        <f t="shared" si="4"/>
        <v>4.8</v>
      </c>
      <c r="S19">
        <f t="shared" si="5"/>
        <v>-0.98443438825688967</v>
      </c>
      <c r="T19">
        <f t="shared" si="10"/>
        <v>-5.9411929874104714E-2</v>
      </c>
      <c r="U19">
        <f t="shared" si="11"/>
        <v>-0.14850953175591672</v>
      </c>
      <c r="AB19">
        <f>EXP($AJ19/$B$41)</f>
        <v>1.0001318343632417</v>
      </c>
      <c r="AC19" s="1">
        <f>($B$9*(1-$B$40))/(($AJ19^$B$40)*$B$42*($B$41^(1-$B$40))*$AB19)</f>
        <v>0.71037957864883938</v>
      </c>
      <c r="AD19">
        <f>($B$41^$B$40)/(($B$41^$B$40)-($AJ19^$B$40))</f>
        <v>1.0025969267647685</v>
      </c>
      <c r="AE19" s="1">
        <f>($B$9*(1-$B$40))/(($AJ19^$B$40)*$B$40*($B$41^(1-$B$40))*$AD19)</f>
        <v>0.94919207601321354</v>
      </c>
      <c r="AJ19" s="1">
        <f t="shared" si="12"/>
        <v>1.7782794100389248E+16</v>
      </c>
      <c r="AK19">
        <f>10^S19</f>
        <v>0.10364911821892599</v>
      </c>
      <c r="AL19">
        <f>10^T19</f>
        <v>0.87214374447760712</v>
      </c>
      <c r="AM19" s="1">
        <f t="shared" si="13"/>
        <v>0.71037957864883938</v>
      </c>
      <c r="AP19">
        <f>(R18+R19)/2</f>
        <v>4.7750000000000004</v>
      </c>
      <c r="AQ19">
        <f>IF(AP19&lt;($B$20-$B$11),(AK18-AK19),IF(AND(AP19&gt;($B$20-$B$11),AP19&lt;$B$20),$B$16,1E-50))</f>
        <v>1.156363273841364E-2</v>
      </c>
      <c r="AR19">
        <f>IF(AL19&gt;1E-50,(AL18-AL19),1E-50)</f>
        <v>0.10671840496127827</v>
      </c>
      <c r="AS19">
        <f t="shared" si="14"/>
        <v>8.6696083391433532E-2</v>
      </c>
    </row>
    <row r="20" spans="1:45" x14ac:dyDescent="0.25">
      <c r="A20" t="s">
        <v>5</v>
      </c>
      <c r="B20">
        <f>$B$15+$B$11/2</f>
        <v>7.35</v>
      </c>
      <c r="E20" s="2">
        <v>4.8499999999999996</v>
      </c>
      <c r="F20">
        <f t="shared" si="6"/>
        <v>9.999999999999995E-3</v>
      </c>
      <c r="G20">
        <f t="shared" si="7"/>
        <v>9.9999999999999978E-2</v>
      </c>
      <c r="H20">
        <f t="shared" si="8"/>
        <v>0.10417718485444971</v>
      </c>
      <c r="I20">
        <f t="shared" si="0"/>
        <v>9.3343019692580687E-2</v>
      </c>
      <c r="J20">
        <f t="shared" si="9"/>
        <v>9.3343019692580687E-2</v>
      </c>
      <c r="K20">
        <f>IF(E20&lt;($B$20-$B$11),LOG10(I20),IF(AND(E20&gt;=($B$20-$B$11),E20&lt;=($B$20)),LOG10($B$16),-10))</f>
        <v>-1.029918153583584</v>
      </c>
      <c r="O20">
        <f t="shared" si="1"/>
        <v>3.1622776601683764E-3</v>
      </c>
      <c r="P20">
        <f t="shared" si="2"/>
        <v>0.77703086593973081</v>
      </c>
      <c r="Q20">
        <f t="shared" si="3"/>
        <v>-0.10956172940879069</v>
      </c>
      <c r="R20" s="2">
        <f t="shared" si="4"/>
        <v>4.8499999999999996</v>
      </c>
      <c r="S20">
        <f t="shared" si="5"/>
        <v>-1.029918153583584</v>
      </c>
      <c r="T20">
        <f t="shared" si="10"/>
        <v>-0.10956172940879069</v>
      </c>
      <c r="U20">
        <f t="shared" si="11"/>
        <v>-0.19852032372761419</v>
      </c>
      <c r="AB20">
        <f>EXP($AJ20/$B$41)</f>
        <v>1.0001566873811965</v>
      </c>
      <c r="AC20" s="1">
        <f>($B$9*(1-$B$40))/(($AJ20^$B$40)*$B$42*($B$41^(1-$B$40))*$AB20)</f>
        <v>0.63311073326351452</v>
      </c>
      <c r="AD20">
        <f>($B$41^$B$40)/(($B$41^$B$40)-($AJ20^$B$40))</f>
        <v>1.002914723351644</v>
      </c>
      <c r="AE20" s="1">
        <f>($B$9*(1-$B$40))/(($AJ20^$B$40)*$B$40*($B$41^(1-$B$40))*$AD20)</f>
        <v>0.84570026370247975</v>
      </c>
      <c r="AJ20" s="1">
        <f t="shared" si="12"/>
        <v>2.1134890398366476E+16</v>
      </c>
      <c r="AK20">
        <f>10^S20</f>
        <v>9.33430196925807E-2</v>
      </c>
      <c r="AL20">
        <f>10^T20</f>
        <v>0.77703086593973081</v>
      </c>
      <c r="AM20" s="1">
        <f t="shared" si="13"/>
        <v>0.63311073326351452</v>
      </c>
      <c r="AP20">
        <f>(R19+R20)/2</f>
        <v>4.8249999999999993</v>
      </c>
      <c r="AQ20">
        <f>IF(AP20&lt;($B$20-$B$11),(AK19-AK20),IF(AND(AP20&gt;($B$20-$B$11),AP20&lt;$B$20),$B$16,1E-50))</f>
        <v>1.0306098526345286E-2</v>
      </c>
      <c r="AR20">
        <f>IF(AL20&gt;1E-50,(AL19-AL20),1E-50)</f>
        <v>9.5112878537876311E-2</v>
      </c>
      <c r="AS20">
        <f t="shared" si="14"/>
        <v>7.7268845385324858E-2</v>
      </c>
    </row>
    <row r="21" spans="1:45" x14ac:dyDescent="0.25">
      <c r="A21" t="s">
        <v>7</v>
      </c>
      <c r="B21" t="s">
        <v>33</v>
      </c>
      <c r="E21" s="2">
        <v>4.9000000000000004</v>
      </c>
      <c r="F21">
        <f t="shared" si="6"/>
        <v>1.1220184543019644E-2</v>
      </c>
      <c r="G21">
        <f t="shared" si="7"/>
        <v>0.11220184543019651</v>
      </c>
      <c r="H21">
        <f t="shared" si="8"/>
        <v>0.11554751437609573</v>
      </c>
      <c r="I21">
        <f t="shared" si="0"/>
        <v>8.4157699712476483E-2</v>
      </c>
      <c r="J21">
        <f t="shared" si="9"/>
        <v>8.4157699712476483E-2</v>
      </c>
      <c r="K21">
        <f>IF(E21&lt;($B$20-$B$11),LOG10(I21),IF(AND(E21&gt;=($B$20-$B$11),E21&lt;=($B$20)),LOG10($B$16),-10))</f>
        <v>-1.0749061436255907</v>
      </c>
      <c r="O21">
        <f t="shared" si="1"/>
        <v>3.5481338923357589E-3</v>
      </c>
      <c r="P21">
        <f t="shared" si="2"/>
        <v>0.6922614237142457</v>
      </c>
      <c r="Q21">
        <f t="shared" si="3"/>
        <v>-0.15972986878553105</v>
      </c>
      <c r="R21" s="2">
        <f t="shared" si="4"/>
        <v>4.9000000000000004</v>
      </c>
      <c r="S21">
        <f t="shared" si="5"/>
        <v>-1.0749061436255907</v>
      </c>
      <c r="T21">
        <f t="shared" si="10"/>
        <v>-0.15972986878553105</v>
      </c>
      <c r="U21">
        <f t="shared" si="11"/>
        <v>-0.24853315001001824</v>
      </c>
      <c r="AB21">
        <f>EXP($AJ21/$B$41)</f>
        <v>1.000186226051585</v>
      </c>
      <c r="AC21" s="1">
        <f>($B$9*(1-$B$40))/(($AJ21^$B$40)*$B$42*($B$41^(1-$B$40))*$AB21)</f>
        <v>0.56424387056103742</v>
      </c>
      <c r="AD21">
        <f>($B$41^$B$40)/(($B$41^$B$40)-($AJ21^$B$40))</f>
        <v>1.0032715369119567</v>
      </c>
      <c r="AE21" s="1">
        <f>($B$9*(1-$B$40))/(($AJ21^$B$40)*$B$40*($B$41^(1-$B$40))*$AD21)</f>
        <v>0.75346308889137137</v>
      </c>
      <c r="AJ21" s="1">
        <f t="shared" si="12"/>
        <v>2.5118864315095972E+16</v>
      </c>
      <c r="AK21">
        <f>10^S21</f>
        <v>8.4157699712476469E-2</v>
      </c>
      <c r="AL21">
        <f>10^T21</f>
        <v>0.6922614237142457</v>
      </c>
      <c r="AM21" s="1">
        <f t="shared" si="13"/>
        <v>0.56424387056103742</v>
      </c>
      <c r="AP21">
        <f>(R20+R21)/2</f>
        <v>4.875</v>
      </c>
      <c r="AQ21">
        <f>IF(AP21&lt;($B$20-$B$11),(AK20-AK21),IF(AND(AP21&gt;($B$20-$B$11),AP21&lt;$B$20),$B$16,1E-50))</f>
        <v>9.1853199801042312E-3</v>
      </c>
      <c r="AR21">
        <f>IF(AL21&gt;1E-50,(AL20-AL21),1E-50)</f>
        <v>8.4769442225485103E-2</v>
      </c>
      <c r="AS21">
        <f t="shared" si="14"/>
        <v>6.8866862702477105E-2</v>
      </c>
    </row>
    <row r="22" spans="1:45" x14ac:dyDescent="0.25">
      <c r="A22" t="s">
        <v>2</v>
      </c>
      <c r="B22">
        <v>1.5</v>
      </c>
      <c r="E22" s="2">
        <v>4.95</v>
      </c>
      <c r="F22">
        <f t="shared" si="6"/>
        <v>1.2589254117941677E-2</v>
      </c>
      <c r="G22">
        <f t="shared" si="7"/>
        <v>0.12589254117941684</v>
      </c>
      <c r="H22">
        <f t="shared" si="8"/>
        <v>0.12799855024814075</v>
      </c>
      <c r="I22">
        <f t="shared" si="0"/>
        <v>7.597127466315011E-2</v>
      </c>
      <c r="J22">
        <f t="shared" si="9"/>
        <v>7.597127466315011E-2</v>
      </c>
      <c r="K22">
        <f>IF(E22&lt;($B$20-$B$11),LOG10(I22),IF(AND(E22&gt;=($B$20-$B$11),E22&lt;=($B$20)),LOG10($B$16),-10))</f>
        <v>-1.1193505868439932</v>
      </c>
      <c r="O22">
        <f t="shared" si="1"/>
        <v>3.9810717055349751E-3</v>
      </c>
      <c r="P22">
        <f t="shared" si="2"/>
        <v>0.61671057880570956</v>
      </c>
      <c r="Q22">
        <f t="shared" si="3"/>
        <v>-0.20991860179659128</v>
      </c>
      <c r="R22" s="2">
        <f t="shared" si="4"/>
        <v>4.95</v>
      </c>
      <c r="S22">
        <f t="shared" si="5"/>
        <v>-1.1193505868439932</v>
      </c>
      <c r="T22">
        <f t="shared" si="10"/>
        <v>-0.20991860179659128</v>
      </c>
      <c r="U22">
        <f t="shared" si="11"/>
        <v>-0.29854839407522155</v>
      </c>
      <c r="AB22">
        <f>EXP($AJ22/$B$41)</f>
        <v>1.0002213339617081</v>
      </c>
      <c r="AC22" s="1">
        <f>($B$9*(1-$B$40))/(($AJ22^$B$40)*$B$42*($B$41^(1-$B$40))*$AB22)</f>
        <v>0.50286522771364639</v>
      </c>
      <c r="AD22">
        <f>($B$41^$B$40)/(($B$41^$B$40)-($AJ22^$B$40))</f>
        <v>1.0036721906831487</v>
      </c>
      <c r="AE22" s="1">
        <f>($B$9*(1-$B$40))/(($AJ22^$B$40)*$B$40*($B$41^(1-$B$40))*$AD22)</f>
        <v>0.6712566203101703</v>
      </c>
      <c r="AJ22" s="1">
        <f t="shared" si="12"/>
        <v>2.9853826189179776E+16</v>
      </c>
      <c r="AK22">
        <f>10^S22</f>
        <v>7.5971274663150068E-2</v>
      </c>
      <c r="AL22">
        <f>10^T22</f>
        <v>0.61671057880570956</v>
      </c>
      <c r="AM22" s="1">
        <f t="shared" si="13"/>
        <v>0.50286522771364639</v>
      </c>
      <c r="AP22">
        <f>(R21+R22)/2</f>
        <v>4.9250000000000007</v>
      </c>
      <c r="AQ22">
        <f>IF(AP22&lt;($B$20-$B$11),(AK21-AK22),IF(AND(AP22&gt;($B$20-$B$11),AP22&lt;$B$20),$B$16,1E-50))</f>
        <v>8.1864250493264012E-3</v>
      </c>
      <c r="AR22">
        <f>IF(AL22&gt;1E-50,(AL21-AL22),1E-50)</f>
        <v>7.5550844908536141E-2</v>
      </c>
      <c r="AS22">
        <f t="shared" si="14"/>
        <v>6.1378642847391029E-2</v>
      </c>
    </row>
    <row r="23" spans="1:45" x14ac:dyDescent="0.25">
      <c r="A23" t="s">
        <v>19</v>
      </c>
      <c r="B23">
        <v>9.0500000000000007</v>
      </c>
      <c r="E23" s="2">
        <v>5</v>
      </c>
      <c r="F23">
        <f t="shared" si="6"/>
        <v>1.4125375446227554E-2</v>
      </c>
      <c r="G23">
        <f t="shared" si="7"/>
        <v>0.1412537544622755</v>
      </c>
      <c r="H23">
        <f t="shared" si="8"/>
        <v>0.14159733004042038</v>
      </c>
      <c r="I23">
        <f t="shared" si="0"/>
        <v>6.8675115657976307E-2</v>
      </c>
      <c r="J23">
        <f t="shared" si="9"/>
        <v>6.8675115657976307E-2</v>
      </c>
      <c r="K23">
        <f>IF(E23&lt;($B$20-$B$11),LOG10(I23),IF(AND(E23&gt;=($B$20-$B$11),E23&lt;=($B$20)),LOG10($B$16),-10))</f>
        <v>-1.1632006004974462</v>
      </c>
      <c r="O23">
        <f t="shared" si="1"/>
        <v>4.4668359215096322E-3</v>
      </c>
      <c r="P23">
        <f t="shared" si="2"/>
        <v>0.5493758174041794</v>
      </c>
      <c r="Q23">
        <f t="shared" si="3"/>
        <v>-0.26013046140447732</v>
      </c>
      <c r="R23" s="2">
        <f t="shared" si="4"/>
        <v>5</v>
      </c>
      <c r="S23">
        <f t="shared" si="5"/>
        <v>-1.1632006004974462</v>
      </c>
      <c r="T23">
        <f t="shared" si="10"/>
        <v>-0.26013046140447732</v>
      </c>
      <c r="U23">
        <f t="shared" si="11"/>
        <v>-0.34856651168067088</v>
      </c>
      <c r="AB23">
        <f>EXP($AJ23/$B$41)</f>
        <v>1.0002630613937711</v>
      </c>
      <c r="AC23" s="1">
        <f>($B$9*(1-$B$40))/(($AJ23^$B$40)*$B$42*($B$41^(1-$B$40))*$AB23)</f>
        <v>0.44816040950974428</v>
      </c>
      <c r="AD23">
        <f>($B$41^$B$40)/(($B$41^$B$40)-($AJ23^$B$40))</f>
        <v>1.0041221127299982</v>
      </c>
      <c r="AE23" s="1">
        <f>($B$9*(1-$B$40))/(($AJ23^$B$40)*$B$40*($B$41^(1-$B$40))*$AD23)</f>
        <v>0.59799002806651236</v>
      </c>
      <c r="AJ23" s="1">
        <f t="shared" si="12"/>
        <v>3.5481338923357736E+16</v>
      </c>
      <c r="AK23">
        <f>10^S23</f>
        <v>6.8675115657976293E-2</v>
      </c>
      <c r="AL23">
        <f>10^T23</f>
        <v>0.5493758174041794</v>
      </c>
      <c r="AM23" s="1">
        <f t="shared" si="13"/>
        <v>0.44816040950974428</v>
      </c>
      <c r="AP23">
        <f>(R22+R23)/2</f>
        <v>4.9749999999999996</v>
      </c>
      <c r="AQ23">
        <f>IF(AP23&lt;($B$20-$B$11),(AK22-AK23),IF(AND(AP23&gt;($B$20-$B$11),AP23&lt;$B$20),$B$16,1E-50))</f>
        <v>7.2961590051737746E-3</v>
      </c>
      <c r="AR23">
        <f>IF(AL23&gt;1E-50,(AL22-AL23),1E-50)</f>
        <v>6.7334761401530163E-2</v>
      </c>
      <c r="AS23">
        <f t="shared" si="14"/>
        <v>5.4704818203902106E-2</v>
      </c>
    </row>
    <row r="24" spans="1:45" x14ac:dyDescent="0.25">
      <c r="A24" t="s">
        <v>20</v>
      </c>
      <c r="B24">
        <f>10^(1.5*($B$20+6.07))</f>
        <v>1.3489628825916531E+20</v>
      </c>
      <c r="C24">
        <f>10^($B$22*$B$20+$B$23)</f>
        <v>1.1885022274370185E+20</v>
      </c>
      <c r="E24" s="2">
        <v>5.05</v>
      </c>
      <c r="F24">
        <f t="shared" si="6"/>
        <v>1.5848931924611141E-2</v>
      </c>
      <c r="G24">
        <f t="shared" si="7"/>
        <v>0.1584893192461114</v>
      </c>
      <c r="H24">
        <f t="shared" si="8"/>
        <v>0.15640721456659168</v>
      </c>
      <c r="I24">
        <f t="shared" si="0"/>
        <v>6.2172407099842258E-2</v>
      </c>
      <c r="J24">
        <f t="shared" si="9"/>
        <v>6.2172407099842258E-2</v>
      </c>
      <c r="K24">
        <f>IF(E24&lt;($B$20-$B$11),LOG10(I24),IF(AND(E24&gt;=($B$20-$B$11),E24&lt;=($B$20)),LOG10($B$16),-10))</f>
        <v>-1.2064023179311576</v>
      </c>
      <c r="O24">
        <f t="shared" si="1"/>
        <v>5.011872336272722E-3</v>
      </c>
      <c r="P24">
        <f t="shared" si="2"/>
        <v>0.48936364813605371</v>
      </c>
      <c r="Q24">
        <f t="shared" si="3"/>
        <v>-0.3103682948948957</v>
      </c>
      <c r="R24" s="2">
        <f t="shared" si="4"/>
        <v>5.05</v>
      </c>
      <c r="S24">
        <f t="shared" si="5"/>
        <v>-1.2064023179311576</v>
      </c>
      <c r="T24">
        <f t="shared" si="10"/>
        <v>-0.3103682948948957</v>
      </c>
      <c r="U24">
        <f t="shared" si="11"/>
        <v>-0.39858804449510332</v>
      </c>
      <c r="AB24">
        <f>EXP($AJ24/$B$41)</f>
        <v>1.0003126568036653</v>
      </c>
      <c r="AC24" s="1">
        <f>($B$9*(1-$B$40))/(($AJ24^$B$40)*$B$42*($B$41^(1-$B$40))*$AB24)</f>
        <v>0.39940358203510246</v>
      </c>
      <c r="AD24">
        <f>($B$41^$B$40)/(($B$41^$B$40)-($AJ24^$B$40))</f>
        <v>1.0046274140218958</v>
      </c>
      <c r="AE24" s="1">
        <f>($B$9*(1-$B$40))/(($AJ24^$B$40)*$B$40*($B$41^(1-$B$40))*$AD24)</f>
        <v>0.53269110899548966</v>
      </c>
      <c r="AJ24" s="1">
        <f t="shared" si="12"/>
        <v>4.2169650342858416E+16</v>
      </c>
      <c r="AK24">
        <f>10^S24</f>
        <v>6.2172407099842251E-2</v>
      </c>
      <c r="AL24">
        <f>10^T24</f>
        <v>0.4893636481360536</v>
      </c>
      <c r="AM24" s="1">
        <f t="shared" si="13"/>
        <v>0.39940358203510246</v>
      </c>
      <c r="AP24">
        <f>(R23+R24)/2</f>
        <v>5.0250000000000004</v>
      </c>
      <c r="AQ24">
        <f>IF(AP24&lt;($B$20-$B$11),(AK23-AK24),IF(AND(AP24&gt;($B$20-$B$11),AP24&lt;$B$20),$B$16,1E-50))</f>
        <v>6.5027085581340419E-3</v>
      </c>
      <c r="AR24">
        <f>IF(AL24&gt;1E-50,(AL23-AL24),1E-50)</f>
        <v>6.0012169268125803E-2</v>
      </c>
      <c r="AS24">
        <f t="shared" si="14"/>
        <v>4.8756827474641828E-2</v>
      </c>
    </row>
    <row r="25" spans="1:45" x14ac:dyDescent="0.25">
      <c r="A25" t="s">
        <v>21</v>
      </c>
      <c r="B25" t="s">
        <v>33</v>
      </c>
      <c r="E25" s="2">
        <v>5.0999999999999996</v>
      </c>
      <c r="F25">
        <f t="shared" si="6"/>
        <v>1.7782794100389226E-2</v>
      </c>
      <c r="G25">
        <f t="shared" si="7"/>
        <v>0.17782794100389226</v>
      </c>
      <c r="H25">
        <f t="shared" si="8"/>
        <v>0.17248588646003121</v>
      </c>
      <c r="I25">
        <f t="shared" si="0"/>
        <v>5.6376861996994938E-2</v>
      </c>
      <c r="J25">
        <f t="shared" si="9"/>
        <v>5.6376861996994938E-2</v>
      </c>
      <c r="K25">
        <f>IF(E25&lt;($B$20-$B$11),LOG10(I25),IF(AND(E25&gt;=($B$20-$B$11),E25&lt;=($B$20)),LOG10($B$16),-10))</f>
        <v>-1.2488991011376447</v>
      </c>
      <c r="O25">
        <f t="shared" si="1"/>
        <v>5.6234132519034866E-3</v>
      </c>
      <c r="P25">
        <f t="shared" si="2"/>
        <v>0.43587774597639573</v>
      </c>
      <c r="Q25">
        <f t="shared" si="3"/>
        <v>-0.36063530360532275</v>
      </c>
      <c r="R25" s="2">
        <f t="shared" si="4"/>
        <v>5.0999999999999996</v>
      </c>
      <c r="S25">
        <f t="shared" si="5"/>
        <v>-1.2488991011376447</v>
      </c>
      <c r="T25">
        <f t="shared" si="10"/>
        <v>-0.36063530360532275</v>
      </c>
      <c r="U25">
        <f t="shared" si="11"/>
        <v>-0.44861363629301948</v>
      </c>
      <c r="AB25">
        <f>EXP($AJ25/$B$41)</f>
        <v>1.0003716042568589</v>
      </c>
      <c r="AC25" s="1">
        <f>($B$9*(1-$B$40))/(($AJ25^$B$40)*$B$42*($B$41^(1-$B$40))*$AB25)</f>
        <v>0.35594784152221903</v>
      </c>
      <c r="AD25">
        <f>($B$41^$B$40)/(($B$41^$B$40)-($AJ25^$B$40))</f>
        <v>1.0051949771677344</v>
      </c>
      <c r="AE25" s="1">
        <f>($B$9*(1-$B$40))/(($AJ25^$B$40)*$B$40*($B$41^(1-$B$40))*$AD25)</f>
        <v>0.47449338611432113</v>
      </c>
      <c r="AJ25" s="1">
        <f t="shared" si="12"/>
        <v>5.0118723362727424E+16</v>
      </c>
      <c r="AK25">
        <f>10^S25</f>
        <v>5.6376861996994924E-2</v>
      </c>
      <c r="AL25">
        <f>10^T25</f>
        <v>0.43587774597639567</v>
      </c>
      <c r="AM25" s="1">
        <f t="shared" si="13"/>
        <v>0.35594784152221903</v>
      </c>
      <c r="AP25">
        <f>(R24+R25)/2</f>
        <v>5.0749999999999993</v>
      </c>
      <c r="AQ25">
        <f>IF(AP25&lt;($B$20-$B$11),(AK24-AK25),IF(AND(AP25&gt;($B$20-$B$11),AP25&lt;$B$20),$B$16,1E-50))</f>
        <v>5.795545102847327E-3</v>
      </c>
      <c r="AR25">
        <f>IF(AL25&gt;1E-50,(AL24-AL25),1E-50)</f>
        <v>5.3485902159657928E-2</v>
      </c>
      <c r="AS25">
        <f t="shared" si="14"/>
        <v>4.3455740512883423E-2</v>
      </c>
    </row>
    <row r="26" spans="1:45" x14ac:dyDescent="0.25">
      <c r="A26" t="s">
        <v>22</v>
      </c>
      <c r="B26" t="s">
        <v>33</v>
      </c>
      <c r="E26" s="2">
        <v>5.15</v>
      </c>
      <c r="F26">
        <f t="shared" si="6"/>
        <v>1.995262314968882E-2</v>
      </c>
      <c r="G26">
        <f t="shared" si="7"/>
        <v>0.19952623149688828</v>
      </c>
      <c r="H26">
        <f t="shared" si="8"/>
        <v>0.18988310045282764</v>
      </c>
      <c r="I26">
        <f t="shared" si="0"/>
        <v>5.1211576987085755E-2</v>
      </c>
      <c r="J26">
        <f t="shared" si="9"/>
        <v>5.1211576987085755E-2</v>
      </c>
      <c r="K26">
        <f>IF(E26&lt;($B$20-$B$11),LOG10(I26),IF(AND(E26&gt;=($B$20-$B$11),E26&lt;=($B$20)),LOG10($B$16),-10))</f>
        <v>-1.2906318504838159</v>
      </c>
      <c r="O26">
        <f t="shared" si="1"/>
        <v>6.3095734448019416E-3</v>
      </c>
      <c r="P26">
        <f t="shared" si="2"/>
        <v>0.38820838549966974</v>
      </c>
      <c r="Q26">
        <f t="shared" si="3"/>
        <v>-0.41093508786341548</v>
      </c>
      <c r="R26" s="2">
        <f t="shared" si="4"/>
        <v>5.15</v>
      </c>
      <c r="S26">
        <f t="shared" si="5"/>
        <v>-1.2906318504838159</v>
      </c>
      <c r="T26">
        <f t="shared" si="10"/>
        <v>-0.41093508786341548</v>
      </c>
      <c r="U26">
        <f t="shared" si="11"/>
        <v>-0.49864405220184821</v>
      </c>
      <c r="AB26">
        <f>EXP($AJ26/$B$41)</f>
        <v>1.0004416679539347</v>
      </c>
      <c r="AC26" s="1">
        <f>($B$9*(1-$B$40))/(($AJ26^$B$40)*$B$42*($B$41^(1-$B$40))*$AB26)</f>
        <v>0.31721663056942107</v>
      </c>
      <c r="AD26">
        <f>($B$41^$B$40)/(($B$41^$B$40)-($AJ26^$B$40))</f>
        <v>1.0058325574113558</v>
      </c>
      <c r="AE26" s="1">
        <f>($B$9*(1-$B$40))/(($AJ26^$B$40)*$B$40*($B$41^(1-$B$40))*$AD26)</f>
        <v>0.42262461099923032</v>
      </c>
      <c r="AJ26" s="1">
        <f t="shared" si="12"/>
        <v>5.9566214352901656E+16</v>
      </c>
      <c r="AK26">
        <f>10^S26</f>
        <v>5.1211576987085734E-2</v>
      </c>
      <c r="AL26">
        <f>10^T26</f>
        <v>0.38820838549966974</v>
      </c>
      <c r="AM26" s="1">
        <f t="shared" si="13"/>
        <v>0.31721663056942107</v>
      </c>
      <c r="AP26">
        <f>(R25+R26)/2</f>
        <v>5.125</v>
      </c>
      <c r="AQ26">
        <f>IF(AP26&lt;($B$20-$B$11),(AK25-AK26),IF(AND(AP26&gt;($B$20-$B$11),AP26&lt;$B$20),$B$16,1E-50))</f>
        <v>5.1652850099091902E-3</v>
      </c>
      <c r="AR26">
        <f>IF(AL26&gt;1E-50,(AL25-AL26),1E-50)</f>
        <v>4.766936047672593E-2</v>
      </c>
      <c r="AS26">
        <f t="shared" si="14"/>
        <v>3.8731210952797968E-2</v>
      </c>
    </row>
    <row r="27" spans="1:45" x14ac:dyDescent="0.25">
      <c r="A27" t="s">
        <v>23</v>
      </c>
      <c r="B27" t="s">
        <v>33</v>
      </c>
      <c r="E27" s="2">
        <v>5.2</v>
      </c>
      <c r="F27">
        <f t="shared" si="6"/>
        <v>2.2387211385683409E-2</v>
      </c>
      <c r="G27">
        <f t="shared" si="7"/>
        <v>0.2238721138568342</v>
      </c>
      <c r="H27">
        <f t="shared" si="8"/>
        <v>0.20863822819132594</v>
      </c>
      <c r="I27">
        <f t="shared" si="0"/>
        <v>4.6608011876276098E-2</v>
      </c>
      <c r="J27">
        <f t="shared" si="9"/>
        <v>4.6608011876276098E-2</v>
      </c>
      <c r="K27">
        <f>IF(E27&lt;($B$20-$B$11),LOG10(I27),IF(AND(E27&gt;=($B$20-$B$11),E27&lt;=($B$20)),LOG10($B$16),-10))</f>
        <v>-1.3315394220529915</v>
      </c>
      <c r="O27">
        <f t="shared" si="1"/>
        <v>7.0794578438413865E-3</v>
      </c>
      <c r="P27">
        <f t="shared" si="2"/>
        <v>0.34572302325455295</v>
      </c>
      <c r="Q27">
        <f t="shared" si="3"/>
        <v>-0.46127169786729694</v>
      </c>
      <c r="R27" s="2">
        <f t="shared" si="4"/>
        <v>5.2</v>
      </c>
      <c r="S27">
        <f t="shared" si="5"/>
        <v>-1.3315394220529915</v>
      </c>
      <c r="T27">
        <f t="shared" si="10"/>
        <v>-0.46127169786729694</v>
      </c>
      <c r="U27">
        <f t="shared" si="11"/>
        <v>-0.54868020157723907</v>
      </c>
      <c r="AB27">
        <f>EXP($AJ27/$B$41)</f>
        <v>1.0005249451957787</v>
      </c>
      <c r="AC27" s="1">
        <f>($B$9*(1-$B$40))/(($AJ27^$B$40)*$B$42*($B$41^(1-$B$40))*$AB27)</f>
        <v>0.282696087829371</v>
      </c>
      <c r="AD27">
        <f>($B$41^$B$40)/(($B$41^$B$40)-($AJ27^$B$40))</f>
        <v>1.0065488977685231</v>
      </c>
      <c r="AE27" s="1">
        <f>($B$9*(1-$B$40))/(($AJ27^$B$40)*$B$40*($B$41^(1-$B$40))*$AD27)</f>
        <v>0.37639651651805894</v>
      </c>
      <c r="AJ27" s="1">
        <f t="shared" si="12"/>
        <v>7.0794578438414472E+16</v>
      </c>
      <c r="AK27">
        <f>10^S27</f>
        <v>4.660801187627607E-2</v>
      </c>
      <c r="AL27">
        <f>10^T27</f>
        <v>0.3457230232545529</v>
      </c>
      <c r="AM27" s="1">
        <f t="shared" si="13"/>
        <v>0.282696087829371</v>
      </c>
      <c r="AP27">
        <f>(R26+R27)/2</f>
        <v>5.1750000000000007</v>
      </c>
      <c r="AQ27">
        <f>IF(AP27&lt;($B$20-$B$11),(AK26-AK27),IF(AND(AP27&gt;($B$20-$B$11),AP27&lt;$B$20),$B$16,1E-50))</f>
        <v>4.603565110809664E-3</v>
      </c>
      <c r="AR27">
        <f>IF(AL27&gt;1E-50,(AL26-AL27),1E-50)</f>
        <v>4.2485362245116842E-2</v>
      </c>
      <c r="AS27">
        <f t="shared" si="14"/>
        <v>3.4520542740050064E-2</v>
      </c>
    </row>
    <row r="28" spans="1:45" x14ac:dyDescent="0.25">
      <c r="A28" t="s">
        <v>24</v>
      </c>
      <c r="B28">
        <f>($B$14*(10^(-$B$22/2))/($B$22-$B$14))+($B$14*EXP($B$19)*(1-(10^(-$B$22/2)))/$B$22)</f>
        <v>5.836802941981837</v>
      </c>
      <c r="E28" s="2">
        <v>5.25</v>
      </c>
      <c r="F28">
        <f t="shared" si="6"/>
        <v>2.5118864315095819E-2</v>
      </c>
      <c r="G28">
        <f t="shared" si="7"/>
        <v>0.25118864315095818</v>
      </c>
      <c r="H28">
        <f t="shared" si="8"/>
        <v>0.22877766569304842</v>
      </c>
      <c r="I28">
        <f t="shared" si="0"/>
        <v>4.2505080152507181E-2</v>
      </c>
      <c r="J28">
        <f t="shared" si="9"/>
        <v>4.2505080152507181E-2</v>
      </c>
      <c r="K28">
        <f>IF(E28&lt;($B$20-$B$11),LOG10(I28),IF(AND(E28&gt;=($B$20-$B$11),E28&lt;=($B$20)),LOG10($B$16),-10))</f>
        <v>-1.3715591605296924</v>
      </c>
      <c r="O28">
        <f t="shared" si="1"/>
        <v>7.943282347242819E-3</v>
      </c>
      <c r="P28">
        <f t="shared" si="2"/>
        <v>0.30785790429664062</v>
      </c>
      <c r="Q28">
        <f t="shared" si="3"/>
        <v>-0.51164969135512006</v>
      </c>
      <c r="R28" s="2">
        <f t="shared" si="4"/>
        <v>5.25</v>
      </c>
      <c r="S28">
        <f t="shared" si="5"/>
        <v>-1.3715591605296924</v>
      </c>
      <c r="T28">
        <f t="shared" si="10"/>
        <v>-0.51164969135512006</v>
      </c>
      <c r="U28">
        <f t="shared" si="11"/>
        <v>-0.59872316519041158</v>
      </c>
      <c r="AB28">
        <f>EXP($AJ28/$B$41)</f>
        <v>1.0006239293985046</v>
      </c>
      <c r="AC28" s="1">
        <f>($B$9*(1-$B$40))/(($AJ28^$B$40)*$B$42*($B$41^(1-$B$40))*$AB28)</f>
        <v>0.25192822965335582</v>
      </c>
      <c r="AD28">
        <f>($B$41^$B$40)/(($B$41^$B$40)-($AJ28^$B$40))</f>
        <v>1.0073538605214258</v>
      </c>
      <c r="AE28" s="1">
        <f>($B$9*(1-$B$40))/(($AJ28^$B$40)*$B$40*($B$41^(1-$B$40))*$AD28)</f>
        <v>0.33519568394357935</v>
      </c>
      <c r="AJ28" s="1">
        <f t="shared" si="12"/>
        <v>8.4139514164520256E+16</v>
      </c>
      <c r="AK28">
        <f>10^S28</f>
        <v>4.2505080152507153E-2</v>
      </c>
      <c r="AL28">
        <f>10^T28</f>
        <v>0.30785790429664056</v>
      </c>
      <c r="AM28" s="1">
        <f t="shared" si="13"/>
        <v>0.25192822965335582</v>
      </c>
      <c r="AP28">
        <f>(R27+R28)/2</f>
        <v>5.2249999999999996</v>
      </c>
      <c r="AQ28">
        <f>IF(AP28&lt;($B$20-$B$11),(AK27-AK28),IF(AND(AP28&gt;($B$20-$B$11),AP28&lt;$B$20),$B$16,1E-50))</f>
        <v>4.102931723768917E-3</v>
      </c>
      <c r="AR28">
        <f>IF(AL28&gt;1E-50,(AL27-AL28),1E-50)</f>
        <v>3.7865118957912336E-2</v>
      </c>
      <c r="AS28">
        <f t="shared" si="14"/>
        <v>3.0767858176015184E-2</v>
      </c>
    </row>
    <row r="29" spans="1:45" x14ac:dyDescent="0.25">
      <c r="A29" t="s">
        <v>25</v>
      </c>
      <c r="B29" t="s">
        <v>33</v>
      </c>
      <c r="E29" s="2">
        <v>5.3</v>
      </c>
      <c r="F29">
        <f t="shared" si="6"/>
        <v>2.8183829312644543E-2</v>
      </c>
      <c r="G29">
        <f t="shared" si="7"/>
        <v>0.28183829312644548</v>
      </c>
      <c r="H29">
        <f t="shared" si="8"/>
        <v>0.25031219909871921</v>
      </c>
      <c r="I29">
        <f t="shared" si="0"/>
        <v>3.8848338404599454E-2</v>
      </c>
      <c r="J29">
        <f t="shared" si="9"/>
        <v>3.8848338404599454E-2</v>
      </c>
      <c r="K29">
        <f>IF(E29&lt;($B$20-$B$11),LOG10(I29),IF(AND(E29&gt;=($B$20-$B$11),E29&lt;=($B$20)),LOG10($B$16),-10))</f>
        <v>-1.4106275518217737</v>
      </c>
      <c r="O29">
        <f t="shared" si="1"/>
        <v>8.9125093813374554E-3</v>
      </c>
      <c r="P29">
        <f t="shared" si="2"/>
        <v>0.27411058150285539</v>
      </c>
      <c r="Q29">
        <f t="shared" si="3"/>
        <v>-0.56207419904788114</v>
      </c>
      <c r="R29" s="2">
        <f t="shared" si="4"/>
        <v>5.3</v>
      </c>
      <c r="S29">
        <f t="shared" si="5"/>
        <v>-1.4106275518217737</v>
      </c>
      <c r="T29">
        <f t="shared" si="10"/>
        <v>-0.56207419904788114</v>
      </c>
      <c r="U29">
        <f t="shared" si="11"/>
        <v>-0.64877422754036429</v>
      </c>
      <c r="AB29">
        <f>EXP($AJ29/$B$41)</f>
        <v>1.0007415850796471</v>
      </c>
      <c r="AC29" s="1">
        <f>($B$9*(1-$B$40))/(($AJ29^$B$40)*$B$42*($B$41^(1-$B$40))*$AB29)</f>
        <v>0.22450487321751542</v>
      </c>
      <c r="AD29">
        <f>($B$41^$B$40)/(($B$41^$B$40)-($AJ29^$B$40))</f>
        <v>1.0082585776924484</v>
      </c>
      <c r="AE29" s="1">
        <f>($B$9*(1-$B$40))/(($AJ29^$B$40)*$B$40*($B$41^(1-$B$40))*$AD29)</f>
        <v>0.2984754032596843</v>
      </c>
      <c r="AJ29" s="1">
        <f t="shared" si="12"/>
        <v>1E+17</v>
      </c>
      <c r="AK29">
        <f>10^S29</f>
        <v>3.8848338404599433E-2</v>
      </c>
      <c r="AL29">
        <f>10^T29</f>
        <v>0.27411058150285533</v>
      </c>
      <c r="AM29" s="1">
        <f t="shared" si="13"/>
        <v>0.22450487321751542</v>
      </c>
      <c r="AP29">
        <f>(R28+R29)/2</f>
        <v>5.2750000000000004</v>
      </c>
      <c r="AQ29">
        <f>IF(AP29&lt;($B$20-$B$11),(AK28-AK29),IF(AND(AP29&gt;($B$20-$B$11),AP29&lt;$B$20),$B$16,1E-50))</f>
        <v>3.6567417479077199E-3</v>
      </c>
      <c r="AR29">
        <f>IF(AL29&gt;1E-50,(AL28-AL29),1E-50)</f>
        <v>3.3747322793785228E-2</v>
      </c>
      <c r="AS29">
        <f t="shared" si="14"/>
        <v>2.7423356435840401E-2</v>
      </c>
    </row>
    <row r="30" spans="1:45" x14ac:dyDescent="0.25">
      <c r="A30" t="s">
        <v>26</v>
      </c>
      <c r="B30" t="s">
        <v>33</v>
      </c>
      <c r="E30" s="2">
        <v>5.35</v>
      </c>
      <c r="F30">
        <f t="shared" si="6"/>
        <v>3.1622776601683784E-2</v>
      </c>
      <c r="G30">
        <f t="shared" si="7"/>
        <v>0.31622776601683789</v>
      </c>
      <c r="H30">
        <f t="shared" si="8"/>
        <v>0.27323445202735802</v>
      </c>
      <c r="I30">
        <f t="shared" si="0"/>
        <v>3.5589263891263843E-2</v>
      </c>
      <c r="J30">
        <f t="shared" si="9"/>
        <v>3.5589263891263843E-2</v>
      </c>
      <c r="K30">
        <f>IF(E30&lt;($B$20-$B$11),LOG10(I30),IF(AND(E30&gt;=($B$20-$B$11),E30&lt;=($B$20)),LOG10($B$16),-10))</f>
        <v>-1.4486809946111667</v>
      </c>
      <c r="O30">
        <f t="shared" si="1"/>
        <v>9.999999999999995E-3</v>
      </c>
      <c r="P30">
        <f t="shared" si="2"/>
        <v>0.24403324840339191</v>
      </c>
      <c r="Q30">
        <f t="shared" si="3"/>
        <v>-0.6125509990120237</v>
      </c>
      <c r="R30" s="2">
        <f t="shared" si="4"/>
        <v>5.35</v>
      </c>
      <c r="S30">
        <f t="shared" si="5"/>
        <v>-1.4486809946111667</v>
      </c>
      <c r="T30">
        <f t="shared" si="10"/>
        <v>-0.6125509990120237</v>
      </c>
      <c r="U30">
        <f t="shared" si="11"/>
        <v>-0.69883491525702324</v>
      </c>
      <c r="AB30">
        <f>EXP($AJ30/$B$41)</f>
        <v>1.0008814371105768</v>
      </c>
      <c r="AC30" s="1">
        <f>($B$9*(1-$B$40))/(($AJ30^$B$40)*$B$42*($B$41^(1-$B$40))*$AB30)</f>
        <v>0.20006222049637284</v>
      </c>
      <c r="AD30">
        <f>($B$41^$B$40)/(($B$41^$B$40)-($AJ30^$B$40))</f>
        <v>1.0092756236127838</v>
      </c>
      <c r="AE30" s="1">
        <f>($B$9*(1-$B$40))/(($AJ30^$B$40)*$B$40*($B$41^(1-$B$40))*$AD30)</f>
        <v>0.26574841865162713</v>
      </c>
      <c r="AJ30" s="1">
        <f t="shared" si="12"/>
        <v>1.1885022274370189E+17</v>
      </c>
      <c r="AK30">
        <f>10^S30</f>
        <v>3.5589263891263816E-2</v>
      </c>
      <c r="AL30">
        <f>10^T30</f>
        <v>0.24403324840339191</v>
      </c>
      <c r="AM30" s="1">
        <f t="shared" si="13"/>
        <v>0.20006222049637284</v>
      </c>
      <c r="AP30">
        <f>(R29+R30)/2</f>
        <v>5.3249999999999993</v>
      </c>
      <c r="AQ30">
        <f>IF(AP30&lt;($B$20-$B$11),(AK29-AK30),IF(AND(AP30&gt;($B$20-$B$11),AP30&lt;$B$20),$B$16,1E-50))</f>
        <v>3.2590745133356178E-3</v>
      </c>
      <c r="AR30">
        <f>IF(AL30&gt;1E-50,(AL29-AL30),1E-50)</f>
        <v>3.0077333099463421E-2</v>
      </c>
      <c r="AS30">
        <f t="shared" si="14"/>
        <v>2.4442652721142571E-2</v>
      </c>
    </row>
    <row r="31" spans="1:45" x14ac:dyDescent="0.25">
      <c r="A31" t="str">
        <f>A13</f>
        <v>a_val</v>
      </c>
      <c r="B31">
        <f>LOG10(($I$2-$B$16)/(10^(-$B$14*$B$12)-10^(-$B$14*($B$15-0.25))))</f>
        <v>3.7766687708402817</v>
      </c>
      <c r="E31" s="2">
        <v>5.4</v>
      </c>
      <c r="F31">
        <f t="shared" si="6"/>
        <v>3.5481338923357593E-2</v>
      </c>
      <c r="G31">
        <f t="shared" si="7"/>
        <v>0.35481338923357603</v>
      </c>
      <c r="H31">
        <f t="shared" si="8"/>
        <v>0.29751656259377651</v>
      </c>
      <c r="I31">
        <f t="shared" si="0"/>
        <v>3.2684610673805667E-2</v>
      </c>
      <c r="J31">
        <f t="shared" si="9"/>
        <v>3.2684610673805667E-2</v>
      </c>
      <c r="K31">
        <f>IF(E31&lt;($B$20-$B$11),LOG10(I31),IF(AND(E31&gt;=($B$20-$B$11),E31&lt;=($B$20)),LOG10($B$16),-10))</f>
        <v>-1.485656683811873</v>
      </c>
      <c r="O31">
        <f t="shared" si="1"/>
        <v>1.1220184543019644E-2</v>
      </c>
      <c r="P31">
        <f t="shared" si="2"/>
        <v>0.21722679706193351</v>
      </c>
      <c r="Q31">
        <f t="shared" si="3"/>
        <v>-0.66308660128263874</v>
      </c>
      <c r="R31" s="2">
        <f t="shared" si="4"/>
        <v>5.4</v>
      </c>
      <c r="S31">
        <f t="shared" si="5"/>
        <v>-1.485656683811873</v>
      </c>
      <c r="T31">
        <f t="shared" si="10"/>
        <v>-0.66308660128263874</v>
      </c>
      <c r="U31">
        <f t="shared" si="11"/>
        <v>-0.74890704274345199</v>
      </c>
      <c r="AB31">
        <f>EXP($AJ31/$B$41)</f>
        <v>1.0010476769785581</v>
      </c>
      <c r="AC31" s="1">
        <f>($B$9*(1-$B$40))/(($AJ31^$B$40)*$B$42*($B$41^(1-$B$40))*$AB31)</f>
        <v>0.17827603121839758</v>
      </c>
      <c r="AD31">
        <f>($B$41^$B$40)/(($B$41^$B$40)-($AJ31^$B$40))</f>
        <v>1.0104192133057306</v>
      </c>
      <c r="AE31" s="1">
        <f>($B$9*(1-$B$40))/(($AJ31^$B$40)*$B$40*($B$41^(1-$B$40))*$AD31)</f>
        <v>0.23658046291740675</v>
      </c>
      <c r="AJ31" s="1">
        <f t="shared" si="12"/>
        <v>1.4125375446227638E+17</v>
      </c>
      <c r="AK31">
        <f>10^S31</f>
        <v>3.268461067380566E-2</v>
      </c>
      <c r="AL31">
        <f>10^T31</f>
        <v>0.21722679706193349</v>
      </c>
      <c r="AM31" s="1">
        <f t="shared" si="13"/>
        <v>0.17827603121839758</v>
      </c>
      <c r="AP31">
        <f>(R30+R31)/2</f>
        <v>5.375</v>
      </c>
      <c r="AQ31">
        <f>IF(AP31&lt;($B$20-$B$11),(AK30-AK31),IF(AND(AP31&gt;($B$20-$B$11),AP31&lt;$B$20),$B$16,1E-50))</f>
        <v>2.9046532174581557E-3</v>
      </c>
      <c r="AR31">
        <f>IF(AL31&gt;1E-50,(AL30-AL31),1E-50)</f>
        <v>2.6806451341458426E-2</v>
      </c>
      <c r="AS31">
        <f t="shared" si="14"/>
        <v>2.1786189277975265E-2</v>
      </c>
    </row>
    <row r="32" spans="1:45" x14ac:dyDescent="0.25">
      <c r="A32" t="s">
        <v>17</v>
      </c>
      <c r="B32">
        <f>$B$14*($B$15-1.25)+LOG10($B$16/$B$11)</f>
        <v>4.138884459539744</v>
      </c>
      <c r="C32">
        <f>10^B32</f>
        <v>13768.431224224265</v>
      </c>
      <c r="E32" s="2">
        <v>5.4499999999999904</v>
      </c>
      <c r="F32">
        <f t="shared" si="6"/>
        <v>3.981071705534886E-2</v>
      </c>
      <c r="G32">
        <f t="shared" si="7"/>
        <v>0.39810717055348877</v>
      </c>
      <c r="H32">
        <f t="shared" si="8"/>
        <v>0.32310825630799178</v>
      </c>
      <c r="I32">
        <f t="shared" si="0"/>
        <v>3.0095835768793391E-2</v>
      </c>
      <c r="J32">
        <f t="shared" si="9"/>
        <v>3.0095835768793391E-2</v>
      </c>
      <c r="K32">
        <f>IF(E32&lt;($B$20-$B$11),LOG10(I32),IF(AND(E32&gt;=($B$20-$B$11),E32&lt;=($B$20)),LOG10($B$16),-10))</f>
        <v>-1.5214935917066879</v>
      </c>
      <c r="O32">
        <f t="shared" si="1"/>
        <v>1.2589254117941397E-2</v>
      </c>
      <c r="P32">
        <f t="shared" si="2"/>
        <v>0.19333552215582686</v>
      </c>
      <c r="Q32">
        <f t="shared" si="3"/>
        <v>-0.71368834432146766</v>
      </c>
      <c r="R32" s="2">
        <f t="shared" si="4"/>
        <v>5.4499999999999904</v>
      </c>
      <c r="S32">
        <f t="shared" si="5"/>
        <v>-1.5214935917066879</v>
      </c>
      <c r="T32">
        <f t="shared" si="10"/>
        <v>-0.71368834432146766</v>
      </c>
      <c r="U32">
        <f t="shared" si="11"/>
        <v>-0.79899276642172246</v>
      </c>
      <c r="AB32">
        <f>EXP($AJ32/$B$41)</f>
        <v>1.001245289341435</v>
      </c>
      <c r="AC32" s="1">
        <f>($B$9*(1-$B$40))/(($AJ32^$B$40)*$B$42*($B$41^(1-$B$40))*$AB32)</f>
        <v>0.15885732075407966</v>
      </c>
      <c r="AD32">
        <f>($B$41^$B$40)/(($B$41^$B$40)-($AJ32^$B$40))</f>
        <v>1.0117054311478941</v>
      </c>
      <c r="AE32" s="1">
        <f>($B$9*(1-$B$40))/(($AJ32^$B$40)*$B$40*($B$41^(1-$B$40))*$AD32)</f>
        <v>0.21058449500584386</v>
      </c>
      <c r="AJ32" s="1">
        <f t="shared" si="12"/>
        <v>1.6788040181225226E+17</v>
      </c>
      <c r="AK32">
        <f>10^S32</f>
        <v>3.0095835768793384E-2</v>
      </c>
      <c r="AL32">
        <f>10^T32</f>
        <v>0.19333552215582683</v>
      </c>
      <c r="AM32" s="1">
        <f t="shared" si="13"/>
        <v>0.15885732075407966</v>
      </c>
      <c r="AP32">
        <f>(R31+R32)/2</f>
        <v>5.4249999999999954</v>
      </c>
      <c r="AQ32">
        <f>IF(AP32&lt;($B$20-$B$11),(AK31-AK32),IF(AND(AP32&gt;($B$20-$B$11),AP32&lt;$B$20),$B$16,1E-50))</f>
        <v>2.5887749050122755E-3</v>
      </c>
      <c r="AR32">
        <f>IF(AL32&gt;1E-50,(AL31-AL32),1E-50)</f>
        <v>2.3891274906106652E-2</v>
      </c>
      <c r="AS32">
        <f t="shared" si="14"/>
        <v>1.9418710464317923E-2</v>
      </c>
    </row>
    <row r="33" spans="1:45" x14ac:dyDescent="0.25">
      <c r="A33" t="s">
        <v>11</v>
      </c>
      <c r="B33">
        <f>$B$32-LOG10($B$14*LN(10))</f>
        <v>3.7766687708402809</v>
      </c>
      <c r="C33">
        <f>10^B33</f>
        <v>5979.5537051450292</v>
      </c>
      <c r="E33" s="2">
        <v>5.4999999999999902</v>
      </c>
      <c r="F33">
        <f t="shared" si="6"/>
        <v>4.4668359215095321E-2</v>
      </c>
      <c r="G33">
        <f t="shared" si="7"/>
        <v>0.44668359215095338</v>
      </c>
      <c r="H33">
        <f t="shared" si="8"/>
        <v>0.34993548863433777</v>
      </c>
      <c r="I33">
        <f t="shared" si="0"/>
        <v>2.7788587706083608E-2</v>
      </c>
      <c r="J33">
        <f t="shared" si="9"/>
        <v>2.7788587706083608E-2</v>
      </c>
      <c r="K33">
        <f>IF(E33&lt;($B$20-$B$11),LOG10(I33),IF(AND(E33&gt;=($B$20-$B$11),E33&lt;=($B$20)),LOG10($B$16),-10))</f>
        <v>-1.5561335247246277</v>
      </c>
      <c r="O33">
        <f t="shared" si="1"/>
        <v>1.4125375446227228E-2</v>
      </c>
      <c r="P33">
        <f t="shared" si="2"/>
        <v>0.17204240098254373</v>
      </c>
      <c r="Q33">
        <f t="shared" si="3"/>
        <v>-0.76436450516587773</v>
      </c>
      <c r="R33" s="2">
        <f t="shared" si="4"/>
        <v>5.4999999999999902</v>
      </c>
      <c r="S33">
        <f t="shared" si="5"/>
        <v>-1.5561335247246277</v>
      </c>
      <c r="T33">
        <f t="shared" si="10"/>
        <v>-0.76436450516587773</v>
      </c>
      <c r="U33">
        <f t="shared" si="11"/>
        <v>-0.84909464920429711</v>
      </c>
      <c r="AB33">
        <f>EXP($AJ33/$B$41)</f>
        <v>1.0014802028085024</v>
      </c>
      <c r="AC33" s="1">
        <f>($B$9*(1-$B$40))/(($AJ33^$B$40)*$B$42*($B$41^(1-$B$40))*$AB33)</f>
        <v>0.1415485258529523</v>
      </c>
      <c r="AD33">
        <f>($B$41^$B$40)/(($B$41^$B$40)-($AJ33^$B$40))</f>
        <v>1.0131524951911215</v>
      </c>
      <c r="AE33" s="1">
        <f>($B$9*(1-$B$40))/(($AJ33^$B$40)*$B$40*($B$41^(1-$B$40))*$AD33)</f>
        <v>0.18741556421696623</v>
      </c>
      <c r="AJ33" s="1">
        <f t="shared" si="12"/>
        <v>1.9952623149688192E+17</v>
      </c>
      <c r="AK33">
        <f>10^S33</f>
        <v>2.7788587706083601E-2</v>
      </c>
      <c r="AL33">
        <f>10^T33</f>
        <v>0.17204240098254373</v>
      </c>
      <c r="AM33" s="1">
        <f t="shared" si="13"/>
        <v>0.1415485258529523</v>
      </c>
      <c r="AP33">
        <f>(R32+R33)/2</f>
        <v>5.4749999999999908</v>
      </c>
      <c r="AQ33">
        <f>IF(AP33&lt;($B$20-$B$11),(AK32-AK33),IF(AND(AP33&gt;($B$20-$B$11),AP33&lt;$B$20),$B$16,1E-50))</f>
        <v>2.3072480627097831E-3</v>
      </c>
      <c r="AR33">
        <f>IF(AL33&gt;1E-50,(AL32-AL33),1E-50)</f>
        <v>2.1293121173283108E-2</v>
      </c>
      <c r="AS33">
        <f t="shared" si="14"/>
        <v>1.7308794901127356E-2</v>
      </c>
    </row>
    <row r="34" spans="1:45" x14ac:dyDescent="0.25">
      <c r="E34" s="2">
        <v>5.5499999999999901</v>
      </c>
      <c r="F34">
        <f t="shared" si="6"/>
        <v>5.0118723362726117E-2</v>
      </c>
      <c r="G34">
        <f t="shared" si="7"/>
        <v>0.50118723362726125</v>
      </c>
      <c r="H34">
        <f t="shared" si="8"/>
        <v>0.37789982417813484</v>
      </c>
      <c r="I34">
        <f t="shared" ref="I34:I65" si="15">(1-$F34)*B$9/((1-$H34)*$F34*$B$24*$B$28)</f>
        <v>2.5732250705686247E-2</v>
      </c>
      <c r="J34">
        <f t="shared" si="9"/>
        <v>2.5732250705686247E-2</v>
      </c>
      <c r="K34">
        <f>IF(E34&lt;($B$20-$B$11),LOG10(I34),IF(AND(E34&gt;=($B$20-$B$11),E34&lt;=($B$20)),LOG10($B$16),-10))</f>
        <v>-1.5895222259812252</v>
      </c>
      <c r="O34">
        <f t="shared" ref="O34:O65" si="16">EXP(-$B$19*($B$20-$E34))</f>
        <v>1.5848931924610773E-2</v>
      </c>
      <c r="P34">
        <f t="shared" ref="P34:P65" si="17">($B$9*$N$2*(1-$O34))/($B$14*$B$24*$O34)</f>
        <v>0.15306488676105964</v>
      </c>
      <c r="Q34">
        <f t="shared" ref="Q34:Q60" si="18">IF(E34&lt;$B$20,LOG10(P34),-10)</f>
        <v>-0.81512442546701336</v>
      </c>
      <c r="R34" s="2">
        <f t="shared" ref="R34:R65" si="19">E34</f>
        <v>5.5499999999999901</v>
      </c>
      <c r="S34">
        <f t="shared" ref="S34:S65" si="20">K34</f>
        <v>-1.5895222259812252</v>
      </c>
      <c r="T34">
        <f t="shared" si="10"/>
        <v>-0.81512442546701336</v>
      </c>
      <c r="U34">
        <f t="shared" si="11"/>
        <v>-0.89921573711832836</v>
      </c>
      <c r="AB34">
        <f>EXP($AJ34/$B$41)</f>
        <v>1.0017594696674901</v>
      </c>
      <c r="AC34" s="1">
        <f>($B$9*(1-$B$40))/(($AJ34^$B$40)*$B$42*($B$41^(1-$B$40))*$AB34)</f>
        <v>0.12612008735464711</v>
      </c>
      <c r="AD34">
        <f>($B$41^$B$40)/(($B$41^$B$40)-($AJ34^$B$40))</f>
        <v>1.0147810636722194</v>
      </c>
      <c r="AE34" s="1">
        <f>($B$9*(1-$B$40))/(($AJ34^$B$40)*$B$40*($B$41^(1-$B$40))*$AD34)</f>
        <v>0.1667662329158219</v>
      </c>
      <c r="AJ34" s="1">
        <f t="shared" si="12"/>
        <v>2.3713737056615818E+17</v>
      </c>
      <c r="AK34">
        <f>10^S34</f>
        <v>2.5732250705686237E-2</v>
      </c>
      <c r="AL34">
        <f>10^T34</f>
        <v>0.15306488676105964</v>
      </c>
      <c r="AM34" s="1">
        <f t="shared" si="13"/>
        <v>0.12612008735464711</v>
      </c>
      <c r="AP34">
        <f>(R33+R34)/2</f>
        <v>5.5249999999999897</v>
      </c>
      <c r="AQ34">
        <f>IF(AP34&lt;($B$20-$B$11),(AK33-AK34),IF(AND(AP34&gt;($B$20-$B$11),AP34&lt;$B$20),$B$16,1E-50))</f>
        <v>2.0563370003973645E-3</v>
      </c>
      <c r="AR34">
        <f>IF(AL34&gt;1E-50,(AL33-AL34),1E-50)</f>
        <v>1.8977514221484082E-2</v>
      </c>
      <c r="AS34">
        <f t="shared" si="14"/>
        <v>1.5428438498305191E-2</v>
      </c>
    </row>
    <row r="35" spans="1:45" x14ac:dyDescent="0.25">
      <c r="E35" s="2">
        <v>5.5999999999999899</v>
      </c>
      <c r="F35">
        <f t="shared" ref="F35:F66" si="21">EXP(-$B$19*($B$20-E35-0.5))</f>
        <v>5.6234132519033635E-2</v>
      </c>
      <c r="G35">
        <f t="shared" ref="G35:G66" si="22">EXP(-$B$19*($B$20-E35-1.5))</f>
        <v>0.56234132519033642</v>
      </c>
      <c r="H35">
        <f t="shared" ref="H35:H66" si="23">$B$19*G35/(2*(1-F35)+$B$19*G35)</f>
        <v>0.40687869549939154</v>
      </c>
      <c r="I35">
        <f t="shared" si="15"/>
        <v>2.3899538424962972E-2</v>
      </c>
      <c r="J35">
        <f t="shared" si="9"/>
        <v>2.3899538424962972E-2</v>
      </c>
      <c r="K35">
        <f>IF(E35&lt;($B$20-$B$11),LOG10(I35),IF(AND(E35&gt;=($B$20-$B$11),E35&lt;=($B$20)),LOG10($B$16),-10))</f>
        <v>-1.6216104865592809</v>
      </c>
      <c r="O35">
        <f t="shared" si="16"/>
        <v>1.7782794100388813E-2</v>
      </c>
      <c r="P35">
        <f t="shared" si="17"/>
        <v>0.13615115940771538</v>
      </c>
      <c r="Q35">
        <f t="shared" si="18"/>
        <v>-0.86597865603368129</v>
      </c>
      <c r="R35" s="2">
        <f t="shared" si="19"/>
        <v>5.5999999999999899</v>
      </c>
      <c r="S35">
        <f t="shared" si="20"/>
        <v>-1.6216104865592809</v>
      </c>
      <c r="T35">
        <f t="shared" si="10"/>
        <v>-0.86597865603368129</v>
      </c>
      <c r="U35">
        <f t="shared" si="11"/>
        <v>-0.94935965037387027</v>
      </c>
      <c r="AB35">
        <f>EXP($AJ35/$B$41)</f>
        <v>1.0020914802308276</v>
      </c>
      <c r="AC35" s="1">
        <f>($B$9*(1-$B$40))/(($AJ35^$B$40)*$B$42*($B$41^(1-$B$40))*$AB35)</f>
        <v>0.1123674045325951</v>
      </c>
      <c r="AD35">
        <f>($B$41^$B$40)/(($B$41^$B$40)-($AJ35^$B$40))</f>
        <v>1.0166145916696325</v>
      </c>
      <c r="AE35" s="1">
        <f>($B$9*(1-$B$40))/(($AJ35^$B$40)*$B$40*($B$41^(1-$B$40))*$AD35)</f>
        <v>0.14836249702184243</v>
      </c>
      <c r="AJ35" s="1">
        <f t="shared" si="12"/>
        <v>2.8183829312643645E+17</v>
      </c>
      <c r="AK35">
        <f>10^S35</f>
        <v>2.3899538424962959E-2</v>
      </c>
      <c r="AL35">
        <f>10^T35</f>
        <v>0.13615115940771536</v>
      </c>
      <c r="AM35" s="1">
        <f t="shared" si="13"/>
        <v>0.1123674045325951</v>
      </c>
      <c r="AP35">
        <f>(R34+R35)/2</f>
        <v>5.5749999999999904</v>
      </c>
      <c r="AQ35">
        <f>IF(AP35&lt;($B$20-$B$11),(AK34-AK35),IF(AND(AP35&gt;($B$20-$B$11),AP35&lt;$B$20),$B$16,1E-50))</f>
        <v>1.8327122807232782E-3</v>
      </c>
      <c r="AR35">
        <f>IF(AL35&gt;1E-50,(AL34-AL35),1E-50)</f>
        <v>1.6913727353344288E-2</v>
      </c>
      <c r="AS35">
        <f t="shared" si="14"/>
        <v>1.3752682822052012E-2</v>
      </c>
    </row>
    <row r="36" spans="1:45" x14ac:dyDescent="0.25">
      <c r="E36" s="2">
        <v>5.6499999999999897</v>
      </c>
      <c r="F36">
        <f t="shared" si="21"/>
        <v>6.3095734448017859E-2</v>
      </c>
      <c r="G36">
        <f t="shared" si="22"/>
        <v>0.63095734448017882</v>
      </c>
      <c r="H36">
        <f t="shared" si="23"/>
        <v>0.43672664239205572</v>
      </c>
      <c r="I36">
        <f t="shared" si="15"/>
        <v>2.2266131885439123E-2</v>
      </c>
      <c r="J36">
        <f t="shared" si="9"/>
        <v>2.2266131885439123E-2</v>
      </c>
      <c r="K36">
        <f>IF(E36&lt;($B$20-$B$11),LOG10(I36),IF(AND(E36&gt;=($B$20-$B$11),E36&lt;=($B$20)),LOG10($B$16),-10))</f>
        <v>-1.6523552228724945</v>
      </c>
      <c r="O36">
        <f t="shared" si="16"/>
        <v>1.995262314968833E-2</v>
      </c>
      <c r="P36">
        <f t="shared" si="17"/>
        <v>0.12107678403670892</v>
      </c>
      <c r="Q36">
        <f t="shared" si="18"/>
        <v>-0.91693912301163205</v>
      </c>
      <c r="R36" s="2">
        <f t="shared" si="19"/>
        <v>5.6499999999999897</v>
      </c>
      <c r="S36">
        <f t="shared" si="20"/>
        <v>-1.6523552228724945</v>
      </c>
      <c r="T36">
        <f t="shared" si="10"/>
        <v>-0.91693912301163205</v>
      </c>
      <c r="U36">
        <f t="shared" si="11"/>
        <v>-0.99953069159863939</v>
      </c>
      <c r="AB36">
        <f>EXP($AJ36/$B$41)</f>
        <v>1.0024862186337022</v>
      </c>
      <c r="AC36" s="1">
        <f>($B$9*(1-$B$40))/(($AJ36^$B$40)*$B$42*($B$41^(1-$B$40))*$AB36)</f>
        <v>0.10010812066118871</v>
      </c>
      <c r="AD36">
        <f>($B$41^$B$40)/(($B$41^$B$40)-($AJ36^$B$40))</f>
        <v>1.0186797476697926</v>
      </c>
      <c r="AE36" s="1">
        <f>($B$9*(1-$B$40))/(($AJ36^$B$40)*$B$40*($B$41^(1-$B$40))*$AD36)</f>
        <v>0.13196015014116763</v>
      </c>
      <c r="AJ36" s="1">
        <f t="shared" si="12"/>
        <v>3.3496543915781683E+17</v>
      </c>
      <c r="AK36">
        <f>10^S36</f>
        <v>2.2266131885439116E-2</v>
      </c>
      <c r="AL36">
        <f>10^T36</f>
        <v>0.12107678403670891</v>
      </c>
      <c r="AM36" s="1">
        <f t="shared" si="13"/>
        <v>0.10010812066118871</v>
      </c>
      <c r="AP36">
        <f>(R35+R36)/2</f>
        <v>5.6249999999999893</v>
      </c>
      <c r="AQ36">
        <f>IF(AP36&lt;($B$20-$B$11),(AK35-AK36),IF(AND(AP36&gt;($B$20-$B$11),AP36&lt;$B$20),$B$16,1E-50))</f>
        <v>1.6334065395238427E-3</v>
      </c>
      <c r="AR36">
        <f>IF(AL36&gt;1E-50,(AL35-AL36),1E-50)</f>
        <v>1.5074375371006449E-2</v>
      </c>
      <c r="AS36">
        <f t="shared" si="14"/>
        <v>1.2259283871406387E-2</v>
      </c>
    </row>
    <row r="37" spans="1:45" x14ac:dyDescent="0.25">
      <c r="E37" s="2">
        <v>5.6999999999999904</v>
      </c>
      <c r="F37">
        <f t="shared" si="21"/>
        <v>7.0794578438412276E-2</v>
      </c>
      <c r="G37">
        <f t="shared" si="22"/>
        <v>0.70794578438412281</v>
      </c>
      <c r="H37">
        <f t="shared" si="23"/>
        <v>0.46727757350092358</v>
      </c>
      <c r="I37">
        <f t="shared" si="15"/>
        <v>2.0810356774734657E-2</v>
      </c>
      <c r="J37">
        <f t="shared" si="9"/>
        <v>2.0810356774734657E-2</v>
      </c>
      <c r="K37">
        <f>IF(E37&lt;($B$20-$B$11),LOG10(I37),IF(AND(E37&gt;=($B$20-$B$11),E37&lt;=($B$20)),LOG10($B$16),-10))</f>
        <v>-1.6817204741386691</v>
      </c>
      <c r="O37">
        <f t="shared" si="16"/>
        <v>2.2387211385682913E-2</v>
      </c>
      <c r="P37">
        <f t="shared" si="17"/>
        <v>0.10764173284551895</v>
      </c>
      <c r="Q37">
        <f t="shared" si="18"/>
        <v>-0.96801931946282282</v>
      </c>
      <c r="R37" s="2">
        <f t="shared" si="19"/>
        <v>5.6999999999999904</v>
      </c>
      <c r="S37">
        <f t="shared" si="20"/>
        <v>-1.6817204741386691</v>
      </c>
      <c r="T37">
        <f t="shared" si="10"/>
        <v>-0.96801931946282282</v>
      </c>
      <c r="U37">
        <f t="shared" si="11"/>
        <v>-1.0497339744752643</v>
      </c>
      <c r="AB37">
        <f>EXP($AJ37/$B$41)</f>
        <v>1.0029555683317717</v>
      </c>
      <c r="AC37" s="1">
        <f>($B$9*(1-$B$40))/(($AJ37^$B$40)*$B$42*($B$41^(1-$B$40))*$AB37)</f>
        <v>8.9179703793284035E-2</v>
      </c>
      <c r="AD37">
        <f>($B$41^$B$40)/(($B$41^$B$40)-($AJ37^$B$40))</f>
        <v>1.021006902091655</v>
      </c>
      <c r="AE37" s="1">
        <f>($B$9*(1-$B$40))/(($AJ37^$B$40)*$B$40*($B$41^(1-$B$40))*$AD37)</f>
        <v>0.11734154309617018</v>
      </c>
      <c r="AJ37" s="1">
        <f t="shared" si="12"/>
        <v>3.9810717055348691E+17</v>
      </c>
      <c r="AK37">
        <f>10^S37</f>
        <v>2.0810356774734654E-2</v>
      </c>
      <c r="AL37">
        <f>10^T37</f>
        <v>0.10764173284551895</v>
      </c>
      <c r="AM37" s="1">
        <f t="shared" si="13"/>
        <v>8.9179703793284035E-2</v>
      </c>
      <c r="AP37">
        <f>(R36+R37)/2</f>
        <v>5.6749999999999901</v>
      </c>
      <c r="AQ37">
        <f>IF(AP37&lt;($B$20-$B$11),(AK36-AK37),IF(AND(AP37&gt;($B$20-$B$11),AP37&lt;$B$20),$B$16,1E-50))</f>
        <v>1.4557751107044624E-3</v>
      </c>
      <c r="AR37">
        <f>IF(AL37&gt;1E-50,(AL36-AL37),1E-50)</f>
        <v>1.3435051191189956E-2</v>
      </c>
      <c r="AS37">
        <f t="shared" si="14"/>
        <v>1.0928416867904675E-2</v>
      </c>
    </row>
    <row r="38" spans="1:45" x14ac:dyDescent="0.25">
      <c r="E38" s="2">
        <v>5.7499999999999902</v>
      </c>
      <c r="F38">
        <f t="shared" si="21"/>
        <v>7.9432823472426403E-2</v>
      </c>
      <c r="G38">
        <f t="shared" si="22"/>
        <v>0.79432823472426428</v>
      </c>
      <c r="H38">
        <f t="shared" si="23"/>
        <v>0.49834802052555738</v>
      </c>
      <c r="I38">
        <f t="shared" si="15"/>
        <v>1.9512895841607578E-2</v>
      </c>
      <c r="J38">
        <f t="shared" si="9"/>
        <v>1.9512895841607578E-2</v>
      </c>
      <c r="K38">
        <f>IF(E38&lt;($B$20-$B$11),LOG10(I38),IF(AND(E38&gt;=($B$20-$B$11),E38&lt;=($B$20)),LOG10($B$16),-10))</f>
        <v>-1.7096782736754761</v>
      </c>
      <c r="O38">
        <f t="shared" si="16"/>
        <v>2.511886431509525E-2</v>
      </c>
      <c r="P38">
        <f t="shared" si="17"/>
        <v>9.566773086749622E-2</v>
      </c>
      <c r="Q38">
        <f t="shared" si="18"/>
        <v>-1.0192345268987995</v>
      </c>
      <c r="R38" s="2">
        <f t="shared" si="19"/>
        <v>5.7499999999999902</v>
      </c>
      <c r="S38">
        <f t="shared" si="20"/>
        <v>-1.7096782736754761</v>
      </c>
      <c r="T38">
        <f t="shared" si="10"/>
        <v>-1.0192345268987995</v>
      </c>
      <c r="U38">
        <f t="shared" si="11"/>
        <v>-1.099975576626929</v>
      </c>
      <c r="AB38">
        <f>EXP($AJ38/$B$41)</f>
        <v>1.0035136772816753</v>
      </c>
      <c r="AC38" s="1">
        <f>($B$9*(1-$B$40))/(($AJ38^$B$40)*$B$42*($B$41^(1-$B$40))*$AB38)</f>
        <v>7.9437290653370768E-2</v>
      </c>
      <c r="AD38">
        <f>($B$41^$B$40)/(($B$41^$B$40)-($AJ38^$B$40))</f>
        <v>1.0236307027341724</v>
      </c>
      <c r="AE38" s="1">
        <f>($B$9*(1-$B$40))/(($AJ38^$B$40)*$B$40*($B$41^(1-$B$40))*$AD38)</f>
        <v>0.10431269585310848</v>
      </c>
      <c r="AJ38" s="1">
        <f t="shared" si="12"/>
        <v>4.7315125896146784E+17</v>
      </c>
      <c r="AK38">
        <f>10^S38</f>
        <v>1.9512895841607564E-2</v>
      </c>
      <c r="AL38">
        <f>10^T38</f>
        <v>9.5667730867496178E-2</v>
      </c>
      <c r="AM38" s="1">
        <f t="shared" si="13"/>
        <v>7.9437290653370768E-2</v>
      </c>
      <c r="AP38">
        <f>(R37+R38)/2</f>
        <v>5.7249999999999908</v>
      </c>
      <c r="AQ38">
        <f>IF(AP38&lt;($B$20-$B$11),(AK37-AK38),IF(AND(AP38&gt;($B$20-$B$11),AP38&lt;$B$20),$B$16,1E-50))</f>
        <v>1.2974609331270898E-3</v>
      </c>
      <c r="AR38">
        <f>IF(AL38&gt;1E-50,(AL37-AL38),1E-50)</f>
        <v>1.1974001978022772E-2</v>
      </c>
      <c r="AS38">
        <f t="shared" si="14"/>
        <v>9.7424131399132669E-3</v>
      </c>
    </row>
    <row r="39" spans="1:45" x14ac:dyDescent="0.25">
      <c r="E39" s="2">
        <v>5.7999999999999901</v>
      </c>
      <c r="F39">
        <f t="shared" si="21"/>
        <v>8.9125093813372552E-2</v>
      </c>
      <c r="G39">
        <f t="shared" si="22"/>
        <v>0.8912509381337258</v>
      </c>
      <c r="H39">
        <f t="shared" si="23"/>
        <v>0.52974127774338498</v>
      </c>
      <c r="I39">
        <f t="shared" si="15"/>
        <v>1.8356532567766187E-2</v>
      </c>
      <c r="J39">
        <f t="shared" si="9"/>
        <v>1.8356532567766187E-2</v>
      </c>
      <c r="K39">
        <f>IF(E39&lt;($B$20-$B$11),LOG10(I39),IF(AND(E39&gt;=($B$20-$B$11),E39&lt;=($B$20)),LOG10($B$16),-10))</f>
        <v>-1.7362093508527923</v>
      </c>
      <c r="O39">
        <f t="shared" si="16"/>
        <v>2.8183829312643904E-2</v>
      </c>
      <c r="P39">
        <f t="shared" si="17"/>
        <v>8.4995890371368149E-2</v>
      </c>
      <c r="Q39">
        <f t="shared" si="18"/>
        <v>-1.0706020723114118</v>
      </c>
      <c r="R39" s="2">
        <f t="shared" si="19"/>
        <v>5.7999999999999901</v>
      </c>
      <c r="S39">
        <f t="shared" si="20"/>
        <v>-1.7362093508527923</v>
      </c>
      <c r="T39">
        <f t="shared" si="10"/>
        <v>-1.0706020723114118</v>
      </c>
      <c r="U39">
        <f t="shared" si="11"/>
        <v>-1.1502627213223366</v>
      </c>
      <c r="AB39">
        <f>EXP($AJ39/$B$41)</f>
        <v>1.0041773949253734</v>
      </c>
      <c r="AC39" s="1">
        <f>($B$9*(1-$B$40))/(($AJ39^$B$40)*$B$42*($B$41^(1-$B$40))*$AB39)</f>
        <v>7.075176504456783E-2</v>
      </c>
      <c r="AD39">
        <f>($B$41^$B$40)/(($B$41^$B$40)-($AJ39^$B$40))</f>
        <v>1.0265907558579312</v>
      </c>
      <c r="AE39" s="1">
        <f>($B$9*(1-$B$40))/(($AJ39^$B$40)*$B$40*($B$41^(1-$B$40))*$AD39)</f>
        <v>9.2700723524928447E-2</v>
      </c>
      <c r="AJ39" s="1">
        <f t="shared" si="12"/>
        <v>5.6234132519033363E+17</v>
      </c>
      <c r="AK39">
        <f>10^S39</f>
        <v>1.8356532567766183E-2</v>
      </c>
      <c r="AL39">
        <f>10^T39</f>
        <v>8.4995890371368094E-2</v>
      </c>
      <c r="AM39" s="1">
        <f t="shared" si="13"/>
        <v>7.075176504456783E-2</v>
      </c>
      <c r="AP39">
        <f>(R38+R39)/2</f>
        <v>5.7749999999999897</v>
      </c>
      <c r="AQ39">
        <f>IF(AP39&lt;($B$20-$B$11),(AK38-AK39),IF(AND(AP39&gt;($B$20-$B$11),AP39&lt;$B$20),$B$16,1E-50))</f>
        <v>1.1563632738413807E-3</v>
      </c>
      <c r="AR39">
        <f>IF(AL39&gt;1E-50,(AL38-AL39),1E-50)</f>
        <v>1.0671840496128085E-2</v>
      </c>
      <c r="AS39">
        <f t="shared" si="14"/>
        <v>8.6855256088029381E-3</v>
      </c>
    </row>
    <row r="40" spans="1:45" x14ac:dyDescent="0.25">
      <c r="A40" t="s">
        <v>44</v>
      </c>
      <c r="B40">
        <f>2/3*$B$14</f>
        <v>0.66666666666666663</v>
      </c>
      <c r="E40" s="2">
        <v>5.8499999999999899</v>
      </c>
      <c r="F40">
        <f t="shared" si="21"/>
        <v>9.9999999999997716E-2</v>
      </c>
      <c r="G40">
        <f t="shared" si="22"/>
        <v>0.99999999999997746</v>
      </c>
      <c r="H40">
        <f t="shared" si="23"/>
        <v>0.56125224481659819</v>
      </c>
      <c r="I40">
        <f t="shared" si="15"/>
        <v>1.7325922715131628E-2</v>
      </c>
      <c r="J40">
        <f t="shared" si="9"/>
        <v>1.7325922715131628E-2</v>
      </c>
      <c r="K40">
        <f>IF(E40&lt;($B$20-$B$11),LOG10(I40),IF(AND(E40&gt;=($B$20-$B$11),E40&lt;=($B$20)),LOG10($B$16),-10))</f>
        <v>-1.7613036271681535</v>
      </c>
      <c r="O40">
        <f t="shared" si="16"/>
        <v>3.162277660168307E-2</v>
      </c>
      <c r="P40">
        <f t="shared" si="17"/>
        <v>7.548460251758031E-2</v>
      </c>
      <c r="Q40">
        <f t="shared" si="18"/>
        <v>-1.1221416274916194</v>
      </c>
      <c r="R40" s="2">
        <f t="shared" si="19"/>
        <v>5.8499999999999899</v>
      </c>
      <c r="S40">
        <f t="shared" si="20"/>
        <v>-1.7613036271681535</v>
      </c>
      <c r="T40">
        <f t="shared" si="10"/>
        <v>-1.1221416274916194</v>
      </c>
      <c r="U40">
        <f t="shared" si="11"/>
        <v>-1.2006039934324246</v>
      </c>
      <c r="AB40">
        <f>EXP($AJ40/$B$41)</f>
        <v>1.0049667957475243</v>
      </c>
      <c r="AC40" s="1">
        <f>($B$9*(1-$B$40))/(($AJ40^$B$40)*$B$42*($B$41^(1-$B$40))*$AB40)</f>
        <v>6.3008045281269923E-2</v>
      </c>
      <c r="AD40">
        <f>($B$41^$B$40)/(($B$41^$B$40)-($AJ40^$B$40))</f>
        <v>1.0299324364601354</v>
      </c>
      <c r="AE40" s="1">
        <f>($B$9*(1-$B$40))/(($AJ40^$B$40)*$B$40*($B$41^(1-$B$40))*$AD40)</f>
        <v>8.2351542293854912E-2</v>
      </c>
      <c r="AJ40" s="1">
        <f t="shared" si="12"/>
        <v>6.6834391756859584E+17</v>
      </c>
      <c r="AK40">
        <f>10^S40</f>
        <v>1.7325922715131625E-2</v>
      </c>
      <c r="AL40">
        <f>10^T40</f>
        <v>7.548460251758031E-2</v>
      </c>
      <c r="AM40" s="1">
        <f t="shared" si="13"/>
        <v>6.3008045281269923E-2</v>
      </c>
      <c r="AP40">
        <f>(R39+R40)/2</f>
        <v>5.8249999999999904</v>
      </c>
      <c r="AQ40">
        <f>IF(AP40&lt;($B$20-$B$11),(AK39-AK40),IF(AND(AP40&gt;($B$20-$B$11),AP40&lt;$B$20),$B$16,1E-50))</f>
        <v>1.0306098526345585E-3</v>
      </c>
      <c r="AR40">
        <f>IF(AL40&gt;1E-50,(AL39-AL40),1E-50)</f>
        <v>9.5112878537877837E-3</v>
      </c>
      <c r="AS40">
        <f t="shared" si="14"/>
        <v>7.7437197632979071E-3</v>
      </c>
    </row>
    <row r="41" spans="1:45" x14ac:dyDescent="0.25">
      <c r="A41" t="s">
        <v>45</v>
      </c>
      <c r="B41">
        <f>10^(1.5*($B$20+6.07))</f>
        <v>1.3489628825916531E+20</v>
      </c>
      <c r="E41" s="2">
        <v>5.8999999999999897</v>
      </c>
      <c r="F41">
        <f t="shared" si="21"/>
        <v>0.11220184543019378</v>
      </c>
      <c r="G41">
        <f t="shared" si="22"/>
        <v>1.1220184543019378</v>
      </c>
      <c r="H41">
        <f t="shared" si="23"/>
        <v>0.59267272810412497</v>
      </c>
      <c r="I41">
        <f t="shared" si="15"/>
        <v>1.6407390717121197E-2</v>
      </c>
      <c r="J41">
        <f t="shared" si="9"/>
        <v>1.6407390717121197E-2</v>
      </c>
      <c r="K41">
        <f>IF(E41&lt;($B$20-$B$11),LOG10(I41),IF(AND(E41&gt;=($B$20-$B$11),E41&lt;=($B$20)),LOG10($B$16),-10))</f>
        <v>-1.784960479718261</v>
      </c>
      <c r="O41">
        <f t="shared" si="16"/>
        <v>3.5481338923356733E-2</v>
      </c>
      <c r="P41">
        <f t="shared" si="17"/>
        <v>6.7007658295031775E-2</v>
      </c>
      <c r="Q41">
        <f t="shared" si="18"/>
        <v>-1.1738755590125409</v>
      </c>
      <c r="R41" s="2">
        <f t="shared" si="19"/>
        <v>5.8999999999999897</v>
      </c>
      <c r="S41">
        <f t="shared" si="20"/>
        <v>-1.784960479718261</v>
      </c>
      <c r="T41">
        <f t="shared" si="10"/>
        <v>-1.1738755590125409</v>
      </c>
      <c r="U41">
        <f t="shared" si="11"/>
        <v>-1.2510095960954271</v>
      </c>
      <c r="AB41">
        <f>EXP($AJ41/$B$41)</f>
        <v>1.0059058074751974</v>
      </c>
      <c r="AC41" s="1">
        <f>($B$9*(1-$B$40))/(($AJ41^$B$40)*$B$42*($B$41^(1-$B$40))*$AB41)</f>
        <v>5.6103557935081469E-2</v>
      </c>
      <c r="AD41">
        <f>($B$41^$B$40)/(($B$41^$B$40)-($AJ41^$B$40))</f>
        <v>1.0337078576235099</v>
      </c>
      <c r="AE41" s="1">
        <f>($B$9*(1-$B$40))/(($AJ41^$B$40)*$B$40*($B$41^(1-$B$40))*$AD41)</f>
        <v>7.3127824812744477E-2</v>
      </c>
      <c r="AJ41" s="1">
        <f t="shared" si="12"/>
        <v>7.9432823472425856E+17</v>
      </c>
      <c r="AK41">
        <f>10^S41</f>
        <v>1.6407390717121186E-2</v>
      </c>
      <c r="AL41">
        <f>10^T41</f>
        <v>6.7007658295031761E-2</v>
      </c>
      <c r="AM41" s="1">
        <f t="shared" si="13"/>
        <v>5.6103557935081469E-2</v>
      </c>
      <c r="AP41">
        <f>(R40+R41)/2</f>
        <v>5.8749999999999893</v>
      </c>
      <c r="AQ41">
        <f>IF(AP41&lt;($B$20-$B$11),(AK40-AK41),IF(AND(AP41&gt;($B$20-$B$11),AP41&lt;$B$20),$B$16,1E-50))</f>
        <v>9.1853199801043839E-4</v>
      </c>
      <c r="AR41">
        <f>IF(AL41&gt;1E-50,(AL40-AL41),1E-50)</f>
        <v>8.4769442225485492E-3</v>
      </c>
      <c r="AS41">
        <f t="shared" si="14"/>
        <v>6.9044873461884537E-3</v>
      </c>
    </row>
    <row r="42" spans="1:45" x14ac:dyDescent="0.25">
      <c r="A42" s="3" t="s">
        <v>46</v>
      </c>
      <c r="B42">
        <f>EXP(GAMMALN(2-$B$40))</f>
        <v>0.89297951156924915</v>
      </c>
      <c r="E42" s="2">
        <v>5.9499999999999904</v>
      </c>
      <c r="F42">
        <f t="shared" si="21"/>
        <v>0.12589254117941401</v>
      </c>
      <c r="G42">
        <f t="shared" si="22"/>
        <v>1.2589254117941404</v>
      </c>
      <c r="H42">
        <f t="shared" si="23"/>
        <v>0.62379691332645615</v>
      </c>
      <c r="I42">
        <f t="shared" si="15"/>
        <v>1.5588748212188532E-2</v>
      </c>
      <c r="J42">
        <f t="shared" si="9"/>
        <v>1.5588748212188532E-2</v>
      </c>
      <c r="K42">
        <f>IF(E42&lt;($B$20-$B$11),LOG10(I42),IF(AND(E42&gt;=($B$20-$B$11),E42&lt;=($B$20)),LOG10($B$16),-10))</f>
        <v>-1.8071887575735686</v>
      </c>
      <c r="O42">
        <f t="shared" si="16"/>
        <v>3.981071705534886E-2</v>
      </c>
      <c r="P42">
        <f t="shared" si="17"/>
        <v>5.9452573804177865E-2</v>
      </c>
      <c r="Q42">
        <f t="shared" si="18"/>
        <v>-1.2258293392832023</v>
      </c>
      <c r="R42" s="2">
        <f t="shared" si="19"/>
        <v>5.9499999999999904</v>
      </c>
      <c r="S42">
        <f t="shared" si="20"/>
        <v>-1.8071887575735686</v>
      </c>
      <c r="T42">
        <f t="shared" si="10"/>
        <v>-1.2258293392832023</v>
      </c>
      <c r="U42">
        <f t="shared" si="11"/>
        <v>-1.3014916557638609</v>
      </c>
      <c r="AB42">
        <f>EXP($AJ42/$B$41)</f>
        <v>1.0070229661290468</v>
      </c>
      <c r="AC42" s="1">
        <f>($B$9*(1-$B$40))/(($AJ42^$B$40)*$B$42*($B$41^(1-$B$40))*$AB42)</f>
        <v>4.9946877656636968E-2</v>
      </c>
      <c r="AD42">
        <f>($B$41^$B$40)/(($B$41^$B$40)-($AJ42^$B$40))</f>
        <v>1.0379770371287473</v>
      </c>
      <c r="AE42" s="1">
        <f>($B$9*(1-$B$40))/(($AJ42^$B$40)*$B$40*($B$41^(1-$B$40))*$AD42)</f>
        <v>6.4907177954623932E-2</v>
      </c>
      <c r="AJ42" s="1">
        <f t="shared" si="12"/>
        <v>9.4406087628590208E+17</v>
      </c>
      <c r="AK42">
        <f>10^S42</f>
        <v>1.5588748212188521E-2</v>
      </c>
      <c r="AL42">
        <f>10^T42</f>
        <v>5.9452573804177865E-2</v>
      </c>
      <c r="AM42" s="1">
        <f t="shared" si="13"/>
        <v>4.9946877656636968E-2</v>
      </c>
      <c r="AP42">
        <f>(R41+R42)/2</f>
        <v>5.9249999999999901</v>
      </c>
      <c r="AQ42">
        <f>IF(AP42&lt;($B$20-$B$11),(AK41-AK42),IF(AND(AP42&gt;($B$20-$B$11),AP42&lt;$B$20),$B$16,1E-50))</f>
        <v>8.1864250493266476E-4</v>
      </c>
      <c r="AR42">
        <f>IF(AL42&gt;1E-50,(AL41-AL42),1E-50)</f>
        <v>7.5550844908538958E-3</v>
      </c>
      <c r="AS42">
        <f t="shared" si="14"/>
        <v>6.1566802784445013E-3</v>
      </c>
    </row>
    <row r="43" spans="1:45" x14ac:dyDescent="0.25">
      <c r="E43" s="2">
        <v>5.9999999999999902</v>
      </c>
      <c r="F43">
        <f t="shared" si="21"/>
        <v>0.14125375446227234</v>
      </c>
      <c r="G43">
        <f t="shared" si="22"/>
        <v>1.4125375446227237</v>
      </c>
      <c r="H43">
        <f t="shared" si="23"/>
        <v>0.65442670631236055</v>
      </c>
      <c r="I43">
        <f t="shared" si="15"/>
        <v>1.4859132311671141E-2</v>
      </c>
      <c r="J43">
        <f t="shared" si="9"/>
        <v>1.4859132311671141E-2</v>
      </c>
      <c r="K43">
        <f>IF(E43&lt;($B$20-$B$11),LOG10(I43),IF(AND(E43&gt;=($B$20-$B$11),E43&lt;=($B$20)),LOG10($B$16),-10))</f>
        <v>-1.8280065501484883</v>
      </c>
      <c r="O43">
        <f t="shared" si="16"/>
        <v>4.4668359215095321E-2</v>
      </c>
      <c r="P43">
        <f t="shared" si="17"/>
        <v>5.2719097664024703E-2</v>
      </c>
      <c r="Q43">
        <f t="shared" si="18"/>
        <v>-1.2780320317010072</v>
      </c>
      <c r="R43" s="2">
        <f t="shared" si="19"/>
        <v>5.9999999999999902</v>
      </c>
      <c r="S43">
        <f t="shared" si="20"/>
        <v>-1.8280065501484883</v>
      </c>
      <c r="T43">
        <f t="shared" si="10"/>
        <v>-1.2780320317010072</v>
      </c>
      <c r="U43">
        <f t="shared" si="11"/>
        <v>-1.3520645847535491</v>
      </c>
      <c r="AB43">
        <f>EXP($AJ43/$B$41)</f>
        <v>1.0083523253659901</v>
      </c>
      <c r="AC43" s="1">
        <f>($B$9*(1-$B$40))/(($AJ43^$B$40)*$B$42*($B$41^(1-$B$40))*$AB43)</f>
        <v>4.4456515042895065E-2</v>
      </c>
      <c r="AD43">
        <f>($B$41^$B$40)/(($B$41^$B$40)-($AJ43^$B$40))</f>
        <v>1.0428093105352598</v>
      </c>
      <c r="AE43" s="1">
        <f>($B$9*(1-$B$40))/(($AJ43^$B$40)*$B$40*($B$41^(1-$B$40))*$AD43)</f>
        <v>5.7580518730258198E-2</v>
      </c>
      <c r="AJ43" s="1">
        <f t="shared" si="12"/>
        <v>1.1220184543019295E+18</v>
      </c>
      <c r="AK43">
        <f>10^S43</f>
        <v>1.4859132311671134E-2</v>
      </c>
      <c r="AL43">
        <f>10^T43</f>
        <v>5.2719097664024689E-2</v>
      </c>
      <c r="AM43" s="1">
        <f t="shared" si="13"/>
        <v>4.4456515042895065E-2</v>
      </c>
      <c r="AP43">
        <f>(R42+R43)/2</f>
        <v>5.9749999999999908</v>
      </c>
      <c r="AQ43">
        <f>IF(AP43&lt;($B$20-$B$11),(AK42-AK43),IF(AND(AP43&gt;($B$20-$B$11),AP43&lt;$B$20),$B$16,1E-50))</f>
        <v>7.2961590051738752E-4</v>
      </c>
      <c r="AR43">
        <f>IF(AL43&gt;1E-50,(AL42-AL43),1E-50)</f>
        <v>6.7334761401531759E-3</v>
      </c>
      <c r="AS43">
        <f t="shared" si="14"/>
        <v>5.4903626137419032E-3</v>
      </c>
    </row>
    <row r="44" spans="1:45" x14ac:dyDescent="0.25">
      <c r="E44" s="2">
        <v>6.0499999999999901</v>
      </c>
      <c r="F44">
        <f t="shared" si="21"/>
        <v>0.15848931924610782</v>
      </c>
      <c r="G44">
        <f t="shared" si="22"/>
        <v>1.5848931924610785</v>
      </c>
      <c r="H44">
        <f t="shared" si="23"/>
        <v>0.68437665097914169</v>
      </c>
      <c r="I44">
        <f t="shared" si="15"/>
        <v>1.4208861455857719E-2</v>
      </c>
      <c r="J44">
        <f t="shared" si="9"/>
        <v>1.4208861455857719E-2</v>
      </c>
      <c r="K44">
        <f>IF(E44&lt;($B$20-$B$11),LOG10(I44),IF(AND(E44&gt;=($B$20-$B$11),E44&lt;=($B$20)),LOG10($B$16),-10))</f>
        <v>-1.847440720330682</v>
      </c>
      <c r="O44">
        <f t="shared" si="16"/>
        <v>5.0118723362726117E-2</v>
      </c>
      <c r="P44">
        <f t="shared" si="17"/>
        <v>4.6717880737211989E-2</v>
      </c>
      <c r="Q44">
        <f t="shared" si="18"/>
        <v>-1.3305168663453553</v>
      </c>
      <c r="R44" s="2">
        <f t="shared" si="19"/>
        <v>6.0499999999999901</v>
      </c>
      <c r="S44">
        <f t="shared" si="20"/>
        <v>-1.847440720330682</v>
      </c>
      <c r="T44">
        <f t="shared" si="10"/>
        <v>-1.3305168663453553</v>
      </c>
      <c r="U44">
        <f t="shared" si="11"/>
        <v>-1.4027455121339585</v>
      </c>
      <c r="AB44">
        <f>EXP($AJ44/$B$41)</f>
        <v>1.0099345542147984</v>
      </c>
      <c r="AC44" s="1">
        <f>($B$9*(1-$B$40))/(($AJ44^$B$40)*$B$42*($B$41^(1-$B$40))*$AB44)</f>
        <v>3.9559836487926485E-2</v>
      </c>
      <c r="AD44">
        <f>($B$41^$B$40)/(($B$41^$B$40)-($AJ44^$B$40))</f>
        <v>1.0482850546702178</v>
      </c>
      <c r="AE44" s="1">
        <f>($B$9*(1-$B$40))/(($AJ44^$B$40)*$B$40*($B$41^(1-$B$40))*$AD44)</f>
        <v>5.1050626823155767E-2</v>
      </c>
      <c r="AJ44" s="1">
        <f t="shared" si="12"/>
        <v>1.3335214321632827E+18</v>
      </c>
      <c r="AK44">
        <f>10^S44</f>
        <v>1.4208861455857714E-2</v>
      </c>
      <c r="AL44">
        <f>10^T44</f>
        <v>4.6717880737211982E-2</v>
      </c>
      <c r="AM44" s="1">
        <f t="shared" si="13"/>
        <v>3.9559836487926485E-2</v>
      </c>
      <c r="AP44">
        <f>(R43+R44)/2</f>
        <v>6.0249999999999897</v>
      </c>
      <c r="AQ44">
        <f>IF(AP44&lt;($B$20-$B$11),(AK43-AK44),IF(AND(AP44&gt;($B$20-$B$11),AP44&lt;$B$20),$B$16,1E-50))</f>
        <v>6.502708558134198E-4</v>
      </c>
      <c r="AR44">
        <f>IF(AL44&gt;1E-50,(AL43-AL44),1E-50)</f>
        <v>6.0012169268127066E-3</v>
      </c>
      <c r="AS44">
        <f t="shared" si="14"/>
        <v>4.8966785549685796E-3</v>
      </c>
    </row>
    <row r="45" spans="1:45" x14ac:dyDescent="0.25">
      <c r="E45" s="2">
        <v>6.0999999999999899</v>
      </c>
      <c r="F45">
        <f t="shared" si="21"/>
        <v>0.17782794100388827</v>
      </c>
      <c r="G45">
        <f t="shared" si="22"/>
        <v>1.7782794100388828</v>
      </c>
      <c r="H45">
        <f t="shared" si="23"/>
        <v>0.71347817289749305</v>
      </c>
      <c r="I45">
        <f t="shared" si="15"/>
        <v>1.3629306945572971E-2</v>
      </c>
      <c r="J45">
        <f t="shared" si="9"/>
        <v>1.3629306945572971E-2</v>
      </c>
      <c r="K45">
        <f>IF(E45&lt;($B$20-$B$11),LOG10(I45),IF(AND(E45&gt;=($B$20-$B$11),E45&lt;=($B$20)),LOG10($B$16),-10))</f>
        <v>-1.8655262276111002</v>
      </c>
      <c r="O45">
        <f t="shared" si="16"/>
        <v>5.6234132519033635E-2</v>
      </c>
      <c r="P45">
        <f t="shared" si="17"/>
        <v>4.136929052124607E-2</v>
      </c>
      <c r="Q45">
        <f t="shared" si="18"/>
        <v>-1.3833219271429209</v>
      </c>
      <c r="R45" s="2">
        <f t="shared" si="19"/>
        <v>6.0999999999999899</v>
      </c>
      <c r="S45">
        <f t="shared" si="20"/>
        <v>-1.8655262276111002</v>
      </c>
      <c r="T45">
        <f t="shared" si="10"/>
        <v>-1.3833219271429209</v>
      </c>
      <c r="U45">
        <f t="shared" si="11"/>
        <v>-1.4535547958422979</v>
      </c>
      <c r="AB45">
        <f>EXP($AJ45/$B$41)</f>
        <v>1.0118182658601191</v>
      </c>
      <c r="AC45" s="1">
        <f>($B$9*(1-$B$40))/(($AJ45^$B$40)*$B$42*($B$41^(1-$B$40))*$AB45)</f>
        <v>3.5192101711334786E-2</v>
      </c>
      <c r="AD45">
        <f>($B$41^$B$40)/(($B$41^$B$40)-($AJ45^$B$40))</f>
        <v>1.054497805368577</v>
      </c>
      <c r="AE45" s="1">
        <f>($B$9*(1-$B$40))/(($AJ45^$B$40)*$B$40*($B$41^(1-$B$40))*$AD45)</f>
        <v>4.5230854535038785E-2</v>
      </c>
      <c r="AJ45" s="1">
        <f t="shared" si="12"/>
        <v>1.5848931924610632E+18</v>
      </c>
      <c r="AK45">
        <f>10^S45</f>
        <v>1.362930694557297E-2</v>
      </c>
      <c r="AL45">
        <f>10^T45</f>
        <v>4.1369290521246063E-2</v>
      </c>
      <c r="AM45" s="1">
        <f t="shared" si="13"/>
        <v>3.5192101711334786E-2</v>
      </c>
      <c r="AP45">
        <f>(R44+R45)/2</f>
        <v>6.0749999999999904</v>
      </c>
      <c r="AQ45">
        <f>IF(AP45&lt;($B$20-$B$11),(AK44-AK45),IF(AND(AP45&gt;($B$20-$B$11),AP45&lt;$B$20),$B$16,1E-50))</f>
        <v>5.795545102847445E-4</v>
      </c>
      <c r="AR45">
        <f>IF(AL45&gt;1E-50,(AL44-AL45),1E-50)</f>
        <v>5.348590215965919E-3</v>
      </c>
      <c r="AS45">
        <f t="shared" si="14"/>
        <v>4.3677347765916988E-3</v>
      </c>
    </row>
    <row r="46" spans="1:45" x14ac:dyDescent="0.25">
      <c r="E46" s="2">
        <v>6.1499999999999897</v>
      </c>
      <c r="F46">
        <f t="shared" si="21"/>
        <v>0.19952623149688337</v>
      </c>
      <c r="G46">
        <f t="shared" si="22"/>
        <v>1.995262314968834</v>
      </c>
      <c r="H46">
        <f t="shared" si="23"/>
        <v>0.7415829573025674</v>
      </c>
      <c r="I46">
        <f t="shared" si="15"/>
        <v>1.3112778444582054E-2</v>
      </c>
      <c r="J46">
        <f t="shared" si="9"/>
        <v>1.3112778444582054E-2</v>
      </c>
      <c r="K46">
        <f>IF(E46&lt;($B$20-$B$11),LOG10(I46),IF(AND(E46&gt;=($B$20-$B$11),E46&lt;=($B$20)),LOG10($B$16),-10))</f>
        <v>-1.8823052766316306</v>
      </c>
      <c r="O46">
        <f t="shared" si="16"/>
        <v>6.3095734448017859E-2</v>
      </c>
      <c r="P46">
        <f t="shared" si="17"/>
        <v>3.6602354473573469E-2</v>
      </c>
      <c r="Q46">
        <f t="shared" si="18"/>
        <v>-1.4364909773926826</v>
      </c>
      <c r="R46" s="2">
        <f t="shared" si="19"/>
        <v>6.1499999999999897</v>
      </c>
      <c r="S46">
        <f t="shared" si="20"/>
        <v>-1.8823052766316306</v>
      </c>
      <c r="T46">
        <f t="shared" si="10"/>
        <v>-1.4364909773926826</v>
      </c>
      <c r="U46">
        <f t="shared" si="11"/>
        <v>-1.5045166313322877</v>
      </c>
      <c r="AB46">
        <f>EXP($AJ46/$B$41)</f>
        <v>1.0140616312126549</v>
      </c>
      <c r="AC46" s="1">
        <f>($B$9*(1-$B$40))/(($AJ46^$B$40)*$B$42*($B$41^(1-$B$40))*$AB46)</f>
        <v>3.1295606225639337E-2</v>
      </c>
      <c r="AD46">
        <f>($B$41^$B$40)/(($B$41^$B$40)-($AJ46^$B$40))</f>
        <v>1.061556880468105</v>
      </c>
      <c r="AE46" s="1">
        <f>($B$9*(1-$B$40))/(($AJ46^$B$40)*$B$40*($B$41^(1-$B$40))*$AD46)</f>
        <v>4.0043977023529728E-2</v>
      </c>
      <c r="AJ46" s="1">
        <f t="shared" si="12"/>
        <v>1.8836490894897393E+18</v>
      </c>
      <c r="AK46">
        <f>10^S46</f>
        <v>1.3112778444582049E-2</v>
      </c>
      <c r="AL46">
        <f>10^T46</f>
        <v>3.6602354473573462E-2</v>
      </c>
      <c r="AM46" s="1">
        <f t="shared" si="13"/>
        <v>3.1295606225639337E-2</v>
      </c>
      <c r="AP46">
        <f>(R45+R46)/2</f>
        <v>6.1249999999999893</v>
      </c>
      <c r="AQ46">
        <f>IF(AP46&lt;($B$20-$B$11),(AK45-AK46),IF(AND(AP46&gt;($B$20-$B$11),AP46&lt;$B$20),$B$16,1E-50))</f>
        <v>5.165285009909211E-4</v>
      </c>
      <c r="AR46">
        <f>IF(AL46&gt;1E-50,(AL45-AL46),1E-50)</f>
        <v>4.7669360476726014E-3</v>
      </c>
      <c r="AS46">
        <f t="shared" si="14"/>
        <v>3.896495485695449E-3</v>
      </c>
    </row>
    <row r="47" spans="1:45" x14ac:dyDescent="0.25">
      <c r="E47" s="2">
        <v>6.1999999999999904</v>
      </c>
      <c r="F47">
        <f t="shared" si="21"/>
        <v>0.22387211385682917</v>
      </c>
      <c r="G47">
        <f t="shared" si="22"/>
        <v>2.2387211385682919</v>
      </c>
      <c r="H47">
        <f t="shared" si="23"/>
        <v>0.76856534412899702</v>
      </c>
      <c r="I47">
        <f t="shared" si="15"/>
        <v>1.2652421933501063E-2</v>
      </c>
      <c r="J47">
        <f t="shared" si="9"/>
        <v>1.2652421933501063E-2</v>
      </c>
      <c r="K47">
        <f>IF(E47&lt;($B$20-$B$11),LOG10(I47),IF(AND(E47&gt;=($B$20-$B$11),E47&lt;=($B$20)),LOG10($B$16),-10))</f>
        <v>-1.897826333644095</v>
      </c>
      <c r="O47">
        <f t="shared" si="16"/>
        <v>7.0794578438412276E-2</v>
      </c>
      <c r="P47">
        <f t="shared" si="17"/>
        <v>3.2353818249061604E-2</v>
      </c>
      <c r="Q47">
        <f t="shared" si="18"/>
        <v>-1.4900744585302133</v>
      </c>
      <c r="R47" s="2">
        <f t="shared" si="19"/>
        <v>6.1999999999999904</v>
      </c>
      <c r="S47">
        <f t="shared" si="20"/>
        <v>-1.897826333644095</v>
      </c>
      <c r="T47">
        <f t="shared" si="10"/>
        <v>-1.4900744585302133</v>
      </c>
      <c r="U47">
        <f t="shared" si="11"/>
        <v>-1.5556597749545706</v>
      </c>
      <c r="AB47">
        <f>EXP($AJ47/$B$41)</f>
        <v>1.0167343454944515</v>
      </c>
      <c r="AC47" s="1">
        <f>($B$9*(1-$B$40))/(($AJ47^$B$40)*$B$42*($B$41^(1-$B$40))*$AB47)</f>
        <v>2.7818917403149016E-2</v>
      </c>
      <c r="AD47">
        <f>($B$41^$B$40)/(($B$41^$B$40)-($AJ47^$B$40))</f>
        <v>1.0695906565433499</v>
      </c>
      <c r="AE47" s="1">
        <f>($B$9*(1-$B$40))/(($AJ47^$B$40)*$B$40*($B$41^(1-$B$40))*$AD47)</f>
        <v>3.5421167575412332E-2</v>
      </c>
      <c r="AJ47" s="1">
        <f t="shared" si="12"/>
        <v>2.2387211385682813E+18</v>
      </c>
      <c r="AK47">
        <f>10^S47</f>
        <v>1.2652421933501063E-2</v>
      </c>
      <c r="AL47">
        <f>10^T47</f>
        <v>3.235381824906159E-2</v>
      </c>
      <c r="AM47" s="1">
        <f t="shared" si="13"/>
        <v>2.7818917403149016E-2</v>
      </c>
      <c r="AP47">
        <f>(R46+R47)/2</f>
        <v>6.1749999999999901</v>
      </c>
      <c r="AQ47">
        <f>IF(AP47&lt;($B$20-$B$11),(AK46-AK47),IF(AND(AP47&gt;($B$20-$B$11),AP47&lt;$B$20),$B$16,1E-50))</f>
        <v>4.6035651108098513E-4</v>
      </c>
      <c r="AR47">
        <f>IF(AL47&gt;1E-50,(AL46-AL47),1E-50)</f>
        <v>4.2485362245118716E-3</v>
      </c>
      <c r="AS47">
        <f t="shared" si="14"/>
        <v>3.476688822490321E-3</v>
      </c>
    </row>
    <row r="48" spans="1:45" x14ac:dyDescent="0.25">
      <c r="E48" s="2">
        <v>6.2499999999999902</v>
      </c>
      <c r="F48">
        <f t="shared" si="21"/>
        <v>0.25118864315095252</v>
      </c>
      <c r="G48">
        <f t="shared" si="22"/>
        <v>2.511886431509526</v>
      </c>
      <c r="H48">
        <f t="shared" si="23"/>
        <v>0.79432370032461286</v>
      </c>
      <c r="I48">
        <f t="shared" si="15"/>
        <v>1.2242128761124167E-2</v>
      </c>
      <c r="J48">
        <f t="shared" si="9"/>
        <v>1.2242128761124167E-2</v>
      </c>
      <c r="K48">
        <f>IF(E48&lt;($B$20-$B$11),LOG10(I48),IF(AND(E48&gt;=($B$20-$B$11),E48&lt;=($B$20)),LOG10($B$16),-10))</f>
        <v>-1.9121430569597175</v>
      </c>
      <c r="O48">
        <f t="shared" si="16"/>
        <v>7.9432823472426403E-2</v>
      </c>
      <c r="P48">
        <f t="shared" si="17"/>
        <v>2.8567306353270285E-2</v>
      </c>
      <c r="Q48">
        <f t="shared" si="18"/>
        <v>-1.5441307078518323</v>
      </c>
      <c r="R48" s="2">
        <f t="shared" si="19"/>
        <v>6.2499999999999902</v>
      </c>
      <c r="S48">
        <f t="shared" si="20"/>
        <v>-1.9121430569597175</v>
      </c>
      <c r="T48">
        <f t="shared" si="10"/>
        <v>-1.5441307078518323</v>
      </c>
      <c r="U48">
        <f t="shared" si="11"/>
        <v>-1.6070184036959321</v>
      </c>
      <c r="AB48">
        <f>EXP($AJ48/$B$41)</f>
        <v>1.0199200352009261</v>
      </c>
      <c r="AC48" s="1">
        <f>($B$9*(1-$B$40))/(($AJ48^$B$40)*$B$42*($B$41^(1-$B$40))*$AB48)</f>
        <v>2.4716194052653795E-2</v>
      </c>
      <c r="AD48">
        <f>($B$41^$B$40)/(($B$41^$B$40)-($AJ48^$B$40))</f>
        <v>1.0787507002014709</v>
      </c>
      <c r="AE48" s="1">
        <f>($B$9*(1-$B$40))/(($AJ48^$B$40)*$B$40*($B$41^(1-$B$40))*$AD48)</f>
        <v>3.1301084317964273E-2</v>
      </c>
      <c r="AJ48" s="1">
        <f t="shared" si="12"/>
        <v>2.6607250597987384E+18</v>
      </c>
      <c r="AK48">
        <f>10^S48</f>
        <v>1.2242128761124167E-2</v>
      </c>
      <c r="AL48">
        <f>10^T48</f>
        <v>2.8567306353270289E-2</v>
      </c>
      <c r="AM48" s="1">
        <f t="shared" si="13"/>
        <v>2.4716194052653795E-2</v>
      </c>
      <c r="AP48">
        <f>(R47+R48)/2</f>
        <v>6.2249999999999908</v>
      </c>
      <c r="AQ48">
        <f>IF(AP48&lt;($B$20-$B$11),(AK47-AK48),IF(AND(AP48&gt;($B$20-$B$11),AP48&lt;$B$20),$B$16,1E-50))</f>
        <v>4.1029317237689655E-4</v>
      </c>
      <c r="AR48">
        <f>IF(AL48&gt;1E-50,(AL47-AL48),1E-50)</f>
        <v>3.7865118957913016E-3</v>
      </c>
      <c r="AS48">
        <f t="shared" si="14"/>
        <v>3.1027233504952213E-3</v>
      </c>
    </row>
    <row r="49" spans="5:45" x14ac:dyDescent="0.25">
      <c r="E49" s="2">
        <v>6.2999999999999901</v>
      </c>
      <c r="F49">
        <f t="shared" si="21"/>
        <v>0.2818382931264391</v>
      </c>
      <c r="G49">
        <f t="shared" si="22"/>
        <v>2.8183829312643915</v>
      </c>
      <c r="H49">
        <f t="shared" si="23"/>
        <v>0.81878080252809449</v>
      </c>
      <c r="I49">
        <f t="shared" si="15"/>
        <v>1.187645458633339E-2</v>
      </c>
      <c r="J49">
        <f t="shared" si="9"/>
        <v>1.187645458633339E-2</v>
      </c>
      <c r="K49">
        <f>IF(E49&lt;($B$20-$B$11),LOG10(I49),IF(AND(E49&gt;=($B$20-$B$11),E49&lt;=($B$20)),LOG10($B$16),-10))</f>
        <v>-1.9253131875867913</v>
      </c>
      <c r="O49">
        <f t="shared" si="16"/>
        <v>8.9125093813372552E-2</v>
      </c>
      <c r="P49">
        <f t="shared" si="17"/>
        <v>2.519257407389169E-2</v>
      </c>
      <c r="Q49">
        <f t="shared" si="18"/>
        <v>-1.5987274558058291</v>
      </c>
      <c r="R49" s="2">
        <f t="shared" si="19"/>
        <v>6.2999999999999901</v>
      </c>
      <c r="S49">
        <f t="shared" si="20"/>
        <v>-1.9253131875867913</v>
      </c>
      <c r="T49">
        <f t="shared" si="10"/>
        <v>-1.5987274558058291</v>
      </c>
      <c r="U49">
        <f t="shared" si="11"/>
        <v>-1.6586331369813003</v>
      </c>
      <c r="AB49">
        <f>EXP($AJ49/$B$41)</f>
        <v>1.0237192183150725</v>
      </c>
      <c r="AC49" s="1">
        <f>($B$9*(1-$B$40))/(($AJ49^$B$40)*$B$42*($B$41^(1-$B$40))*$AB49)</f>
        <v>2.1946580533243297E-2</v>
      </c>
      <c r="AD49">
        <f>($B$41^$B$40)/(($B$41^$B$40)-($AJ49^$B$40))</f>
        <v>1.0892170287989087</v>
      </c>
      <c r="AE49" s="1">
        <f>($B$9*(1-$B$40))/(($AJ49^$B$40)*$B$40*($B$41^(1-$B$40))*$AD49)</f>
        <v>2.7629056249574565E-2</v>
      </c>
      <c r="AJ49" s="1">
        <f t="shared" si="12"/>
        <v>3.1622776601682924E+18</v>
      </c>
      <c r="AK49">
        <f>10^S49</f>
        <v>1.1876454586333384E-2</v>
      </c>
      <c r="AL49">
        <f>10^T49</f>
        <v>2.5192574073891683E-2</v>
      </c>
      <c r="AM49" s="1">
        <f t="shared" si="13"/>
        <v>2.1946580533243297E-2</v>
      </c>
      <c r="AP49">
        <f>(R48+R49)/2</f>
        <v>6.2749999999999897</v>
      </c>
      <c r="AQ49">
        <f>IF(AP49&lt;($B$20-$B$11),(AK48-AK49),IF(AND(AP49&gt;($B$20-$B$11),AP49&lt;$B$20),$B$16,1E-50))</f>
        <v>3.656741747907824E-4</v>
      </c>
      <c r="AR49">
        <f>IF(AL49&gt;1E-50,(AL48-AL49),1E-50)</f>
        <v>3.3747322793786054E-3</v>
      </c>
      <c r="AS49">
        <f t="shared" si="14"/>
        <v>2.7696135194104979E-3</v>
      </c>
    </row>
    <row r="50" spans="5:45" x14ac:dyDescent="0.25">
      <c r="E50" s="2">
        <v>6.3499999999999899</v>
      </c>
      <c r="F50">
        <f t="shared" si="21"/>
        <v>0.31622776601683078</v>
      </c>
      <c r="G50">
        <f t="shared" si="22"/>
        <v>3.1622776601683089</v>
      </c>
      <c r="H50">
        <f t="shared" si="23"/>
        <v>0.84188332411724065</v>
      </c>
      <c r="I50">
        <f t="shared" si="15"/>
        <v>1.1550547134999818E-2</v>
      </c>
      <c r="J50">
        <f t="shared" si="9"/>
        <v>1.1550547134999818E-2</v>
      </c>
      <c r="K50">
        <f>IF(E50&lt;($B$20-$B$11),LOG10(I50),IF(AND(E50&gt;=($B$20-$B$11),E50&lt;=($B$20)),LOG10($B$16),-10))</f>
        <v>-1.9373974432970871</v>
      </c>
      <c r="O50">
        <f t="shared" si="16"/>
        <v>9.9999999999997716E-2</v>
      </c>
      <c r="P50">
        <f t="shared" si="17"/>
        <v>2.2184840763945269E-2</v>
      </c>
      <c r="Q50">
        <f t="shared" si="18"/>
        <v>-1.653943684170238</v>
      </c>
      <c r="R50" s="2">
        <f t="shared" si="19"/>
        <v>6.3499999999999899</v>
      </c>
      <c r="S50">
        <f t="shared" si="20"/>
        <v>-1.9373974432970871</v>
      </c>
      <c r="T50">
        <f t="shared" si="10"/>
        <v>-1.653943684170238</v>
      </c>
      <c r="U50">
        <f t="shared" si="11"/>
        <v>-1.7105522510876772</v>
      </c>
      <c r="AB50">
        <f>EXP($AJ50/$B$41)</f>
        <v>1.0282529650226861</v>
      </c>
      <c r="AC50" s="1">
        <f>($B$9*(1-$B$40))/(($AJ50^$B$40)*$B$42*($B$41^(1-$B$40))*$AB50)</f>
        <v>1.947366743139213E-2</v>
      </c>
      <c r="AD50">
        <f>($B$41^$B$40)/(($B$41^$B$40)-($AJ50^$B$40))</f>
        <v>1.1012048816363511</v>
      </c>
      <c r="AE50" s="1">
        <f>($B$9*(1-$B$40))/(($AJ50^$B$40)*$B$40*($B$41^(1-$B$40))*$AD50)</f>
        <v>2.4356357788768788E-2</v>
      </c>
      <c r="AJ50" s="1">
        <f t="shared" si="12"/>
        <v>3.7583740428843356E+18</v>
      </c>
      <c r="AK50">
        <f>10^S50</f>
        <v>1.1550547134999811E-2</v>
      </c>
      <c r="AL50">
        <f>10^T50</f>
        <v>2.2184840763945262E-2</v>
      </c>
      <c r="AM50" s="1">
        <f t="shared" si="13"/>
        <v>1.947366743139213E-2</v>
      </c>
      <c r="AP50">
        <f>(R49+R50)/2</f>
        <v>6.3249999999999904</v>
      </c>
      <c r="AQ50">
        <f>IF(AP50&lt;($B$20-$B$11),(AK49-AK50),IF(AND(AP50&gt;($B$20-$B$11),AP50&lt;$B$20),$B$16,1E-50))</f>
        <v>3.2590745133357323E-4</v>
      </c>
      <c r="AR50">
        <f>IF(AL50&gt;1E-50,(AL49-AL50),1E-50)</f>
        <v>3.0077333099464212E-3</v>
      </c>
      <c r="AS50">
        <f t="shared" si="14"/>
        <v>2.4729131018511666E-3</v>
      </c>
    </row>
    <row r="51" spans="5:45" x14ac:dyDescent="0.25">
      <c r="E51" s="2">
        <v>6.3999999999999897</v>
      </c>
      <c r="F51">
        <f t="shared" si="21"/>
        <v>0.35481338923356731</v>
      </c>
      <c r="G51">
        <f t="shared" si="22"/>
        <v>3.5481338923356738</v>
      </c>
      <c r="H51">
        <f t="shared" si="23"/>
        <v>0.8636005651344697</v>
      </c>
      <c r="I51">
        <f t="shared" si="15"/>
        <v>1.1260081813253994E-2</v>
      </c>
      <c r="J51">
        <f t="shared" si="9"/>
        <v>1.1260081813253994E-2</v>
      </c>
      <c r="K51">
        <f>IF(E51&lt;($B$20-$B$11),LOG10(I51),IF(AND(E51&gt;=($B$20-$B$11),E51&lt;=($B$20)),LOG10($B$16),-10))</f>
        <v>-1.9484584539859449</v>
      </c>
      <c r="O51">
        <f t="shared" si="16"/>
        <v>0.11220184543019378</v>
      </c>
      <c r="P51">
        <f t="shared" si="17"/>
        <v>1.9504195629799399E-2</v>
      </c>
      <c r="Q51">
        <f t="shared" si="18"/>
        <v>-1.70987195566969</v>
      </c>
      <c r="R51" s="2">
        <f t="shared" si="19"/>
        <v>6.3999999999999897</v>
      </c>
      <c r="S51">
        <f t="shared" si="20"/>
        <v>-1.9484584539859449</v>
      </c>
      <c r="T51">
        <f t="shared" si="10"/>
        <v>-1.70987195566969</v>
      </c>
      <c r="U51">
        <f t="shared" si="11"/>
        <v>-1.762833122477812</v>
      </c>
      <c r="AB51">
        <f>EXP($AJ51/$B$41)</f>
        <v>1.0336674529751897</v>
      </c>
      <c r="AC51" s="1">
        <f>($B$9*(1-$B$40))/(($AJ51^$B$40)*$B$42*($B$41^(1-$B$40))*$AB51)</f>
        <v>1.7265011720981556E-2</v>
      </c>
      <c r="AD51">
        <f>($B$41^$B$40)/(($B$41^$B$40)-($AJ51^$B$40))</f>
        <v>1.114973537348654</v>
      </c>
      <c r="AE51" s="1">
        <f>($B$9*(1-$B$40))/(($AJ51^$B$40)*$B$40*($B$41^(1-$B$40))*$AD51)</f>
        <v>2.1439562215346777E-2</v>
      </c>
      <c r="AJ51" s="1">
        <f t="shared" si="12"/>
        <v>4.466835921509502E+18</v>
      </c>
      <c r="AK51">
        <f>10^S51</f>
        <v>1.1260081813253983E-2</v>
      </c>
      <c r="AL51">
        <f>10^T51</f>
        <v>1.9504195629799395E-2</v>
      </c>
      <c r="AM51" s="1">
        <f t="shared" si="13"/>
        <v>1.7265011720981556E-2</v>
      </c>
      <c r="AP51">
        <f>(R50+R51)/2</f>
        <v>6.3749999999999893</v>
      </c>
      <c r="AQ51">
        <f>IF(AP51&lt;($B$20-$B$11),(AK50-AK51),IF(AND(AP51&gt;($B$20-$B$11),AP51&lt;$B$20),$B$16,1E-50))</f>
        <v>2.9046532174582806E-4</v>
      </c>
      <c r="AR51">
        <f>IF(AL51&gt;1E-50,(AL50-AL51),1E-50)</f>
        <v>2.6806451341458669E-3</v>
      </c>
      <c r="AS51">
        <f t="shared" si="14"/>
        <v>2.2086557104105745E-3</v>
      </c>
    </row>
    <row r="52" spans="5:45" x14ac:dyDescent="0.25">
      <c r="E52" s="2">
        <v>6.4499999999999904</v>
      </c>
      <c r="F52">
        <f t="shared" si="21"/>
        <v>0.39810717055348877</v>
      </c>
      <c r="G52">
        <f t="shared" si="22"/>
        <v>3.9810717055348888</v>
      </c>
      <c r="H52">
        <f t="shared" si="23"/>
        <v>0.88392258993634754</v>
      </c>
      <c r="I52">
        <f t="shared" si="15"/>
        <v>1.1001204322752719E-2</v>
      </c>
      <c r="J52">
        <f t="shared" si="9"/>
        <v>1.1001204322752719E-2</v>
      </c>
      <c r="K52">
        <f>IF(E52&lt;($B$20-$B$11),LOG10(I52),IF(AND(E52&gt;=($B$20-$B$11),E52&lt;=($B$20)),LOG10($B$16),-10))</f>
        <v>-1.9585597691966561</v>
      </c>
      <c r="O52">
        <f t="shared" si="16"/>
        <v>0.12589254117941401</v>
      </c>
      <c r="P52">
        <f t="shared" si="17"/>
        <v>1.711506813918821E-2</v>
      </c>
      <c r="Q52">
        <f t="shared" si="18"/>
        <v>-1.7666213674922431</v>
      </c>
      <c r="R52" s="2">
        <f t="shared" si="19"/>
        <v>6.4499999999999904</v>
      </c>
      <c r="S52">
        <f t="shared" si="20"/>
        <v>-1.9585597691966561</v>
      </c>
      <c r="T52">
        <f t="shared" si="10"/>
        <v>-1.7666213674922431</v>
      </c>
      <c r="U52">
        <f t="shared" si="11"/>
        <v>-1.8155439432054861</v>
      </c>
      <c r="AB52">
        <f>EXP($AJ52/$B$41)</f>
        <v>1.0401396755465988</v>
      </c>
      <c r="AC52" s="1">
        <f>($B$9*(1-$B$40))/(($AJ52^$B$40)*$B$42*($B$41^(1-$B$40))*$AB52)</f>
        <v>1.5291710125261756E-2</v>
      </c>
      <c r="AD52">
        <f>($B$41^$B$40)/(($B$41^$B$40)-($AJ52^$B$40))</f>
        <v>1.1308379421938852</v>
      </c>
      <c r="AE52" s="1">
        <f>($B$9*(1-$B$40))/(($AJ52^$B$40)*$B$40*($B$41^(1-$B$40))*$AD52)</f>
        <v>1.8839965424189968E-2</v>
      </c>
      <c r="AJ52" s="1">
        <f t="shared" si="12"/>
        <v>5.3088444423097641E+18</v>
      </c>
      <c r="AK52">
        <f>10^S52</f>
        <v>1.1001204322752712E-2</v>
      </c>
      <c r="AL52">
        <f>10^T52</f>
        <v>1.7115068139188196E-2</v>
      </c>
      <c r="AM52" s="1">
        <f t="shared" si="13"/>
        <v>1.5291710125261756E-2</v>
      </c>
      <c r="AP52">
        <f>(R51+R52)/2</f>
        <v>6.4249999999999901</v>
      </c>
      <c r="AQ52">
        <f>IF(AP52&lt;($B$20-$B$11),(AK51-AK52),IF(AND(AP52&gt;($B$20-$B$11),AP52&lt;$B$20),$B$16,1E-50))</f>
        <v>2.5887749050127092E-4</v>
      </c>
      <c r="AR52">
        <f>IF(AL52&gt;1E-50,(AL51-AL52),1E-50)</f>
        <v>2.3891274906111988E-3</v>
      </c>
      <c r="AS52">
        <f t="shared" si="14"/>
        <v>1.9733015957198001E-3</v>
      </c>
    </row>
    <row r="53" spans="5:45" x14ac:dyDescent="0.25">
      <c r="E53" s="2">
        <v>6.4999999999999902</v>
      </c>
      <c r="F53">
        <f t="shared" si="21"/>
        <v>0.44668359215095338</v>
      </c>
      <c r="G53">
        <f t="shared" si="22"/>
        <v>4.466835921509535</v>
      </c>
      <c r="H53">
        <f t="shared" si="23"/>
        <v>0.90285794634360084</v>
      </c>
      <c r="I53">
        <f t="shared" si="15"/>
        <v>1.0770479516481732E-2</v>
      </c>
      <c r="J53">
        <f t="shared" si="9"/>
        <v>1.0770479516481732E-2</v>
      </c>
      <c r="K53">
        <f>IF(E53&lt;($B$20-$B$11),LOG10(I53),IF(AND(E53&gt;=($B$20-$B$11),E53&lt;=($B$20)),LOG10($B$16),-10))</f>
        <v>-1.9677649608871519</v>
      </c>
      <c r="O53">
        <f t="shared" si="16"/>
        <v>0.14125375446227234</v>
      </c>
      <c r="P53">
        <f t="shared" si="17"/>
        <v>1.4985756021859897E-2</v>
      </c>
      <c r="Q53">
        <f t="shared" si="18"/>
        <v>-1.8243213422852609</v>
      </c>
      <c r="R53" s="2">
        <f t="shared" si="19"/>
        <v>6.4999999999999902</v>
      </c>
      <c r="S53">
        <f t="shared" si="20"/>
        <v>-1.9677649608871519</v>
      </c>
      <c r="T53">
        <f t="shared" si="10"/>
        <v>-1.8243213422852609</v>
      </c>
      <c r="U53">
        <f t="shared" si="11"/>
        <v>-1.8687657596785057</v>
      </c>
      <c r="AB53">
        <f>EXP($AJ53/$B$41)</f>
        <v>1.0478846511333451</v>
      </c>
      <c r="AC53" s="1">
        <f>($B$9*(1-$B$40))/(($AJ53^$B$40)*$B$42*($B$41^(1-$B$40))*$AB53)</f>
        <v>1.3528020114154731E-2</v>
      </c>
      <c r="AD53">
        <f>($B$41^$B$40)/(($B$41^$B$40)-($AJ53^$B$40))</f>
        <v>1.1491842591735555</v>
      </c>
      <c r="AE53" s="1">
        <f>($B$9*(1-$B$40))/(($AJ53^$B$40)*$B$40*($B$41^(1-$B$40))*$AD53)</f>
        <v>1.6523072345302137E-2</v>
      </c>
      <c r="AJ53" s="1">
        <f t="shared" si="12"/>
        <v>6.3095734448017408E+18</v>
      </c>
      <c r="AK53">
        <f>10^S53</f>
        <v>1.0770479516481732E-2</v>
      </c>
      <c r="AL53">
        <f>10^T53</f>
        <v>1.4985756021859895E-2</v>
      </c>
      <c r="AM53" s="1">
        <f t="shared" si="13"/>
        <v>1.3528020114154731E-2</v>
      </c>
      <c r="AP53">
        <f>(R52+R53)/2</f>
        <v>6.4749999999999908</v>
      </c>
      <c r="AQ53">
        <f>IF(AP53&lt;($B$20-$B$11),(AK52-AK53),IF(AND(AP53&gt;($B$20-$B$11),AP53&lt;$B$20),$B$16,1E-50))</f>
        <v>2.307248062709804E-4</v>
      </c>
      <c r="AR53">
        <f>IF(AL53&gt;1E-50,(AL52-AL53),1E-50)</f>
        <v>2.1293121173283011E-3</v>
      </c>
      <c r="AS53">
        <f t="shared" si="14"/>
        <v>1.7636900111070251E-3</v>
      </c>
    </row>
    <row r="54" spans="5:45" x14ac:dyDescent="0.25">
      <c r="E54" s="2">
        <v>6.5499999999999901</v>
      </c>
      <c r="F54">
        <f t="shared" si="21"/>
        <v>0.50118723362726125</v>
      </c>
      <c r="G54">
        <f t="shared" si="22"/>
        <v>5.0118723362726127</v>
      </c>
      <c r="H54">
        <f t="shared" si="23"/>
        <v>0.92043113419154599</v>
      </c>
      <c r="I54">
        <f t="shared" si="15"/>
        <v>1.0564845816442004E-2</v>
      </c>
      <c r="J54">
        <f t="shared" si="9"/>
        <v>1.0564845816442004E-2</v>
      </c>
      <c r="K54">
        <f>IF(E54&lt;($B$20-$B$11),LOG10(I54),IF(AND(E54&gt;=($B$20-$B$11),E54&lt;=($B$20)),LOG10($B$16),-10))</f>
        <v>-1.9761368366672334</v>
      </c>
      <c r="O54">
        <f t="shared" si="16"/>
        <v>0.15848931924610782</v>
      </c>
      <c r="P54">
        <f t="shared" si="17"/>
        <v>1.3088004599711484E-2</v>
      </c>
      <c r="Q54">
        <f t="shared" si="18"/>
        <v>-1.8831265610421772</v>
      </c>
      <c r="R54" s="2">
        <f t="shared" si="19"/>
        <v>6.5499999999999901</v>
      </c>
      <c r="S54">
        <f t="shared" si="20"/>
        <v>-1.9761368366672334</v>
      </c>
      <c r="T54">
        <f t="shared" si="10"/>
        <v>-1.8831265610421772</v>
      </c>
      <c r="U54">
        <f t="shared" si="11"/>
        <v>-1.9225948957330845</v>
      </c>
      <c r="AB54">
        <f>EXP($AJ54/$B$41)</f>
        <v>1.0571646076286794</v>
      </c>
      <c r="AC54" s="1">
        <f>($B$9*(1-$B$40))/(($AJ54^$B$40)*$B$42*($B$41^(1-$B$40))*$AB54)</f>
        <v>1.1951023607024245E-2</v>
      </c>
      <c r="AD54">
        <f>($B$41^$B$40)/(($B$41^$B$40)-($AJ54^$B$40))</f>
        <v>1.1704909788470979</v>
      </c>
      <c r="AE54" s="1">
        <f>($B$9*(1-$B$40))/(($AJ54^$B$40)*$B$40*($B$41^(1-$B$40))*$AD54)</f>
        <v>1.4458139215187706E-2</v>
      </c>
      <c r="AJ54" s="1">
        <f t="shared" si="12"/>
        <v>7.4989420933243249E+18</v>
      </c>
      <c r="AK54">
        <f>10^S54</f>
        <v>1.0564845816442002E-2</v>
      </c>
      <c r="AL54">
        <f>10^T54</f>
        <v>1.3088004599711477E-2</v>
      </c>
      <c r="AM54" s="1">
        <f t="shared" si="13"/>
        <v>1.1951023607024245E-2</v>
      </c>
      <c r="AP54">
        <f>(R53+R54)/2</f>
        <v>6.5249999999999897</v>
      </c>
      <c r="AQ54">
        <f>IF(AP54&lt;($B$20-$B$11),(AK53-AK54),IF(AND(AP54&gt;($B$20-$B$11),AP54&lt;$B$20),$B$16,1E-50))</f>
        <v>2.0563370003972951E-4</v>
      </c>
      <c r="AR54">
        <f>IF(AL54&gt;1E-50,(AL53-AL54),1E-50)</f>
        <v>1.8977514221484183E-3</v>
      </c>
      <c r="AS54">
        <f t="shared" si="14"/>
        <v>1.5769965071304858E-3</v>
      </c>
    </row>
    <row r="55" spans="5:45" x14ac:dyDescent="0.25">
      <c r="E55" s="2">
        <v>6.5999999999999899</v>
      </c>
      <c r="F55">
        <f t="shared" si="21"/>
        <v>0.56234132519033642</v>
      </c>
      <c r="G55">
        <f t="shared" si="22"/>
        <v>5.6234132519033659</v>
      </c>
      <c r="H55">
        <f t="shared" si="23"/>
        <v>0.93667997418044979</v>
      </c>
      <c r="I55">
        <f t="shared" si="15"/>
        <v>1.0381574588369661E-2</v>
      </c>
      <c r="J55">
        <f t="shared" si="9"/>
        <v>1.0381574588369661E-2</v>
      </c>
      <c r="K55">
        <f>IF(E55&lt;($B$20-$B$11),LOG10(I55),IF(AND(E55&gt;=($B$20-$B$11),E55&lt;=($B$20)),LOG10($B$16),-10))</f>
        <v>-1.9837367714221978</v>
      </c>
      <c r="O55">
        <f t="shared" si="16"/>
        <v>0.17782794100388827</v>
      </c>
      <c r="P55">
        <f t="shared" si="17"/>
        <v>1.1396631864377059E-2</v>
      </c>
      <c r="Q55">
        <f t="shared" si="18"/>
        <v>-1.9432234801411501</v>
      </c>
      <c r="R55" s="2">
        <f t="shared" si="19"/>
        <v>6.5999999999999899</v>
      </c>
      <c r="S55">
        <f t="shared" si="20"/>
        <v>-1.9837367714221978</v>
      </c>
      <c r="T55">
        <f t="shared" si="10"/>
        <v>-1.9432234801411501</v>
      </c>
      <c r="U55">
        <f t="shared" si="11"/>
        <v>-1.9771458324631113</v>
      </c>
      <c r="AB55">
        <f>EXP($AJ55/$B$41)</f>
        <v>1.0683007957033102</v>
      </c>
      <c r="AC55" s="1">
        <f>($B$9*(1-$B$40))/(($AJ55^$B$40)*$B$42*($B$41^(1-$B$40))*$AB55)</f>
        <v>1.0540329015072304E-2</v>
      </c>
      <c r="AD55">
        <f>($B$41^$B$40)/(($B$41^$B$40)-($AJ55^$B$40))</f>
        <v>1.1953580673639019</v>
      </c>
      <c r="AE55" s="1">
        <f>($B$9*(1-$B$40))/(($AJ55^$B$40)*$B$40*($B$41^(1-$B$40))*$AD55)</f>
        <v>1.2617765625789763E-2</v>
      </c>
      <c r="AJ55" s="1">
        <f t="shared" si="12"/>
        <v>8.912509381337172E+18</v>
      </c>
      <c r="AK55">
        <f>10^S55</f>
        <v>1.0381574588369661E-2</v>
      </c>
      <c r="AL55">
        <f>10^T55</f>
        <v>1.1396631864377053E-2</v>
      </c>
      <c r="AM55" s="1">
        <f t="shared" si="13"/>
        <v>1.0540329015072304E-2</v>
      </c>
      <c r="AP55">
        <f>(R54+R55)/2</f>
        <v>6.5749999999999904</v>
      </c>
      <c r="AQ55">
        <f>IF(AP55&lt;($B$20-$B$11),(AK54-AK55),IF(AND(AP55&gt;($B$20-$B$11),AP55&lt;$B$20),$B$16,1E-50))</f>
        <v>1.83271228072341E-4</v>
      </c>
      <c r="AR55">
        <f>IF(AL55&gt;1E-50,(AL54-AL55),1E-50)</f>
        <v>1.6913727353344236E-3</v>
      </c>
      <c r="AS55">
        <f t="shared" si="14"/>
        <v>1.4106945919519411E-3</v>
      </c>
    </row>
    <row r="56" spans="5:45" x14ac:dyDescent="0.25">
      <c r="E56" s="2">
        <v>6.6499999999999897</v>
      </c>
      <c r="F56">
        <f t="shared" si="21"/>
        <v>0.63095734448017882</v>
      </c>
      <c r="G56">
        <f t="shared" si="22"/>
        <v>6.3095734448017886</v>
      </c>
      <c r="H56">
        <f t="shared" si="23"/>
        <v>0.95165300381636453</v>
      </c>
      <c r="I56">
        <f t="shared" si="15"/>
        <v>1.0218233934417299E-2</v>
      </c>
      <c r="J56">
        <f t="shared" si="9"/>
        <v>1.0218233934417299E-2</v>
      </c>
      <c r="K56">
        <f>IF(E56&lt;($B$20-$B$11),LOG10(I56),IF(AND(E56&gt;=($B$20-$B$11),E56&lt;=($B$20)),LOG10($B$16),-10))</f>
        <v>-1.9906241588798674</v>
      </c>
      <c r="O56">
        <f t="shared" si="16"/>
        <v>0.19952623149688337</v>
      </c>
      <c r="P56">
        <f t="shared" si="17"/>
        <v>9.8891943272764165E-3</v>
      </c>
      <c r="Q56">
        <f t="shared" si="18"/>
        <v>-2.0048390889357659</v>
      </c>
      <c r="R56" s="2">
        <f t="shared" si="19"/>
        <v>6.6499999999999897</v>
      </c>
      <c r="S56">
        <f t="shared" si="20"/>
        <v>-1.9906241588798674</v>
      </c>
      <c r="T56">
        <f t="shared" si="10"/>
        <v>-2.0048390889357659</v>
      </c>
      <c r="U56">
        <f t="shared" si="11"/>
        <v>-2.0325546309036731</v>
      </c>
      <c r="AB56">
        <f>EXP($AJ56/$B$41)</f>
        <v>1.0816888431948581</v>
      </c>
      <c r="AC56" s="1">
        <f>($B$9*(1-$B$40))/(($AJ56^$B$40)*$B$42*($B$41^(1-$B$40))*$AB56)</f>
        <v>9.2778077510486789E-3</v>
      </c>
      <c r="AD56">
        <f>($B$41^$B$40)/(($B$41^$B$40)-($AJ56^$B$40))</f>
        <v>1.2245479717697265</v>
      </c>
      <c r="AE56" s="1">
        <f>($B$9*(1-$B$40))/(($AJ56^$B$40)*$B$40*($B$41^(1-$B$40))*$AD56)</f>
        <v>1.0977530937722279E-2</v>
      </c>
      <c r="AJ56" s="1">
        <f t="shared" si="12"/>
        <v>1.0592537251772545E+19</v>
      </c>
      <c r="AK56">
        <f>10^S56</f>
        <v>1.0218233934417297E-2</v>
      </c>
      <c r="AL56">
        <f>10^T56</f>
        <v>9.8891943272764182E-3</v>
      </c>
      <c r="AM56" s="1">
        <f t="shared" si="13"/>
        <v>9.2778077510486789E-3</v>
      </c>
      <c r="AP56">
        <f>(R55+R56)/2</f>
        <v>6.6249999999999893</v>
      </c>
      <c r="AQ56">
        <f>IF(AP56&lt;($B$20-$B$11),(AK55-AK56),IF(AND(AP56&gt;($B$20-$B$11),AP56&lt;$B$20),$B$16,1E-50))</f>
        <v>1.6334065395236415E-4</v>
      </c>
      <c r="AR56">
        <f>IF(AL56&gt;1E-50,(AL55-AL56),1E-50)</f>
        <v>1.5074375371006352E-3</v>
      </c>
      <c r="AS56">
        <f t="shared" si="14"/>
        <v>1.262521264023625E-3</v>
      </c>
    </row>
    <row r="57" spans="5:45" x14ac:dyDescent="0.25">
      <c r="E57" s="2">
        <v>6.6999999999999904</v>
      </c>
      <c r="F57">
        <f t="shared" si="21"/>
        <v>0.70794578438412281</v>
      </c>
      <c r="G57">
        <f t="shared" si="22"/>
        <v>7.0794578438412303</v>
      </c>
      <c r="H57">
        <f t="shared" si="23"/>
        <v>0.96540699977091593</v>
      </c>
      <c r="I57">
        <f t="shared" si="15"/>
        <v>1.0072656423346829E-2</v>
      </c>
      <c r="J57">
        <f t="shared" si="9"/>
        <v>1.0072656423346829E-2</v>
      </c>
      <c r="K57">
        <f>IF(E57&lt;($B$20-$B$11),LOG10(I57),IF(AND(E57&gt;=($B$20-$B$11),E57&lt;=($B$20)),LOG10($B$16),-10))</f>
        <v>-1.9968559795098126</v>
      </c>
      <c r="O57">
        <f t="shared" si="16"/>
        <v>0.22387211385682917</v>
      </c>
      <c r="P57">
        <f t="shared" si="17"/>
        <v>8.5456892081574223E-3</v>
      </c>
      <c r="Q57">
        <f t="shared" si="18"/>
        <v>-2.068252905766029</v>
      </c>
      <c r="R57" s="2">
        <f t="shared" si="19"/>
        <v>6.6999999999999904</v>
      </c>
      <c r="S57">
        <f t="shared" si="20"/>
        <v>-1.9968559795098126</v>
      </c>
      <c r="T57">
        <f t="shared" si="10"/>
        <v>-2.068252905766029</v>
      </c>
      <c r="U57">
        <f t="shared" si="11"/>
        <v>-2.08898299989804</v>
      </c>
      <c r="AB57">
        <f>EXP($AJ57/$B$41)</f>
        <v>1.0978189404475569</v>
      </c>
      <c r="AC57" s="1">
        <f>($B$9*(1-$B$40))/(($AJ57^$B$40)*$B$42*($B$41^(1-$B$40))*$AB57)</f>
        <v>8.1473617557726186E-3</v>
      </c>
      <c r="AD57">
        <f>($B$41^$B$40)/(($B$41^$B$40)-($AJ57^$B$40))</f>
        <v>1.2590445283085616</v>
      </c>
      <c r="AE57" s="1">
        <f>($B$9*(1-$B$40))/(($AJ57^$B$40)*$B$40*($B$41^(1-$B$40))*$AD57)</f>
        <v>9.5156702332225788E-3</v>
      </c>
      <c r="AJ57" s="1">
        <f t="shared" si="12"/>
        <v>1.2589254117941342E+19</v>
      </c>
      <c r="AK57">
        <f>10^S57</f>
        <v>1.0072656423346824E-2</v>
      </c>
      <c r="AL57">
        <f>10^T57</f>
        <v>8.5456892081574171E-3</v>
      </c>
      <c r="AM57" s="1">
        <f t="shared" si="13"/>
        <v>8.1473617557726186E-3</v>
      </c>
      <c r="AP57">
        <f>(R56+R57)/2</f>
        <v>6.6749999999999901</v>
      </c>
      <c r="AQ57">
        <f>IF(AP57&lt;($B$20-$B$11),(AK56-AK57),IF(AND(AP57&gt;($B$20-$B$11),AP57&lt;$B$20),$B$16,1E-50))</f>
        <v>1.455775110704733E-4</v>
      </c>
      <c r="AR57">
        <f>IF(AL57&gt;1E-50,(AL56-AL57),1E-50)</f>
        <v>1.3435051191190012E-3</v>
      </c>
      <c r="AS57">
        <f t="shared" si="14"/>
        <v>1.1304459952760602E-3</v>
      </c>
    </row>
    <row r="58" spans="5:45" x14ac:dyDescent="0.25">
      <c r="E58" s="2">
        <v>6.7499999999999902</v>
      </c>
      <c r="F58">
        <f t="shared" si="21"/>
        <v>0.79432823472426428</v>
      </c>
      <c r="G58">
        <f t="shared" si="22"/>
        <v>7.9432823472426444</v>
      </c>
      <c r="H58">
        <f t="shared" si="23"/>
        <v>0.9780046982836601</v>
      </c>
      <c r="I58">
        <f t="shared" si="15"/>
        <v>9.942910330034152E-3</v>
      </c>
      <c r="J58">
        <f t="shared" si="9"/>
        <v>9.942910330034152E-3</v>
      </c>
      <c r="K58">
        <f>IF(E58&lt;($B$20-$B$11),LOG10(I58),IF(AND(E58&gt;=($B$20-$B$11),E58&lt;=($B$20)),LOG10($B$16),-10))</f>
        <v>-2.0024864772449318</v>
      </c>
      <c r="O58">
        <f t="shared" si="16"/>
        <v>0.25118864315095252</v>
      </c>
      <c r="P58">
        <f t="shared" si="17"/>
        <v>7.3482890103551517E-3</v>
      </c>
      <c r="Q58">
        <f t="shared" si="18"/>
        <v>-2.133813771101376</v>
      </c>
      <c r="R58" s="2">
        <f t="shared" si="19"/>
        <v>6.7499999999999902</v>
      </c>
      <c r="S58">
        <f t="shared" si="20"/>
        <v>-2.0024864772449318</v>
      </c>
      <c r="T58">
        <f t="shared" si="10"/>
        <v>-2.133813771101376</v>
      </c>
      <c r="U58">
        <f t="shared" si="11"/>
        <v>-2.1466231307666304</v>
      </c>
      <c r="AB58">
        <f>EXP($AJ58/$B$41)</f>
        <v>1.1173027049363873</v>
      </c>
      <c r="AC58" s="1">
        <f>($B$9*(1-$B$40))/(($AJ58^$B$40)*$B$42*($B$41^(1-$B$40))*$AB58)</f>
        <v>7.1347189355812149E-3</v>
      </c>
      <c r="AD58">
        <f>($B$41^$B$40)/(($B$41^$B$40)-($AJ58^$B$40))</f>
        <v>1.3001396182122127</v>
      </c>
      <c r="AE58" s="1">
        <f>($B$9*(1-$B$40))/(($AJ58^$B$40)*$B$40*($B$41^(1-$B$40))*$AD58)</f>
        <v>8.212785508916404E-3</v>
      </c>
      <c r="AJ58" s="1">
        <f t="shared" si="12"/>
        <v>1.4962356560943931E+19</v>
      </c>
      <c r="AK58">
        <f>10^S58</f>
        <v>9.9429103300341434E-3</v>
      </c>
      <c r="AL58">
        <f>10^T58</f>
        <v>7.3482890103551543E-3</v>
      </c>
      <c r="AM58" s="1">
        <f t="shared" si="13"/>
        <v>7.1347189355812149E-3</v>
      </c>
      <c r="AP58">
        <f>(R57+R58)/2</f>
        <v>6.7249999999999908</v>
      </c>
      <c r="AQ58">
        <f>IF(AP58&lt;($B$20-$B$11),(AK57-AK58),IF(AND(AP58&gt;($B$20-$B$11),AP58&lt;$B$20),$B$16,1E-50))</f>
        <v>1.2974609331268053E-4</v>
      </c>
      <c r="AR58">
        <f>IF(AL58&gt;1E-50,(AL57-AL58),1E-50)</f>
        <v>1.1974001978022628E-3</v>
      </c>
      <c r="AS58">
        <f t="shared" si="14"/>
        <v>1.0126428201914037E-3</v>
      </c>
    </row>
    <row r="59" spans="5:45" x14ac:dyDescent="0.25">
      <c r="E59" s="2">
        <v>6.7999999999999901</v>
      </c>
      <c r="F59">
        <f t="shared" si="21"/>
        <v>0.8912509381337258</v>
      </c>
      <c r="G59">
        <f t="shared" si="22"/>
        <v>8.9125093813372605</v>
      </c>
      <c r="H59">
        <f t="shared" si="23"/>
        <v>0.98951275956733453</v>
      </c>
      <c r="I59">
        <f t="shared" si="15"/>
        <v>9.8272740026501063E-3</v>
      </c>
      <c r="J59">
        <f t="shared" si="9"/>
        <v>9.8272740026501063E-3</v>
      </c>
      <c r="K59">
        <f>IF(E59&lt;($B$20-$B$11),LOG10(I59),IF(AND(E59&gt;=($B$20-$B$11),E59&lt;=($B$20)),LOG10($B$16),-10))</f>
        <v>-2.007566934842449</v>
      </c>
      <c r="O59">
        <f t="shared" si="16"/>
        <v>0.2818382931264391</v>
      </c>
      <c r="P59">
        <f t="shared" si="17"/>
        <v>6.2811049607423433E-3</v>
      </c>
      <c r="Q59">
        <f t="shared" si="18"/>
        <v>-2.2019639492339866</v>
      </c>
      <c r="R59" s="2">
        <f t="shared" si="19"/>
        <v>6.7999999999999901</v>
      </c>
      <c r="S59">
        <f t="shared" si="20"/>
        <v>-2.007566934842449</v>
      </c>
      <c r="T59">
        <f t="shared" si="10"/>
        <v>-2.2019639492339866</v>
      </c>
      <c r="U59">
        <f t="shared" si="11"/>
        <v>-2.2057034433218607</v>
      </c>
      <c r="AB59">
        <f>EXP($AJ59/$B$41)</f>
        <v>1.1409094115915446</v>
      </c>
      <c r="AC59" s="1">
        <f>($B$9*(1-$B$40))/(($AJ59^$B$40)*$B$42*($B$41^(1-$B$40))*$AB59)</f>
        <v>6.2272536615958739E-3</v>
      </c>
      <c r="AD59">
        <f>($B$41^$B$40)/(($B$41^$B$40)-($AJ59^$B$40))</f>
        <v>1.3495641280504287</v>
      </c>
      <c r="AE59" s="1">
        <f>($B$9*(1-$B$40))/(($AJ59^$B$40)*$B$40*($B$41^(1-$B$40))*$AD59)</f>
        <v>7.0515882760984021E-3</v>
      </c>
      <c r="AJ59" s="1">
        <f t="shared" si="12"/>
        <v>1.7782794100388737E+19</v>
      </c>
      <c r="AK59">
        <f>10^S59</f>
        <v>9.8272740026500993E-3</v>
      </c>
      <c r="AL59">
        <f>10^T59</f>
        <v>6.2811049607423355E-3</v>
      </c>
      <c r="AM59" s="1">
        <f t="shared" si="13"/>
        <v>6.2272536615958739E-3</v>
      </c>
      <c r="AP59">
        <f>(R58+R59)/2</f>
        <v>6.7749999999999897</v>
      </c>
      <c r="AQ59">
        <f>IF(AP59&lt;($B$20-$B$11),(AK58-AK59),IF(AND(AP59&gt;($B$20-$B$11),AP59&lt;$B$20),$B$16,1E-50))</f>
        <v>1.1563632738404404E-4</v>
      </c>
      <c r="AR59">
        <f>IF(AL59&gt;1E-50,(AL58-AL59),1E-50)</f>
        <v>1.0671840496128187E-3</v>
      </c>
      <c r="AS59">
        <f t="shared" si="14"/>
        <v>9.0746527398534102E-4</v>
      </c>
    </row>
    <row r="60" spans="5:45" x14ac:dyDescent="0.25">
      <c r="E60" s="2">
        <v>6.8499999999999899</v>
      </c>
      <c r="F60">
        <f t="shared" si="21"/>
        <v>0.99999999999997746</v>
      </c>
      <c r="G60">
        <f t="shared" si="22"/>
        <v>9.9999999999997762</v>
      </c>
      <c r="H60">
        <f t="shared" si="23"/>
        <v>0.999999999999998</v>
      </c>
      <c r="I60">
        <f t="shared" si="15"/>
        <v>9.5255991891497124E-3</v>
      </c>
      <c r="J60">
        <f t="shared" si="9"/>
        <v>9.5255991891497124E-3</v>
      </c>
      <c r="K60">
        <f>IF(E60&lt;($B$20-$B$11),LOG10(I60),IF(AND(E60&gt;=($B$20-$B$11),E60&lt;=($B$20)),LOG10($B$16),-10))</f>
        <v>-2.0211076963498016</v>
      </c>
      <c r="O60">
        <f t="shared" si="16"/>
        <v>0.31622776601683078</v>
      </c>
      <c r="P60">
        <f t="shared" si="17"/>
        <v>5.3299761753635589E-3</v>
      </c>
      <c r="Q60">
        <f t="shared" si="18"/>
        <v>-2.2732747322363291</v>
      </c>
      <c r="R60" s="2">
        <f t="shared" si="19"/>
        <v>6.8499999999999899</v>
      </c>
      <c r="S60">
        <f t="shared" si="20"/>
        <v>-2.0211076963498016</v>
      </c>
      <c r="T60">
        <f t="shared" si="10"/>
        <v>-2.2732747322363291</v>
      </c>
      <c r="U60">
        <f t="shared" si="11"/>
        <v>-2.266495415019576</v>
      </c>
      <c r="AB60">
        <f>EXP($AJ60/$B$41)</f>
        <v>1.1696155522715972</v>
      </c>
      <c r="AC60" s="1">
        <f>($B$9*(1-$B$40))/(($AJ60^$B$40)*$B$42*($B$41^(1-$B$40))*$AB60)</f>
        <v>5.4138296339897758E-3</v>
      </c>
      <c r="AD60">
        <f>($B$41^$B$40)/(($B$41^$B$40)-($AJ60^$B$40))</f>
        <v>1.4096921128175117</v>
      </c>
      <c r="AE60" s="1">
        <f>($B$9*(1-$B$40))/(($AJ60^$B$40)*$B$40*($B$41^(1-$B$40))*$AD60)</f>
        <v>6.0166701529910461E-3</v>
      </c>
      <c r="AJ60" s="1">
        <f t="shared" si="12"/>
        <v>2.1134890398365868E+19</v>
      </c>
      <c r="AK60">
        <f>10^S60</f>
        <v>9.5255991891497072E-3</v>
      </c>
      <c r="AL60">
        <f>10^T60</f>
        <v>5.3299761753635563E-3</v>
      </c>
      <c r="AM60" s="1">
        <f t="shared" si="13"/>
        <v>5.4138296339897758E-3</v>
      </c>
      <c r="AP60">
        <f>(R59+R60)/2</f>
        <v>6.8249999999999904</v>
      </c>
      <c r="AQ60">
        <f>IF(AP60&lt;($B$20-$B$11),(AK59-AK60),IF(AND(AP60&gt;($B$20-$B$11),AP60&lt;$B$20),$B$16,1E-50))</f>
        <v>3.0167481350039209E-4</v>
      </c>
      <c r="AR60">
        <f>IF(AL60&gt;1E-50,(AL59-AL60),1E-50)</f>
        <v>9.5112878537877924E-4</v>
      </c>
      <c r="AS60">
        <f t="shared" si="14"/>
        <v>8.1342402760609805E-4</v>
      </c>
    </row>
    <row r="61" spans="5:45" x14ac:dyDescent="0.25">
      <c r="E61" s="2">
        <v>6.8999999999999897</v>
      </c>
      <c r="F61">
        <f t="shared" si="21"/>
        <v>1.1220184543019378</v>
      </c>
      <c r="G61">
        <f t="shared" si="22"/>
        <v>11.220184543019382</v>
      </c>
      <c r="H61">
        <f t="shared" si="23"/>
        <v>1.0095358979046163</v>
      </c>
      <c r="I61">
        <f t="shared" si="15"/>
        <v>9.6323598175855115E-3</v>
      </c>
      <c r="J61">
        <f t="shared" si="9"/>
        <v>9.7242130173865078E-3</v>
      </c>
      <c r="K61">
        <f>IF(E61&lt;($B$20-$B$11),LOG10(I61),IF(AND(E61&gt;=($B$20-$B$11),E61&lt;=($B$20)),LOG10($B$16),-50))</f>
        <v>-2.0121455361242364</v>
      </c>
      <c r="O61">
        <f t="shared" si="16"/>
        <v>0.35481338923356731</v>
      </c>
      <c r="P61">
        <f t="shared" si="17"/>
        <v>4.4822817531087059E-3</v>
      </c>
      <c r="Q61">
        <f>IF(E61&lt;$B$20,LOG10(P61),-50)</f>
        <v>-2.3485008474943005</v>
      </c>
      <c r="R61" s="2">
        <f t="shared" si="19"/>
        <v>6.8999999999999897</v>
      </c>
      <c r="S61">
        <f t="shared" si="20"/>
        <v>-2.0121455361242364</v>
      </c>
      <c r="T61">
        <f t="shared" si="10"/>
        <v>-2.3485008474943005</v>
      </c>
      <c r="U61">
        <f t="shared" si="11"/>
        <v>-2.329321697420748</v>
      </c>
      <c r="AB61">
        <f>EXP($AJ61/$B$41)</f>
        <v>1.2046736659983259</v>
      </c>
      <c r="AC61" s="1">
        <f>($B$9*(1-$B$40))/(($AJ61^$B$40)*$B$42*($B$41^(1-$B$40))*$AB61)</f>
        <v>4.6846624392799015E-3</v>
      </c>
      <c r="AD61">
        <f>($B$41^$B$40)/(($B$41^$B$40)-($AJ61^$B$40))</f>
        <v>1.4838708122680198</v>
      </c>
      <c r="AE61" s="1">
        <f>($B$9*(1-$B$40))/(($AJ61^$B$40)*$B$40*($B$41^(1-$B$40))*$AD61)</f>
        <v>5.094298404879999E-3</v>
      </c>
      <c r="AJ61" s="1">
        <f t="shared" si="12"/>
        <v>2.5118864315095073E+19</v>
      </c>
      <c r="AK61">
        <f>10^S61</f>
        <v>9.7242130173865009E-3</v>
      </c>
      <c r="AL61">
        <f>10^T61</f>
        <v>4.4822817531087024E-3</v>
      </c>
      <c r="AM61" s="1">
        <f t="shared" si="13"/>
        <v>4.6846624392799015E-3</v>
      </c>
      <c r="AP61">
        <f>(R60+R61)/2</f>
        <v>6.8749999999999893</v>
      </c>
      <c r="AQ61">
        <f>IF(AP61&lt;($B$20-$B$11),(AK60-AK61),IF(AND(AP61&gt;($B$20-$B$11),AP61&lt;$B$20),$B$16,1E-50))</f>
        <v>9.7242130173865078E-3</v>
      </c>
      <c r="AR61">
        <f>IF(AL61&gt;1E-50,(AL60-AL61),1E-50)</f>
        <v>8.4769442225485388E-4</v>
      </c>
      <c r="AS61">
        <f t="shared" si="14"/>
        <v>7.2916719470987428E-4</v>
      </c>
    </row>
    <row r="62" spans="5:45" x14ac:dyDescent="0.25">
      <c r="E62" s="2">
        <v>6.9499999999999904</v>
      </c>
      <c r="F62">
        <f t="shared" si="21"/>
        <v>1.2589254117941404</v>
      </c>
      <c r="G62">
        <f t="shared" si="22"/>
        <v>12.589254117941406</v>
      </c>
      <c r="H62">
        <f t="shared" si="23"/>
        <v>1.0181893650516798</v>
      </c>
      <c r="I62">
        <f t="shared" si="15"/>
        <v>9.5504955670922698E-3</v>
      </c>
      <c r="J62">
        <f t="shared" si="9"/>
        <v>9.7242130173865078E-3</v>
      </c>
      <c r="K62">
        <f t="shared" ref="K62:K85" si="24">IF(E62&lt;($B$20-$B$11),LOG10(I62),IF(AND(E62&gt;=($B$20-$B$11),E62&lt;=($B$20)),LOG10($B$16),-50))</f>
        <v>-2.0121455361242364</v>
      </c>
      <c r="O62">
        <f t="shared" si="16"/>
        <v>0.39810717055348877</v>
      </c>
      <c r="P62">
        <f t="shared" si="17"/>
        <v>3.7267733040233131E-3</v>
      </c>
      <c r="Q62">
        <f t="shared" ref="Q62:Q85" si="25">IF(E62&lt;$B$20,LOG10(P62),-50)</f>
        <v>-2.428667024151467</v>
      </c>
      <c r="R62" s="2">
        <f t="shared" si="19"/>
        <v>6.9499999999999904</v>
      </c>
      <c r="S62">
        <f t="shared" si="20"/>
        <v>-2.0121455361242364</v>
      </c>
      <c r="T62">
        <f t="shared" si="10"/>
        <v>-2.428667024151467</v>
      </c>
      <c r="U62">
        <f t="shared" si="11"/>
        <v>-2.3945657626242807</v>
      </c>
      <c r="AB62">
        <f>EXP($AJ62/$B$41)</f>
        <v>1.2477095006799126</v>
      </c>
      <c r="AC62" s="1">
        <f>($B$9*(1-$B$40))/(($AJ62^$B$40)*$B$42*($B$41^(1-$B$40))*$AB62)</f>
        <v>4.0311989977845396E-3</v>
      </c>
      <c r="AD62">
        <f>($B$41^$B$40)/(($B$41^$B$40)-($AJ62^$B$40))</f>
        <v>1.5769774008625055</v>
      </c>
      <c r="AE62" s="1">
        <f>($B$9*(1-$B$40))/(($AJ62^$B$40)*$B$40*($B$41^(1-$B$40))*$AD62)</f>
        <v>4.2722337190679183E-3</v>
      </c>
      <c r="AJ62" s="1">
        <f t="shared" si="12"/>
        <v>2.9853826189178921E+19</v>
      </c>
      <c r="AK62">
        <f>10^S62</f>
        <v>9.7242130173865009E-3</v>
      </c>
      <c r="AL62">
        <f>10^T62</f>
        <v>3.7267733040233118E-3</v>
      </c>
      <c r="AM62" s="1">
        <f t="shared" si="13"/>
        <v>4.0311989977845396E-3</v>
      </c>
      <c r="AP62">
        <f>(R61+R62)/2</f>
        <v>6.9249999999999901</v>
      </c>
      <c r="AQ62">
        <f>IF(AP62&lt;($B$20-$B$11),(AK61-AK62),IF(AND(AP62&gt;($B$20-$B$11),AP62&lt;$B$20),$B$16,1E-50))</f>
        <v>9.7242130173865078E-3</v>
      </c>
      <c r="AR62">
        <f>IF(AL62&gt;1E-50,(AL61-AL62),1E-50)</f>
        <v>7.5550844908539062E-4</v>
      </c>
      <c r="AS62">
        <f t="shared" si="14"/>
        <v>6.5346344149536193E-4</v>
      </c>
    </row>
    <row r="63" spans="5:45" x14ac:dyDescent="0.25">
      <c r="E63" s="2">
        <v>6.9999999999999902</v>
      </c>
      <c r="F63">
        <f t="shared" si="21"/>
        <v>1.4125375446227237</v>
      </c>
      <c r="G63">
        <f t="shared" si="22"/>
        <v>14.125375446227237</v>
      </c>
      <c r="H63">
        <f t="shared" si="23"/>
        <v>1.0260277663940447</v>
      </c>
      <c r="I63">
        <f t="shared" si="15"/>
        <v>9.4775339770404345E-3</v>
      </c>
      <c r="J63">
        <f t="shared" si="9"/>
        <v>9.7242130173865078E-3</v>
      </c>
      <c r="K63">
        <f t="shared" si="24"/>
        <v>-2.0121455361242364</v>
      </c>
      <c r="O63">
        <f t="shared" si="16"/>
        <v>0.44668359215095338</v>
      </c>
      <c r="P63">
        <f t="shared" si="17"/>
        <v>3.053425690007998E-3</v>
      </c>
      <c r="Q63">
        <f t="shared" si="25"/>
        <v>-2.5152126447895089</v>
      </c>
      <c r="R63" s="2">
        <f t="shared" si="19"/>
        <v>6.9999999999999902</v>
      </c>
      <c r="S63">
        <f t="shared" si="20"/>
        <v>-2.0121455361242364</v>
      </c>
      <c r="T63">
        <f t="shared" si="10"/>
        <v>-2.5152126447895089</v>
      </c>
      <c r="U63">
        <f t="shared" si="11"/>
        <v>-2.4626833680738702</v>
      </c>
      <c r="AB63">
        <f>EXP($AJ63/$B$41)</f>
        <v>1.3008615805206427</v>
      </c>
      <c r="AC63" s="1">
        <f>($B$9*(1-$B$40))/(($AJ63^$B$40)*$B$42*($B$41^(1-$B$40))*$AB63)</f>
        <v>3.4460107818104478E-3</v>
      </c>
      <c r="AD63">
        <f>($B$41^$B$40)/(($B$41^$B$40)-($AJ63^$B$40))</f>
        <v>1.6964077109784235</v>
      </c>
      <c r="AE63" s="1">
        <f>($B$9*(1-$B$40))/(($AJ63^$B$40)*$B$40*($B$41^(1-$B$40))*$AD63)</f>
        <v>3.5395677966313251E-3</v>
      </c>
      <c r="AJ63" s="1">
        <f t="shared" si="12"/>
        <v>3.5481338923356717E+19</v>
      </c>
      <c r="AK63">
        <f>10^S63</f>
        <v>9.7242130173865009E-3</v>
      </c>
      <c r="AL63">
        <f>10^T63</f>
        <v>3.0534256900079959E-3</v>
      </c>
      <c r="AM63" s="1">
        <f t="shared" si="13"/>
        <v>3.4460107818104478E-3</v>
      </c>
      <c r="AP63">
        <f>(R62+R63)/2</f>
        <v>6.9749999999999908</v>
      </c>
      <c r="AQ63">
        <f>IF(AP63&lt;($B$20-$B$11),(AK62-AK63),IF(AND(AP63&gt;($B$20-$B$11),AP63&lt;$B$20),$B$16,1E-50))</f>
        <v>9.7242130173865078E-3</v>
      </c>
      <c r="AR63">
        <f>IF(AL63&gt;1E-50,(AL62-AL63),1E-50)</f>
        <v>6.7334761401531594E-4</v>
      </c>
      <c r="AS63">
        <f t="shared" si="14"/>
        <v>5.8518821597409185E-4</v>
      </c>
    </row>
    <row r="64" spans="5:45" x14ac:dyDescent="0.25">
      <c r="E64" s="2">
        <v>7.0499999999999901</v>
      </c>
      <c r="F64">
        <f t="shared" si="21"/>
        <v>1.5848931924610785</v>
      </c>
      <c r="G64">
        <f t="shared" si="22"/>
        <v>15.848931924610792</v>
      </c>
      <c r="H64">
        <f t="shared" si="23"/>
        <v>1.0331161644312008</v>
      </c>
      <c r="I64">
        <f t="shared" si="15"/>
        <v>9.4125068914591489E-3</v>
      </c>
      <c r="J64">
        <f t="shared" si="9"/>
        <v>9.7242130173865078E-3</v>
      </c>
      <c r="K64">
        <f t="shared" si="24"/>
        <v>-2.0121455361242364</v>
      </c>
      <c r="O64">
        <f t="shared" si="16"/>
        <v>0.50118723362726125</v>
      </c>
      <c r="P64">
        <f t="shared" si="17"/>
        <v>2.4533039973267277E-3</v>
      </c>
      <c r="Q64">
        <f t="shared" si="25"/>
        <v>-2.610248633537855</v>
      </c>
      <c r="R64" s="2">
        <f t="shared" si="19"/>
        <v>7.0499999999999901</v>
      </c>
      <c r="S64">
        <f t="shared" si="20"/>
        <v>-2.0121455361242364</v>
      </c>
      <c r="T64">
        <f t="shared" si="10"/>
        <v>-2.610248633537855</v>
      </c>
      <c r="U64">
        <f t="shared" si="11"/>
        <v>-2.5342161825065288</v>
      </c>
      <c r="AB64">
        <f>EXP($AJ64/$B$41)</f>
        <v>1.3669854811298765</v>
      </c>
      <c r="AC64" s="1">
        <f>($B$9*(1-$B$40))/(($AJ64^$B$40)*$B$42*($B$41^(1-$B$40))*$AB64)</f>
        <v>2.9226971595354171E-3</v>
      </c>
      <c r="AD64">
        <f>($B$41^$B$40)/(($B$41^$B$40)-($AJ64^$B$40))</f>
        <v>1.8539460183237841</v>
      </c>
      <c r="AE64" s="1">
        <f>($B$9*(1-$B$40))/(($AJ64^$B$40)*$B$40*($B$41^(1-$B$40))*$AD64)</f>
        <v>2.8865786059211235E-3</v>
      </c>
      <c r="AJ64" s="1">
        <f t="shared" si="12"/>
        <v>4.2169650342856909E+19</v>
      </c>
      <c r="AK64">
        <f>10^S64</f>
        <v>9.7242130173865009E-3</v>
      </c>
      <c r="AL64">
        <f>10^T64</f>
        <v>2.4533039973267268E-3</v>
      </c>
      <c r="AM64" s="1">
        <f t="shared" si="13"/>
        <v>2.9226971595354171E-3</v>
      </c>
      <c r="AP64">
        <f>(R63+R64)/2</f>
        <v>7.0249999999999897</v>
      </c>
      <c r="AQ64">
        <f>IF(AP64&lt;($B$20-$B$11),(AK63-AK64),IF(AND(AP64&gt;($B$20-$B$11),AP64&lt;$B$20),$B$16,1E-50))</f>
        <v>9.7242130173865078E-3</v>
      </c>
      <c r="AR64">
        <f>IF(AL64&gt;1E-50,(AL63-AL64),1E-50)</f>
        <v>6.0012169268126902E-4</v>
      </c>
      <c r="AS64">
        <f t="shared" si="14"/>
        <v>5.2331362227503063E-4</v>
      </c>
    </row>
    <row r="65" spans="5:45" x14ac:dyDescent="0.25">
      <c r="E65" s="2">
        <v>7.0999999999999899</v>
      </c>
      <c r="F65">
        <f t="shared" si="21"/>
        <v>1.7782794100388828</v>
      </c>
      <c r="G65">
        <f t="shared" si="22"/>
        <v>17.782794100388834</v>
      </c>
      <c r="H65">
        <f t="shared" si="23"/>
        <v>1.0395167613658265</v>
      </c>
      <c r="I65">
        <f t="shared" si="15"/>
        <v>9.3545514404306477E-3</v>
      </c>
      <c r="J65">
        <f t="shared" si="9"/>
        <v>9.7242130173865078E-3</v>
      </c>
      <c r="K65">
        <f t="shared" si="24"/>
        <v>-2.0121455361242364</v>
      </c>
      <c r="O65">
        <f t="shared" si="16"/>
        <v>0.56234132519033642</v>
      </c>
      <c r="P65">
        <f t="shared" si="17"/>
        <v>1.9184449757301354E-3</v>
      </c>
      <c r="Q65">
        <f t="shared" si="25"/>
        <v>-2.7170506525925711</v>
      </c>
      <c r="R65" s="2">
        <f t="shared" si="19"/>
        <v>7.0999999999999899</v>
      </c>
      <c r="S65">
        <f t="shared" si="20"/>
        <v>-2.0121455361242364</v>
      </c>
      <c r="T65">
        <f t="shared" si="10"/>
        <v>-2.7170506525925711</v>
      </c>
      <c r="U65">
        <f t="shared" si="11"/>
        <v>-2.6098079804227359</v>
      </c>
      <c r="AB65">
        <f>EXP($AJ65/$B$41)</f>
        <v>1.4499589259455448</v>
      </c>
      <c r="AC65" s="1">
        <f>($B$9*(1-$B$40))/(($AJ65^$B$40)*$B$42*($B$41^(1-$B$40))*$AB65)</f>
        <v>2.4557944841310003E-3</v>
      </c>
      <c r="AD65">
        <f>($B$41^$B$40)/(($B$41^$B$40)-($AJ65^$B$40))</f>
        <v>2.0695916142325235</v>
      </c>
      <c r="AE65" s="1">
        <f>($B$9*(1-$B$40))/(($AJ65^$B$40)*$B$40*($B$41^(1-$B$40))*$AD65)</f>
        <v>2.3046013771094221E-3</v>
      </c>
      <c r="AJ65" s="1">
        <f t="shared" si="12"/>
        <v>5.0118723362725634E+19</v>
      </c>
      <c r="AK65">
        <f>10^S65</f>
        <v>9.7242130173865009E-3</v>
      </c>
      <c r="AL65">
        <f>10^T65</f>
        <v>1.918444975730133E-3</v>
      </c>
      <c r="AM65" s="1">
        <f t="shared" si="13"/>
        <v>2.4557944841310003E-3</v>
      </c>
      <c r="AP65">
        <f>(R64+R65)/2</f>
        <v>7.0749999999999904</v>
      </c>
      <c r="AQ65">
        <f>IF(AP65&lt;($B$20-$B$11),(AK64-AK65),IF(AND(AP65&gt;($B$20-$B$11),AP65&lt;$B$20),$B$16,1E-50))</f>
        <v>9.7242130173865078E-3</v>
      </c>
      <c r="AR65">
        <f>IF(AL65&gt;1E-50,(AL64-AL65),1E-50)</f>
        <v>5.3485902159659381E-4</v>
      </c>
      <c r="AS65">
        <f t="shared" si="14"/>
        <v>4.669026754044168E-4</v>
      </c>
    </row>
    <row r="66" spans="5:45" x14ac:dyDescent="0.25">
      <c r="E66" s="2">
        <v>7.1499999999999897</v>
      </c>
      <c r="F66">
        <f t="shared" si="21"/>
        <v>1.995262314968834</v>
      </c>
      <c r="G66">
        <f t="shared" si="22"/>
        <v>19.952623149688346</v>
      </c>
      <c r="H66">
        <f t="shared" si="23"/>
        <v>1.0452885112058308</v>
      </c>
      <c r="I66">
        <f t="shared" ref="I66:I85" si="26">(1-$F66)*B$9/((1-$H66)*$F66*$B$24*$B$28)</f>
        <v>9.3028985903315722E-3</v>
      </c>
      <c r="J66">
        <f t="shared" si="9"/>
        <v>9.7242130173865078E-3</v>
      </c>
      <c r="K66">
        <f t="shared" si="24"/>
        <v>-2.0121455361242364</v>
      </c>
      <c r="O66">
        <f t="shared" ref="O66:O128" si="27">EXP(-$B$19*($B$20-$E66))</f>
        <v>0.63095734448017882</v>
      </c>
      <c r="P66">
        <f t="shared" ref="P66:P128" si="28">($B$9*$N$2*(1-$O66))/($B$14*$B$24*$O66)</f>
        <v>1.4417513709628746E-3</v>
      </c>
      <c r="Q66">
        <f t="shared" si="25"/>
        <v>-2.8411096269457952</v>
      </c>
      <c r="R66" s="2">
        <f t="shared" ref="R66:R85" si="29">E66</f>
        <v>7.1499999999999897</v>
      </c>
      <c r="S66">
        <f t="shared" ref="S66:S85" si="30">K66</f>
        <v>-2.0121455361242364</v>
      </c>
      <c r="T66">
        <f t="shared" si="10"/>
        <v>-2.8411096269457952</v>
      </c>
      <c r="U66">
        <f t="shared" si="11"/>
        <v>-2.6902238892502659</v>
      </c>
      <c r="AB66">
        <f>EXP($AJ66/$B$41)</f>
        <v>1.5551475791805152</v>
      </c>
      <c r="AC66" s="1">
        <f>($B$9*(1-$B$40))/(($AJ66^$B$40)*$B$42*($B$41^(1-$B$40))*$AB66)</f>
        <v>2.0406856509196333E-3</v>
      </c>
      <c r="AD66">
        <f>($B$41^$B$40)/(($B$41^$B$40)-($AJ66^$B$40))</f>
        <v>2.3802360154915019</v>
      </c>
      <c r="AE66" s="1">
        <f>($B$9*(1-$B$40))/(($AJ66^$B$40)*$B$40*($B$41^(1-$B$40))*$AD66)</f>
        <v>1.7859136259585162E-3</v>
      </c>
      <c r="AJ66" s="1">
        <f t="shared" si="12"/>
        <v>5.9566214352899105E+19</v>
      </c>
      <c r="AK66">
        <f>10^S66</f>
        <v>9.7242130173865009E-3</v>
      </c>
      <c r="AL66">
        <f>10^T66</f>
        <v>1.4417513709628739E-3</v>
      </c>
      <c r="AM66" s="1">
        <f t="shared" si="13"/>
        <v>2.0406856509196333E-3</v>
      </c>
      <c r="AP66">
        <f>(R65+R66)/2</f>
        <v>7.1249999999999893</v>
      </c>
      <c r="AQ66">
        <f>IF(AP66&lt;($B$20-$B$11),(AK65-AK66),IF(AND(AP66&gt;($B$20-$B$11),AP66&lt;$B$20),$B$16,1E-50))</f>
        <v>9.7242130173865078E-3</v>
      </c>
      <c r="AR66">
        <f>IF(AL66&gt;1E-50,(AL65-AL66),1E-50)</f>
        <v>4.766936047672591E-4</v>
      </c>
      <c r="AS66">
        <f t="shared" si="14"/>
        <v>4.1510883321136706E-4</v>
      </c>
    </row>
    <row r="67" spans="5:45" x14ac:dyDescent="0.25">
      <c r="E67" s="2">
        <v>7.1999999999999904</v>
      </c>
      <c r="F67">
        <f t="shared" ref="F67:F85" si="31">EXP(-$B$19*($B$20-E67-0.5))</f>
        <v>2.2387211385682919</v>
      </c>
      <c r="G67">
        <f t="shared" ref="G67:G85" si="32">EXP(-$B$19*($B$20-E67-1.5))</f>
        <v>22.387211385682928</v>
      </c>
      <c r="H67">
        <f t="shared" ref="H67:H85" si="33">$B$19*G67/(2*(1-F67)+$B$19*G67)</f>
        <v>1.0504868745741893</v>
      </c>
      <c r="I67">
        <f t="shared" si="26"/>
        <v>9.2568629392234779E-3</v>
      </c>
      <c r="J67">
        <f t="shared" ref="J67:J85" si="34">IF(E67&lt;($B$20-$B$11),I67,$B$16)</f>
        <v>9.7242130173865078E-3</v>
      </c>
      <c r="K67">
        <f t="shared" si="24"/>
        <v>-2.0121455361242364</v>
      </c>
      <c r="O67">
        <f t="shared" si="27"/>
        <v>0.70794578438412281</v>
      </c>
      <c r="P67">
        <f t="shared" si="28"/>
        <v>1.0168977485116896E-3</v>
      </c>
      <c r="Q67">
        <f t="shared" si="25"/>
        <v>-2.9927227142254291</v>
      </c>
      <c r="R67" s="2">
        <f t="shared" si="29"/>
        <v>7.1999999999999904</v>
      </c>
      <c r="S67">
        <f t="shared" si="30"/>
        <v>-2.0121455361242364</v>
      </c>
      <c r="T67">
        <f t="shared" ref="T67:T85" si="35">Q67</f>
        <v>-2.9927227142254291</v>
      </c>
      <c r="U67">
        <f t="shared" ref="U67:U123" si="36">LOG10(AC67)</f>
        <v>-2.776373264641312</v>
      </c>
      <c r="AB67">
        <f>EXP($AJ67/$B$41)</f>
        <v>1.6901333991865906</v>
      </c>
      <c r="AC67" s="1">
        <f>($B$9*(1-$B$40))/(($AJ67^$B$40)*$B$42*($B$41^(1-$B$40))*$AB67)</f>
        <v>1.6735039253036076E-3</v>
      </c>
      <c r="AD67">
        <f>($B$41^$B$40)/(($B$41^$B$40)-($AJ67^$B$40))</f>
        <v>2.8622857702254421</v>
      </c>
      <c r="AE67" s="1">
        <f>($B$9*(1-$B$40))/(($AJ67^$B$40)*$B$40*($B$41^(1-$B$40))*$AD67)</f>
        <v>1.3236326811467611E-3</v>
      </c>
      <c r="AJ67" s="1">
        <f t="shared" ref="AJ67:AJ128" si="37">10^($B$22*$R67+$B$23)</f>
        <v>7.0794578438411936E+19</v>
      </c>
      <c r="AK67">
        <f>10^S67</f>
        <v>9.7242130173865009E-3</v>
      </c>
      <c r="AL67">
        <f>10^T67</f>
        <v>1.0168977485116881E-3</v>
      </c>
      <c r="AM67" s="1">
        <f t="shared" ref="AM67:AM85" si="38">AC67</f>
        <v>1.6735039253036076E-3</v>
      </c>
      <c r="AP67">
        <f>(R66+R67)/2</f>
        <v>7.1749999999999901</v>
      </c>
      <c r="AQ67">
        <f>IF(AP67&lt;($B$20-$B$11),(AK66-AK67),IF(AND(AP67&gt;($B$20-$B$11),AP67&lt;$B$20),$B$16,1E-50))</f>
        <v>9.7242130173865078E-3</v>
      </c>
      <c r="AR67">
        <f>IF(AL67&gt;1E-50,(AL66-AL67),1E-50)</f>
        <v>4.2485362245118586E-4</v>
      </c>
      <c r="AS67">
        <f t="shared" si="14"/>
        <v>3.6718172561602566E-4</v>
      </c>
    </row>
    <row r="68" spans="5:45" x14ac:dyDescent="0.25">
      <c r="E68" s="2">
        <v>7.2499999999999902</v>
      </c>
      <c r="F68">
        <f t="shared" si="31"/>
        <v>2.511886431509526</v>
      </c>
      <c r="G68">
        <f t="shared" si="32"/>
        <v>25.118864315095266</v>
      </c>
      <c r="H68">
        <f t="shared" si="33"/>
        <v>1.0551636906929298</v>
      </c>
      <c r="I68">
        <f t="shared" si="26"/>
        <v>9.2158336219857889E-3</v>
      </c>
      <c r="J68">
        <f t="shared" si="34"/>
        <v>9.7242130173865078E-3</v>
      </c>
      <c r="K68">
        <f t="shared" si="24"/>
        <v>-2.0121455361242364</v>
      </c>
      <c r="O68">
        <f t="shared" si="27"/>
        <v>0.79432823472426428</v>
      </c>
      <c r="P68">
        <f t="shared" si="28"/>
        <v>6.3824655893255722E-4</v>
      </c>
      <c r="Q68">
        <f t="shared" si="25"/>
        <v>-3.1950115179896437</v>
      </c>
      <c r="R68" s="2">
        <f t="shared" si="29"/>
        <v>7.2499999999999902</v>
      </c>
      <c r="S68">
        <f t="shared" si="30"/>
        <v>-2.0121455361242364</v>
      </c>
      <c r="T68">
        <f t="shared" si="35"/>
        <v>-3.1950115179896437</v>
      </c>
      <c r="U68">
        <f t="shared" si="36"/>
        <v>-2.8693368778140211</v>
      </c>
      <c r="AB68">
        <f>EXP($AJ68/$B$41)</f>
        <v>1.8658838135021563</v>
      </c>
      <c r="AC68" s="1">
        <f>($B$9*(1-$B$40))/(($AJ68^$B$40)*$B$42*($B$41^(1-$B$40))*$AB68)</f>
        <v>1.3510241809162047E-3</v>
      </c>
      <c r="AD68">
        <f>($B$41^$B$40)/(($B$41^$B$40)-($AJ68^$B$40))</f>
        <v>3.7039452078022785</v>
      </c>
      <c r="AE68" s="1">
        <f>($B$9*(1-$B$40))/(($AJ68^$B$40)*$B$40*($B$41^(1-$B$40))*$AD68)</f>
        <v>9.1162435540195709E-4</v>
      </c>
      <c r="AJ68" s="1">
        <f t="shared" si="37"/>
        <v>8.4139514164517241E+19</v>
      </c>
      <c r="AK68">
        <f>10^S68</f>
        <v>9.7242130173865009E-3</v>
      </c>
      <c r="AL68">
        <f>10^T68</f>
        <v>6.382465589325569E-4</v>
      </c>
      <c r="AM68" s="1">
        <f t="shared" si="38"/>
        <v>1.3510241809162047E-3</v>
      </c>
      <c r="AP68">
        <f>(R67+R68)/2</f>
        <v>7.2249999999999908</v>
      </c>
      <c r="AQ68">
        <f>IF(AP68&lt;($B$20-$B$11),(AK67-AK68),IF(AND(AP68&gt;($B$20-$B$11),AP68&lt;$B$20),$B$16,1E-50))</f>
        <v>9.7242130173865078E-3</v>
      </c>
      <c r="AR68">
        <f>IF(AL68&gt;1E-50,(AL67-AL68),1E-50)</f>
        <v>3.7865118957913118E-4</v>
      </c>
      <c r="AS68">
        <f t="shared" ref="AS68:AS85" si="39">IF(AM68&gt;1E-50,(AM67-AM68),1E-50)</f>
        <v>3.2247974438740293E-4</v>
      </c>
    </row>
    <row r="69" spans="5:45" x14ac:dyDescent="0.25">
      <c r="E69" s="2">
        <v>7.2999999999999901</v>
      </c>
      <c r="F69">
        <f t="shared" si="31"/>
        <v>2.8183829312643915</v>
      </c>
      <c r="G69">
        <f t="shared" si="32"/>
        <v>28.183829312643923</v>
      </c>
      <c r="H69">
        <f t="shared" si="33"/>
        <v>1.0593671433793101</v>
      </c>
      <c r="I69">
        <f t="shared" si="26"/>
        <v>9.1792662045066999E-3</v>
      </c>
      <c r="J69">
        <f t="shared" si="34"/>
        <v>9.7242130173865078E-3</v>
      </c>
      <c r="K69">
        <f t="shared" si="24"/>
        <v>-2.0121455361242364</v>
      </c>
      <c r="O69">
        <f t="shared" si="27"/>
        <v>0.8912509381337258</v>
      </c>
      <c r="P69">
        <f t="shared" si="28"/>
        <v>3.0077333099469709E-4</v>
      </c>
      <c r="Q69">
        <f t="shared" si="25"/>
        <v>-3.5217606744477883</v>
      </c>
      <c r="R69" s="2">
        <f t="shared" si="29"/>
        <v>7.2999999999999901</v>
      </c>
      <c r="S69">
        <f t="shared" si="30"/>
        <v>-2.0121455361242364</v>
      </c>
      <c r="T69">
        <f t="shared" si="35"/>
        <v>-3.5217606744477883</v>
      </c>
      <c r="U69">
        <f t="shared" si="36"/>
        <v>-2.9703992277685285</v>
      </c>
      <c r="AB69">
        <f>EXP($AJ69/$B$41)</f>
        <v>2.098683495635536</v>
      </c>
      <c r="AC69" s="1">
        <f>($B$9*(1-$B$40))/(($AJ69^$B$40)*$B$42*($B$41^(1-$B$40))*$AB69)</f>
        <v>1.070534757380219E-3</v>
      </c>
      <c r="AD69">
        <f>($B$41^$B$40)/(($B$41^$B$40)-($AJ69^$B$40))</f>
        <v>5.5277089299851241</v>
      </c>
      <c r="AE69" s="1">
        <f>($B$9*(1-$B$40))/(($AJ69^$B$40)*$B$40*($B$41^(1-$B$40))*$AD69)</f>
        <v>5.4442154856298639E-4</v>
      </c>
      <c r="AJ69" s="1">
        <f t="shared" si="37"/>
        <v>9.9999999999997231E+19</v>
      </c>
      <c r="AK69">
        <f>10^S69</f>
        <v>9.7242130173865009E-3</v>
      </c>
      <c r="AL69">
        <f>10^T69</f>
        <v>3.0077333099469677E-4</v>
      </c>
      <c r="AM69" s="1">
        <f t="shared" si="38"/>
        <v>1.070534757380219E-3</v>
      </c>
      <c r="AP69">
        <f>(R68+R69)/2</f>
        <v>7.2749999999999897</v>
      </c>
      <c r="AQ69">
        <f>IF(AP69&lt;($B$20-$B$11),(AK68-AK69),IF(AND(AP69&gt;($B$20-$B$11),AP69&lt;$B$20),$B$16,1E-50))</f>
        <v>9.7242130173865078E-3</v>
      </c>
      <c r="AR69">
        <f>IF(AL69&gt;1E-50,(AL68-AL69),1E-50)</f>
        <v>3.3747322793786013E-4</v>
      </c>
      <c r="AS69">
        <f t="shared" si="39"/>
        <v>2.8048942353598567E-4</v>
      </c>
    </row>
    <row r="70" spans="5:45" x14ac:dyDescent="0.25">
      <c r="E70" s="2">
        <v>7.3499999999999899</v>
      </c>
      <c r="F70">
        <f t="shared" si="31"/>
        <v>3.1622776601683089</v>
      </c>
      <c r="G70">
        <f t="shared" si="32"/>
        <v>31.622776601683089</v>
      </c>
      <c r="H70">
        <f t="shared" si="33"/>
        <v>1.0631418006004916</v>
      </c>
      <c r="I70">
        <f t="shared" si="26"/>
        <v>9.1466754593733553E-3</v>
      </c>
      <c r="J70">
        <f t="shared" si="34"/>
        <v>9.7242130173865078E-3</v>
      </c>
      <c r="K70">
        <f t="shared" si="24"/>
        <v>-2.0121455361242364</v>
      </c>
      <c r="O70">
        <f t="shared" si="27"/>
        <v>0.99999999999997746</v>
      </c>
      <c r="P70">
        <f t="shared" si="28"/>
        <v>5.5554606286625192E-17</v>
      </c>
      <c r="Q70">
        <f t="shared" si="25"/>
        <v>-16.255279925887354</v>
      </c>
      <c r="R70" s="2">
        <f t="shared" si="29"/>
        <v>7.3499999999999899</v>
      </c>
      <c r="S70">
        <f t="shared" si="30"/>
        <v>-2.0121455361242364</v>
      </c>
      <c r="T70">
        <f t="shared" si="35"/>
        <v>-16.255279925887354</v>
      </c>
      <c r="U70">
        <f t="shared" si="36"/>
        <v>-3.081086944427629</v>
      </c>
      <c r="AB70">
        <f>EXP($AJ70/$B$41)</f>
        <v>2.4134297606650952</v>
      </c>
      <c r="AC70" s="1">
        <f>($B$9*(1-$B$40))/(($AJ70^$B$40)*$B$42*($B$41^(1-$B$40))*$AB70)</f>
        <v>8.2968465055624681E-4</v>
      </c>
      <c r="AD70">
        <f>($B$41^$B$40)/(($B$41^$B$40)-($AJ70^$B$40))</f>
        <v>12.351429801959043</v>
      </c>
      <c r="AE70" s="1">
        <f>($B$9*(1-$B$40))/(($AJ70^$B$40)*$B$40*($B$41^(1-$B$40))*$AD70)</f>
        <v>2.1715170248240922E-4</v>
      </c>
      <c r="AJ70" s="1">
        <f t="shared" si="37"/>
        <v>1.1885022274369847E+20</v>
      </c>
      <c r="AK70">
        <f>10^S70</f>
        <v>9.7242130173865009E-3</v>
      </c>
      <c r="AL70">
        <f>10^T70</f>
        <v>5.5554606286624896E-17</v>
      </c>
      <c r="AM70" s="1">
        <f t="shared" si="38"/>
        <v>8.2968465055624681E-4</v>
      </c>
      <c r="AP70">
        <f>(R69+R70)/2</f>
        <v>7.3249999999999904</v>
      </c>
      <c r="AQ70">
        <f>IF(AP70&lt;($B$20-$B$11),(AK69-AK70),IF(AND(AP70&gt;($B$20-$B$11),AP70&lt;$B$20),$B$16,1E-50))</f>
        <v>9.7242130173865078E-3</v>
      </c>
      <c r="AR70">
        <f>IF(AL70&gt;1E-50,(AL69-AL70),1E-50)</f>
        <v>3.007733309946412E-4</v>
      </c>
      <c r="AS70">
        <f t="shared" si="39"/>
        <v>2.4085010682397222E-4</v>
      </c>
    </row>
    <row r="71" spans="5:45" x14ac:dyDescent="0.25">
      <c r="E71" s="2">
        <v>7.3999999999999897</v>
      </c>
      <c r="F71">
        <f t="shared" si="31"/>
        <v>3.5481338923356738</v>
      </c>
      <c r="G71">
        <f t="shared" si="32"/>
        <v>35.481338923356752</v>
      </c>
      <c r="H71">
        <f t="shared" si="33"/>
        <v>1.0665287099344705</v>
      </c>
      <c r="I71">
        <f t="shared" si="26"/>
        <v>9.11762892719877E-3</v>
      </c>
      <c r="J71">
        <f t="shared" si="34"/>
        <v>9.7242130173865078E-3</v>
      </c>
      <c r="K71">
        <f t="shared" si="24"/>
        <v>-50</v>
      </c>
      <c r="O71">
        <f t="shared" si="27"/>
        <v>1.1220184543019378</v>
      </c>
      <c r="P71">
        <f t="shared" si="28"/>
        <v>-2.680645134145306E-4</v>
      </c>
      <c r="Q71">
        <f t="shared" si="25"/>
        <v>-50</v>
      </c>
      <c r="R71" s="2">
        <f t="shared" si="29"/>
        <v>7.3999999999999897</v>
      </c>
      <c r="S71">
        <f t="shared" si="30"/>
        <v>-50</v>
      </c>
      <c r="T71">
        <f t="shared" si="35"/>
        <v>-50</v>
      </c>
      <c r="U71">
        <f t="shared" si="36"/>
        <v>-3.203214430855037</v>
      </c>
      <c r="AB71">
        <f>EXP($AJ71/$B$41)</f>
        <v>2.8494572799265203</v>
      </c>
      <c r="AC71" s="1">
        <f>($B$9*(1-$B$40))/(($AJ71^$B$40)*$B$42*($B$41^(1-$B$40))*$AB71)</f>
        <v>6.2630455339460255E-4</v>
      </c>
      <c r="AD71">
        <f>($B$41^$B$40)/(($B$41^$B$40)-($AJ71^$B$40))</f>
        <v>-32.074644530454947</v>
      </c>
      <c r="AE71" s="1">
        <f>($B$9*(1-$B$40))/(($AJ71^$B$40)*$B$40*($B$41^(1-$B$40))*$AD71)</f>
        <v>-7.4527854859792112E-5</v>
      </c>
      <c r="AJ71" s="1">
        <f t="shared" si="37"/>
        <v>1.4125375446227132E+20</v>
      </c>
      <c r="AK71">
        <f>10^S71</f>
        <v>9.9999999999999989E-51</v>
      </c>
      <c r="AL71">
        <f>10^T71</f>
        <v>9.9999999999999989E-51</v>
      </c>
      <c r="AM71" s="1">
        <f t="shared" si="38"/>
        <v>6.2630455339460255E-4</v>
      </c>
      <c r="AP71">
        <f>(R70+R71)/2</f>
        <v>7.3749999999999893</v>
      </c>
      <c r="AQ71">
        <f>IF(AP71&lt;($B$20-$B$11),(AK70-AK71),IF(AND(AP71&gt;($B$20-$B$11),AP71&lt;$B$20),$B$16,1E-50))</f>
        <v>1E-50</v>
      </c>
      <c r="AR71">
        <f>IF(AL71&gt;1E-50,(AL70-AL71),1E-50)</f>
        <v>1E-50</v>
      </c>
      <c r="AS71">
        <f t="shared" si="39"/>
        <v>2.0338009716164426E-4</v>
      </c>
    </row>
    <row r="72" spans="5:45" x14ac:dyDescent="0.25">
      <c r="E72" s="2">
        <v>7.4499999999999904</v>
      </c>
      <c r="F72">
        <f t="shared" si="31"/>
        <v>3.9810717055348888</v>
      </c>
      <c r="G72">
        <f t="shared" si="32"/>
        <v>39.810717055348888</v>
      </c>
      <c r="H72">
        <f t="shared" si="33"/>
        <v>1.0695655350108264</v>
      </c>
      <c r="I72">
        <f t="shared" si="26"/>
        <v>9.0917411781486612E-3</v>
      </c>
      <c r="J72">
        <f t="shared" si="34"/>
        <v>9.7242130173865078E-3</v>
      </c>
      <c r="K72">
        <f t="shared" si="24"/>
        <v>-50</v>
      </c>
      <c r="O72">
        <f t="shared" si="27"/>
        <v>1.2589254117941404</v>
      </c>
      <c r="P72">
        <f t="shared" si="28"/>
        <v>-5.0697726247565019E-4</v>
      </c>
      <c r="Q72">
        <f t="shared" si="25"/>
        <v>-50</v>
      </c>
      <c r="R72" s="2">
        <f t="shared" si="29"/>
        <v>7.4499999999999904</v>
      </c>
      <c r="S72">
        <f t="shared" si="30"/>
        <v>-50</v>
      </c>
      <c r="T72">
        <f t="shared" si="35"/>
        <v>-50</v>
      </c>
      <c r="U72">
        <f t="shared" si="36"/>
        <v>-3.33893810913345</v>
      </c>
      <c r="AB72">
        <f>EXP($AJ72/$B$41)</f>
        <v>3.4712494867149273</v>
      </c>
      <c r="AC72" s="1">
        <f>($B$9*(1-$B$40))/(($AJ72^$B$40)*$B$42*($B$41^(1-$B$40))*$AB72)</f>
        <v>4.5820718070295843E-4</v>
      </c>
      <c r="AD72">
        <f>($B$41^$B$40)/(($B$41^$B$40)-($AJ72^$B$40))</f>
        <v>-6.3694295204607512</v>
      </c>
      <c r="AE72" s="1">
        <f>($B$9*(1-$B$40))/(($AJ72^$B$40)*$B$40*($B$41^(1-$B$40))*$AD72)</f>
        <v>-3.3448753397547219E-4</v>
      </c>
      <c r="AJ72" s="1">
        <f t="shared" si="37"/>
        <v>1.6788040181225223E+20</v>
      </c>
      <c r="AK72">
        <f>10^S72</f>
        <v>9.9999999999999989E-51</v>
      </c>
      <c r="AL72">
        <f>10^T72</f>
        <v>9.9999999999999989E-51</v>
      </c>
      <c r="AM72" s="1">
        <f t="shared" si="38"/>
        <v>4.5820718070295843E-4</v>
      </c>
      <c r="AP72">
        <f>(R71+R72)/2</f>
        <v>7.4249999999999901</v>
      </c>
      <c r="AQ72">
        <f>IF(AP72&lt;($B$20-$B$11),(AK71-AK72),IF(AND(AP72&gt;($B$20-$B$11),AP72&lt;$B$20),$B$16,1E-50))</f>
        <v>1E-50</v>
      </c>
      <c r="AR72">
        <f>IF(AL72&gt;1E-50,(AL71-AL72),1E-50)</f>
        <v>1E-50</v>
      </c>
      <c r="AS72">
        <f t="shared" si="39"/>
        <v>1.6809737269164412E-4</v>
      </c>
    </row>
    <row r="73" spans="5:45" x14ac:dyDescent="0.25">
      <c r="E73" s="2">
        <v>7.4999999999999902</v>
      </c>
      <c r="F73">
        <f t="shared" si="31"/>
        <v>4.466835921509535</v>
      </c>
      <c r="G73">
        <f t="shared" si="32"/>
        <v>44.66835921509535</v>
      </c>
      <c r="H73">
        <f t="shared" si="33"/>
        <v>1.0722867205463278</v>
      </c>
      <c r="I73">
        <f t="shared" si="26"/>
        <v>9.0686686975215477E-3</v>
      </c>
      <c r="J73">
        <f t="shared" si="34"/>
        <v>9.7242130173865078E-3</v>
      </c>
      <c r="K73">
        <f t="shared" si="24"/>
        <v>-50</v>
      </c>
      <c r="O73">
        <f t="shared" si="27"/>
        <v>1.4125375446227237</v>
      </c>
      <c r="P73">
        <f t="shared" si="28"/>
        <v>-7.1990847420848152E-4</v>
      </c>
      <c r="Q73">
        <f t="shared" si="25"/>
        <v>-50</v>
      </c>
      <c r="R73" s="2">
        <f t="shared" si="29"/>
        <v>7.4999999999999902</v>
      </c>
      <c r="S73">
        <f t="shared" si="30"/>
        <v>-50</v>
      </c>
      <c r="T73">
        <f t="shared" si="35"/>
        <v>-50</v>
      </c>
      <c r="U73">
        <f t="shared" si="36"/>
        <v>-3.4908208917114321</v>
      </c>
      <c r="AB73">
        <f>EXP($AJ73/$B$41)</f>
        <v>4.3890306241878934</v>
      </c>
      <c r="AC73" s="1">
        <f>($B$9*(1-$B$40))/(($AJ73^$B$40)*$B$42*($B$41^(1-$B$40))*$AB73)</f>
        <v>3.2298258662683183E-4</v>
      </c>
      <c r="AD73">
        <f>($B$41^$B$40)/(($B$41^$B$40)-($AJ73^$B$40))</f>
        <v>-3.3537321289731055</v>
      </c>
      <c r="AE73" s="1">
        <f>($B$9*(1-$B$40))/(($AJ73^$B$40)*$B$40*($B$41^(1-$B$40))*$AD73)</f>
        <v>-5.6617684186426205E-4</v>
      </c>
      <c r="AJ73" s="1">
        <f t="shared" si="37"/>
        <v>1.9952623149688331E+20</v>
      </c>
      <c r="AK73">
        <f>10^S73</f>
        <v>9.9999999999999989E-51</v>
      </c>
      <c r="AL73">
        <f>10^T73</f>
        <v>9.9999999999999989E-51</v>
      </c>
      <c r="AM73" s="1">
        <f t="shared" si="38"/>
        <v>3.2298258662683183E-4</v>
      </c>
      <c r="AP73">
        <f>(R72+R73)/2</f>
        <v>7.4749999999999908</v>
      </c>
      <c r="AQ73">
        <f>IF(AP73&lt;($B$20-$B$11),(AK72-AK73),IF(AND(AP73&gt;($B$20-$B$11),AP73&lt;$B$20),$B$16,1E-50))</f>
        <v>1E-50</v>
      </c>
      <c r="AR73">
        <f>IF(AL73&gt;1E-50,(AL72-AL73),1E-50)</f>
        <v>1E-50</v>
      </c>
      <c r="AS73">
        <f t="shared" si="39"/>
        <v>1.3522459407612659E-4</v>
      </c>
    </row>
    <row r="74" spans="5:45" x14ac:dyDescent="0.25">
      <c r="E74" s="2">
        <v>7.5499999999999901</v>
      </c>
      <c r="F74">
        <f t="shared" si="31"/>
        <v>5.0118723362726127</v>
      </c>
      <c r="G74">
        <f t="shared" si="32"/>
        <v>50.118723362726151</v>
      </c>
      <c r="H74">
        <f t="shared" si="33"/>
        <v>1.0747236758852408</v>
      </c>
      <c r="I74">
        <f t="shared" si="26"/>
        <v>9.0481053275175832E-3</v>
      </c>
      <c r="J74">
        <f t="shared" si="34"/>
        <v>9.7242130173865078E-3</v>
      </c>
      <c r="K74">
        <f t="shared" si="24"/>
        <v>-50</v>
      </c>
      <c r="O74">
        <f t="shared" si="27"/>
        <v>1.5848931924610785</v>
      </c>
      <c r="P74">
        <f t="shared" si="28"/>
        <v>-9.0968361642332265E-4</v>
      </c>
      <c r="Q74">
        <f t="shared" si="25"/>
        <v>-50</v>
      </c>
      <c r="R74" s="2">
        <f t="shared" si="29"/>
        <v>7.5499999999999901</v>
      </c>
      <c r="S74">
        <f t="shared" si="30"/>
        <v>-50</v>
      </c>
      <c r="T74">
        <f t="shared" si="35"/>
        <v>-50</v>
      </c>
      <c r="U74">
        <f t="shared" si="36"/>
        <v>-3.6619088057428386</v>
      </c>
      <c r="AB74">
        <f>EXP($AJ74/$B$41)</f>
        <v>5.8003810516730621</v>
      </c>
      <c r="AC74" s="1">
        <f>($B$9*(1-$B$40))/(($AJ74^$B$40)*$B$42*($B$41^(1-$B$40))*$AB74)</f>
        <v>2.1781671013901144E-4</v>
      </c>
      <c r="AD74">
        <f>($B$41^$B$40)/(($B$41^$B$40)-($AJ74^$B$40))</f>
        <v>-2.1902129149811826</v>
      </c>
      <c r="AE74" s="1">
        <f>($B$9*(1-$B$40))/(($AJ74^$B$40)*$B$40*($B$41^(1-$B$40))*$AD74)</f>
        <v>-7.7267015487569824E-4</v>
      </c>
      <c r="AJ74" s="1">
        <f t="shared" si="37"/>
        <v>2.3713737056615812E+20</v>
      </c>
      <c r="AK74">
        <f>10^S74</f>
        <v>9.9999999999999989E-51</v>
      </c>
      <c r="AL74">
        <f>10^T74</f>
        <v>9.9999999999999989E-51</v>
      </c>
      <c r="AM74" s="1">
        <f t="shared" si="38"/>
        <v>2.1781671013901144E-4</v>
      </c>
      <c r="AP74">
        <f>(R73+R74)/2</f>
        <v>7.5249999999999897</v>
      </c>
      <c r="AQ74">
        <f>IF(AP74&lt;($B$20-$B$11),(AK73-AK74),IF(AND(AP74&gt;($B$20-$B$11),AP74&lt;$B$20),$B$16,1E-50))</f>
        <v>1E-50</v>
      </c>
      <c r="AR74">
        <f>IF(AL74&gt;1E-50,(AL73-AL74),1E-50)</f>
        <v>1E-50</v>
      </c>
      <c r="AS74">
        <f t="shared" si="39"/>
        <v>1.0516587648782039E-4</v>
      </c>
    </row>
    <row r="75" spans="5:45" x14ac:dyDescent="0.25">
      <c r="E75" s="2">
        <v>7.5999999999999899</v>
      </c>
      <c r="F75">
        <f t="shared" si="31"/>
        <v>5.6234132519033659</v>
      </c>
      <c r="G75">
        <f t="shared" si="32"/>
        <v>56.234132519033665</v>
      </c>
      <c r="H75">
        <f t="shared" si="33"/>
        <v>1.0769049689740915</v>
      </c>
      <c r="I75">
        <f t="shared" si="26"/>
        <v>9.0297782047103446E-3</v>
      </c>
      <c r="J75">
        <f t="shared" si="34"/>
        <v>9.7242130173865078E-3</v>
      </c>
      <c r="K75">
        <f t="shared" si="24"/>
        <v>-50</v>
      </c>
      <c r="O75">
        <f t="shared" si="27"/>
        <v>1.7782794100388828</v>
      </c>
      <c r="P75">
        <f t="shared" si="28"/>
        <v>-1.0788208899567648E-3</v>
      </c>
      <c r="Q75">
        <f t="shared" si="25"/>
        <v>-50</v>
      </c>
      <c r="R75" s="2">
        <f t="shared" si="29"/>
        <v>7.5999999999999899</v>
      </c>
      <c r="S75">
        <f t="shared" si="30"/>
        <v>-50</v>
      </c>
      <c r="T75">
        <f t="shared" si="35"/>
        <v>-50</v>
      </c>
      <c r="U75">
        <f t="shared" si="36"/>
        <v>-3.8558220612848744</v>
      </c>
      <c r="AB75">
        <f>EXP($AJ75/$B$41)</f>
        <v>8.079226444264787</v>
      </c>
      <c r="AC75" s="1">
        <f>($B$9*(1-$B$40))/(($AJ75^$B$40)*$B$42*($B$41^(1-$B$40))*$AB75)</f>
        <v>1.3937277227536735E-4</v>
      </c>
      <c r="AD75">
        <f>($B$41^$B$40)/(($B$41^$B$40)-($AJ75^$B$40))</f>
        <v>-1.576526547047014</v>
      </c>
      <c r="AE75" s="1">
        <f>($B$9*(1-$B$40))/(($AJ75^$B$40)*$B$40*($B$41^(1-$B$40))*$AD75)</f>
        <v>-9.5670751381549211E-4</v>
      </c>
      <c r="AJ75" s="1">
        <f t="shared" si="37"/>
        <v>2.8183829312643639E+20</v>
      </c>
      <c r="AK75">
        <f>10^S75</f>
        <v>9.9999999999999989E-51</v>
      </c>
      <c r="AL75">
        <f>10^T75</f>
        <v>9.9999999999999989E-51</v>
      </c>
      <c r="AM75" s="1">
        <f t="shared" si="38"/>
        <v>1.3937277227536735E-4</v>
      </c>
      <c r="AP75">
        <f>(R74+R75)/2</f>
        <v>7.5749999999999904</v>
      </c>
      <c r="AQ75">
        <f>IF(AP75&lt;($B$20-$B$11),(AK74-AK75),IF(AND(AP75&gt;($B$20-$B$11),AP75&lt;$B$20),$B$16,1E-50))</f>
        <v>1E-50</v>
      </c>
      <c r="AR75">
        <f>IF(AL75&gt;1E-50,(AL74-AL75),1E-50)</f>
        <v>1E-50</v>
      </c>
      <c r="AS75">
        <f t="shared" si="39"/>
        <v>7.8443937863644094E-5</v>
      </c>
    </row>
    <row r="76" spans="5:45" x14ac:dyDescent="0.25">
      <c r="E76" s="2">
        <v>7.6499999999999897</v>
      </c>
      <c r="F76">
        <f t="shared" si="31"/>
        <v>6.3095734448017886</v>
      </c>
      <c r="G76">
        <f t="shared" si="32"/>
        <v>63.0957344480179</v>
      </c>
      <c r="H76">
        <f t="shared" si="33"/>
        <v>1.0788565244412136</v>
      </c>
      <c r="I76">
        <f t="shared" si="26"/>
        <v>9.013444139315107E-3</v>
      </c>
      <c r="J76">
        <f t="shared" si="34"/>
        <v>9.7242130173865078E-3</v>
      </c>
      <c r="K76">
        <f t="shared" si="24"/>
        <v>-50</v>
      </c>
      <c r="O76">
        <f t="shared" si="27"/>
        <v>1.995262314968834</v>
      </c>
      <c r="P76">
        <f t="shared" si="28"/>
        <v>-1.2295646436668293E-3</v>
      </c>
      <c r="Q76">
        <f t="shared" si="25"/>
        <v>-50</v>
      </c>
      <c r="R76" s="2">
        <f t="shared" si="29"/>
        <v>7.6499999999999897</v>
      </c>
      <c r="S76">
        <f t="shared" si="30"/>
        <v>-50</v>
      </c>
      <c r="T76">
        <f t="shared" si="35"/>
        <v>-50</v>
      </c>
      <c r="U76">
        <f t="shared" si="36"/>
        <v>-4.076863286054297</v>
      </c>
      <c r="AB76">
        <f>EXP($AJ76/$B$41)</f>
        <v>11.978736327697998</v>
      </c>
      <c r="AC76" s="1">
        <f>($B$9*(1-$B$40))/(($AJ76^$B$40)*$B$42*($B$41^(1-$B$40))*$AB76)</f>
        <v>8.3779297407281039E-5</v>
      </c>
      <c r="AD76">
        <f>($B$41^$B$40)/(($B$41^$B$40)-($AJ76^$B$40))</f>
        <v>-1.1994415656623489</v>
      </c>
      <c r="AE76" s="1">
        <f>($B$9*(1-$B$40))/(($AJ76^$B$40)*$B$40*($B$41^(1-$B$40))*$AD76)</f>
        <v>-1.1207309826222404E-3</v>
      </c>
      <c r="AJ76" s="1">
        <f t="shared" si="37"/>
        <v>3.3496543915781672E+20</v>
      </c>
      <c r="AK76">
        <f>10^S76</f>
        <v>9.9999999999999989E-51</v>
      </c>
      <c r="AL76">
        <f>10^T76</f>
        <v>9.9999999999999989E-51</v>
      </c>
      <c r="AM76" s="1">
        <f t="shared" si="38"/>
        <v>8.3779297407281039E-5</v>
      </c>
      <c r="AP76">
        <f>(R75+R76)/2</f>
        <v>7.6249999999999893</v>
      </c>
      <c r="AQ76">
        <f>IF(AP76&lt;($B$20-$B$11),(AK75-AK76),IF(AND(AP76&gt;($B$20-$B$11),AP76&lt;$B$20),$B$16,1E-50))</f>
        <v>1E-50</v>
      </c>
      <c r="AR76">
        <f>IF(AL76&gt;1E-50,(AL75-AL76),1E-50)</f>
        <v>1E-50</v>
      </c>
      <c r="AS76">
        <f t="shared" si="39"/>
        <v>5.5593474868086308E-5</v>
      </c>
    </row>
    <row r="77" spans="5:45" x14ac:dyDescent="0.25">
      <c r="E77" s="2">
        <v>7.6999999999999904</v>
      </c>
      <c r="F77">
        <f t="shared" si="31"/>
        <v>7.0794578438412303</v>
      </c>
      <c r="G77">
        <f t="shared" si="32"/>
        <v>70.794578438412287</v>
      </c>
      <c r="H77">
        <f t="shared" si="33"/>
        <v>1.0806018209240769</v>
      </c>
      <c r="I77">
        <f t="shared" si="26"/>
        <v>8.9988863882080744E-3</v>
      </c>
      <c r="J77">
        <f t="shared" si="34"/>
        <v>9.7242130173865078E-3</v>
      </c>
      <c r="K77">
        <f t="shared" si="24"/>
        <v>-50</v>
      </c>
      <c r="O77">
        <f t="shared" si="27"/>
        <v>2.2387211385682919</v>
      </c>
      <c r="P77">
        <f t="shared" si="28"/>
        <v>-1.3639151555787286E-3</v>
      </c>
      <c r="Q77">
        <f t="shared" si="25"/>
        <v>-50</v>
      </c>
      <c r="R77" s="2">
        <f t="shared" si="29"/>
        <v>7.6999999999999904</v>
      </c>
      <c r="S77">
        <f t="shared" si="30"/>
        <v>-50</v>
      </c>
      <c r="T77">
        <f t="shared" si="35"/>
        <v>-50</v>
      </c>
      <c r="U77">
        <f t="shared" si="36"/>
        <v>-4.3301461626763222</v>
      </c>
      <c r="AB77">
        <f>EXP($AJ77/$B$41)</f>
        <v>19.12907113123827</v>
      </c>
      <c r="AC77" s="1">
        <f>($B$9*(1-$B$40))/(($AJ77^$B$40)*$B$42*($B$41^(1-$B$40))*$AB77)</f>
        <v>4.6757775057665583E-5</v>
      </c>
      <c r="AD77">
        <f>($B$41^$B$40)/(($B$41^$B$40)-($AJ77^$B$40))</f>
        <v>-0.94565405929891366</v>
      </c>
      <c r="AE77" s="1">
        <f>($B$9*(1-$B$40))/(($AJ77^$B$40)*$B$40*($B$41^(1-$B$40))*$AD77)</f>
        <v>-1.2669170530722105E-3</v>
      </c>
      <c r="AJ77" s="1">
        <f t="shared" si="37"/>
        <v>3.9810717055348677E+20</v>
      </c>
      <c r="AK77">
        <f>10^S77</f>
        <v>9.9999999999999989E-51</v>
      </c>
      <c r="AL77">
        <f>10^T77</f>
        <v>9.9999999999999989E-51</v>
      </c>
      <c r="AM77" s="1">
        <f t="shared" si="38"/>
        <v>4.6757775057665583E-5</v>
      </c>
      <c r="AP77">
        <f>(R76+R77)/2</f>
        <v>7.6749999999999901</v>
      </c>
      <c r="AQ77">
        <f>IF(AP77&lt;($B$20-$B$11),(AK76-AK77),IF(AND(AP77&gt;($B$20-$B$11),AP77&lt;$B$20),$B$16,1E-50))</f>
        <v>1E-50</v>
      </c>
      <c r="AR77">
        <f>IF(AL77&gt;1E-50,(AL76-AL77),1E-50)</f>
        <v>1E-50</v>
      </c>
      <c r="AS77">
        <f t="shared" si="39"/>
        <v>3.7021522349615456E-5</v>
      </c>
    </row>
    <row r="78" spans="5:45" x14ac:dyDescent="0.25">
      <c r="E78" s="2">
        <v>7.7499999999999902</v>
      </c>
      <c r="F78">
        <f t="shared" si="31"/>
        <v>7.9432823472426444</v>
      </c>
      <c r="G78">
        <f t="shared" si="32"/>
        <v>79.432823472426421</v>
      </c>
      <c r="H78">
        <f t="shared" si="33"/>
        <v>1.0821620840130279</v>
      </c>
      <c r="I78">
        <f t="shared" si="26"/>
        <v>8.9859117788767713E-3</v>
      </c>
      <c r="J78">
        <f t="shared" si="34"/>
        <v>9.7242130173865078E-3</v>
      </c>
      <c r="K78">
        <f t="shared" si="24"/>
        <v>-50</v>
      </c>
      <c r="O78">
        <f t="shared" si="27"/>
        <v>2.511886431509526</v>
      </c>
      <c r="P78">
        <f t="shared" si="28"/>
        <v>-1.4836551753589556E-3</v>
      </c>
      <c r="Q78">
        <f t="shared" si="25"/>
        <v>-50</v>
      </c>
      <c r="R78" s="2">
        <f t="shared" si="29"/>
        <v>7.7499999999999902</v>
      </c>
      <c r="S78">
        <f t="shared" si="30"/>
        <v>-50</v>
      </c>
      <c r="T78">
        <f t="shared" si="35"/>
        <v>-50</v>
      </c>
      <c r="U78">
        <f t="shared" si="36"/>
        <v>-4.6217483143413922</v>
      </c>
      <c r="AB78">
        <f>EXP($AJ78/$B$41)</f>
        <v>33.365376798745245</v>
      </c>
      <c r="AC78" s="1">
        <f>($B$9*(1-$B$40))/(($AJ78^$B$40)*$B$42*($B$41^(1-$B$40))*$AB78)</f>
        <v>2.3891954866175917E-5</v>
      </c>
      <c r="AD78">
        <f>($B$41^$B$40)/(($B$41^$B$40)-($AJ78^$B$40))</f>
        <v>-0.76422313118026319</v>
      </c>
      <c r="AE78" s="1">
        <f>($B$9*(1-$B$40))/(($AJ78^$B$40)*$B$40*($B$41^(1-$B$40))*$AD78)</f>
        <v>-1.3972055255028273E-3</v>
      </c>
      <c r="AJ78" s="1">
        <f t="shared" si="37"/>
        <v>4.7315125896146774E+20</v>
      </c>
      <c r="AK78">
        <f>10^S78</f>
        <v>9.9999999999999989E-51</v>
      </c>
      <c r="AL78">
        <f>10^T78</f>
        <v>9.9999999999999989E-51</v>
      </c>
      <c r="AM78" s="1">
        <f t="shared" si="38"/>
        <v>2.3891954866175917E-5</v>
      </c>
      <c r="AP78">
        <f>(R77+R78)/2</f>
        <v>7.7249999999999908</v>
      </c>
      <c r="AQ78">
        <f>IF(AP78&lt;($B$20-$B$11),(AK77-AK78),IF(AND(AP78&gt;($B$20-$B$11),AP78&lt;$B$20),$B$16,1E-50))</f>
        <v>1E-50</v>
      </c>
      <c r="AR78">
        <f>IF(AL78&gt;1E-50,(AL77-AL78),1E-50)</f>
        <v>1E-50</v>
      </c>
      <c r="AS78">
        <f t="shared" si="39"/>
        <v>2.2865820191489665E-5</v>
      </c>
    </row>
    <row r="79" spans="5:45" x14ac:dyDescent="0.25">
      <c r="E79" s="2">
        <v>7.7999999999999901</v>
      </c>
      <c r="F79">
        <f t="shared" si="31"/>
        <v>8.9125093813372605</v>
      </c>
      <c r="G79">
        <f t="shared" si="32"/>
        <v>89.125093813372658</v>
      </c>
      <c r="H79">
        <f t="shared" si="33"/>
        <v>1.0835564721846465</v>
      </c>
      <c r="I79">
        <f t="shared" si="26"/>
        <v>8.9743481461383758E-3</v>
      </c>
      <c r="J79">
        <f t="shared" si="34"/>
        <v>9.7242130173865078E-3</v>
      </c>
      <c r="K79">
        <f t="shared" si="24"/>
        <v>-50</v>
      </c>
      <c r="O79">
        <f t="shared" si="27"/>
        <v>2.8183829312643915</v>
      </c>
      <c r="P79">
        <f t="shared" si="28"/>
        <v>-1.5903735803202365E-3</v>
      </c>
      <c r="Q79">
        <f t="shared" si="25"/>
        <v>-50</v>
      </c>
      <c r="R79" s="2">
        <f t="shared" si="29"/>
        <v>7.7999999999999901</v>
      </c>
      <c r="S79">
        <f t="shared" si="30"/>
        <v>-50</v>
      </c>
      <c r="T79">
        <f t="shared" si="35"/>
        <v>-50</v>
      </c>
      <c r="U79">
        <f t="shared" si="36"/>
        <v>-4.9588930097489037</v>
      </c>
      <c r="AB79">
        <f>EXP($AJ79/$B$41)</f>
        <v>64.630978210142615</v>
      </c>
      <c r="AC79" s="1">
        <f>($B$9*(1-$B$40))/(($AJ79^$B$40)*$B$42*($B$41^(1-$B$40))*$AB79)</f>
        <v>1.0992766174422034E-5</v>
      </c>
      <c r="AD79">
        <f>($B$41^$B$40)/(($B$41^$B$40)-($AJ79^$B$40))</f>
        <v>-0.62885163588238835</v>
      </c>
      <c r="AE79" s="1">
        <f>($B$9*(1-$B$40))/(($AJ79^$B$40)*$B$40*($B$41^(1-$B$40))*$AD79)</f>
        <v>-1.5133252487846277E-3</v>
      </c>
      <c r="AJ79" s="1">
        <f t="shared" si="37"/>
        <v>5.6234132519033353E+20</v>
      </c>
      <c r="AK79">
        <f>10^S79</f>
        <v>9.9999999999999989E-51</v>
      </c>
      <c r="AL79">
        <f>10^T79</f>
        <v>9.9999999999999989E-51</v>
      </c>
      <c r="AM79" s="1">
        <f t="shared" si="38"/>
        <v>1.0992766174422034E-5</v>
      </c>
      <c r="AP79">
        <f>(R78+R79)/2</f>
        <v>7.7749999999999897</v>
      </c>
      <c r="AQ79">
        <f>IF(AP79&lt;($B$20-$B$11),(AK78-AK79),IF(AND(AP79&gt;($B$20-$B$11),AP79&lt;$B$20),$B$16,1E-50))</f>
        <v>1E-50</v>
      </c>
      <c r="AR79">
        <f>IF(AL79&gt;1E-50,(AL78-AL79),1E-50)</f>
        <v>1E-50</v>
      </c>
      <c r="AS79">
        <f t="shared" si="39"/>
        <v>1.2899188691753884E-5</v>
      </c>
    </row>
    <row r="80" spans="5:45" x14ac:dyDescent="0.25">
      <c r="E80" s="2">
        <v>7.8499999999999899</v>
      </c>
      <c r="F80">
        <f t="shared" si="31"/>
        <v>9.9999999999997762</v>
      </c>
      <c r="G80">
        <f t="shared" si="32"/>
        <v>99.999999999997826</v>
      </c>
      <c r="H80">
        <f t="shared" si="33"/>
        <v>1.0848022539092166</v>
      </c>
      <c r="I80">
        <f t="shared" si="26"/>
        <v>8.964042047612043E-3</v>
      </c>
      <c r="J80">
        <f t="shared" si="34"/>
        <v>9.7242130173865078E-3</v>
      </c>
      <c r="K80">
        <f t="shared" si="24"/>
        <v>-50</v>
      </c>
      <c r="O80">
        <f t="shared" si="27"/>
        <v>3.1622776601683089</v>
      </c>
      <c r="P80">
        <f t="shared" si="28"/>
        <v>-1.6854864588581148E-3</v>
      </c>
      <c r="Q80">
        <f t="shared" si="25"/>
        <v>-50</v>
      </c>
      <c r="R80" s="2">
        <f t="shared" si="29"/>
        <v>7.8499999999999899</v>
      </c>
      <c r="S80">
        <f t="shared" si="30"/>
        <v>-50</v>
      </c>
      <c r="T80">
        <f t="shared" si="35"/>
        <v>-50</v>
      </c>
      <c r="U80">
        <f t="shared" si="36"/>
        <v>-5.350165119837456</v>
      </c>
      <c r="AB80">
        <f>EXP($AJ80/$B$41)</f>
        <v>141.81195338586448</v>
      </c>
      <c r="AC80" s="1">
        <f>($B$9*(1-$B$40))/(($AJ80^$B$40)*$B$42*($B$41^(1-$B$40))*$AB80)</f>
        <v>4.4651379422395397E-6</v>
      </c>
      <c r="AD80">
        <f>($B$41^$B$40)/(($B$41^$B$40)-($AJ80^$B$40))</f>
        <v>-0.52458949526112986</v>
      </c>
      <c r="AE80" s="1">
        <f>($B$9*(1-$B$40))/(($AJ80^$B$40)*$B$40*($B$41^(1-$B$40))*$AD80)</f>
        <v>-1.6168170610953634E-3</v>
      </c>
      <c r="AJ80" s="1">
        <f t="shared" si="37"/>
        <v>6.6834391756859559E+20</v>
      </c>
      <c r="AK80">
        <f>10^S80</f>
        <v>9.9999999999999989E-51</v>
      </c>
      <c r="AL80">
        <f>10^T80</f>
        <v>9.9999999999999989E-51</v>
      </c>
      <c r="AM80" s="1">
        <f t="shared" si="38"/>
        <v>4.4651379422395397E-6</v>
      </c>
      <c r="AP80">
        <f>(R79+R80)/2</f>
        <v>7.8249999999999904</v>
      </c>
      <c r="AQ80">
        <f>IF(AP80&lt;($B$20-$B$11),(AK79-AK80),IF(AND(AP80&gt;($B$20-$B$11),AP80&lt;$B$20),$B$16,1E-50))</f>
        <v>1E-50</v>
      </c>
      <c r="AR80">
        <f>IF(AL80&gt;1E-50,(AL79-AL80),1E-50)</f>
        <v>1E-50</v>
      </c>
      <c r="AS80">
        <f t="shared" si="39"/>
        <v>6.527628232182494E-6</v>
      </c>
    </row>
    <row r="81" spans="5:45" x14ac:dyDescent="0.25">
      <c r="E81" s="2">
        <v>7.8999999999999897</v>
      </c>
      <c r="F81">
        <f t="shared" si="31"/>
        <v>11.220184543019382</v>
      </c>
      <c r="G81">
        <f t="shared" si="32"/>
        <v>112.20184543019384</v>
      </c>
      <c r="H81">
        <f t="shared" si="33"/>
        <v>1.0859149747623096</v>
      </c>
      <c r="I81">
        <f t="shared" si="26"/>
        <v>8.9548567276319189E-3</v>
      </c>
      <c r="J81">
        <f t="shared" si="34"/>
        <v>9.7242130173865078E-3</v>
      </c>
      <c r="K81">
        <f t="shared" si="24"/>
        <v>-50</v>
      </c>
      <c r="O81">
        <f t="shared" si="27"/>
        <v>3.5481338923356738</v>
      </c>
      <c r="P81">
        <f t="shared" si="28"/>
        <v>-1.7702559010836002E-3</v>
      </c>
      <c r="Q81">
        <f t="shared" si="25"/>
        <v>-50</v>
      </c>
      <c r="R81" s="2">
        <f t="shared" si="29"/>
        <v>7.8999999999999897</v>
      </c>
      <c r="S81">
        <f t="shared" si="30"/>
        <v>-50</v>
      </c>
      <c r="T81">
        <f t="shared" si="35"/>
        <v>-50</v>
      </c>
      <c r="U81">
        <f t="shared" si="36"/>
        <v>-5.8057677828398297</v>
      </c>
      <c r="AB81">
        <f>EXP($AJ81/$B$41)</f>
        <v>360.84068803856229</v>
      </c>
      <c r="AC81" s="1">
        <f>($B$9*(1-$B$40))/(($AJ81^$B$40)*$B$42*($B$41^(1-$B$40))*$AB81)</f>
        <v>1.5639836808228466E-6</v>
      </c>
      <c r="AD81">
        <f>($B$41^$B$40)/(($B$41^$B$40)-($AJ81^$B$40))</f>
        <v>-0.44230783044609551</v>
      </c>
      <c r="AE81" s="1">
        <f>($B$9*(1-$B$40))/(($AJ81^$B$40)*$B$40*($B$41^(1-$B$40))*$AD81)</f>
        <v>-1.7090542359064652E-3</v>
      </c>
      <c r="AJ81" s="1">
        <f t="shared" si="37"/>
        <v>7.9432823472425835E+20</v>
      </c>
      <c r="AK81">
        <f>10^S81</f>
        <v>9.9999999999999989E-51</v>
      </c>
      <c r="AL81">
        <f>10^T81</f>
        <v>9.9999999999999989E-51</v>
      </c>
      <c r="AM81" s="1">
        <f t="shared" si="38"/>
        <v>1.5639836808228466E-6</v>
      </c>
      <c r="AP81">
        <f>(R80+R81)/2</f>
        <v>7.8749999999999893</v>
      </c>
      <c r="AQ81">
        <f>IF(AP81&lt;($B$20-$B$11),(AK80-AK81),IF(AND(AP81&gt;($B$20-$B$11),AP81&lt;$B$20),$B$16,1E-50))</f>
        <v>1E-50</v>
      </c>
      <c r="AR81">
        <f>IF(AL81&gt;1E-50,(AL80-AL81),1E-50)</f>
        <v>1E-50</v>
      </c>
      <c r="AS81">
        <f t="shared" si="39"/>
        <v>2.901154261416693E-6</v>
      </c>
    </row>
    <row r="82" spans="5:45" x14ac:dyDescent="0.25">
      <c r="E82" s="2">
        <v>7.9499999999999904</v>
      </c>
      <c r="F82">
        <f t="shared" si="31"/>
        <v>12.589254117941406</v>
      </c>
      <c r="G82">
        <f t="shared" si="32"/>
        <v>125.89254117941408</v>
      </c>
      <c r="H82">
        <f t="shared" si="33"/>
        <v>1.0869086138760999</v>
      </c>
      <c r="I82">
        <f t="shared" si="26"/>
        <v>8.9466703025825982E-3</v>
      </c>
      <c r="J82">
        <f t="shared" si="34"/>
        <v>9.7242130173865078E-3</v>
      </c>
      <c r="K82">
        <f t="shared" si="24"/>
        <v>-50</v>
      </c>
      <c r="O82">
        <f t="shared" si="27"/>
        <v>3.9810717055348888</v>
      </c>
      <c r="P82">
        <f t="shared" si="28"/>
        <v>-1.8458067459921396E-3</v>
      </c>
      <c r="Q82">
        <f t="shared" si="25"/>
        <v>-50</v>
      </c>
      <c r="R82" s="2">
        <f t="shared" si="29"/>
        <v>7.9499999999999904</v>
      </c>
      <c r="S82">
        <f t="shared" si="30"/>
        <v>-50</v>
      </c>
      <c r="T82">
        <f t="shared" si="35"/>
        <v>-50</v>
      </c>
      <c r="U82">
        <f t="shared" si="36"/>
        <v>-6.3378274512725632</v>
      </c>
      <c r="AB82">
        <f>EXP($AJ82/$B$41)</f>
        <v>1094.9018023636729</v>
      </c>
      <c r="AC82" s="1">
        <f>($B$9*(1-$B$40))/(($AJ82^$B$40)*$B$42*($B$41^(1-$B$40))*$AB82)</f>
        <v>4.5938049218741542E-7</v>
      </c>
      <c r="AD82">
        <f>($B$41^$B$40)/(($B$41^$B$40)-($AJ82^$B$40))</f>
        <v>-0.37611588359494769</v>
      </c>
      <c r="AE82" s="1">
        <f>($B$9*(1-$B$40))/(($AJ82^$B$40)*$B$40*($B$41^(1-$B$40))*$AD82)</f>
        <v>-1.7912607044876735E-3</v>
      </c>
      <c r="AJ82" s="1">
        <f t="shared" si="37"/>
        <v>9.4406087628590193E+20</v>
      </c>
      <c r="AK82">
        <f>10^S82</f>
        <v>9.9999999999999989E-51</v>
      </c>
      <c r="AL82">
        <f>10^T82</f>
        <v>9.9999999999999989E-51</v>
      </c>
      <c r="AM82" s="1">
        <f t="shared" si="38"/>
        <v>4.5938049218741542E-7</v>
      </c>
      <c r="AP82">
        <f>(R81+R82)/2</f>
        <v>7.9249999999999901</v>
      </c>
      <c r="AQ82">
        <f>IF(AP82&lt;($B$20-$B$11),(AK81-AK82),IF(AND(AP82&gt;($B$20-$B$11),AP82&lt;$B$20),$B$16,1E-50))</f>
        <v>1E-50</v>
      </c>
      <c r="AR82">
        <f>IF(AL82&gt;1E-50,(AL81-AL82),1E-50)</f>
        <v>1E-50</v>
      </c>
      <c r="AS82">
        <f t="shared" si="39"/>
        <v>1.1046031886354311E-6</v>
      </c>
    </row>
    <row r="83" spans="5:45" x14ac:dyDescent="0.25">
      <c r="E83" s="2">
        <v>7.9999999999999902</v>
      </c>
      <c r="F83">
        <f t="shared" si="31"/>
        <v>14.125375446227237</v>
      </c>
      <c r="G83">
        <f t="shared" si="32"/>
        <v>141.25375446227241</v>
      </c>
      <c r="H83">
        <f t="shared" si="33"/>
        <v>1.0877957294552851</v>
      </c>
      <c r="I83">
        <f t="shared" si="26"/>
        <v>8.9393741435774259E-3</v>
      </c>
      <c r="J83">
        <f t="shared" si="34"/>
        <v>9.7242130173865078E-3</v>
      </c>
      <c r="K83">
        <f t="shared" si="24"/>
        <v>-50</v>
      </c>
      <c r="O83">
        <f t="shared" si="27"/>
        <v>4.466835921509535</v>
      </c>
      <c r="P83">
        <f t="shared" si="28"/>
        <v>-1.9131415073936708E-3</v>
      </c>
      <c r="Q83">
        <f t="shared" si="25"/>
        <v>-50</v>
      </c>
      <c r="R83" s="2">
        <f t="shared" si="29"/>
        <v>7.9999999999999902</v>
      </c>
      <c r="S83">
        <f t="shared" si="30"/>
        <v>-50</v>
      </c>
      <c r="T83">
        <f t="shared" si="35"/>
        <v>-50</v>
      </c>
      <c r="U83">
        <f t="shared" si="36"/>
        <v>-6.9607564409623919</v>
      </c>
      <c r="AB83">
        <f>EXP($AJ83/$B$41)</f>
        <v>4095.4738792745143</v>
      </c>
      <c r="AC83" s="1">
        <f>($B$9*(1-$B$40))/(($AJ83^$B$40)*$B$42*($B$41^(1-$B$40))*$AB83)</f>
        <v>1.0945700459237749E-7</v>
      </c>
      <c r="AD83">
        <f>($B$41^$B$40)/(($B$41^$B$40)-($AJ83^$B$40))</f>
        <v>-0.32204141576595663</v>
      </c>
      <c r="AE83" s="1">
        <f>($B$9*(1-$B$40))/(($AJ83^$B$40)*$B$40*($B$41^(1-$B$40))*$AD83)</f>
        <v>-1.864527296731333E-3</v>
      </c>
      <c r="AJ83" s="1">
        <f t="shared" si="37"/>
        <v>1.1220184543019371E+21</v>
      </c>
      <c r="AK83">
        <f>10^S83</f>
        <v>9.9999999999999989E-51</v>
      </c>
      <c r="AL83">
        <f>10^T83</f>
        <v>9.9999999999999989E-51</v>
      </c>
      <c r="AM83" s="1">
        <f t="shared" si="38"/>
        <v>1.0945700459237749E-7</v>
      </c>
      <c r="AP83">
        <f>(R82+R83)/2</f>
        <v>7.9749999999999908</v>
      </c>
      <c r="AQ83">
        <f>IF(AP83&lt;($B$20-$B$11),(AK82-AK83),IF(AND(AP83&gt;($B$20-$B$11),AP83&lt;$B$20),$B$16,1E-50))</f>
        <v>1E-50</v>
      </c>
      <c r="AR83">
        <f>IF(AL83&gt;1E-50,(AL82-AL83),1E-50)</f>
        <v>1E-50</v>
      </c>
      <c r="AS83">
        <f t="shared" si="39"/>
        <v>3.4992348759503794E-7</v>
      </c>
    </row>
    <row r="84" spans="5:45" x14ac:dyDescent="0.25">
      <c r="E84" s="2">
        <v>8.0499999999999901</v>
      </c>
      <c r="F84">
        <f t="shared" si="31"/>
        <v>15.848931924610792</v>
      </c>
      <c r="G84">
        <f t="shared" si="32"/>
        <v>158.48931924610787</v>
      </c>
      <c r="H84">
        <f t="shared" si="33"/>
        <v>1.0885875933761853</v>
      </c>
      <c r="I84">
        <f t="shared" si="26"/>
        <v>8.9328714350192864E-3</v>
      </c>
      <c r="J84">
        <f t="shared" si="34"/>
        <v>9.7242130173865078E-3</v>
      </c>
      <c r="K84">
        <f t="shared" si="24"/>
        <v>-50</v>
      </c>
      <c r="O84">
        <f t="shared" si="27"/>
        <v>5.0118723362726127</v>
      </c>
      <c r="P84">
        <f t="shared" si="28"/>
        <v>-1.9731536766617978E-3</v>
      </c>
      <c r="Q84">
        <f t="shared" si="25"/>
        <v>-50</v>
      </c>
      <c r="R84" s="2">
        <f t="shared" si="29"/>
        <v>8.0499999999999901</v>
      </c>
      <c r="S84">
        <f t="shared" si="30"/>
        <v>-50</v>
      </c>
      <c r="T84">
        <f t="shared" si="35"/>
        <v>-50</v>
      </c>
      <c r="U84">
        <f t="shared" si="36"/>
        <v>-7.6916838213719601</v>
      </c>
      <c r="AB84">
        <f>EXP($AJ84/$B$41)</f>
        <v>19644.073064224907</v>
      </c>
      <c r="AC84" s="1">
        <f>($B$9*(1-$B$40))/(($AJ84^$B$40)*$B$42*($B$41^(1-$B$40))*$AB84)</f>
        <v>2.0338371628746004E-8</v>
      </c>
      <c r="AD84">
        <f>($B$41^$B$40)/(($B$41^$B$40)-($AJ84^$B$40))</f>
        <v>-0.27730791867189503</v>
      </c>
      <c r="AE84" s="1">
        <f>($B$9*(1-$B$40))/(($AJ84^$B$40)*$B$40*($B$41^(1-$B$40))*$AD84)</f>
        <v>-1.9298262158023536E-3</v>
      </c>
      <c r="AJ84" s="1">
        <f t="shared" si="37"/>
        <v>1.3335214321632823E+21</v>
      </c>
      <c r="AK84">
        <f>10^S84</f>
        <v>9.9999999999999989E-51</v>
      </c>
      <c r="AL84">
        <f>10^T84</f>
        <v>9.9999999999999989E-51</v>
      </c>
      <c r="AM84" s="1">
        <f t="shared" si="38"/>
        <v>2.0338371628746004E-8</v>
      </c>
      <c r="AP84">
        <f>(R83+R84)/2</f>
        <v>8.0249999999999897</v>
      </c>
      <c r="AQ84">
        <f>IF(AP84&lt;($B$20-$B$11),(AK83-AK84),IF(AND(AP84&gt;($B$20-$B$11),AP84&lt;$B$20),$B$16,1E-50))</f>
        <v>1E-50</v>
      </c>
      <c r="AR84">
        <f>IF(AL84&gt;1E-50,(AL83-AL84),1E-50)</f>
        <v>1E-50</v>
      </c>
      <c r="AS84">
        <f t="shared" si="39"/>
        <v>8.9118632963631487E-8</v>
      </c>
    </row>
    <row r="85" spans="5:45" x14ac:dyDescent="0.25">
      <c r="E85" s="2">
        <v>8.0999999999999908</v>
      </c>
      <c r="F85">
        <f t="shared" si="31"/>
        <v>17.782794100388866</v>
      </c>
      <c r="G85">
        <f t="shared" si="32"/>
        <v>177.82794100388878</v>
      </c>
      <c r="H85">
        <f t="shared" si="33"/>
        <v>1.0892943151038383</v>
      </c>
      <c r="I85">
        <f t="shared" si="26"/>
        <v>8.9270758899164422E-3</v>
      </c>
      <c r="J85">
        <f t="shared" si="34"/>
        <v>9.7242130173865078E-3</v>
      </c>
      <c r="K85">
        <f t="shared" si="24"/>
        <v>-50</v>
      </c>
      <c r="O85">
        <f t="shared" si="27"/>
        <v>5.6234132519033766</v>
      </c>
      <c r="P85">
        <f t="shared" si="28"/>
        <v>-2.026639578821458E-3</v>
      </c>
      <c r="Q85">
        <f t="shared" si="25"/>
        <v>-50</v>
      </c>
      <c r="R85" s="2">
        <f t="shared" si="29"/>
        <v>8.0999999999999908</v>
      </c>
      <c r="S85">
        <f t="shared" si="30"/>
        <v>-50</v>
      </c>
      <c r="T85">
        <f t="shared" si="35"/>
        <v>-50</v>
      </c>
      <c r="U85">
        <f t="shared" si="36"/>
        <v>-8.5509675297116594</v>
      </c>
      <c r="AB85">
        <f>EXP($AJ85/$B$41)</f>
        <v>126623.77273669683</v>
      </c>
      <c r="AC85" s="1">
        <f>($B$9*(1-$B$40))/(($AJ85^$B$40)*$B$42*($B$41^(1-$B$40))*$AB85)</f>
        <v>2.8121110717163197E-9</v>
      </c>
      <c r="AD85">
        <f>($B$41^$B$40)/(($B$41^$B$40)-($AJ85^$B$40))</f>
        <v>-0.23991580742095039</v>
      </c>
      <c r="AE85" s="1">
        <f>($B$9*(1-$B$40))/(($AJ85^$B$40)*$B$40*($B$41^(1-$B$40))*$AD85)</f>
        <v>-1.988023938683527E-3</v>
      </c>
      <c r="AJ85" s="1">
        <f t="shared" si="37"/>
        <v>1.584893192461074E+21</v>
      </c>
      <c r="AK85">
        <f>10^S85</f>
        <v>9.9999999999999989E-51</v>
      </c>
      <c r="AL85">
        <f>10^T85</f>
        <v>9.9999999999999989E-51</v>
      </c>
      <c r="AM85" s="1">
        <f t="shared" si="38"/>
        <v>2.8121110717163197E-9</v>
      </c>
      <c r="AP85">
        <f>(R84+R85)/2</f>
        <v>8.0749999999999904</v>
      </c>
      <c r="AQ85">
        <f>IF(AP85&lt;($B$20-$B$11),(AK84-AK85),IF(AND(AP85&gt;($B$20-$B$11),AP85&lt;$B$20),$B$16,1E-50))</f>
        <v>1E-50</v>
      </c>
      <c r="AR85">
        <f>IF(AL85&gt;1E-50,(AL84-AL85),1E-50)</f>
        <v>1E-50</v>
      </c>
      <c r="AS85">
        <f t="shared" si="39"/>
        <v>1.7526260557029686E-8</v>
      </c>
    </row>
    <row r="86" spans="5:45" x14ac:dyDescent="0.25">
      <c r="E86" s="2">
        <v>8.1499999999999897</v>
      </c>
      <c r="F86">
        <f t="shared" ref="F86:F105" si="40">EXP(-$B$19*($B$20-E86-0.5))</f>
        <v>19.952623149688346</v>
      </c>
      <c r="G86">
        <f t="shared" ref="G86:G105" si="41">EXP(-$B$19*($B$20-E86-1.5))</f>
        <v>199.52623149688358</v>
      </c>
      <c r="H86">
        <f t="shared" ref="H86:H105" si="42">$B$19*G86/(2*(1-F86)+$B$19*G86)</f>
        <v>1.0899249553160471</v>
      </c>
      <c r="I86">
        <f t="shared" ref="I86:I105" si="43">(1-$F86)*B$9/((1-$H86)*$F86*$B$24*$B$28)</f>
        <v>8.9219106049065276E-3</v>
      </c>
      <c r="J86">
        <f t="shared" ref="J86:J105" si="44">IF(E86&lt;($B$20-$B$11),I86,$B$16)</f>
        <v>9.7242130173865078E-3</v>
      </c>
      <c r="K86">
        <f t="shared" ref="K86:K105" si="45">IF(E86&lt;($B$20-$B$11),LOG10(I86),IF(AND(E86&gt;=($B$20-$B$11),E86&lt;=($B$20)),LOG10($B$16),-50))</f>
        <v>-50</v>
      </c>
      <c r="O86">
        <f t="shared" si="27"/>
        <v>6.3095734448017886</v>
      </c>
      <c r="P86">
        <f t="shared" si="28"/>
        <v>-2.074308939298183E-3</v>
      </c>
      <c r="Q86">
        <f t="shared" ref="Q86:Q105" si="46">IF(E86&lt;$B$20,LOG10(P86),-50)</f>
        <v>-50</v>
      </c>
      <c r="R86" s="2">
        <f t="shared" ref="R86:R105" si="47">E86</f>
        <v>8.1499999999999897</v>
      </c>
      <c r="S86">
        <f t="shared" ref="S86:S105" si="48">K86</f>
        <v>-50</v>
      </c>
      <c r="T86">
        <f t="shared" ref="T86:T105" si="49">Q86</f>
        <v>-50</v>
      </c>
      <c r="U86">
        <f t="shared" si="36"/>
        <v>-9.5628030197017946</v>
      </c>
      <c r="AB86">
        <f t="shared" ref="AB86:AB128" si="50">EXP($AJ86/$B$41)</f>
        <v>1159713.5704413056</v>
      </c>
      <c r="AC86" s="1">
        <f t="shared" ref="AC86:AC128" si="51">($B$9*(1-$B$40))/(($AJ86^$B$40)*$B$42*($B$41^(1-$B$40))*$AB86)</f>
        <v>2.7365096268455772E-10</v>
      </c>
      <c r="AD86">
        <f t="shared" ref="AD86:AD128" si="52">($B$41^$B$40)/(($B$41^$B$40)-($AJ86^$B$40))</f>
        <v>-0.20838821102251137</v>
      </c>
      <c r="AE86" s="1">
        <f t="shared" ref="AE86:AE128" si="53">($B$9*(1-$B$40))/(($AJ86^$B$40)*$B$40*($B$41^(1-$B$40))*$AD86)</f>
        <v>-2.0398927137986141E-3</v>
      </c>
      <c r="AJ86" s="1">
        <f t="shared" si="37"/>
        <v>1.8836490894897389E+21</v>
      </c>
      <c r="AK86">
        <f t="shared" ref="AK86:AK105" si="54">10^S86</f>
        <v>9.9999999999999989E-51</v>
      </c>
      <c r="AL86">
        <f t="shared" ref="AL86:AL105" si="55">10^T86</f>
        <v>9.9999999999999989E-51</v>
      </c>
      <c r="AM86" s="1">
        <f t="shared" ref="AM86:AM105" si="56">AC86</f>
        <v>2.7365096268455772E-10</v>
      </c>
      <c r="AP86">
        <f t="shared" ref="AP86:AP105" si="57">(R85+R86)/2</f>
        <v>8.1249999999999893</v>
      </c>
      <c r="AQ86">
        <f t="shared" ref="AQ86:AQ105" si="58">IF(AP86&lt;($B$20-$B$11),(AK85-AK86),IF(AND(AP86&gt;($B$20-$B$11),AP86&lt;$B$20),$B$16,1E-50))</f>
        <v>1E-50</v>
      </c>
      <c r="AR86">
        <f t="shared" ref="AR86:AR105" si="59">IF(AL86&gt;1E-50,(AL85-AL86),1E-50)</f>
        <v>1E-50</v>
      </c>
      <c r="AS86">
        <f t="shared" ref="AS86:AS105" si="60">IF(AM86&gt;1E-50,(AM85-AM86),1E-50)</f>
        <v>2.5384601090317622E-9</v>
      </c>
    </row>
    <row r="87" spans="5:45" x14ac:dyDescent="0.25">
      <c r="E87" s="2">
        <v>8.1999999999999904</v>
      </c>
      <c r="F87">
        <f t="shared" si="40"/>
        <v>22.387211385682928</v>
      </c>
      <c r="G87">
        <f t="shared" si="41"/>
        <v>223.87211385682934</v>
      </c>
      <c r="H87">
        <f t="shared" si="42"/>
        <v>1.0904876297283221</v>
      </c>
      <c r="I87">
        <f t="shared" si="43"/>
        <v>8.9173070397957216E-3</v>
      </c>
      <c r="J87">
        <f t="shared" si="44"/>
        <v>9.7242130173865078E-3</v>
      </c>
      <c r="K87">
        <f t="shared" si="45"/>
        <v>-50</v>
      </c>
      <c r="O87">
        <f t="shared" si="27"/>
        <v>7.0794578438412303</v>
      </c>
      <c r="P87">
        <f t="shared" si="28"/>
        <v>-2.1167943015433016E-3</v>
      </c>
      <c r="Q87">
        <f t="shared" si="46"/>
        <v>-50</v>
      </c>
      <c r="R87" s="2">
        <f t="shared" si="47"/>
        <v>8.1999999999999904</v>
      </c>
      <c r="S87">
        <f t="shared" si="48"/>
        <v>-50</v>
      </c>
      <c r="T87">
        <f t="shared" si="49"/>
        <v>-50</v>
      </c>
      <c r="U87">
        <f t="shared" si="36"/>
        <v>-10.755946641983147</v>
      </c>
      <c r="AB87">
        <f t="shared" si="50"/>
        <v>16124800.917610161</v>
      </c>
      <c r="AC87" s="1">
        <f t="shared" si="51"/>
        <v>1.7540959992482793E-11</v>
      </c>
      <c r="AD87">
        <f t="shared" si="52"/>
        <v>-0.18161052673530528</v>
      </c>
      <c r="AE87" s="1">
        <f t="shared" si="53"/>
        <v>-2.0861208082797894E-3</v>
      </c>
      <c r="AJ87" s="1">
        <f t="shared" si="37"/>
        <v>2.2387211385682807E+21</v>
      </c>
      <c r="AK87">
        <f t="shared" si="54"/>
        <v>9.9999999999999989E-51</v>
      </c>
      <c r="AL87">
        <f t="shared" si="55"/>
        <v>9.9999999999999989E-51</v>
      </c>
      <c r="AM87" s="1">
        <f t="shared" si="56"/>
        <v>1.7540959992482793E-11</v>
      </c>
      <c r="AP87">
        <f t="shared" si="57"/>
        <v>8.1749999999999901</v>
      </c>
      <c r="AQ87">
        <f t="shared" si="58"/>
        <v>1E-50</v>
      </c>
      <c r="AR87">
        <f t="shared" si="59"/>
        <v>1E-50</v>
      </c>
      <c r="AS87">
        <f t="shared" si="60"/>
        <v>2.5611000269207492E-10</v>
      </c>
    </row>
    <row r="88" spans="5:45" x14ac:dyDescent="0.25">
      <c r="E88" s="2">
        <v>8.2499999999999805</v>
      </c>
      <c r="F88">
        <f t="shared" si="40"/>
        <v>25.118864315094694</v>
      </c>
      <c r="G88">
        <f t="shared" si="41"/>
        <v>251.18864315094712</v>
      </c>
      <c r="H88">
        <f t="shared" si="42"/>
        <v>1.0909896036802411</v>
      </c>
      <c r="I88">
        <f t="shared" si="43"/>
        <v>8.9132041080719534E-3</v>
      </c>
      <c r="J88">
        <f t="shared" si="44"/>
        <v>9.7242130173865078E-3</v>
      </c>
      <c r="K88">
        <f t="shared" si="45"/>
        <v>-50</v>
      </c>
      <c r="O88">
        <f t="shared" si="27"/>
        <v>7.943282347242465</v>
      </c>
      <c r="P88">
        <f t="shared" si="28"/>
        <v>-2.1546594205012082E-3</v>
      </c>
      <c r="Q88">
        <f t="shared" si="46"/>
        <v>-50</v>
      </c>
      <c r="R88" s="2">
        <f t="shared" si="47"/>
        <v>8.2499999999999805</v>
      </c>
      <c r="S88">
        <f t="shared" si="48"/>
        <v>-50</v>
      </c>
      <c r="T88">
        <f t="shared" si="49"/>
        <v>-50</v>
      </c>
      <c r="U88">
        <f t="shared" si="36"/>
        <v>-12.164575383344586</v>
      </c>
      <c r="AB88">
        <f t="shared" si="50"/>
        <v>368233336.26922691</v>
      </c>
      <c r="AC88" s="1">
        <f t="shared" si="51"/>
        <v>6.8458064562045506E-13</v>
      </c>
      <c r="AD88">
        <f t="shared" si="52"/>
        <v>-0.15872572335375976</v>
      </c>
      <c r="AE88" s="1">
        <f t="shared" si="53"/>
        <v>-2.1273216408542635E-3</v>
      </c>
      <c r="AJ88" s="1">
        <f t="shared" si="37"/>
        <v>2.660725059798643E+21</v>
      </c>
      <c r="AK88">
        <f t="shared" si="54"/>
        <v>9.9999999999999989E-51</v>
      </c>
      <c r="AL88">
        <f t="shared" si="55"/>
        <v>9.9999999999999989E-51</v>
      </c>
      <c r="AM88" s="1">
        <f t="shared" si="56"/>
        <v>6.8458064562045506E-13</v>
      </c>
      <c r="AP88">
        <f t="shared" si="57"/>
        <v>8.2249999999999854</v>
      </c>
      <c r="AQ88">
        <f t="shared" si="58"/>
        <v>1E-50</v>
      </c>
      <c r="AR88">
        <f t="shared" si="59"/>
        <v>1E-50</v>
      </c>
      <c r="AS88">
        <f t="shared" si="60"/>
        <v>1.6856379346862338E-11</v>
      </c>
    </row>
    <row r="89" spans="5:45" x14ac:dyDescent="0.25">
      <c r="E89" s="2">
        <v>8.2999999999999794</v>
      </c>
      <c r="F89">
        <f t="shared" si="40"/>
        <v>28.183829312643233</v>
      </c>
      <c r="G89">
        <f t="shared" si="41"/>
        <v>281.83829312643229</v>
      </c>
      <c r="H89">
        <f t="shared" si="42"/>
        <v>1.0914373780806994</v>
      </c>
      <c r="I89">
        <f t="shared" si="43"/>
        <v>8.9095473663240495E-3</v>
      </c>
      <c r="J89">
        <f t="shared" si="44"/>
        <v>9.7242130173865078E-3</v>
      </c>
      <c r="K89">
        <f t="shared" si="45"/>
        <v>-50</v>
      </c>
      <c r="O89">
        <f t="shared" si="27"/>
        <v>8.912509381337042</v>
      </c>
      <c r="P89">
        <f t="shared" si="28"/>
        <v>-2.1884067432949941E-3</v>
      </c>
      <c r="Q89">
        <f t="shared" si="46"/>
        <v>-50</v>
      </c>
      <c r="R89" s="2">
        <f t="shared" si="47"/>
        <v>8.2999999999999794</v>
      </c>
      <c r="S89">
        <f t="shared" si="48"/>
        <v>-50</v>
      </c>
      <c r="T89">
        <f t="shared" si="49"/>
        <v>-50</v>
      </c>
      <c r="U89">
        <f t="shared" si="36"/>
        <v>-13.829308668712924</v>
      </c>
      <c r="AB89">
        <f t="shared" si="50"/>
        <v>15165487943.404932</v>
      </c>
      <c r="AC89" s="1">
        <f t="shared" si="51"/>
        <v>1.4814647805612797E-14</v>
      </c>
      <c r="AD89">
        <f t="shared" si="52"/>
        <v>-0.13906402762886369</v>
      </c>
      <c r="AE89" s="1">
        <f t="shared" si="53"/>
        <v>-2.1640419215381611E-3</v>
      </c>
      <c r="AJ89" s="1">
        <f t="shared" si="37"/>
        <v>3.1622776601681792E+21</v>
      </c>
      <c r="AK89">
        <f t="shared" si="54"/>
        <v>9.9999999999999989E-51</v>
      </c>
      <c r="AL89">
        <f t="shared" si="55"/>
        <v>9.9999999999999989E-51</v>
      </c>
      <c r="AM89" s="1">
        <f t="shared" si="56"/>
        <v>1.4814647805612797E-14</v>
      </c>
      <c r="AP89">
        <f t="shared" si="57"/>
        <v>8.2749999999999808</v>
      </c>
      <c r="AQ89">
        <f t="shared" si="58"/>
        <v>1E-50</v>
      </c>
      <c r="AR89">
        <f t="shared" si="59"/>
        <v>1E-50</v>
      </c>
      <c r="AS89">
        <f t="shared" si="60"/>
        <v>6.6976599781484226E-13</v>
      </c>
    </row>
    <row r="90" spans="5:45" x14ac:dyDescent="0.25">
      <c r="E90" s="2">
        <v>8.3499999999999801</v>
      </c>
      <c r="F90">
        <f t="shared" si="40"/>
        <v>31.622776601682386</v>
      </c>
      <c r="G90">
        <f t="shared" si="41"/>
        <v>316.22776601682392</v>
      </c>
      <c r="H90">
        <f t="shared" si="42"/>
        <v>1.0918367673240361</v>
      </c>
      <c r="I90">
        <f t="shared" si="43"/>
        <v>8.9062882918107145E-3</v>
      </c>
      <c r="J90">
        <f t="shared" si="44"/>
        <v>9.7242130173865078E-3</v>
      </c>
      <c r="K90">
        <f t="shared" si="45"/>
        <v>-50</v>
      </c>
      <c r="O90">
        <f t="shared" si="27"/>
        <v>9.9999999999995541</v>
      </c>
      <c r="P90">
        <f t="shared" si="28"/>
        <v>-2.2184840763944595E-3</v>
      </c>
      <c r="Q90">
        <f t="shared" si="46"/>
        <v>-50</v>
      </c>
      <c r="R90" s="2">
        <f t="shared" si="47"/>
        <v>8.3499999999999801</v>
      </c>
      <c r="S90">
        <f t="shared" si="48"/>
        <v>-50</v>
      </c>
      <c r="T90">
        <f t="shared" si="49"/>
        <v>-50</v>
      </c>
      <c r="U90">
        <f t="shared" si="36"/>
        <v>-15.798422775089886</v>
      </c>
      <c r="AB90">
        <f t="shared" si="50"/>
        <v>1258839884651.5393</v>
      </c>
      <c r="AC90" s="1">
        <f t="shared" si="51"/>
        <v>1.5906595048613315E-16</v>
      </c>
      <c r="AD90">
        <f t="shared" si="52"/>
        <v>-0.12209449988495559</v>
      </c>
      <c r="AE90" s="1">
        <f t="shared" si="53"/>
        <v>-2.1967689061462192E-3</v>
      </c>
      <c r="AJ90" s="1">
        <f t="shared" si="37"/>
        <v>3.758374042884201E+21</v>
      </c>
      <c r="AK90">
        <f t="shared" si="54"/>
        <v>9.9999999999999989E-51</v>
      </c>
      <c r="AL90">
        <f t="shared" si="55"/>
        <v>9.9999999999999989E-51</v>
      </c>
      <c r="AM90" s="1">
        <f t="shared" si="56"/>
        <v>1.5906595048613315E-16</v>
      </c>
      <c r="AP90">
        <f t="shared" si="57"/>
        <v>8.3249999999999797</v>
      </c>
      <c r="AQ90">
        <f t="shared" si="58"/>
        <v>1E-50</v>
      </c>
      <c r="AR90">
        <f t="shared" si="59"/>
        <v>1E-50</v>
      </c>
      <c r="AS90">
        <f t="shared" si="60"/>
        <v>1.4655581855126664E-14</v>
      </c>
    </row>
    <row r="91" spans="5:45" x14ac:dyDescent="0.25">
      <c r="E91" s="2">
        <v>8.3999999999999808</v>
      </c>
      <c r="F91">
        <f t="shared" si="40"/>
        <v>35.481338923356013</v>
      </c>
      <c r="G91">
        <f t="shared" si="41"/>
        <v>354.8133892335602</v>
      </c>
      <c r="H91">
        <f t="shared" si="42"/>
        <v>1.0921929697868167</v>
      </c>
      <c r="I91">
        <f t="shared" si="43"/>
        <v>8.9033836385932572E-3</v>
      </c>
      <c r="J91">
        <f t="shared" si="44"/>
        <v>9.7242130173865078E-3</v>
      </c>
      <c r="K91">
        <f t="shared" si="45"/>
        <v>-50</v>
      </c>
      <c r="O91">
        <f t="shared" si="27"/>
        <v>11.220184543019148</v>
      </c>
      <c r="P91">
        <f t="shared" si="28"/>
        <v>-2.2452905277359188E-3</v>
      </c>
      <c r="Q91">
        <f t="shared" si="46"/>
        <v>-50</v>
      </c>
      <c r="R91" s="2">
        <f t="shared" si="47"/>
        <v>8.3999999999999808</v>
      </c>
      <c r="S91">
        <f t="shared" si="48"/>
        <v>-50</v>
      </c>
      <c r="T91">
        <f t="shared" si="49"/>
        <v>-50</v>
      </c>
      <c r="U91">
        <f t="shared" si="36"/>
        <v>-18.12929416522471</v>
      </c>
      <c r="AB91">
        <f t="shared" si="50"/>
        <v>240348759313729.34</v>
      </c>
      <c r="AC91" s="1">
        <f t="shared" si="51"/>
        <v>7.4251603137752412E-19</v>
      </c>
      <c r="AD91">
        <f t="shared" si="52"/>
        <v>-0.10739093696601104</v>
      </c>
      <c r="AE91" s="1">
        <f t="shared" si="53"/>
        <v>-2.2259368618804403E-3</v>
      </c>
      <c r="AJ91" s="1">
        <f t="shared" si="37"/>
        <v>4.466835921509342E+21</v>
      </c>
      <c r="AK91">
        <f t="shared" si="54"/>
        <v>9.9999999999999989E-51</v>
      </c>
      <c r="AL91">
        <f t="shared" si="55"/>
        <v>9.9999999999999989E-51</v>
      </c>
      <c r="AM91" s="1">
        <f t="shared" si="56"/>
        <v>7.4251603137752412E-19</v>
      </c>
      <c r="AP91">
        <f t="shared" si="57"/>
        <v>8.3749999999999805</v>
      </c>
      <c r="AQ91">
        <f t="shared" si="58"/>
        <v>1E-50</v>
      </c>
      <c r="AR91">
        <f t="shared" si="59"/>
        <v>1E-50</v>
      </c>
      <c r="AS91">
        <f t="shared" si="60"/>
        <v>1.5832343445475561E-16</v>
      </c>
    </row>
    <row r="92" spans="5:45" x14ac:dyDescent="0.25">
      <c r="E92" s="2">
        <v>8.4499999999999797</v>
      </c>
      <c r="F92">
        <f t="shared" si="40"/>
        <v>39.810717055347915</v>
      </c>
      <c r="G92">
        <f t="shared" si="41"/>
        <v>398.10717055347925</v>
      </c>
      <c r="H92">
        <f t="shared" si="42"/>
        <v>1.0925106315007329</v>
      </c>
      <c r="I92">
        <f t="shared" si="43"/>
        <v>8.9007948636882373E-3</v>
      </c>
      <c r="J92">
        <f t="shared" si="44"/>
        <v>9.7242130173865078E-3</v>
      </c>
      <c r="K92">
        <f t="shared" si="45"/>
        <v>-50</v>
      </c>
      <c r="O92">
        <f t="shared" si="27"/>
        <v>12.589254117941097</v>
      </c>
      <c r="P92">
        <f t="shared" si="28"/>
        <v>-2.2691818026420309E-3</v>
      </c>
      <c r="Q92">
        <f t="shared" si="46"/>
        <v>-50</v>
      </c>
      <c r="R92" s="2">
        <f t="shared" si="47"/>
        <v>8.4499999999999797</v>
      </c>
      <c r="S92">
        <f t="shared" si="48"/>
        <v>-50</v>
      </c>
      <c r="T92">
        <f t="shared" si="49"/>
        <v>-50</v>
      </c>
      <c r="U92">
        <f t="shared" si="36"/>
        <v>-20.890114892897312</v>
      </c>
      <c r="AB92">
        <f t="shared" si="50"/>
        <v>1.2349876433884528E+17</v>
      </c>
      <c r="AC92" s="1">
        <f t="shared" si="51"/>
        <v>1.2879087894841313E-21</v>
      </c>
      <c r="AD92">
        <f t="shared" si="52"/>
        <v>-9.4607385484331924E-2</v>
      </c>
      <c r="AE92" s="1">
        <f t="shared" si="53"/>
        <v>-2.251932829792008E-3</v>
      </c>
      <c r="AJ92" s="1">
        <f t="shared" si="37"/>
        <v>5.3088444423095357E+21</v>
      </c>
      <c r="AK92">
        <f t="shared" si="54"/>
        <v>9.9999999999999989E-51</v>
      </c>
      <c r="AL92">
        <f t="shared" si="55"/>
        <v>9.9999999999999989E-51</v>
      </c>
      <c r="AM92" s="1">
        <f t="shared" si="56"/>
        <v>1.2879087894841313E-21</v>
      </c>
      <c r="AP92">
        <f t="shared" si="57"/>
        <v>8.4249999999999794</v>
      </c>
      <c r="AQ92">
        <f t="shared" si="58"/>
        <v>1E-50</v>
      </c>
      <c r="AR92">
        <f t="shared" si="59"/>
        <v>1E-50</v>
      </c>
      <c r="AS92">
        <f t="shared" si="60"/>
        <v>7.4122812258803996E-19</v>
      </c>
    </row>
    <row r="93" spans="5:45" x14ac:dyDescent="0.25">
      <c r="E93" s="2">
        <v>8.4999999999999805</v>
      </c>
      <c r="F93">
        <f t="shared" si="40"/>
        <v>44.668359215094355</v>
      </c>
      <c r="G93">
        <f t="shared" si="41"/>
        <v>446.68359215094347</v>
      </c>
      <c r="H93">
        <f t="shared" si="42"/>
        <v>1.0927939035742473</v>
      </c>
      <c r="I93">
        <f t="shared" si="43"/>
        <v>8.8984876156255211E-3</v>
      </c>
      <c r="J93">
        <f t="shared" si="44"/>
        <v>9.7242130173865078E-3</v>
      </c>
      <c r="K93">
        <f t="shared" si="45"/>
        <v>-50</v>
      </c>
      <c r="O93">
        <f t="shared" si="27"/>
        <v>14.125375446226924</v>
      </c>
      <c r="P93">
        <f t="shared" si="28"/>
        <v>-2.2904749238153149E-3</v>
      </c>
      <c r="Q93">
        <f t="shared" si="46"/>
        <v>-50</v>
      </c>
      <c r="R93" s="2">
        <f t="shared" si="47"/>
        <v>8.4999999999999805</v>
      </c>
      <c r="S93">
        <f t="shared" si="48"/>
        <v>-50</v>
      </c>
      <c r="T93">
        <f t="shared" si="49"/>
        <v>-50</v>
      </c>
      <c r="U93">
        <f t="shared" si="36"/>
        <v>-24.161931365918782</v>
      </c>
      <c r="AB93">
        <f t="shared" si="50"/>
        <v>2.0581597716728018E+20</v>
      </c>
      <c r="AC93" s="1">
        <f t="shared" si="51"/>
        <v>6.8876113666941494E-25</v>
      </c>
      <c r="AD93">
        <f t="shared" si="52"/>
        <v>-8.3460243323619177E-2</v>
      </c>
      <c r="AE93" s="1">
        <f t="shared" si="53"/>
        <v>-2.2751017605808881E-3</v>
      </c>
      <c r="AJ93" s="1">
        <f t="shared" si="37"/>
        <v>6.3095734448015603E+21</v>
      </c>
      <c r="AK93">
        <f t="shared" si="54"/>
        <v>9.9999999999999989E-51</v>
      </c>
      <c r="AL93">
        <f t="shared" si="55"/>
        <v>9.9999999999999989E-51</v>
      </c>
      <c r="AM93" s="1">
        <f t="shared" si="56"/>
        <v>6.8876113666941494E-25</v>
      </c>
      <c r="AP93">
        <f t="shared" si="57"/>
        <v>8.4749999999999801</v>
      </c>
      <c r="AQ93">
        <f t="shared" si="58"/>
        <v>1E-50</v>
      </c>
      <c r="AR93">
        <f t="shared" si="59"/>
        <v>1E-50</v>
      </c>
      <c r="AS93">
        <f t="shared" si="60"/>
        <v>1.2872200283474618E-21</v>
      </c>
    </row>
    <row r="94" spans="5:45" x14ac:dyDescent="0.25">
      <c r="E94" s="2">
        <v>8.5499999999999794</v>
      </c>
      <c r="F94">
        <f t="shared" si="40"/>
        <v>50.1187233627249</v>
      </c>
      <c r="G94">
        <f t="shared" si="41"/>
        <v>501.1872336272491</v>
      </c>
      <c r="H94">
        <f t="shared" si="42"/>
        <v>1.0930464939070843</v>
      </c>
      <c r="I94">
        <f t="shared" si="43"/>
        <v>8.8964312786251158E-3</v>
      </c>
      <c r="J94">
        <f t="shared" si="44"/>
        <v>9.7242130173865078E-3</v>
      </c>
      <c r="K94">
        <f t="shared" si="45"/>
        <v>-50</v>
      </c>
      <c r="O94">
        <f t="shared" si="27"/>
        <v>15.848931924610397</v>
      </c>
      <c r="P94">
        <f t="shared" si="28"/>
        <v>-2.3094524380367987E-3</v>
      </c>
      <c r="Q94">
        <f t="shared" si="46"/>
        <v>-50</v>
      </c>
      <c r="R94" s="2">
        <f t="shared" si="47"/>
        <v>8.5499999999999794</v>
      </c>
      <c r="S94">
        <f t="shared" si="48"/>
        <v>-50</v>
      </c>
      <c r="T94">
        <f t="shared" si="49"/>
        <v>-50</v>
      </c>
      <c r="U94">
        <f t="shared" si="36"/>
        <v>-28.041067420497928</v>
      </c>
      <c r="AB94">
        <f t="shared" si="50"/>
        <v>1.3887214381616831E+24</v>
      </c>
      <c r="AC94" s="1">
        <f t="shared" si="51"/>
        <v>9.097720273552953E-29</v>
      </c>
      <c r="AD94">
        <f t="shared" si="52"/>
        <v>-7.3714966670971521E-2</v>
      </c>
      <c r="AE94" s="1">
        <f t="shared" si="53"/>
        <v>-2.2957510918820328E-3</v>
      </c>
      <c r="AJ94" s="1">
        <f t="shared" si="37"/>
        <v>7.49894209332411E+21</v>
      </c>
      <c r="AK94">
        <f t="shared" si="54"/>
        <v>9.9999999999999989E-51</v>
      </c>
      <c r="AL94">
        <f t="shared" si="55"/>
        <v>9.9999999999999989E-51</v>
      </c>
      <c r="AM94" s="1">
        <f t="shared" si="56"/>
        <v>9.097720273552953E-29</v>
      </c>
      <c r="AP94">
        <f t="shared" si="57"/>
        <v>8.5249999999999808</v>
      </c>
      <c r="AQ94">
        <f t="shared" si="58"/>
        <v>1E-50</v>
      </c>
      <c r="AR94">
        <f t="shared" si="59"/>
        <v>1E-50</v>
      </c>
      <c r="AS94">
        <f t="shared" si="60"/>
        <v>6.8867015946667943E-25</v>
      </c>
    </row>
    <row r="95" spans="5:45" x14ac:dyDescent="0.25">
      <c r="E95" s="2">
        <v>8.5999999999999801</v>
      </c>
      <c r="F95">
        <f t="shared" si="40"/>
        <v>56.234132519032421</v>
      </c>
      <c r="G95">
        <f t="shared" si="41"/>
        <v>562.34132519032437</v>
      </c>
      <c r="H95">
        <f t="shared" si="42"/>
        <v>1.0932717137096242</v>
      </c>
      <c r="I95">
        <f t="shared" si="43"/>
        <v>8.894598566344409E-3</v>
      </c>
      <c r="J95">
        <f t="shared" si="44"/>
        <v>9.7242130173865078E-3</v>
      </c>
      <c r="K95">
        <f t="shared" si="45"/>
        <v>-50</v>
      </c>
      <c r="O95">
        <f t="shared" si="27"/>
        <v>17.782794100388433</v>
      </c>
      <c r="P95">
        <f t="shared" si="28"/>
        <v>-2.3263661653901441E-3</v>
      </c>
      <c r="Q95">
        <f t="shared" si="46"/>
        <v>-50</v>
      </c>
      <c r="R95" s="2">
        <f t="shared" si="47"/>
        <v>8.5999999999999801</v>
      </c>
      <c r="S95">
        <f t="shared" si="48"/>
        <v>-50</v>
      </c>
      <c r="T95">
        <f t="shared" si="49"/>
        <v>-50</v>
      </c>
      <c r="U95">
        <f t="shared" si="36"/>
        <v>-32.642004150524642</v>
      </c>
      <c r="AB95">
        <f t="shared" si="50"/>
        <v>4.9380089180329074E+28</v>
      </c>
      <c r="AC95" s="1">
        <f t="shared" si="51"/>
        <v>2.2803202790209392E-33</v>
      </c>
      <c r="AD95">
        <f t="shared" si="52"/>
        <v>-6.5176053701601899E-2</v>
      </c>
      <c r="AE95" s="1">
        <f t="shared" si="53"/>
        <v>-2.3141548277760128E-3</v>
      </c>
      <c r="AJ95" s="1">
        <f t="shared" si="37"/>
        <v>8.9125093813369166E+21</v>
      </c>
      <c r="AK95">
        <f t="shared" si="54"/>
        <v>9.9999999999999989E-51</v>
      </c>
      <c r="AL95">
        <f t="shared" si="55"/>
        <v>9.9999999999999989E-51</v>
      </c>
      <c r="AM95" s="1">
        <f t="shared" si="56"/>
        <v>2.2803202790209392E-33</v>
      </c>
      <c r="AP95">
        <f t="shared" si="57"/>
        <v>8.5749999999999797</v>
      </c>
      <c r="AQ95">
        <f t="shared" si="58"/>
        <v>1E-50</v>
      </c>
      <c r="AR95">
        <f t="shared" si="59"/>
        <v>1E-50</v>
      </c>
      <c r="AS95">
        <f t="shared" si="60"/>
        <v>9.0974922415250509E-29</v>
      </c>
    </row>
    <row r="96" spans="5:45" x14ac:dyDescent="0.25">
      <c r="E96" s="2">
        <v>8.6499999999999808</v>
      </c>
      <c r="F96">
        <f t="shared" si="40"/>
        <v>63.095734448016614</v>
      </c>
      <c r="G96">
        <f t="shared" si="41"/>
        <v>630.95734448016628</v>
      </c>
      <c r="H96">
        <f t="shared" si="42"/>
        <v>1.0934725193053463</v>
      </c>
      <c r="I96">
        <f t="shared" si="43"/>
        <v>8.8929651598048786E-3</v>
      </c>
      <c r="J96">
        <f t="shared" si="44"/>
        <v>9.7242130173865078E-3</v>
      </c>
      <c r="K96">
        <f t="shared" si="45"/>
        <v>-50</v>
      </c>
      <c r="O96">
        <f t="shared" si="27"/>
        <v>19.952623149687938</v>
      </c>
      <c r="P96">
        <f t="shared" si="28"/>
        <v>-2.3414405407611513E-3</v>
      </c>
      <c r="Q96">
        <f t="shared" si="46"/>
        <v>-50</v>
      </c>
      <c r="R96" s="2">
        <f t="shared" si="47"/>
        <v>8.6499999999999808</v>
      </c>
      <c r="S96">
        <f t="shared" si="48"/>
        <v>-50</v>
      </c>
      <c r="T96">
        <f t="shared" si="49"/>
        <v>-50</v>
      </c>
      <c r="U96">
        <f t="shared" si="36"/>
        <v>-38.100802591086328</v>
      </c>
      <c r="AB96">
        <f t="shared" si="50"/>
        <v>1.265756920300695E+34</v>
      </c>
      <c r="AC96" s="1">
        <f t="shared" si="51"/>
        <v>7.9286164449586936E-39</v>
      </c>
      <c r="AD96">
        <f t="shared" si="52"/>
        <v>-5.7679396974278277E-2</v>
      </c>
      <c r="AE96" s="1">
        <f t="shared" si="53"/>
        <v>-2.3305571746566876E-3</v>
      </c>
      <c r="AJ96" s="1">
        <f t="shared" si="37"/>
        <v>1.0592537251772241E+22</v>
      </c>
      <c r="AK96">
        <f t="shared" si="54"/>
        <v>9.9999999999999989E-51</v>
      </c>
      <c r="AL96">
        <f t="shared" si="55"/>
        <v>9.9999999999999989E-51</v>
      </c>
      <c r="AM96" s="1">
        <f t="shared" si="56"/>
        <v>7.9286164449586936E-39</v>
      </c>
      <c r="AP96">
        <f t="shared" si="57"/>
        <v>8.6249999999999805</v>
      </c>
      <c r="AQ96">
        <f t="shared" si="58"/>
        <v>1E-50</v>
      </c>
      <c r="AR96">
        <f t="shared" si="59"/>
        <v>1E-50</v>
      </c>
      <c r="AS96">
        <f t="shared" si="60"/>
        <v>2.2803123504044943E-33</v>
      </c>
    </row>
    <row r="97" spans="5:45" x14ac:dyDescent="0.25">
      <c r="E97" s="2">
        <v>8.6999999999999797</v>
      </c>
      <c r="F97">
        <f t="shared" si="40"/>
        <v>70.794578438410596</v>
      </c>
      <c r="G97">
        <f t="shared" si="41"/>
        <v>707.9457843841061</v>
      </c>
      <c r="H97">
        <f t="shared" si="42"/>
        <v>1.0936515496599206</v>
      </c>
      <c r="I97">
        <f t="shared" si="43"/>
        <v>8.8915093846941833E-3</v>
      </c>
      <c r="J97">
        <f t="shared" si="44"/>
        <v>9.7242130173865078E-3</v>
      </c>
      <c r="K97">
        <f t="shared" si="45"/>
        <v>-50</v>
      </c>
      <c r="O97">
        <f t="shared" si="27"/>
        <v>22.387211385682381</v>
      </c>
      <c r="P97">
        <f t="shared" si="28"/>
        <v>-2.3548755919523406E-3</v>
      </c>
      <c r="Q97">
        <f t="shared" si="46"/>
        <v>-50</v>
      </c>
      <c r="R97" s="2">
        <f t="shared" si="47"/>
        <v>8.6999999999999797</v>
      </c>
      <c r="S97">
        <f t="shared" si="48"/>
        <v>-50</v>
      </c>
      <c r="T97">
        <f t="shared" si="49"/>
        <v>-50</v>
      </c>
      <c r="U97">
        <f t="shared" si="36"/>
        <v>-44.579171585451469</v>
      </c>
      <c r="AB97">
        <f t="shared" si="50"/>
        <v>3.3940583539470064E+40</v>
      </c>
      <c r="AC97" s="1">
        <f t="shared" si="51"/>
        <v>2.635290003120887E-45</v>
      </c>
      <c r="AD97">
        <f t="shared" si="52"/>
        <v>-5.1086373285138431E-2</v>
      </c>
      <c r="AE97" s="1">
        <f t="shared" si="53"/>
        <v>-2.3451757817016844E-3</v>
      </c>
      <c r="AJ97" s="1">
        <f t="shared" si="37"/>
        <v>1.2589254117940804E+22</v>
      </c>
      <c r="AK97">
        <f t="shared" si="54"/>
        <v>9.9999999999999989E-51</v>
      </c>
      <c r="AL97">
        <f t="shared" si="55"/>
        <v>9.9999999999999989E-51</v>
      </c>
      <c r="AM97" s="1">
        <f t="shared" si="56"/>
        <v>2.635290003120887E-45</v>
      </c>
      <c r="AP97">
        <f t="shared" si="57"/>
        <v>8.6749999999999794</v>
      </c>
      <c r="AQ97">
        <f t="shared" si="58"/>
        <v>1E-50</v>
      </c>
      <c r="AR97">
        <f t="shared" si="59"/>
        <v>1E-50</v>
      </c>
      <c r="AS97">
        <f t="shared" si="60"/>
        <v>7.9286138096686909E-39</v>
      </c>
    </row>
    <row r="98" spans="5:45" x14ac:dyDescent="0.25">
      <c r="E98" s="2">
        <v>8.7499999999999805</v>
      </c>
      <c r="F98">
        <f t="shared" si="40"/>
        <v>79.432823472424658</v>
      </c>
      <c r="G98">
        <f t="shared" si="41"/>
        <v>794.32823472424684</v>
      </c>
      <c r="H98">
        <f t="shared" si="42"/>
        <v>1.093811160046299</v>
      </c>
      <c r="I98">
        <f t="shared" si="43"/>
        <v>8.8902119237610662E-3</v>
      </c>
      <c r="J98">
        <f t="shared" si="44"/>
        <v>9.7242130173865078E-3</v>
      </c>
      <c r="K98">
        <f t="shared" si="45"/>
        <v>-50</v>
      </c>
      <c r="O98">
        <f t="shared" si="27"/>
        <v>25.118864315094694</v>
      </c>
      <c r="P98">
        <f t="shared" si="28"/>
        <v>-2.366849593930364E-3</v>
      </c>
      <c r="Q98">
        <f t="shared" si="46"/>
        <v>-50</v>
      </c>
      <c r="R98" s="2">
        <f t="shared" si="47"/>
        <v>8.7499999999999805</v>
      </c>
      <c r="S98">
        <f t="shared" si="48"/>
        <v>-50</v>
      </c>
      <c r="T98">
        <f t="shared" si="49"/>
        <v>-50</v>
      </c>
      <c r="U98">
        <f t="shared" si="36"/>
        <v>-52.269302454042474</v>
      </c>
      <c r="AB98">
        <f t="shared" si="50"/>
        <v>1.482006721842484E+48</v>
      </c>
      <c r="AC98" s="1">
        <f t="shared" si="51"/>
        <v>5.3789504785614434E-53</v>
      </c>
      <c r="AD98">
        <f t="shared" si="52"/>
        <v>-4.5279225072167195E-2</v>
      </c>
      <c r="AE98" s="1">
        <f t="shared" si="53"/>
        <v>-2.3582046289447474E-3</v>
      </c>
      <c r="AJ98" s="1">
        <f t="shared" si="37"/>
        <v>1.4962356560943504E+22</v>
      </c>
      <c r="AK98">
        <f t="shared" si="54"/>
        <v>9.9999999999999989E-51</v>
      </c>
      <c r="AL98">
        <f t="shared" si="55"/>
        <v>9.9999999999999989E-51</v>
      </c>
      <c r="AM98" s="1">
        <f t="shared" si="56"/>
        <v>5.3789504785614434E-53</v>
      </c>
      <c r="AP98">
        <f t="shared" si="57"/>
        <v>8.7249999999999801</v>
      </c>
      <c r="AQ98">
        <f t="shared" si="58"/>
        <v>1E-50</v>
      </c>
      <c r="AR98">
        <f t="shared" si="59"/>
        <v>1E-50</v>
      </c>
      <c r="AS98">
        <f t="shared" si="60"/>
        <v>1E-50</v>
      </c>
    </row>
    <row r="99" spans="5:45" x14ac:dyDescent="0.25">
      <c r="E99" s="2">
        <v>8.7999999999999794</v>
      </c>
      <c r="F99">
        <f t="shared" si="40"/>
        <v>89.125093813370441</v>
      </c>
      <c r="G99">
        <f t="shared" si="41"/>
        <v>891.25093813370461</v>
      </c>
      <c r="H99">
        <f t="shared" si="42"/>
        <v>1.0939534522218164</v>
      </c>
      <c r="I99">
        <f t="shared" si="43"/>
        <v>8.8890555604872103E-3</v>
      </c>
      <c r="J99">
        <f t="shared" si="44"/>
        <v>9.7242130173865078E-3</v>
      </c>
      <c r="K99">
        <f t="shared" si="45"/>
        <v>-50</v>
      </c>
      <c r="O99">
        <f t="shared" si="27"/>
        <v>28.183829312643233</v>
      </c>
      <c r="P99">
        <f t="shared" si="28"/>
        <v>-2.3775214344264918E-3</v>
      </c>
      <c r="Q99">
        <f t="shared" si="46"/>
        <v>-50</v>
      </c>
      <c r="R99" s="2">
        <f t="shared" si="47"/>
        <v>8.7999999999999794</v>
      </c>
      <c r="S99">
        <f t="shared" si="48"/>
        <v>-50</v>
      </c>
      <c r="T99">
        <f t="shared" si="49"/>
        <v>-50</v>
      </c>
      <c r="U99">
        <f t="shared" si="36"/>
        <v>-61.39961500927209</v>
      </c>
      <c r="AB99">
        <f t="shared" si="50"/>
        <v>1.7830467439026062E+57</v>
      </c>
      <c r="AC99" s="1">
        <f t="shared" si="51"/>
        <v>3.9846023864368767E-62</v>
      </c>
      <c r="AD99">
        <f t="shared" si="52"/>
        <v>-4.0157413776626717E-2</v>
      </c>
      <c r="AE99" s="1">
        <f t="shared" si="53"/>
        <v>-2.3698166012729271E-3</v>
      </c>
      <c r="AJ99" s="1">
        <f t="shared" si="37"/>
        <v>1.7782794100388101E+22</v>
      </c>
      <c r="AK99">
        <f t="shared" si="54"/>
        <v>9.9999999999999989E-51</v>
      </c>
      <c r="AL99">
        <f t="shared" si="55"/>
        <v>9.9999999999999989E-51</v>
      </c>
      <c r="AM99" s="1">
        <f t="shared" si="56"/>
        <v>3.9846023864368767E-62</v>
      </c>
      <c r="AP99">
        <f t="shared" si="57"/>
        <v>8.7749999999999808</v>
      </c>
      <c r="AQ99">
        <f t="shared" si="58"/>
        <v>1E-50</v>
      </c>
      <c r="AR99">
        <f t="shared" si="59"/>
        <v>1E-50</v>
      </c>
      <c r="AS99">
        <f t="shared" si="60"/>
        <v>1E-50</v>
      </c>
    </row>
    <row r="100" spans="5:45" x14ac:dyDescent="0.25">
      <c r="E100" s="2">
        <v>8.8499999999999801</v>
      </c>
      <c r="F100">
        <f t="shared" si="40"/>
        <v>99.999999999995509</v>
      </c>
      <c r="G100">
        <f t="shared" si="41"/>
        <v>999.99999999995532</v>
      </c>
      <c r="H100">
        <f t="shared" si="42"/>
        <v>1.0940803014613769</v>
      </c>
      <c r="I100">
        <f t="shared" si="43"/>
        <v>8.8880249506345776E-3</v>
      </c>
      <c r="J100">
        <f t="shared" si="44"/>
        <v>9.7242130173865078E-3</v>
      </c>
      <c r="K100">
        <f t="shared" si="45"/>
        <v>-50</v>
      </c>
      <c r="O100">
        <f t="shared" si="27"/>
        <v>31.622776601682386</v>
      </c>
      <c r="P100">
        <f t="shared" si="28"/>
        <v>-2.3870327222802802E-3</v>
      </c>
      <c r="Q100">
        <f t="shared" si="46"/>
        <v>-50</v>
      </c>
      <c r="R100" s="2">
        <f t="shared" si="47"/>
        <v>8.8499999999999801</v>
      </c>
      <c r="S100">
        <f t="shared" si="48"/>
        <v>-50</v>
      </c>
      <c r="T100">
        <f t="shared" si="49"/>
        <v>-50</v>
      </c>
      <c r="U100">
        <f t="shared" si="36"/>
        <v>-72.241586706987235</v>
      </c>
      <c r="AB100">
        <f t="shared" si="50"/>
        <v>1.1044204162772708E+68</v>
      </c>
      <c r="AC100" s="1">
        <f t="shared" si="51"/>
        <v>5.7334138738646312E-73</v>
      </c>
      <c r="AD100">
        <f t="shared" si="52"/>
        <v>-3.5634713020591763E-2</v>
      </c>
      <c r="AE100" s="1">
        <f t="shared" si="53"/>
        <v>-2.3801657825040009E-3</v>
      </c>
      <c r="AJ100" s="1">
        <f t="shared" si="37"/>
        <v>2.1134890398365115E+22</v>
      </c>
      <c r="AK100">
        <f t="shared" si="54"/>
        <v>9.9999999999999989E-51</v>
      </c>
      <c r="AL100">
        <f t="shared" si="55"/>
        <v>9.9999999999999989E-51</v>
      </c>
      <c r="AM100" s="1">
        <f t="shared" si="56"/>
        <v>5.7334138738646312E-73</v>
      </c>
      <c r="AP100">
        <f t="shared" si="57"/>
        <v>8.8249999999999797</v>
      </c>
      <c r="AQ100">
        <f t="shared" si="58"/>
        <v>1E-50</v>
      </c>
      <c r="AR100">
        <f t="shared" si="59"/>
        <v>1E-50</v>
      </c>
      <c r="AS100">
        <f t="shared" si="60"/>
        <v>1E-50</v>
      </c>
    </row>
    <row r="101" spans="5:45" x14ac:dyDescent="0.25">
      <c r="E101" s="2">
        <v>8.8999999999999808</v>
      </c>
      <c r="F101">
        <f t="shared" si="40"/>
        <v>112.20184543019155</v>
      </c>
      <c r="G101">
        <f t="shared" si="41"/>
        <v>1122.0184543019159</v>
      </c>
      <c r="H101">
        <f t="shared" si="42"/>
        <v>1.0941933807605262</v>
      </c>
      <c r="I101">
        <f t="shared" si="43"/>
        <v>8.8871064186365756E-3</v>
      </c>
      <c r="J101">
        <f t="shared" si="44"/>
        <v>9.7242130173865078E-3</v>
      </c>
      <c r="K101">
        <f t="shared" si="45"/>
        <v>-50</v>
      </c>
      <c r="O101">
        <f t="shared" si="27"/>
        <v>35.481338923356013</v>
      </c>
      <c r="P101">
        <f t="shared" si="28"/>
        <v>-2.3955096665028296E-3</v>
      </c>
      <c r="Q101">
        <f t="shared" si="46"/>
        <v>-50</v>
      </c>
      <c r="R101" s="2">
        <f t="shared" si="47"/>
        <v>8.8999999999999808</v>
      </c>
      <c r="S101">
        <f t="shared" si="48"/>
        <v>-50</v>
      </c>
      <c r="T101">
        <f t="shared" si="49"/>
        <v>-50</v>
      </c>
      <c r="U101">
        <f t="shared" si="36"/>
        <v>-85.117869108158942</v>
      </c>
      <c r="AB101">
        <f t="shared" si="50"/>
        <v>7.4031547486744219E+80</v>
      </c>
      <c r="AC101" s="1">
        <f t="shared" si="51"/>
        <v>7.6230872733041629E-86</v>
      </c>
      <c r="AD101">
        <f t="shared" si="52"/>
        <v>-3.1636870891214107E-2</v>
      </c>
      <c r="AE101" s="1">
        <f t="shared" si="53"/>
        <v>-2.3893894999851123E-3</v>
      </c>
      <c r="AJ101" s="1">
        <f t="shared" si="37"/>
        <v>2.5118864315094175E+22</v>
      </c>
      <c r="AK101">
        <f t="shared" si="54"/>
        <v>9.9999999999999989E-51</v>
      </c>
      <c r="AL101">
        <f t="shared" si="55"/>
        <v>9.9999999999999989E-51</v>
      </c>
      <c r="AM101" s="1">
        <f t="shared" si="56"/>
        <v>7.6230872733041629E-86</v>
      </c>
      <c r="AP101">
        <f t="shared" si="57"/>
        <v>8.8749999999999805</v>
      </c>
      <c r="AQ101">
        <f t="shared" si="58"/>
        <v>1E-50</v>
      </c>
      <c r="AR101">
        <f t="shared" si="59"/>
        <v>1E-50</v>
      </c>
      <c r="AS101">
        <f t="shared" si="60"/>
        <v>1E-50</v>
      </c>
    </row>
    <row r="102" spans="5:45" x14ac:dyDescent="0.25">
      <c r="E102" s="2">
        <v>8.9499999999999797</v>
      </c>
      <c r="F102">
        <f t="shared" si="40"/>
        <v>125.89254117941107</v>
      </c>
      <c r="G102">
        <f t="shared" si="41"/>
        <v>1258.9254117941109</v>
      </c>
      <c r="H102">
        <f t="shared" si="42"/>
        <v>1.0942941824937893</v>
      </c>
      <c r="I102">
        <f t="shared" si="43"/>
        <v>8.8862877761316187E-3</v>
      </c>
      <c r="J102">
        <f t="shared" si="44"/>
        <v>9.7242130173865078E-3</v>
      </c>
      <c r="K102">
        <f t="shared" si="45"/>
        <v>-50</v>
      </c>
      <c r="O102">
        <f t="shared" si="27"/>
        <v>39.810717055347915</v>
      </c>
      <c r="P102">
        <f t="shared" si="28"/>
        <v>-2.4030647509936829E-3</v>
      </c>
      <c r="Q102">
        <f t="shared" si="46"/>
        <v>-50</v>
      </c>
      <c r="R102" s="2">
        <f t="shared" si="47"/>
        <v>8.9499999999999797</v>
      </c>
      <c r="S102">
        <f t="shared" si="48"/>
        <v>-50</v>
      </c>
      <c r="T102">
        <f t="shared" si="49"/>
        <v>-50</v>
      </c>
      <c r="U102">
        <f t="shared" si="36"/>
        <v>-100.41193431168772</v>
      </c>
      <c r="AB102">
        <f t="shared" si="50"/>
        <v>1.2986198324079818E+96</v>
      </c>
      <c r="AC102" s="1">
        <f t="shared" si="51"/>
        <v>3.8731622320450587E-101</v>
      </c>
      <c r="AD102">
        <f t="shared" si="52"/>
        <v>-2.8099714355328088E-2</v>
      </c>
      <c r="AE102" s="1">
        <f t="shared" si="53"/>
        <v>-2.3976101468432326E-3</v>
      </c>
      <c r="AJ102" s="1">
        <f t="shared" si="37"/>
        <v>2.9853826189177643E+22</v>
      </c>
      <c r="AK102">
        <f t="shared" si="54"/>
        <v>9.9999999999999989E-51</v>
      </c>
      <c r="AL102">
        <f t="shared" si="55"/>
        <v>9.9999999999999989E-51</v>
      </c>
      <c r="AM102" s="1">
        <f t="shared" si="56"/>
        <v>3.8731622320450587E-101</v>
      </c>
      <c r="AP102">
        <f t="shared" si="57"/>
        <v>8.9249999999999794</v>
      </c>
      <c r="AQ102">
        <f t="shared" si="58"/>
        <v>1E-50</v>
      </c>
      <c r="AR102">
        <f t="shared" si="59"/>
        <v>1E-50</v>
      </c>
      <c r="AS102">
        <f t="shared" si="60"/>
        <v>1E-50</v>
      </c>
    </row>
    <row r="103" spans="5:45" x14ac:dyDescent="0.25">
      <c r="E103" s="2">
        <v>8.9999999999999805</v>
      </c>
      <c r="F103">
        <f t="shared" si="40"/>
        <v>141.25375446226926</v>
      </c>
      <c r="G103">
        <f t="shared" si="41"/>
        <v>1412.5375446226931</v>
      </c>
      <c r="H103">
        <f t="shared" si="42"/>
        <v>1.0943840377871756</v>
      </c>
      <c r="I103">
        <f t="shared" si="43"/>
        <v>8.885558160231127E-3</v>
      </c>
      <c r="J103">
        <f t="shared" si="44"/>
        <v>9.7242130173865078E-3</v>
      </c>
      <c r="K103">
        <f t="shared" si="45"/>
        <v>-50</v>
      </c>
      <c r="O103">
        <f t="shared" si="27"/>
        <v>44.668359215094355</v>
      </c>
      <c r="P103">
        <f t="shared" si="28"/>
        <v>-2.4097982271338364E-3</v>
      </c>
      <c r="Q103">
        <f t="shared" si="46"/>
        <v>-50</v>
      </c>
      <c r="R103" s="2">
        <f t="shared" si="47"/>
        <v>8.9999999999999805</v>
      </c>
      <c r="S103">
        <f t="shared" si="48"/>
        <v>-50</v>
      </c>
      <c r="T103">
        <f t="shared" si="49"/>
        <v>-50</v>
      </c>
      <c r="U103">
        <f t="shared" si="36"/>
        <v>-118.57953976127762</v>
      </c>
      <c r="AB103">
        <f t="shared" si="50"/>
        <v>1.7025014116455263E+114</v>
      </c>
      <c r="AC103" s="1">
        <f t="shared" si="51"/>
        <v>2.6330568664753518E-119</v>
      </c>
      <c r="AD103">
        <f t="shared" si="52"/>
        <v>-2.4967600348529358E-2</v>
      </c>
      <c r="AE103" s="1">
        <f t="shared" si="53"/>
        <v>-2.4049368060675988E-3</v>
      </c>
      <c r="AJ103" s="1">
        <f t="shared" si="37"/>
        <v>3.5481338923355451E+22</v>
      </c>
      <c r="AK103">
        <f t="shared" si="54"/>
        <v>9.9999999999999989E-51</v>
      </c>
      <c r="AL103">
        <f t="shared" si="55"/>
        <v>9.9999999999999989E-51</v>
      </c>
      <c r="AM103" s="1">
        <f t="shared" si="56"/>
        <v>2.6330568664753518E-119</v>
      </c>
      <c r="AP103">
        <f t="shared" si="57"/>
        <v>8.9749999999999801</v>
      </c>
      <c r="AQ103">
        <f t="shared" si="58"/>
        <v>1E-50</v>
      </c>
      <c r="AR103">
        <f t="shared" si="59"/>
        <v>1E-50</v>
      </c>
      <c r="AS103">
        <f t="shared" si="60"/>
        <v>1E-50</v>
      </c>
    </row>
    <row r="104" spans="5:45" x14ac:dyDescent="0.25">
      <c r="E104" s="2">
        <v>9.0499999999999794</v>
      </c>
      <c r="F104">
        <f t="shared" ref="F104:F128" si="61">EXP(-$B$19*($B$20-E104-0.5))</f>
        <v>158.48931924610409</v>
      </c>
      <c r="G104">
        <f t="shared" ref="G104:G128" si="62">EXP(-$B$19*($B$20-E104-1.5))</f>
        <v>1584.8931924610411</v>
      </c>
      <c r="H104">
        <f t="shared" ref="H104:H128" si="63">$B$19*G104/(2*(1-F104)+$B$19*G104)</f>
        <v>1.094464133839234</v>
      </c>
      <c r="I104">
        <f t="shared" ref="I104:I128" si="64">(1-$F104)*B$9/((1-$H104)*$F104*$B$24*$B$28)</f>
        <v>8.8849078893753018E-3</v>
      </c>
      <c r="J104">
        <f t="shared" ref="J104:J128" si="65">IF(E104&lt;($B$20-$B$11),I104,$B$16)</f>
        <v>9.7242130173865078E-3</v>
      </c>
      <c r="K104">
        <f t="shared" ref="K104:K128" si="66">IF(E104&lt;($B$20-$B$11),LOG10(I104),IF(AND(E104&gt;=($B$20-$B$11),E104&lt;=($B$20)),LOG10($B$16),-50))</f>
        <v>-50</v>
      </c>
      <c r="O104">
        <f t="shared" si="27"/>
        <v>50.1187233627249</v>
      </c>
      <c r="P104">
        <f t="shared" si="28"/>
        <v>-2.4157994440606495E-3</v>
      </c>
      <c r="Q104">
        <f t="shared" ref="Q104:Q128" si="67">IF(E104&lt;$B$20,LOG10(P104),-50)</f>
        <v>-50</v>
      </c>
      <c r="R104" s="2">
        <f t="shared" ref="R104:R128" si="68">E104</f>
        <v>9.0499999999999794</v>
      </c>
      <c r="S104">
        <f t="shared" ref="S104:S128" si="69">K104</f>
        <v>-50</v>
      </c>
      <c r="T104">
        <f t="shared" ref="T104:T128" si="70">Q104</f>
        <v>-50</v>
      </c>
      <c r="U104">
        <f t="shared" si="36"/>
        <v>-140.16235419393942</v>
      </c>
      <c r="AB104">
        <f t="shared" si="50"/>
        <v>5.8063326502386673E+135</v>
      </c>
      <c r="AC104" s="1">
        <f t="shared" si="51"/>
        <v>6.8809088688025754E-141</v>
      </c>
      <c r="AD104">
        <f t="shared" si="52"/>
        <v>-2.2192141063033379E-2</v>
      </c>
      <c r="AE104" s="1">
        <f t="shared" si="53"/>
        <v>-2.4114666979747016E-3</v>
      </c>
      <c r="AJ104" s="1">
        <f t="shared" si="37"/>
        <v>4.21696503428557E+22</v>
      </c>
      <c r="AK104">
        <f t="shared" ref="AK104:AK128" si="71">10^S104</f>
        <v>9.9999999999999989E-51</v>
      </c>
      <c r="AL104">
        <f t="shared" ref="AL104:AL128" si="72">10^T104</f>
        <v>9.9999999999999989E-51</v>
      </c>
      <c r="AM104" s="1">
        <f t="shared" ref="AM104:AM128" si="73">AC104</f>
        <v>6.8809088688025754E-141</v>
      </c>
      <c r="AP104">
        <f t="shared" ref="AP104:AP128" si="74">(R103+R104)/2</f>
        <v>9.0249999999999808</v>
      </c>
      <c r="AQ104">
        <f t="shared" ref="AQ104:AQ128" si="75">IF(AP104&lt;($B$20-$B$11),(AK103-AK104),IF(AND(AP104&gt;($B$20-$B$11),AP104&lt;$B$20),$B$16,1E-50))</f>
        <v>1E-50</v>
      </c>
      <c r="AR104">
        <f t="shared" ref="AR104:AR128" si="76">IF(AL104&gt;1E-50,(AL103-AL104),1E-50)</f>
        <v>1E-50</v>
      </c>
      <c r="AS104">
        <f t="shared" ref="AS104:AS128" si="77">IF(AM104&gt;1E-50,(AM103-AM104),1E-50)</f>
        <v>1E-50</v>
      </c>
    </row>
    <row r="105" spans="5:45" x14ac:dyDescent="0.25">
      <c r="E105" s="2">
        <v>9.0999999999999801</v>
      </c>
      <c r="F105">
        <f t="shared" si="61"/>
        <v>177.82794100388435</v>
      </c>
      <c r="G105">
        <f t="shared" si="62"/>
        <v>1778.2794100388439</v>
      </c>
      <c r="H105">
        <f t="shared" si="63"/>
        <v>1.0945355294024328</v>
      </c>
      <c r="I105">
        <f t="shared" si="64"/>
        <v>8.8843283348650267E-3</v>
      </c>
      <c r="J105">
        <f t="shared" si="65"/>
        <v>9.7242130173865078E-3</v>
      </c>
      <c r="K105">
        <f t="shared" si="66"/>
        <v>-50</v>
      </c>
      <c r="O105">
        <f t="shared" si="27"/>
        <v>56.234132519032421</v>
      </c>
      <c r="P105">
        <f t="shared" si="28"/>
        <v>-2.4211480342766151E-3</v>
      </c>
      <c r="Q105">
        <f t="shared" si="67"/>
        <v>-50</v>
      </c>
      <c r="R105" s="2">
        <f t="shared" si="68"/>
        <v>9.0999999999999801</v>
      </c>
      <c r="S105">
        <f t="shared" si="69"/>
        <v>-50</v>
      </c>
      <c r="T105">
        <f t="shared" si="70"/>
        <v>-50</v>
      </c>
      <c r="U105">
        <f t="shared" si="36"/>
        <v>-165.80415211014599</v>
      </c>
      <c r="AB105">
        <f t="shared" si="50"/>
        <v>2.2682965359879005E+161</v>
      </c>
      <c r="AC105" s="1">
        <f t="shared" si="51"/>
        <v>1.5698128864808354E-166</v>
      </c>
      <c r="AD105">
        <f t="shared" si="52"/>
        <v>-1.9731147892024174E-2</v>
      </c>
      <c r="AE105" s="1">
        <f t="shared" si="53"/>
        <v>-2.4172864702628185E-3</v>
      </c>
      <c r="AJ105" s="1">
        <f t="shared" si="37"/>
        <v>5.0118723362724191E+22</v>
      </c>
      <c r="AK105">
        <f t="shared" si="71"/>
        <v>9.9999999999999989E-51</v>
      </c>
      <c r="AL105">
        <f t="shared" si="72"/>
        <v>9.9999999999999989E-51</v>
      </c>
      <c r="AM105" s="1">
        <f t="shared" si="73"/>
        <v>1.5698128864808354E-166</v>
      </c>
      <c r="AP105">
        <f t="shared" si="74"/>
        <v>9.0749999999999797</v>
      </c>
      <c r="AQ105">
        <f t="shared" si="75"/>
        <v>1E-50</v>
      </c>
      <c r="AR105">
        <f t="shared" si="76"/>
        <v>1E-50</v>
      </c>
      <c r="AS105">
        <f t="shared" si="77"/>
        <v>1E-50</v>
      </c>
    </row>
    <row r="106" spans="5:45" x14ac:dyDescent="0.25">
      <c r="E106" s="2">
        <v>9.1499999999999808</v>
      </c>
      <c r="F106">
        <f t="shared" si="61"/>
        <v>199.52623149687932</v>
      </c>
      <c r="G106">
        <f t="shared" si="62"/>
        <v>1995.2623149687936</v>
      </c>
      <c r="H106">
        <f t="shared" si="63"/>
        <v>1.094599168615938</v>
      </c>
      <c r="I106">
        <f t="shared" si="64"/>
        <v>8.8838118063640208E-3</v>
      </c>
      <c r="J106">
        <f t="shared" si="65"/>
        <v>9.7242130173865078E-3</v>
      </c>
      <c r="K106">
        <f t="shared" si="66"/>
        <v>-50</v>
      </c>
      <c r="O106">
        <f t="shared" si="27"/>
        <v>63.095734448016614</v>
      </c>
      <c r="P106">
        <f t="shared" si="28"/>
        <v>-2.4259149703242879E-3</v>
      </c>
      <c r="Q106">
        <f t="shared" si="67"/>
        <v>-50</v>
      </c>
      <c r="R106" s="2">
        <f t="shared" si="68"/>
        <v>9.1499999999999808</v>
      </c>
      <c r="S106">
        <f t="shared" si="69"/>
        <v>-50</v>
      </c>
      <c r="T106">
        <f t="shared" si="70"/>
        <v>-50</v>
      </c>
      <c r="U106">
        <f t="shared" si="36"/>
        <v>-196.27006093767551</v>
      </c>
      <c r="AB106">
        <f t="shared" si="50"/>
        <v>5.9102881786548506E+191</v>
      </c>
      <c r="AC106" s="1">
        <f t="shared" si="51"/>
        <v>5.3695644847869821E-197</v>
      </c>
      <c r="AD106">
        <f t="shared" si="52"/>
        <v>-1.7547751090715262E-2</v>
      </c>
      <c r="AE106" s="1">
        <f t="shared" si="53"/>
        <v>-2.4224733477743276E-3</v>
      </c>
      <c r="AJ106" s="1">
        <f t="shared" si="37"/>
        <v>5.9566214352897399E+22</v>
      </c>
      <c r="AK106">
        <f t="shared" si="71"/>
        <v>9.9999999999999989E-51</v>
      </c>
      <c r="AL106">
        <f t="shared" si="72"/>
        <v>9.9999999999999989E-51</v>
      </c>
      <c r="AM106" s="1">
        <f t="shared" si="73"/>
        <v>5.3695644847869821E-197</v>
      </c>
      <c r="AP106">
        <f t="shared" si="74"/>
        <v>9.1249999999999805</v>
      </c>
      <c r="AQ106">
        <f t="shared" si="75"/>
        <v>1E-50</v>
      </c>
      <c r="AR106">
        <f t="shared" si="76"/>
        <v>1E-50</v>
      </c>
      <c r="AS106">
        <f t="shared" si="77"/>
        <v>1E-50</v>
      </c>
    </row>
    <row r="107" spans="5:45" x14ac:dyDescent="0.25">
      <c r="E107" s="2">
        <v>9.1999999999999904</v>
      </c>
      <c r="F107">
        <f t="shared" si="61"/>
        <v>223.87211385682934</v>
      </c>
      <c r="G107">
        <f t="shared" si="62"/>
        <v>2238.721138568294</v>
      </c>
      <c r="H107">
        <f t="shared" si="63"/>
        <v>1.0946558933619013</v>
      </c>
      <c r="I107">
        <f t="shared" si="64"/>
        <v>8.883351449852946E-3</v>
      </c>
      <c r="J107">
        <f t="shared" si="65"/>
        <v>9.7242130173865078E-3</v>
      </c>
      <c r="K107">
        <f t="shared" si="66"/>
        <v>-50</v>
      </c>
      <c r="O107">
        <f t="shared" si="27"/>
        <v>70.794578438412287</v>
      </c>
      <c r="P107">
        <f t="shared" si="28"/>
        <v>-2.4301635065488007E-3</v>
      </c>
      <c r="Q107">
        <f t="shared" si="67"/>
        <v>-50</v>
      </c>
      <c r="R107" s="2">
        <f t="shared" si="68"/>
        <v>9.1999999999999904</v>
      </c>
      <c r="S107">
        <f t="shared" si="69"/>
        <v>-50</v>
      </c>
      <c r="T107">
        <f t="shared" si="70"/>
        <v>-50</v>
      </c>
      <c r="U107">
        <f t="shared" si="36"/>
        <v>-232.46943632872367</v>
      </c>
      <c r="AB107">
        <f t="shared" si="50"/>
        <v>8.3365056362445297E+227</v>
      </c>
      <c r="AC107" s="1">
        <f t="shared" si="51"/>
        <v>3.3928422785780953E-233</v>
      </c>
      <c r="AD107">
        <f t="shared" si="52"/>
        <v>-1.56096616814202E-2</v>
      </c>
      <c r="AE107" s="1">
        <f t="shared" si="53"/>
        <v>-2.4270961572224457E-3</v>
      </c>
      <c r="AJ107" s="1">
        <f t="shared" si="37"/>
        <v>7.0794578438411923E+22</v>
      </c>
      <c r="AK107">
        <f t="shared" si="71"/>
        <v>9.9999999999999989E-51</v>
      </c>
      <c r="AL107">
        <f t="shared" si="72"/>
        <v>9.9999999999999989E-51</v>
      </c>
      <c r="AM107" s="1">
        <f t="shared" si="73"/>
        <v>3.3928422785780953E-233</v>
      </c>
      <c r="AP107">
        <f t="shared" si="74"/>
        <v>9.1749999999999865</v>
      </c>
      <c r="AQ107">
        <f t="shared" si="75"/>
        <v>1E-50</v>
      </c>
      <c r="AR107">
        <f t="shared" si="76"/>
        <v>1E-50</v>
      </c>
      <c r="AS107">
        <f t="shared" si="77"/>
        <v>1E-50</v>
      </c>
    </row>
    <row r="108" spans="5:45" x14ac:dyDescent="0.25">
      <c r="E108" s="2">
        <v>9.2499999999999893</v>
      </c>
      <c r="F108">
        <f t="shared" si="61"/>
        <v>251.18864315095226</v>
      </c>
      <c r="G108">
        <f t="shared" si="62"/>
        <v>2511.8864315095229</v>
      </c>
      <c r="H108">
        <f t="shared" si="63"/>
        <v>1.0947064543001341</v>
      </c>
      <c r="I108">
        <f t="shared" si="64"/>
        <v>8.8829411566805645E-3</v>
      </c>
      <c r="J108">
        <f t="shared" si="65"/>
        <v>9.7242130173865078E-3</v>
      </c>
      <c r="K108">
        <f t="shared" si="66"/>
        <v>-50</v>
      </c>
      <c r="O108">
        <f t="shared" si="27"/>
        <v>79.432823472426278</v>
      </c>
      <c r="P108">
        <f t="shared" si="28"/>
        <v>-2.433950018444592E-3</v>
      </c>
      <c r="Q108">
        <f t="shared" si="67"/>
        <v>-50</v>
      </c>
      <c r="R108" s="2">
        <f t="shared" si="68"/>
        <v>9.2499999999999893</v>
      </c>
      <c r="S108">
        <f t="shared" si="69"/>
        <v>-50</v>
      </c>
      <c r="T108">
        <f t="shared" si="70"/>
        <v>-50</v>
      </c>
      <c r="U108">
        <f t="shared" si="36"/>
        <v>-275.48304950143131</v>
      </c>
      <c r="AB108">
        <f t="shared" si="50"/>
        <v>7.6665014268238232E+270</v>
      </c>
      <c r="AC108" s="1">
        <f t="shared" si="51"/>
        <v>3.2881415008957216E-276</v>
      </c>
      <c r="AD108">
        <f t="shared" si="52"/>
        <v>-1.3888549304196956E-2</v>
      </c>
      <c r="AE108" s="1">
        <f t="shared" si="53"/>
        <v>-2.4312162404798937E-3</v>
      </c>
      <c r="AJ108" s="1">
        <f t="shared" si="37"/>
        <v>8.4139514164516619E+22</v>
      </c>
      <c r="AK108">
        <f t="shared" si="71"/>
        <v>9.9999999999999989E-51</v>
      </c>
      <c r="AL108">
        <f t="shared" si="72"/>
        <v>9.9999999999999989E-51</v>
      </c>
      <c r="AM108" s="1">
        <f t="shared" si="73"/>
        <v>3.2881415008957216E-276</v>
      </c>
      <c r="AP108">
        <f t="shared" si="74"/>
        <v>9.2249999999999908</v>
      </c>
      <c r="AQ108">
        <f t="shared" si="75"/>
        <v>1E-50</v>
      </c>
      <c r="AR108">
        <f t="shared" si="76"/>
        <v>1E-50</v>
      </c>
      <c r="AS108">
        <f t="shared" si="77"/>
        <v>1E-50</v>
      </c>
    </row>
    <row r="109" spans="5:45" x14ac:dyDescent="0.25">
      <c r="E109" s="2">
        <v>9.2999999999999901</v>
      </c>
      <c r="F109">
        <f t="shared" si="61"/>
        <v>281.83829312643928</v>
      </c>
      <c r="G109">
        <f t="shared" si="62"/>
        <v>2818.3829312643934</v>
      </c>
      <c r="H109">
        <f t="shared" si="63"/>
        <v>1.0947515207203522</v>
      </c>
      <c r="I109">
        <f t="shared" si="64"/>
        <v>8.8825754825057855E-3</v>
      </c>
      <c r="J109">
        <f t="shared" si="65"/>
        <v>9.7242130173865078E-3</v>
      </c>
      <c r="K109">
        <f t="shared" si="66"/>
        <v>-50</v>
      </c>
      <c r="O109">
        <f t="shared" si="27"/>
        <v>89.125093813372658</v>
      </c>
      <c r="P109">
        <f t="shared" si="28"/>
        <v>-2.4373247507239711E-3</v>
      </c>
      <c r="Q109">
        <f t="shared" si="67"/>
        <v>-50</v>
      </c>
      <c r="R109" s="2">
        <f t="shared" si="68"/>
        <v>9.2999999999999901</v>
      </c>
      <c r="S109">
        <f t="shared" si="69"/>
        <v>-50</v>
      </c>
      <c r="T109">
        <f t="shared" si="70"/>
        <v>-50</v>
      </c>
      <c r="U109" t="e">
        <f t="shared" si="36"/>
        <v>#NUM!</v>
      </c>
      <c r="AB109" t="e">
        <f t="shared" si="50"/>
        <v>#NUM!</v>
      </c>
      <c r="AC109" s="1" t="e">
        <f t="shared" si="51"/>
        <v>#NUM!</v>
      </c>
      <c r="AD109">
        <f t="shared" si="52"/>
        <v>-1.2359515196408644E-2</v>
      </c>
      <c r="AE109" s="1">
        <f t="shared" si="53"/>
        <v>-2.4348882685482844E-3</v>
      </c>
      <c r="AJ109" s="1">
        <f t="shared" si="37"/>
        <v>9.9999999999997207E+22</v>
      </c>
      <c r="AK109">
        <f t="shared" si="71"/>
        <v>9.9999999999999989E-51</v>
      </c>
      <c r="AL109">
        <f t="shared" si="72"/>
        <v>9.9999999999999989E-51</v>
      </c>
      <c r="AM109" s="1" t="e">
        <f t="shared" si="73"/>
        <v>#NUM!</v>
      </c>
      <c r="AP109">
        <f t="shared" si="74"/>
        <v>9.2749999999999897</v>
      </c>
      <c r="AQ109">
        <f t="shared" si="75"/>
        <v>1E-50</v>
      </c>
      <c r="AR109">
        <f t="shared" si="76"/>
        <v>1E-50</v>
      </c>
      <c r="AS109" t="e">
        <f t="shared" si="77"/>
        <v>#NUM!</v>
      </c>
    </row>
    <row r="110" spans="5:45" x14ac:dyDescent="0.25">
      <c r="E110" s="2">
        <v>9.3499999999999908</v>
      </c>
      <c r="F110">
        <f t="shared" si="61"/>
        <v>316.22776601683148</v>
      </c>
      <c r="G110">
        <f t="shared" si="62"/>
        <v>3162.2776601683186</v>
      </c>
      <c r="H110">
        <f t="shared" si="63"/>
        <v>1.0947916893369787</v>
      </c>
      <c r="I110">
        <f t="shared" si="64"/>
        <v>8.8822495750544555E-3</v>
      </c>
      <c r="J110">
        <f t="shared" si="65"/>
        <v>9.7242130173865078E-3</v>
      </c>
      <c r="K110">
        <f t="shared" si="66"/>
        <v>-50</v>
      </c>
      <c r="O110">
        <f t="shared" si="27"/>
        <v>99.999999999997996</v>
      </c>
      <c r="P110">
        <f t="shared" si="28"/>
        <v>-2.440332484033917E-3</v>
      </c>
      <c r="Q110">
        <f t="shared" si="67"/>
        <v>-50</v>
      </c>
      <c r="R110" s="2">
        <f t="shared" si="68"/>
        <v>9.3499999999999908</v>
      </c>
      <c r="S110">
        <f t="shared" si="69"/>
        <v>-50</v>
      </c>
      <c r="T110">
        <f t="shared" si="70"/>
        <v>-50</v>
      </c>
      <c r="U110" t="e">
        <f t="shared" si="36"/>
        <v>#NUM!</v>
      </c>
      <c r="AB110" t="e">
        <f t="shared" si="50"/>
        <v>#NUM!</v>
      </c>
      <c r="AC110" s="1" t="e">
        <f t="shared" si="51"/>
        <v>#NUM!</v>
      </c>
      <c r="AD110">
        <f t="shared" si="52"/>
        <v>-1.1000643705971393E-2</v>
      </c>
      <c r="AE110" s="1">
        <f t="shared" si="53"/>
        <v>-2.4381609670090895E-3</v>
      </c>
      <c r="AJ110" s="1">
        <f t="shared" si="37"/>
        <v>1.1885022274369929E+23</v>
      </c>
      <c r="AK110">
        <f t="shared" si="71"/>
        <v>9.9999999999999989E-51</v>
      </c>
      <c r="AL110">
        <f t="shared" si="72"/>
        <v>9.9999999999999989E-51</v>
      </c>
      <c r="AM110" s="1" t="e">
        <f t="shared" si="73"/>
        <v>#NUM!</v>
      </c>
      <c r="AP110">
        <f t="shared" si="74"/>
        <v>9.3249999999999904</v>
      </c>
      <c r="AQ110">
        <f t="shared" si="75"/>
        <v>1E-50</v>
      </c>
      <c r="AR110">
        <f t="shared" si="76"/>
        <v>1E-50</v>
      </c>
      <c r="AS110" t="e">
        <f t="shared" si="77"/>
        <v>#NUM!</v>
      </c>
    </row>
    <row r="111" spans="5:45" x14ac:dyDescent="0.25">
      <c r="E111" s="2">
        <v>9.3999999999999897</v>
      </c>
      <c r="F111">
        <f t="shared" si="61"/>
        <v>354.81338923356742</v>
      </c>
      <c r="G111">
        <f t="shared" si="62"/>
        <v>3548.1338923356784</v>
      </c>
      <c r="H111">
        <f t="shared" si="63"/>
        <v>1.0948274921386307</v>
      </c>
      <c r="I111">
        <f t="shared" si="64"/>
        <v>8.8819591097327143E-3</v>
      </c>
      <c r="J111">
        <f t="shared" si="65"/>
        <v>9.7242130173865078E-3</v>
      </c>
      <c r="K111">
        <f t="shared" si="66"/>
        <v>-50</v>
      </c>
      <c r="O111">
        <f t="shared" si="27"/>
        <v>112.20184543019384</v>
      </c>
      <c r="P111">
        <f t="shared" si="28"/>
        <v>-2.4430131291680629E-3</v>
      </c>
      <c r="Q111">
        <f t="shared" si="67"/>
        <v>-50</v>
      </c>
      <c r="R111" s="2">
        <f t="shared" si="68"/>
        <v>9.3999999999999897</v>
      </c>
      <c r="S111">
        <f t="shared" si="69"/>
        <v>-50</v>
      </c>
      <c r="T111">
        <f t="shared" si="70"/>
        <v>-50</v>
      </c>
      <c r="U111" t="e">
        <f t="shared" si="36"/>
        <v>#NUM!</v>
      </c>
      <c r="AB111" t="e">
        <f t="shared" si="50"/>
        <v>#NUM!</v>
      </c>
      <c r="AC111" s="1" t="e">
        <f t="shared" si="51"/>
        <v>#NUM!</v>
      </c>
      <c r="AD111">
        <f t="shared" si="52"/>
        <v>-9.7926190180694112E-3</v>
      </c>
      <c r="AE111" s="1">
        <f t="shared" si="53"/>
        <v>-2.4410777625825113E-3</v>
      </c>
      <c r="AJ111" s="1">
        <f t="shared" si="37"/>
        <v>1.412537544622713E+23</v>
      </c>
      <c r="AK111">
        <f t="shared" si="71"/>
        <v>9.9999999999999989E-51</v>
      </c>
      <c r="AL111">
        <f t="shared" si="72"/>
        <v>9.9999999999999989E-51</v>
      </c>
      <c r="AM111" s="1" t="e">
        <f t="shared" si="73"/>
        <v>#NUM!</v>
      </c>
      <c r="AP111">
        <f t="shared" si="74"/>
        <v>9.3749999999999893</v>
      </c>
      <c r="AQ111">
        <f t="shared" si="75"/>
        <v>1E-50</v>
      </c>
      <c r="AR111">
        <f t="shared" si="76"/>
        <v>1E-50</v>
      </c>
      <c r="AS111" t="e">
        <f t="shared" si="77"/>
        <v>#NUM!</v>
      </c>
    </row>
    <row r="112" spans="5:45" x14ac:dyDescent="0.25">
      <c r="E112" s="2">
        <v>9.4499999999999904</v>
      </c>
      <c r="F112">
        <f t="shared" si="61"/>
        <v>398.10717055348914</v>
      </c>
      <c r="G112">
        <f t="shared" si="62"/>
        <v>3981.0717055348923</v>
      </c>
      <c r="H112">
        <f t="shared" si="63"/>
        <v>1.094859403392815</v>
      </c>
      <c r="I112">
        <f t="shared" si="64"/>
        <v>8.8817002322421866E-3</v>
      </c>
      <c r="J112">
        <f t="shared" si="65"/>
        <v>9.7242130173865078E-3</v>
      </c>
      <c r="K112">
        <f t="shared" si="66"/>
        <v>-50</v>
      </c>
      <c r="O112">
        <f t="shared" si="27"/>
        <v>125.89254117941408</v>
      </c>
      <c r="P112">
        <f t="shared" si="28"/>
        <v>-2.4454022566586745E-3</v>
      </c>
      <c r="Q112">
        <f t="shared" si="67"/>
        <v>-50</v>
      </c>
      <c r="R112" s="2">
        <f t="shared" si="68"/>
        <v>9.4499999999999904</v>
      </c>
      <c r="S112">
        <f t="shared" si="69"/>
        <v>-50</v>
      </c>
      <c r="T112">
        <f t="shared" si="70"/>
        <v>-50</v>
      </c>
      <c r="U112" t="e">
        <f t="shared" si="36"/>
        <v>#NUM!</v>
      </c>
      <c r="AB112" t="e">
        <f t="shared" si="50"/>
        <v>#NUM!</v>
      </c>
      <c r="AC112" s="1" t="e">
        <f t="shared" si="51"/>
        <v>#NUM!</v>
      </c>
      <c r="AD112">
        <f t="shared" si="52"/>
        <v>-8.7183963339397437E-3</v>
      </c>
      <c r="AE112" s="1">
        <f t="shared" si="53"/>
        <v>-2.443677359373668E-3</v>
      </c>
      <c r="AJ112" s="1">
        <f t="shared" si="37"/>
        <v>1.6788040181225218E+23</v>
      </c>
      <c r="AK112">
        <f t="shared" si="71"/>
        <v>9.9999999999999989E-51</v>
      </c>
      <c r="AL112">
        <f t="shared" si="72"/>
        <v>9.9999999999999989E-51</v>
      </c>
      <c r="AM112" s="1" t="e">
        <f t="shared" si="73"/>
        <v>#NUM!</v>
      </c>
      <c r="AP112">
        <f t="shared" si="74"/>
        <v>9.4249999999999901</v>
      </c>
      <c r="AQ112">
        <f t="shared" si="75"/>
        <v>1E-50</v>
      </c>
      <c r="AR112">
        <f t="shared" si="76"/>
        <v>1E-50</v>
      </c>
      <c r="AS112" t="e">
        <f t="shared" si="77"/>
        <v>#NUM!</v>
      </c>
    </row>
    <row r="113" spans="5:45" x14ac:dyDescent="0.25">
      <c r="E113" s="2">
        <v>9.4999999999999893</v>
      </c>
      <c r="F113">
        <f t="shared" si="61"/>
        <v>446.68359215095262</v>
      </c>
      <c r="G113">
        <f t="shared" si="62"/>
        <v>4466.8359215095306</v>
      </c>
      <c r="H113">
        <f t="shared" si="63"/>
        <v>1.0948878458958859</v>
      </c>
      <c r="I113">
        <f t="shared" si="64"/>
        <v>8.8814695074359348E-3</v>
      </c>
      <c r="J113">
        <f t="shared" si="65"/>
        <v>9.7242130173865078E-3</v>
      </c>
      <c r="K113">
        <f t="shared" si="66"/>
        <v>-50</v>
      </c>
      <c r="O113">
        <f t="shared" si="27"/>
        <v>141.25375446227216</v>
      </c>
      <c r="P113">
        <f t="shared" si="28"/>
        <v>-2.4475315687760022E-3</v>
      </c>
      <c r="Q113">
        <f t="shared" si="67"/>
        <v>-50</v>
      </c>
      <c r="R113" s="2">
        <f t="shared" si="68"/>
        <v>9.4999999999999893</v>
      </c>
      <c r="S113">
        <f t="shared" si="69"/>
        <v>-50</v>
      </c>
      <c r="T113">
        <f t="shared" si="70"/>
        <v>-50</v>
      </c>
      <c r="U113" t="e">
        <f t="shared" si="36"/>
        <v>#NUM!</v>
      </c>
      <c r="AB113" t="e">
        <f t="shared" si="50"/>
        <v>#NUM!</v>
      </c>
      <c r="AC113" s="1" t="e">
        <f t="shared" si="51"/>
        <v>#NUM!</v>
      </c>
      <c r="AD113">
        <f t="shared" si="52"/>
        <v>-7.7629187531279686E-3</v>
      </c>
      <c r="AE113" s="1">
        <f t="shared" si="53"/>
        <v>-2.4459942524525562E-3</v>
      </c>
      <c r="AJ113" s="1">
        <f t="shared" si="37"/>
        <v>1.9952623149688183E+23</v>
      </c>
      <c r="AK113">
        <f t="shared" si="71"/>
        <v>9.9999999999999989E-51</v>
      </c>
      <c r="AL113">
        <f t="shared" si="72"/>
        <v>9.9999999999999989E-51</v>
      </c>
      <c r="AM113" s="1" t="e">
        <f t="shared" si="73"/>
        <v>#NUM!</v>
      </c>
      <c r="AP113">
        <f t="shared" si="74"/>
        <v>9.4749999999999908</v>
      </c>
      <c r="AQ113">
        <f t="shared" si="75"/>
        <v>1E-50</v>
      </c>
      <c r="AR113">
        <f t="shared" si="76"/>
        <v>1E-50</v>
      </c>
      <c r="AS113" t="e">
        <f t="shared" si="77"/>
        <v>#NUM!</v>
      </c>
    </row>
    <row r="114" spans="5:45" x14ac:dyDescent="0.25">
      <c r="E114" s="2">
        <v>9.5499999999999901</v>
      </c>
      <c r="F114">
        <f t="shared" si="61"/>
        <v>501.18723362726161</v>
      </c>
      <c r="G114">
        <f t="shared" si="62"/>
        <v>5011.8723362726168</v>
      </c>
      <c r="H114">
        <f t="shared" si="63"/>
        <v>1.0949131965489103</v>
      </c>
      <c r="I114">
        <f t="shared" si="64"/>
        <v>8.8812638737358878E-3</v>
      </c>
      <c r="J114">
        <f t="shared" si="65"/>
        <v>9.7242130173865078E-3</v>
      </c>
      <c r="K114">
        <f t="shared" si="66"/>
        <v>-50</v>
      </c>
      <c r="O114">
        <f t="shared" si="27"/>
        <v>158.48931924610787</v>
      </c>
      <c r="P114">
        <f t="shared" si="28"/>
        <v>-2.4494293201981505E-3</v>
      </c>
      <c r="Q114">
        <f t="shared" si="67"/>
        <v>-50</v>
      </c>
      <c r="R114" s="2">
        <f t="shared" si="68"/>
        <v>9.5499999999999901</v>
      </c>
      <c r="S114">
        <f t="shared" si="69"/>
        <v>-50</v>
      </c>
      <c r="T114">
        <f t="shared" si="70"/>
        <v>-50</v>
      </c>
      <c r="U114" t="e">
        <f t="shared" si="36"/>
        <v>#NUM!</v>
      </c>
      <c r="AB114" t="e">
        <f t="shared" si="50"/>
        <v>#NUM!</v>
      </c>
      <c r="AC114" s="1" t="e">
        <f t="shared" si="51"/>
        <v>#NUM!</v>
      </c>
      <c r="AD114">
        <f t="shared" si="52"/>
        <v>-6.912872704204937E-3</v>
      </c>
      <c r="AE114" s="1">
        <f t="shared" si="53"/>
        <v>-2.4480591855826706E-3</v>
      </c>
      <c r="AJ114" s="1">
        <f t="shared" si="37"/>
        <v>2.3713737056615974E+23</v>
      </c>
      <c r="AK114">
        <f t="shared" si="71"/>
        <v>9.9999999999999989E-51</v>
      </c>
      <c r="AL114">
        <f t="shared" si="72"/>
        <v>9.9999999999999989E-51</v>
      </c>
      <c r="AM114" s="1" t="e">
        <f t="shared" si="73"/>
        <v>#NUM!</v>
      </c>
      <c r="AP114">
        <f t="shared" si="74"/>
        <v>9.5249999999999897</v>
      </c>
      <c r="AQ114">
        <f t="shared" si="75"/>
        <v>1E-50</v>
      </c>
      <c r="AR114">
        <f t="shared" si="76"/>
        <v>1E-50</v>
      </c>
      <c r="AS114" t="e">
        <f t="shared" si="77"/>
        <v>#NUM!</v>
      </c>
    </row>
    <row r="115" spans="5:45" x14ac:dyDescent="0.25">
      <c r="E115" s="2">
        <v>9.5999999999999908</v>
      </c>
      <c r="F115">
        <f t="shared" si="61"/>
        <v>562.34132519033778</v>
      </c>
      <c r="G115">
        <f t="shared" si="62"/>
        <v>5623.4132519033792</v>
      </c>
      <c r="H115">
        <f t="shared" si="63"/>
        <v>1.0949357913315887</v>
      </c>
      <c r="I115">
        <f t="shared" si="64"/>
        <v>8.8810806025078279E-3</v>
      </c>
      <c r="J115">
        <f t="shared" si="65"/>
        <v>9.7242130173865078E-3</v>
      </c>
      <c r="K115">
        <f t="shared" si="66"/>
        <v>-50</v>
      </c>
      <c r="O115">
        <f t="shared" si="27"/>
        <v>177.82794100388878</v>
      </c>
      <c r="P115">
        <f t="shared" si="28"/>
        <v>-2.4511206929334855E-3</v>
      </c>
      <c r="Q115">
        <f t="shared" si="67"/>
        <v>-50</v>
      </c>
      <c r="R115" s="2">
        <f t="shared" si="68"/>
        <v>9.5999999999999908</v>
      </c>
      <c r="S115">
        <f t="shared" si="69"/>
        <v>-50</v>
      </c>
      <c r="T115">
        <f t="shared" si="70"/>
        <v>-50</v>
      </c>
      <c r="U115" t="e">
        <f t="shared" si="36"/>
        <v>#NUM!</v>
      </c>
      <c r="AB115" t="e">
        <f t="shared" si="50"/>
        <v>#NUM!</v>
      </c>
      <c r="AC115" s="1" t="e">
        <f t="shared" si="51"/>
        <v>#NUM!</v>
      </c>
      <c r="AD115">
        <f t="shared" si="52"/>
        <v>-6.1564760385489888E-3</v>
      </c>
      <c r="AE115" s="1">
        <f t="shared" si="53"/>
        <v>-2.4498995591720682E-3</v>
      </c>
      <c r="AJ115" s="1">
        <f t="shared" si="37"/>
        <v>2.8183829312644031E+23</v>
      </c>
      <c r="AK115">
        <f t="shared" si="71"/>
        <v>9.9999999999999989E-51</v>
      </c>
      <c r="AL115">
        <f t="shared" si="72"/>
        <v>9.9999999999999989E-51</v>
      </c>
      <c r="AM115" s="1" t="e">
        <f t="shared" si="73"/>
        <v>#NUM!</v>
      </c>
      <c r="AP115">
        <f t="shared" si="74"/>
        <v>9.5749999999999904</v>
      </c>
      <c r="AQ115">
        <f t="shared" si="75"/>
        <v>1E-50</v>
      </c>
      <c r="AR115">
        <f t="shared" si="76"/>
        <v>1E-50</v>
      </c>
      <c r="AS115" t="e">
        <f t="shared" si="77"/>
        <v>#NUM!</v>
      </c>
    </row>
    <row r="116" spans="5:45" x14ac:dyDescent="0.25">
      <c r="E116" s="2">
        <v>9.6499999999999897</v>
      </c>
      <c r="F116">
        <f t="shared" si="61"/>
        <v>630.95734448017913</v>
      </c>
      <c r="G116">
        <f t="shared" si="62"/>
        <v>6309.5734448017929</v>
      </c>
      <c r="H116">
        <f t="shared" si="63"/>
        <v>1.0949559297387959</v>
      </c>
      <c r="I116">
        <f t="shared" si="64"/>
        <v>8.8809172618538722E-3</v>
      </c>
      <c r="J116">
        <f t="shared" si="65"/>
        <v>9.7242130173865078E-3</v>
      </c>
      <c r="K116">
        <f t="shared" si="66"/>
        <v>-50</v>
      </c>
      <c r="O116">
        <f t="shared" si="27"/>
        <v>199.52623149688358</v>
      </c>
      <c r="P116">
        <f t="shared" si="28"/>
        <v>-2.4526281304705858E-3</v>
      </c>
      <c r="Q116">
        <f t="shared" si="67"/>
        <v>-50</v>
      </c>
      <c r="R116" s="2">
        <f t="shared" si="68"/>
        <v>9.6499999999999897</v>
      </c>
      <c r="S116">
        <f t="shared" si="69"/>
        <v>-50</v>
      </c>
      <c r="T116">
        <f t="shared" si="70"/>
        <v>-50</v>
      </c>
      <c r="U116" t="e">
        <f t="shared" si="36"/>
        <v>#NUM!</v>
      </c>
      <c r="AB116" t="e">
        <f t="shared" si="50"/>
        <v>#NUM!</v>
      </c>
      <c r="AC116" s="1" t="e">
        <f t="shared" si="51"/>
        <v>#NUM!</v>
      </c>
      <c r="AD116">
        <f t="shared" si="52"/>
        <v>-5.4832939193946491E-3</v>
      </c>
      <c r="AE116" s="1">
        <f t="shared" si="53"/>
        <v>-2.451539793860136E-3</v>
      </c>
      <c r="AJ116" s="1">
        <f t="shared" si="37"/>
        <v>3.3496543915781668E+23</v>
      </c>
      <c r="AK116">
        <f t="shared" si="71"/>
        <v>9.9999999999999989E-51</v>
      </c>
      <c r="AL116">
        <f t="shared" si="72"/>
        <v>9.9999999999999989E-51</v>
      </c>
      <c r="AM116" s="1" t="e">
        <f t="shared" si="73"/>
        <v>#NUM!</v>
      </c>
      <c r="AP116">
        <f t="shared" si="74"/>
        <v>9.6249999999999893</v>
      </c>
      <c r="AQ116">
        <f t="shared" si="75"/>
        <v>1E-50</v>
      </c>
      <c r="AR116">
        <f t="shared" si="76"/>
        <v>1E-50</v>
      </c>
      <c r="AS116" t="e">
        <f t="shared" si="77"/>
        <v>#NUM!</v>
      </c>
    </row>
    <row r="117" spans="5:45" x14ac:dyDescent="0.25">
      <c r="E117" s="2">
        <v>9.6999999999999904</v>
      </c>
      <c r="F117">
        <f t="shared" si="61"/>
        <v>707.94578438412304</v>
      </c>
      <c r="G117">
        <f t="shared" si="62"/>
        <v>7079.4578438412318</v>
      </c>
      <c r="H117">
        <f t="shared" si="63"/>
        <v>1.094973878737447</v>
      </c>
      <c r="I117">
        <f t="shared" si="64"/>
        <v>8.8807716843427968E-3</v>
      </c>
      <c r="J117">
        <f t="shared" si="65"/>
        <v>9.7242130173865078E-3</v>
      </c>
      <c r="K117">
        <f t="shared" si="66"/>
        <v>-50</v>
      </c>
      <c r="O117">
        <f t="shared" si="27"/>
        <v>223.87211385682934</v>
      </c>
      <c r="P117">
        <f t="shared" si="28"/>
        <v>-2.4539716355897051E-3</v>
      </c>
      <c r="Q117">
        <f t="shared" si="67"/>
        <v>-50</v>
      </c>
      <c r="R117" s="2">
        <f t="shared" si="68"/>
        <v>9.6999999999999904</v>
      </c>
      <c r="S117">
        <f t="shared" si="69"/>
        <v>-50</v>
      </c>
      <c r="T117">
        <f t="shared" si="70"/>
        <v>-50</v>
      </c>
      <c r="U117" t="e">
        <f t="shared" si="36"/>
        <v>#NUM!</v>
      </c>
      <c r="AB117" t="e">
        <f t="shared" si="50"/>
        <v>#NUM!</v>
      </c>
      <c r="AC117" s="1" t="e">
        <f t="shared" si="51"/>
        <v>#NUM!</v>
      </c>
      <c r="AD117">
        <f t="shared" si="52"/>
        <v>-4.8840784587460464E-3</v>
      </c>
      <c r="AE117" s="1">
        <f t="shared" si="53"/>
        <v>-2.4530016545646354E-3</v>
      </c>
      <c r="AJ117" s="1">
        <f t="shared" si="37"/>
        <v>3.9810717055348667E+23</v>
      </c>
      <c r="AK117">
        <f t="shared" si="71"/>
        <v>9.9999999999999989E-51</v>
      </c>
      <c r="AL117">
        <f t="shared" si="72"/>
        <v>9.9999999999999989E-51</v>
      </c>
      <c r="AM117" s="1" t="e">
        <f t="shared" si="73"/>
        <v>#NUM!</v>
      </c>
      <c r="AP117">
        <f t="shared" si="74"/>
        <v>9.6749999999999901</v>
      </c>
      <c r="AQ117">
        <f t="shared" si="75"/>
        <v>1E-50</v>
      </c>
      <c r="AR117">
        <f t="shared" si="76"/>
        <v>1E-50</v>
      </c>
      <c r="AS117" t="e">
        <f t="shared" si="77"/>
        <v>#NUM!</v>
      </c>
    </row>
    <row r="118" spans="5:45" x14ac:dyDescent="0.25">
      <c r="E118" s="2">
        <v>9.7499999999999893</v>
      </c>
      <c r="F118">
        <f t="shared" si="61"/>
        <v>794.32823472426298</v>
      </c>
      <c r="G118">
        <f t="shared" si="62"/>
        <v>7943.2823472426317</v>
      </c>
      <c r="H118">
        <f t="shared" si="63"/>
        <v>1.094989876295285</v>
      </c>
      <c r="I118">
        <f t="shared" si="64"/>
        <v>8.8806419382494867E-3</v>
      </c>
      <c r="J118">
        <f t="shared" si="65"/>
        <v>9.7242130173865078E-3</v>
      </c>
      <c r="K118">
        <f t="shared" si="66"/>
        <v>-50</v>
      </c>
      <c r="O118">
        <f t="shared" si="27"/>
        <v>251.18864315095226</v>
      </c>
      <c r="P118">
        <f t="shared" si="28"/>
        <v>-2.4551690357875076E-3</v>
      </c>
      <c r="Q118">
        <f t="shared" si="67"/>
        <v>-50</v>
      </c>
      <c r="R118" s="2">
        <f t="shared" si="68"/>
        <v>9.7499999999999893</v>
      </c>
      <c r="S118">
        <f t="shared" si="69"/>
        <v>-50</v>
      </c>
      <c r="T118">
        <f t="shared" si="70"/>
        <v>-50</v>
      </c>
      <c r="U118" t="e">
        <f t="shared" si="36"/>
        <v>#NUM!</v>
      </c>
      <c r="AB118" t="e">
        <f t="shared" si="50"/>
        <v>#NUM!</v>
      </c>
      <c r="AC118" s="1" t="e">
        <f t="shared" si="51"/>
        <v>#NUM!</v>
      </c>
      <c r="AD118">
        <f t="shared" si="52"/>
        <v>-4.3506287199040908E-3</v>
      </c>
      <c r="AE118" s="1">
        <f t="shared" si="53"/>
        <v>-2.4543045392889417E-3</v>
      </c>
      <c r="AJ118" s="1">
        <f t="shared" si="37"/>
        <v>4.7315125896146424E+23</v>
      </c>
      <c r="AK118">
        <f t="shared" si="71"/>
        <v>9.9999999999999989E-51</v>
      </c>
      <c r="AL118">
        <f t="shared" si="72"/>
        <v>9.9999999999999989E-51</v>
      </c>
      <c r="AM118" s="1" t="e">
        <f t="shared" si="73"/>
        <v>#NUM!</v>
      </c>
      <c r="AP118">
        <f t="shared" si="74"/>
        <v>9.7249999999999908</v>
      </c>
      <c r="AQ118">
        <f t="shared" si="75"/>
        <v>1E-50</v>
      </c>
      <c r="AR118">
        <f t="shared" si="76"/>
        <v>1E-50</v>
      </c>
      <c r="AS118" t="e">
        <f t="shared" si="77"/>
        <v>#NUM!</v>
      </c>
    </row>
    <row r="119" spans="5:45" x14ac:dyDescent="0.25">
      <c r="E119" s="2">
        <v>9.7999999999999901</v>
      </c>
      <c r="F119">
        <f t="shared" si="61"/>
        <v>891.25093813372678</v>
      </c>
      <c r="G119">
        <f t="shared" si="62"/>
        <v>8912.5093813372623</v>
      </c>
      <c r="H119">
        <f t="shared" si="63"/>
        <v>1.0950041345276817</v>
      </c>
      <c r="I119">
        <f t="shared" si="64"/>
        <v>8.8805263019220929E-3</v>
      </c>
      <c r="J119">
        <f t="shared" si="65"/>
        <v>9.7242130173865078E-3</v>
      </c>
      <c r="K119">
        <f t="shared" si="66"/>
        <v>-50</v>
      </c>
      <c r="O119">
        <f t="shared" si="27"/>
        <v>281.83829312643928</v>
      </c>
      <c r="P119">
        <f t="shared" si="28"/>
        <v>-2.45623621983712E-3</v>
      </c>
      <c r="Q119">
        <f t="shared" si="67"/>
        <v>-50</v>
      </c>
      <c r="R119" s="2">
        <f t="shared" si="68"/>
        <v>9.7999999999999901</v>
      </c>
      <c r="S119">
        <f t="shared" si="69"/>
        <v>-50</v>
      </c>
      <c r="T119">
        <f t="shared" si="70"/>
        <v>-50</v>
      </c>
      <c r="U119" t="e">
        <f t="shared" si="36"/>
        <v>#NUM!</v>
      </c>
      <c r="AB119" t="e">
        <f t="shared" si="50"/>
        <v>#NUM!</v>
      </c>
      <c r="AC119" s="1" t="e">
        <f t="shared" si="51"/>
        <v>#NUM!</v>
      </c>
      <c r="AD119">
        <f t="shared" si="52"/>
        <v>-3.8756682456029187E-3</v>
      </c>
      <c r="AE119" s="1">
        <f t="shared" si="53"/>
        <v>-2.4554657365217594E-3</v>
      </c>
      <c r="AJ119" s="1">
        <f t="shared" si="37"/>
        <v>5.6234132519033336E+23</v>
      </c>
      <c r="AK119">
        <f t="shared" si="71"/>
        <v>9.9999999999999989E-51</v>
      </c>
      <c r="AL119">
        <f t="shared" si="72"/>
        <v>9.9999999999999989E-51</v>
      </c>
      <c r="AM119" s="1" t="e">
        <f t="shared" si="73"/>
        <v>#NUM!</v>
      </c>
      <c r="AP119">
        <f t="shared" si="74"/>
        <v>9.7749999999999897</v>
      </c>
      <c r="AQ119">
        <f t="shared" si="75"/>
        <v>1E-50</v>
      </c>
      <c r="AR119">
        <f t="shared" si="76"/>
        <v>1E-50</v>
      </c>
      <c r="AS119" t="e">
        <f t="shared" si="77"/>
        <v>#NUM!</v>
      </c>
    </row>
    <row r="120" spans="5:45" x14ac:dyDescent="0.25">
      <c r="E120" s="2">
        <v>9.8499999999999908</v>
      </c>
      <c r="F120">
        <f t="shared" si="61"/>
        <v>999.99999999998022</v>
      </c>
      <c r="G120">
        <f t="shared" si="62"/>
        <v>9999.9999999997963</v>
      </c>
      <c r="H120">
        <f t="shared" si="63"/>
        <v>1.0950168425036317</v>
      </c>
      <c r="I120">
        <f t="shared" si="64"/>
        <v>8.8804232409368349E-3</v>
      </c>
      <c r="J120">
        <f t="shared" si="65"/>
        <v>9.7242130173865078E-3</v>
      </c>
      <c r="K120">
        <f t="shared" si="66"/>
        <v>-50</v>
      </c>
      <c r="O120">
        <f t="shared" si="27"/>
        <v>316.22776601683148</v>
      </c>
      <c r="P120">
        <f t="shared" si="28"/>
        <v>-2.4571873486224985E-3</v>
      </c>
      <c r="Q120">
        <f t="shared" si="67"/>
        <v>-50</v>
      </c>
      <c r="R120" s="2">
        <f t="shared" si="68"/>
        <v>9.8499999999999908</v>
      </c>
      <c r="S120">
        <f t="shared" si="69"/>
        <v>-50</v>
      </c>
      <c r="T120">
        <f t="shared" si="70"/>
        <v>-50</v>
      </c>
      <c r="U120" t="e">
        <f t="shared" si="36"/>
        <v>#NUM!</v>
      </c>
      <c r="AB120" t="e">
        <f t="shared" si="50"/>
        <v>#NUM!</v>
      </c>
      <c r="AC120" s="1" t="e">
        <f t="shared" si="51"/>
        <v>#NUM!</v>
      </c>
      <c r="AD120">
        <f t="shared" si="52"/>
        <v>-3.4527377161729807E-3</v>
      </c>
      <c r="AE120" s="1">
        <f t="shared" si="53"/>
        <v>-2.4565006546448669E-3</v>
      </c>
      <c r="AJ120" s="1">
        <f t="shared" si="37"/>
        <v>6.6834391756860019E+23</v>
      </c>
      <c r="AK120">
        <f t="shared" si="71"/>
        <v>9.9999999999999989E-51</v>
      </c>
      <c r="AL120">
        <f t="shared" si="72"/>
        <v>9.9999999999999989E-51</v>
      </c>
      <c r="AM120" s="1" t="e">
        <f t="shared" si="73"/>
        <v>#NUM!</v>
      </c>
      <c r="AP120">
        <f t="shared" si="74"/>
        <v>9.8249999999999904</v>
      </c>
      <c r="AQ120">
        <f t="shared" si="75"/>
        <v>1E-50</v>
      </c>
      <c r="AR120">
        <f t="shared" si="76"/>
        <v>1E-50</v>
      </c>
      <c r="AS120" t="e">
        <f t="shared" si="77"/>
        <v>#NUM!</v>
      </c>
    </row>
    <row r="121" spans="5:45" x14ac:dyDescent="0.25">
      <c r="E121" s="2">
        <v>9.9</v>
      </c>
      <c r="F121">
        <f t="shared" si="61"/>
        <v>1122.0184543019657</v>
      </c>
      <c r="G121">
        <f t="shared" si="62"/>
        <v>11220.184543019659</v>
      </c>
      <c r="H121">
        <f t="shared" si="63"/>
        <v>1.095028168747713</v>
      </c>
      <c r="I121">
        <f t="shared" si="64"/>
        <v>8.8803313877370317E-3</v>
      </c>
      <c r="J121">
        <f t="shared" si="65"/>
        <v>9.7242130173865078E-3</v>
      </c>
      <c r="K121">
        <f t="shared" si="66"/>
        <v>-50</v>
      </c>
      <c r="O121">
        <f t="shared" si="27"/>
        <v>354.81338923357629</v>
      </c>
      <c r="P121">
        <f t="shared" si="28"/>
        <v>-2.4580350430447539E-3</v>
      </c>
      <c r="Q121">
        <f t="shared" si="67"/>
        <v>-50</v>
      </c>
      <c r="R121" s="2">
        <f t="shared" si="68"/>
        <v>9.9</v>
      </c>
      <c r="S121">
        <f t="shared" si="69"/>
        <v>-50</v>
      </c>
      <c r="T121">
        <f t="shared" si="70"/>
        <v>-50</v>
      </c>
      <c r="U121" t="e">
        <f t="shared" si="36"/>
        <v>#NUM!</v>
      </c>
      <c r="AB121" t="e">
        <f t="shared" si="50"/>
        <v>#NUM!</v>
      </c>
      <c r="AC121" s="1" t="e">
        <f t="shared" si="51"/>
        <v>#NUM!</v>
      </c>
      <c r="AD121">
        <f t="shared" si="52"/>
        <v>-3.0761007082611702E-3</v>
      </c>
      <c r="AE121" s="1">
        <f t="shared" si="53"/>
        <v>-2.4574230263929783E-3</v>
      </c>
      <c r="AJ121" s="1">
        <f t="shared" si="37"/>
        <v>7.9432823472429198E+23</v>
      </c>
      <c r="AK121">
        <f t="shared" si="71"/>
        <v>9.9999999999999989E-51</v>
      </c>
      <c r="AL121">
        <f t="shared" si="72"/>
        <v>9.9999999999999989E-51</v>
      </c>
      <c r="AM121" s="1" t="e">
        <f t="shared" si="73"/>
        <v>#NUM!</v>
      </c>
      <c r="AP121">
        <f t="shared" si="74"/>
        <v>9.8749999999999964</v>
      </c>
      <c r="AQ121">
        <f t="shared" si="75"/>
        <v>1E-50</v>
      </c>
      <c r="AR121">
        <f t="shared" si="76"/>
        <v>1E-50</v>
      </c>
      <c r="AS121" t="e">
        <f t="shared" si="77"/>
        <v>#NUM!</v>
      </c>
    </row>
    <row r="122" spans="5:45" x14ac:dyDescent="0.25">
      <c r="E122" s="2">
        <v>9.9499999999999993</v>
      </c>
      <c r="F122">
        <f t="shared" si="61"/>
        <v>1258.9254117941668</v>
      </c>
      <c r="G122">
        <f t="shared" si="62"/>
        <v>12589.254117941671</v>
      </c>
      <c r="H122">
        <f t="shared" si="63"/>
        <v>1.0950382634708473</v>
      </c>
      <c r="I122">
        <f t="shared" si="64"/>
        <v>8.8802495234865438E-3</v>
      </c>
      <c r="J122">
        <f t="shared" si="65"/>
        <v>9.7242130173865078E-3</v>
      </c>
      <c r="K122">
        <f t="shared" si="66"/>
        <v>-50</v>
      </c>
      <c r="O122">
        <f t="shared" si="27"/>
        <v>398.10717055349727</v>
      </c>
      <c r="P122">
        <f t="shared" si="28"/>
        <v>-2.4587905514938391E-3</v>
      </c>
      <c r="Q122">
        <f t="shared" si="67"/>
        <v>-50</v>
      </c>
      <c r="R122" s="2">
        <f t="shared" si="68"/>
        <v>9.9499999999999993</v>
      </c>
      <c r="S122">
        <f t="shared" si="69"/>
        <v>-50</v>
      </c>
      <c r="T122">
        <f t="shared" si="70"/>
        <v>-50</v>
      </c>
      <c r="U122" t="e">
        <f t="shared" si="36"/>
        <v>#NUM!</v>
      </c>
      <c r="AB122" t="e">
        <f t="shared" si="50"/>
        <v>#NUM!</v>
      </c>
      <c r="AC122" s="1" t="e">
        <f t="shared" si="51"/>
        <v>#NUM!</v>
      </c>
      <c r="AD122">
        <f t="shared" si="52"/>
        <v>-2.7406608277680674E-3</v>
      </c>
      <c r="AE122" s="1">
        <f t="shared" si="53"/>
        <v>-2.4582450910787903E-3</v>
      </c>
      <c r="AJ122" s="1">
        <f t="shared" si="37"/>
        <v>9.4406087628592858E+23</v>
      </c>
      <c r="AK122">
        <f t="shared" si="71"/>
        <v>9.9999999999999989E-51</v>
      </c>
      <c r="AL122">
        <f t="shared" si="72"/>
        <v>9.9999999999999989E-51</v>
      </c>
      <c r="AM122" s="1" t="e">
        <f t="shared" si="73"/>
        <v>#NUM!</v>
      </c>
      <c r="AP122">
        <f t="shared" si="74"/>
        <v>9.9250000000000007</v>
      </c>
      <c r="AQ122">
        <f t="shared" si="75"/>
        <v>1E-50</v>
      </c>
      <c r="AR122">
        <f t="shared" si="76"/>
        <v>1E-50</v>
      </c>
      <c r="AS122" t="e">
        <f t="shared" si="77"/>
        <v>#NUM!</v>
      </c>
    </row>
    <row r="123" spans="5:45" x14ac:dyDescent="0.25">
      <c r="E123" s="2">
        <v>10</v>
      </c>
      <c r="F123">
        <f t="shared" si="61"/>
        <v>1412.537544622757</v>
      </c>
      <c r="G123">
        <f t="shared" si="62"/>
        <v>14125.375446227561</v>
      </c>
      <c r="H123">
        <f t="shared" si="63"/>
        <v>1.0950472605591726</v>
      </c>
      <c r="I123">
        <f t="shared" si="64"/>
        <v>8.8801765618964842E-3</v>
      </c>
      <c r="J123">
        <f t="shared" si="65"/>
        <v>9.7242130173865078E-3</v>
      </c>
      <c r="K123">
        <f t="shared" si="66"/>
        <v>-50</v>
      </c>
      <c r="O123">
        <f t="shared" si="27"/>
        <v>446.6835921509637</v>
      </c>
      <c r="P123">
        <f t="shared" si="28"/>
        <v>-2.4594638991078544E-3</v>
      </c>
      <c r="Q123">
        <f t="shared" si="67"/>
        <v>-50</v>
      </c>
      <c r="R123" s="2">
        <f t="shared" si="68"/>
        <v>10</v>
      </c>
      <c r="S123">
        <f t="shared" si="69"/>
        <v>-50</v>
      </c>
      <c r="T123">
        <f t="shared" si="70"/>
        <v>-50</v>
      </c>
      <c r="U123" t="e">
        <f t="shared" si="36"/>
        <v>#NUM!</v>
      </c>
      <c r="AB123" t="e">
        <f t="shared" si="50"/>
        <v>#NUM!</v>
      </c>
      <c r="AC123" s="1" t="e">
        <f t="shared" si="51"/>
        <v>#NUM!</v>
      </c>
      <c r="AD123">
        <f t="shared" si="52"/>
        <v>-2.441888742848522E-3</v>
      </c>
      <c r="AE123" s="1">
        <f t="shared" si="53"/>
        <v>-2.4589777570012262E-3</v>
      </c>
      <c r="AJ123" s="1">
        <f t="shared" si="37"/>
        <v>1.1220184543019687E+24</v>
      </c>
      <c r="AK123">
        <f t="shared" si="71"/>
        <v>9.9999999999999989E-51</v>
      </c>
      <c r="AL123">
        <f t="shared" si="72"/>
        <v>9.9999999999999989E-51</v>
      </c>
      <c r="AM123" s="1" t="e">
        <f t="shared" si="73"/>
        <v>#NUM!</v>
      </c>
      <c r="AP123">
        <f t="shared" si="74"/>
        <v>9.9749999999999996</v>
      </c>
      <c r="AQ123">
        <f t="shared" si="75"/>
        <v>1E-50</v>
      </c>
      <c r="AR123">
        <f t="shared" si="76"/>
        <v>1E-50</v>
      </c>
      <c r="AS123" t="e">
        <f t="shared" si="77"/>
        <v>#NUM!</v>
      </c>
    </row>
    <row r="124" spans="5:45" x14ac:dyDescent="0.25">
      <c r="E124" s="2"/>
      <c r="R124" s="2"/>
      <c r="AC124" s="1"/>
      <c r="AE124" s="1"/>
      <c r="AJ124" s="1"/>
      <c r="AM124" s="1"/>
    </row>
    <row r="125" spans="5:45" x14ac:dyDescent="0.25">
      <c r="E125" s="2"/>
      <c r="R125" s="2"/>
      <c r="AC125" s="1"/>
      <c r="AE125" s="1"/>
      <c r="AJ125" s="1"/>
      <c r="AM125" s="1"/>
    </row>
    <row r="126" spans="5:45" x14ac:dyDescent="0.25">
      <c r="E126" s="2"/>
      <c r="R126" s="2"/>
      <c r="AC126" s="1"/>
      <c r="AE126" s="1"/>
      <c r="AJ126" s="1"/>
      <c r="AM126" s="1"/>
    </row>
    <row r="127" spans="5:45" x14ac:dyDescent="0.25">
      <c r="E127" s="2"/>
      <c r="R127" s="2"/>
      <c r="AC127" s="1"/>
      <c r="AE127" s="1"/>
      <c r="AJ127" s="1"/>
      <c r="AM127" s="1"/>
    </row>
    <row r="128" spans="5:45" x14ac:dyDescent="0.25">
      <c r="E128" s="2"/>
      <c r="R128" s="2"/>
      <c r="AC128" s="1"/>
      <c r="AE128" s="1"/>
      <c r="AJ128" s="1"/>
      <c r="AM128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9892-48D6-4C0C-82C2-BCF41BBB05C0}">
  <dimension ref="A1:L47"/>
  <sheetViews>
    <sheetView workbookViewId="0">
      <selection activeCell="B9" sqref="B9"/>
    </sheetView>
  </sheetViews>
  <sheetFormatPr defaultRowHeight="15" x14ac:dyDescent="0.25"/>
  <cols>
    <col min="23" max="23" width="9.140625" customWidth="1"/>
  </cols>
  <sheetData>
    <row r="1" spans="1:12" x14ac:dyDescent="0.25">
      <c r="A1" t="s">
        <v>36</v>
      </c>
      <c r="B1" t="s">
        <v>75</v>
      </c>
      <c r="C1" t="s">
        <v>74</v>
      </c>
      <c r="D1" t="s">
        <v>73</v>
      </c>
      <c r="E1" t="s">
        <v>72</v>
      </c>
      <c r="F1" t="s">
        <v>71</v>
      </c>
      <c r="G1" t="s">
        <v>55</v>
      </c>
      <c r="H1" t="s">
        <v>70</v>
      </c>
      <c r="I1" t="s">
        <v>69</v>
      </c>
      <c r="J1" t="s">
        <v>80</v>
      </c>
      <c r="K1" t="s">
        <v>79</v>
      </c>
      <c r="L1" t="s">
        <v>85</v>
      </c>
    </row>
    <row r="2" spans="1:12" x14ac:dyDescent="0.25">
      <c r="A2">
        <f>'INP-OUT'!B7</f>
        <v>150</v>
      </c>
      <c r="B2">
        <f>'INP-OUT'!$B$3</f>
        <v>1</v>
      </c>
      <c r="C2">
        <f>'INP-OUT'!$B$4</f>
        <v>20</v>
      </c>
      <c r="D2">
        <f>'INP-OUT'!$B$5</f>
        <v>45</v>
      </c>
      <c r="E2">
        <f>(C2-B2)/SIN(RADIANS(D2))</f>
        <v>26.87005768508881</v>
      </c>
      <c r="F2" t="s">
        <v>68</v>
      </c>
      <c r="G2">
        <f>'INP-OUT'!B12</f>
        <v>7.1</v>
      </c>
      <c r="H2">
        <f>B33</f>
        <v>51.958531557850471</v>
      </c>
      <c r="I2">
        <f>B34</f>
        <v>24.434305526939717</v>
      </c>
      <c r="J2">
        <f>B35</f>
        <v>1258.9254117941668</v>
      </c>
      <c r="K2">
        <f>B36</f>
        <v>1.3489628825916533</v>
      </c>
      <c r="L2" s="1">
        <f>33*H2*I2*K2*1000000000000000</f>
        <v>5.6515920885423268E+19</v>
      </c>
    </row>
    <row r="3" spans="1:12" x14ac:dyDescent="0.25">
      <c r="L3" s="1">
        <f>10^(1.5*($G$2+6.07))</f>
        <v>5.6885293084384322E+19</v>
      </c>
    </row>
    <row r="9" spans="1:12" x14ac:dyDescent="0.25">
      <c r="B9" t="s">
        <v>106</v>
      </c>
    </row>
    <row r="10" spans="1:12" x14ac:dyDescent="0.25">
      <c r="A10" t="s">
        <v>62</v>
      </c>
      <c r="B10" t="s">
        <v>61</v>
      </c>
    </row>
    <row r="11" spans="1:12" x14ac:dyDescent="0.25">
      <c r="A11">
        <f>-$A$2/2</f>
        <v>-75</v>
      </c>
      <c r="B11">
        <f>-$E$2/2</f>
        <v>-13.435028842544405</v>
      </c>
    </row>
    <row r="12" spans="1:12" x14ac:dyDescent="0.25">
      <c r="A12">
        <f>0</f>
        <v>0</v>
      </c>
      <c r="B12">
        <f>-$E$2/2</f>
        <v>-13.435028842544405</v>
      </c>
    </row>
    <row r="13" spans="1:12" x14ac:dyDescent="0.25">
      <c r="A13">
        <f>$A$2/2</f>
        <v>75</v>
      </c>
      <c r="B13">
        <f>-$E$2/2</f>
        <v>-13.435028842544405</v>
      </c>
    </row>
    <row r="14" spans="1:12" x14ac:dyDescent="0.25">
      <c r="A14">
        <f>A13</f>
        <v>75</v>
      </c>
      <c r="B14">
        <f>$E$2/2</f>
        <v>13.435028842544405</v>
      </c>
    </row>
    <row r="15" spans="1:12" x14ac:dyDescent="0.25">
      <c r="A15">
        <f>A12</f>
        <v>0</v>
      </c>
      <c r="B15">
        <f>$E$2/2</f>
        <v>13.435028842544405</v>
      </c>
    </row>
    <row r="16" spans="1:12" x14ac:dyDescent="0.25">
      <c r="A16">
        <f>A11</f>
        <v>-75</v>
      </c>
      <c r="B16">
        <f>$E$2/2</f>
        <v>13.435028842544405</v>
      </c>
    </row>
    <row r="17" spans="1:3" x14ac:dyDescent="0.25">
      <c r="A17">
        <f>A11</f>
        <v>-75</v>
      </c>
      <c r="B17">
        <f>B11</f>
        <v>-13.435028842544405</v>
      </c>
    </row>
    <row r="23" spans="1:3" x14ac:dyDescent="0.25">
      <c r="B23" t="s">
        <v>67</v>
      </c>
      <c r="C23" t="s">
        <v>0</v>
      </c>
    </row>
    <row r="24" spans="1:3" x14ac:dyDescent="0.25">
      <c r="A24" t="s">
        <v>66</v>
      </c>
      <c r="B24">
        <v>-2.5434913017396523</v>
      </c>
      <c r="C24">
        <v>0.59988002399520091</v>
      </c>
    </row>
    <row r="25" spans="1:3" x14ac:dyDescent="0.25">
      <c r="A25" t="s">
        <v>65</v>
      </c>
      <c r="B25">
        <v>-1.452</v>
      </c>
      <c r="C25">
        <v>0.4</v>
      </c>
    </row>
    <row r="26" spans="1:3" x14ac:dyDescent="0.25">
      <c r="A26" t="s">
        <v>81</v>
      </c>
      <c r="B26">
        <v>-4</v>
      </c>
      <c r="C26">
        <v>1</v>
      </c>
    </row>
    <row r="27" spans="1:3" x14ac:dyDescent="0.25">
      <c r="A27" t="s">
        <v>82</v>
      </c>
      <c r="B27">
        <v>-3.42</v>
      </c>
      <c r="C27">
        <v>0.5</v>
      </c>
    </row>
    <row r="28" spans="1:3" x14ac:dyDescent="0.25">
      <c r="A28" t="s">
        <v>64</v>
      </c>
      <c r="B28">
        <v>-5.27</v>
      </c>
      <c r="C28">
        <v>1</v>
      </c>
    </row>
    <row r="29" spans="1:3" x14ac:dyDescent="0.25">
      <c r="A29" t="s">
        <v>63</v>
      </c>
      <c r="B29">
        <v>-1.552</v>
      </c>
      <c r="C29">
        <v>0.4</v>
      </c>
    </row>
    <row r="30" spans="1:3" x14ac:dyDescent="0.25">
      <c r="A30" t="s">
        <v>83</v>
      </c>
      <c r="B30">
        <v>-3.99</v>
      </c>
      <c r="C30">
        <v>1</v>
      </c>
    </row>
    <row r="31" spans="1:3" x14ac:dyDescent="0.25">
      <c r="A31" t="s">
        <v>84</v>
      </c>
      <c r="B31">
        <v>-3.4249999999999998</v>
      </c>
      <c r="C31">
        <v>0.5</v>
      </c>
    </row>
    <row r="33" spans="1:2" x14ac:dyDescent="0.25">
      <c r="A33" t="s">
        <v>36</v>
      </c>
      <c r="B33">
        <f>IF($F$2="DS",10^($B$24+$C$24*$G$2),IF($F$2="SS",10^($B$28+$C$28*$G$2),"error"))</f>
        <v>51.958531557850471</v>
      </c>
    </row>
    <row r="34" spans="1:2" x14ac:dyDescent="0.25">
      <c r="A34" t="s">
        <v>37</v>
      </c>
      <c r="B34">
        <f>IF($F$2="DS",10^($B$25+$C$25*$G$2),IF($F$2="SS",10^($B$29+$C$29*$G$2),"error"))</f>
        <v>24.434305526939717</v>
      </c>
    </row>
    <row r="35" spans="1:2" x14ac:dyDescent="0.25">
      <c r="A35" t="s">
        <v>6</v>
      </c>
      <c r="B35">
        <f>IF($F$2="DS",10^($B$26+$C$26*$G$2),IF($F$2="SS",10^($B$30+$C$30*$G$2),"error"))</f>
        <v>1258.9254117941668</v>
      </c>
    </row>
    <row r="36" spans="1:2" x14ac:dyDescent="0.25">
      <c r="A36" t="s">
        <v>3</v>
      </c>
      <c r="B36">
        <f>IF($F$2="DS",10^($B$27+$C$27*$G$2),IF($F$2="SS",10^($B$31+$C$31*$G$2),"error"))</f>
        <v>1.3489628825916533</v>
      </c>
    </row>
    <row r="39" spans="1:2" x14ac:dyDescent="0.25">
      <c r="B39" t="s">
        <v>105</v>
      </c>
    </row>
    <row r="40" spans="1:2" x14ac:dyDescent="0.25">
      <c r="A40" t="s">
        <v>62</v>
      </c>
      <c r="B40" t="s">
        <v>61</v>
      </c>
    </row>
    <row r="41" spans="1:2" x14ac:dyDescent="0.25">
      <c r="A41">
        <f>-$H$2/2</f>
        <v>-25.979265778925235</v>
      </c>
      <c r="B41">
        <f>-$I$2/2</f>
        <v>-12.217152763469858</v>
      </c>
    </row>
    <row r="42" spans="1:2" x14ac:dyDescent="0.25">
      <c r="A42">
        <f>0</f>
        <v>0</v>
      </c>
      <c r="B42">
        <f>-$I$2/2</f>
        <v>-12.217152763469858</v>
      </c>
    </row>
    <row r="43" spans="1:2" x14ac:dyDescent="0.25">
      <c r="A43">
        <f>$H$2/2</f>
        <v>25.979265778925235</v>
      </c>
      <c r="B43">
        <f>-$I$2/2</f>
        <v>-12.217152763469858</v>
      </c>
    </row>
    <row r="44" spans="1:2" x14ac:dyDescent="0.25">
      <c r="A44">
        <f>A43</f>
        <v>25.979265778925235</v>
      </c>
      <c r="B44">
        <f>$I$2/2</f>
        <v>12.217152763469858</v>
      </c>
    </row>
    <row r="45" spans="1:2" x14ac:dyDescent="0.25">
      <c r="A45">
        <f>A42</f>
        <v>0</v>
      </c>
      <c r="B45">
        <f>$I$2/2</f>
        <v>12.217152763469858</v>
      </c>
    </row>
    <row r="46" spans="1:2" x14ac:dyDescent="0.25">
      <c r="A46">
        <f>A41</f>
        <v>-25.979265778925235</v>
      </c>
      <c r="B46">
        <f>$I$2/2</f>
        <v>12.217152763469858</v>
      </c>
    </row>
    <row r="47" spans="1:2" x14ac:dyDescent="0.25">
      <c r="A47">
        <f>A41</f>
        <v>-25.979265778925235</v>
      </c>
      <c r="B47">
        <f>B41</f>
        <v>-12.217152763469858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INP-OUT</vt:lpstr>
      <vt:lpstr>FMD</vt:lpstr>
      <vt:lpstr>MaxMag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2021-09-01T09:53:00Z</dcterms:created>
  <dcterms:modified xsi:type="dcterms:W3CDTF">2021-09-21T17:16:21Z</dcterms:modified>
</cp:coreProperties>
</file>