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E3D7A01-F456-4FD9-8189-5AB388FEEB5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Utama" sheetId="1" r:id="rId1"/>
    <sheet name="2023" sheetId="2" r:id="rId2"/>
    <sheet name="2022" sheetId="3" r:id="rId3"/>
    <sheet name="2021" sheetId="4" r:id="rId4"/>
    <sheet name="2020" sheetId="5" r:id="rId5"/>
  </sheets>
  <calcPr calcId="191029"/>
</workbook>
</file>

<file path=xl/calcChain.xml><?xml version="1.0" encoding="utf-8"?>
<calcChain xmlns="http://schemas.openxmlformats.org/spreadsheetml/2006/main">
  <c r="G327" i="1" l="1"/>
  <c r="H318" i="1"/>
  <c r="I318" i="1"/>
  <c r="G318" i="1"/>
  <c r="G325" i="1"/>
  <c r="E32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9" i="1"/>
  <c r="G9" i="1"/>
  <c r="I134" i="1"/>
  <c r="C323" i="1"/>
  <c r="I220" i="1" s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0" i="1"/>
  <c r="G11" i="1"/>
  <c r="G12" i="1"/>
  <c r="C325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D102" i="5"/>
  <c r="F102" i="5" s="1"/>
  <c r="D101" i="5"/>
  <c r="F101" i="5" s="1"/>
  <c r="X91" i="5"/>
  <c r="Q91" i="5"/>
  <c r="X90" i="5"/>
  <c r="Q90" i="5"/>
  <c r="X89" i="5"/>
  <c r="Q89" i="5"/>
  <c r="X88" i="5"/>
  <c r="Q88" i="5"/>
  <c r="X87" i="5"/>
  <c r="Q87" i="5"/>
  <c r="X86" i="5"/>
  <c r="Q86" i="5"/>
  <c r="X85" i="5"/>
  <c r="Q85" i="5"/>
  <c r="X84" i="5"/>
  <c r="Q84" i="5"/>
  <c r="X83" i="5"/>
  <c r="Q83" i="5"/>
  <c r="X82" i="5"/>
  <c r="Q82" i="5"/>
  <c r="AA53" i="5"/>
  <c r="Z53" i="5"/>
  <c r="G53" i="5"/>
  <c r="I52" i="5"/>
  <c r="I53" i="5" s="1"/>
  <c r="G52" i="5"/>
  <c r="AB8" i="5"/>
  <c r="AA8" i="5"/>
  <c r="Z8" i="5"/>
  <c r="U8" i="5"/>
  <c r="T8" i="5"/>
  <c r="S8" i="5"/>
  <c r="AG7" i="5"/>
  <c r="AB7" i="5"/>
  <c r="AA7" i="5"/>
  <c r="AF7" i="5" s="1"/>
  <c r="Z7" i="5"/>
  <c r="U7" i="5"/>
  <c r="T7" i="5"/>
  <c r="S7" i="5"/>
  <c r="AB6" i="5"/>
  <c r="AG6" i="5" s="1"/>
  <c r="AA6" i="5"/>
  <c r="AF6" i="5" s="1"/>
  <c r="Z6" i="5"/>
  <c r="U6" i="5"/>
  <c r="T6" i="5"/>
  <c r="S6" i="5"/>
  <c r="AG5" i="5"/>
  <c r="AB5" i="5"/>
  <c r="AA5" i="5"/>
  <c r="AF5" i="5" s="1"/>
  <c r="Z5" i="5"/>
  <c r="X89" i="4"/>
  <c r="Q89" i="4"/>
  <c r="H68" i="4"/>
  <c r="W68" i="4" s="1"/>
  <c r="W61" i="4"/>
  <c r="Q61" i="4"/>
  <c r="V51" i="4"/>
  <c r="H98" i="4" s="1"/>
  <c r="W98" i="4" s="1"/>
  <c r="T51" i="4"/>
  <c r="F98" i="4" s="1"/>
  <c r="P98" i="4" s="1"/>
  <c r="P51" i="4"/>
  <c r="O110" i="4" s="1"/>
  <c r="H51" i="4"/>
  <c r="AF50" i="4" s="1"/>
  <c r="F51" i="4"/>
  <c r="F70" i="4" s="1"/>
  <c r="P70" i="4" s="1"/>
  <c r="B51" i="4"/>
  <c r="B70" i="4" s="1"/>
  <c r="AD50" i="4"/>
  <c r="AC50" i="4"/>
  <c r="V50" i="4"/>
  <c r="H97" i="4" s="1"/>
  <c r="W97" i="4" s="1"/>
  <c r="T50" i="4"/>
  <c r="AC49" i="4" s="1"/>
  <c r="P50" i="4"/>
  <c r="O109" i="4" s="1"/>
  <c r="H50" i="4"/>
  <c r="H69" i="4" s="1"/>
  <c r="W69" i="4" s="1"/>
  <c r="F50" i="4"/>
  <c r="F69" i="4" s="1"/>
  <c r="P69" i="4" s="1"/>
  <c r="B50" i="4"/>
  <c r="B69" i="4" s="1"/>
  <c r="AE49" i="4"/>
  <c r="AD49" i="4"/>
  <c r="V49" i="4"/>
  <c r="H96" i="4" s="1"/>
  <c r="W96" i="4" s="1"/>
  <c r="T49" i="4"/>
  <c r="F96" i="4" s="1"/>
  <c r="P96" i="4" s="1"/>
  <c r="P49" i="4"/>
  <c r="O108" i="4" s="1"/>
  <c r="H49" i="4"/>
  <c r="AF48" i="4" s="1"/>
  <c r="F49" i="4"/>
  <c r="F68" i="4" s="1"/>
  <c r="P68" i="4" s="1"/>
  <c r="P108" i="4" s="1"/>
  <c r="B49" i="4"/>
  <c r="B68" i="4" s="1"/>
  <c r="AD48" i="4"/>
  <c r="V48" i="4"/>
  <c r="H95" i="4" s="1"/>
  <c r="W95" i="4" s="1"/>
  <c r="T48" i="4"/>
  <c r="F95" i="4" s="1"/>
  <c r="P95" i="4" s="1"/>
  <c r="P48" i="4"/>
  <c r="O107" i="4" s="1"/>
  <c r="H48" i="4"/>
  <c r="AF47" i="4" s="1"/>
  <c r="F48" i="4"/>
  <c r="F67" i="4" s="1"/>
  <c r="P67" i="4" s="1"/>
  <c r="B48" i="4"/>
  <c r="B67" i="4" s="1"/>
  <c r="AE47" i="4"/>
  <c r="AC47" i="4"/>
  <c r="V47" i="4"/>
  <c r="H94" i="4" s="1"/>
  <c r="W94" i="4" s="1"/>
  <c r="T47" i="4"/>
  <c r="F94" i="4" s="1"/>
  <c r="P94" i="4" s="1"/>
  <c r="P47" i="4"/>
  <c r="O106" i="4" s="1"/>
  <c r="H47" i="4"/>
  <c r="AF46" i="4" s="1"/>
  <c r="F47" i="4"/>
  <c r="F66" i="4" s="1"/>
  <c r="P66" i="4" s="1"/>
  <c r="B47" i="4"/>
  <c r="B66" i="4" s="1"/>
  <c r="AD46" i="4"/>
  <c r="V46" i="4"/>
  <c r="H93" i="4" s="1"/>
  <c r="W93" i="4" s="1"/>
  <c r="T46" i="4"/>
  <c r="F93" i="4" s="1"/>
  <c r="P93" i="4" s="1"/>
  <c r="P46" i="4"/>
  <c r="O105" i="4" s="1"/>
  <c r="H46" i="4"/>
  <c r="H65" i="4" s="1"/>
  <c r="W65" i="4" s="1"/>
  <c r="F46" i="4"/>
  <c r="F65" i="4" s="1"/>
  <c r="P65" i="4" s="1"/>
  <c r="B46" i="4"/>
  <c r="B65" i="4" s="1"/>
  <c r="AE45" i="4"/>
  <c r="AD45" i="4"/>
  <c r="V45" i="4"/>
  <c r="H92" i="4" s="1"/>
  <c r="W92" i="4" s="1"/>
  <c r="T45" i="4"/>
  <c r="F92" i="4" s="1"/>
  <c r="P92" i="4" s="1"/>
  <c r="P45" i="4"/>
  <c r="B92" i="4" s="1"/>
  <c r="H45" i="4"/>
  <c r="AF44" i="4" s="1"/>
  <c r="F45" i="4"/>
  <c r="F64" i="4" s="1"/>
  <c r="B45" i="4"/>
  <c r="B64" i="4" s="1"/>
  <c r="V44" i="4"/>
  <c r="H91" i="4" s="1"/>
  <c r="T44" i="4"/>
  <c r="F91" i="4" s="1"/>
  <c r="P44" i="4"/>
  <c r="O103" i="4" s="1"/>
  <c r="H44" i="4"/>
  <c r="AF43" i="4" s="1"/>
  <c r="F44" i="4"/>
  <c r="F63" i="4" s="1"/>
  <c r="P63" i="4" s="1"/>
  <c r="B44" i="4"/>
  <c r="B63" i="4" s="1"/>
  <c r="P42" i="4"/>
  <c r="B89" i="4" s="1"/>
  <c r="B42" i="4"/>
  <c r="B61" i="4" s="1"/>
  <c r="E106" i="3"/>
  <c r="K106" i="3" s="1"/>
  <c r="D106" i="3"/>
  <c r="K105" i="3"/>
  <c r="E105" i="3"/>
  <c r="D105" i="3"/>
  <c r="E104" i="3"/>
  <c r="K104" i="3" s="1"/>
  <c r="D104" i="3"/>
  <c r="E103" i="3"/>
  <c r="K103" i="3" s="1"/>
  <c r="D103" i="3"/>
  <c r="E102" i="3"/>
  <c r="E99" i="3"/>
  <c r="K99" i="3" s="1"/>
  <c r="D99" i="3"/>
  <c r="E98" i="3"/>
  <c r="K98" i="3" s="1"/>
  <c r="D98" i="3"/>
  <c r="K97" i="3"/>
  <c r="E97" i="3"/>
  <c r="D97" i="3"/>
  <c r="E96" i="3"/>
  <c r="K96" i="3" s="1"/>
  <c r="D96" i="3"/>
  <c r="E95" i="3"/>
  <c r="E92" i="3"/>
  <c r="K92" i="3" s="1"/>
  <c r="D92" i="3"/>
  <c r="E91" i="3"/>
  <c r="K91" i="3" s="1"/>
  <c r="D91" i="3"/>
  <c r="E90" i="3"/>
  <c r="K90" i="3" s="1"/>
  <c r="D90" i="3"/>
  <c r="K89" i="3"/>
  <c r="E89" i="3"/>
  <c r="D89" i="3"/>
  <c r="E88" i="3"/>
  <c r="K85" i="3"/>
  <c r="E85" i="3"/>
  <c r="D85" i="3"/>
  <c r="E84" i="3"/>
  <c r="K84" i="3" s="1"/>
  <c r="D84" i="3"/>
  <c r="E83" i="3"/>
  <c r="K83" i="3" s="1"/>
  <c r="D83" i="3"/>
  <c r="E82" i="3"/>
  <c r="K82" i="3" s="1"/>
  <c r="D82" i="3"/>
  <c r="E81" i="3"/>
  <c r="E78" i="3"/>
  <c r="K78" i="3" s="1"/>
  <c r="D78" i="3"/>
  <c r="K77" i="3"/>
  <c r="E77" i="3"/>
  <c r="D77" i="3"/>
  <c r="E76" i="3"/>
  <c r="K76" i="3" s="1"/>
  <c r="D76" i="3"/>
  <c r="E75" i="3"/>
  <c r="K75" i="3" s="1"/>
  <c r="D75" i="3"/>
  <c r="E74" i="3"/>
  <c r="E71" i="3"/>
  <c r="K71" i="3" s="1"/>
  <c r="D71" i="3"/>
  <c r="E70" i="3"/>
  <c r="K70" i="3" s="1"/>
  <c r="D70" i="3"/>
  <c r="K69" i="3"/>
  <c r="E69" i="3"/>
  <c r="D69" i="3"/>
  <c r="E68" i="3"/>
  <c r="K68" i="3" s="1"/>
  <c r="D68" i="3"/>
  <c r="E64" i="3"/>
  <c r="K64" i="3" s="1"/>
  <c r="D64" i="3"/>
  <c r="E63" i="3"/>
  <c r="K63" i="3" s="1"/>
  <c r="D63" i="3"/>
  <c r="K62" i="3"/>
  <c r="E62" i="3"/>
  <c r="D62" i="3"/>
  <c r="E61" i="3"/>
  <c r="K61" i="3" s="1"/>
  <c r="D61" i="3"/>
  <c r="K52" i="3"/>
  <c r="J52" i="3"/>
  <c r="I52" i="3"/>
  <c r="H52" i="3"/>
  <c r="G52" i="3"/>
  <c r="G54" i="3" s="1"/>
  <c r="F52" i="3"/>
  <c r="E52" i="3"/>
  <c r="E54" i="3" s="1"/>
  <c r="D122" i="2"/>
  <c r="D121" i="2"/>
  <c r="E120" i="2"/>
  <c r="K120" i="2" s="1"/>
  <c r="D120" i="2"/>
  <c r="D119" i="2"/>
  <c r="E118" i="2"/>
  <c r="D115" i="2"/>
  <c r="D114" i="2"/>
  <c r="D113" i="2"/>
  <c r="D112" i="2"/>
  <c r="E111" i="2"/>
  <c r="E108" i="2"/>
  <c r="K108" i="2" s="1"/>
  <c r="W76" i="2" s="1"/>
  <c r="D108" i="2"/>
  <c r="D107" i="2"/>
  <c r="E106" i="2"/>
  <c r="K106" i="2" s="1"/>
  <c r="W74" i="2" s="1"/>
  <c r="D106" i="2"/>
  <c r="D105" i="2"/>
  <c r="E104" i="2"/>
  <c r="D101" i="2"/>
  <c r="D100" i="2"/>
  <c r="E99" i="2"/>
  <c r="K99" i="2" s="1"/>
  <c r="U74" i="2" s="1"/>
  <c r="D99" i="2"/>
  <c r="D98" i="2"/>
  <c r="E97" i="2"/>
  <c r="D94" i="2"/>
  <c r="P76" i="2" s="1"/>
  <c r="D93" i="2"/>
  <c r="D92" i="2"/>
  <c r="P74" i="2" s="1"/>
  <c r="D91" i="2"/>
  <c r="P73" i="2" s="1"/>
  <c r="E90" i="2"/>
  <c r="D87" i="2"/>
  <c r="D86" i="2"/>
  <c r="D85" i="2"/>
  <c r="D84" i="2"/>
  <c r="E80" i="2"/>
  <c r="K80" i="2" s="1"/>
  <c r="Q76" i="2" s="1"/>
  <c r="D80" i="2"/>
  <c r="D79" i="2"/>
  <c r="D78" i="2"/>
  <c r="E77" i="2"/>
  <c r="K77" i="2" s="1"/>
  <c r="Q73" i="2" s="1"/>
  <c r="D77" i="2"/>
  <c r="P75" i="2"/>
  <c r="T50" i="2"/>
  <c r="S50" i="2"/>
  <c r="R50" i="2"/>
  <c r="Q50" i="2"/>
  <c r="P50" i="2"/>
  <c r="P52" i="2" s="1"/>
  <c r="O50" i="2"/>
  <c r="N50" i="2"/>
  <c r="N52" i="2" s="1"/>
  <c r="K49" i="2"/>
  <c r="J49" i="2"/>
  <c r="E101" i="2" s="1"/>
  <c r="K101" i="2" s="1"/>
  <c r="U76" i="2" s="1"/>
  <c r="I49" i="2"/>
  <c r="E122" i="2" s="1"/>
  <c r="K122" i="2" s="1"/>
  <c r="H49" i="2"/>
  <c r="E115" i="2" s="1"/>
  <c r="K115" i="2" s="1"/>
  <c r="G49" i="2"/>
  <c r="E94" i="2" s="1"/>
  <c r="K94" i="2" s="1"/>
  <c r="S76" i="2" s="1"/>
  <c r="F49" i="2"/>
  <c r="E87" i="2" s="1"/>
  <c r="K87" i="2" s="1"/>
  <c r="E49" i="2"/>
  <c r="K48" i="2"/>
  <c r="E107" i="2" s="1"/>
  <c r="K107" i="2" s="1"/>
  <c r="W75" i="2" s="1"/>
  <c r="J48" i="2"/>
  <c r="E100" i="2" s="1"/>
  <c r="K100" i="2" s="1"/>
  <c r="U75" i="2" s="1"/>
  <c r="I48" i="2"/>
  <c r="E121" i="2" s="1"/>
  <c r="K121" i="2" s="1"/>
  <c r="H48" i="2"/>
  <c r="E114" i="2" s="1"/>
  <c r="K114" i="2" s="1"/>
  <c r="G48" i="2"/>
  <c r="E93" i="2" s="1"/>
  <c r="K93" i="2" s="1"/>
  <c r="S75" i="2" s="1"/>
  <c r="F48" i="2"/>
  <c r="E86" i="2" s="1"/>
  <c r="K86" i="2" s="1"/>
  <c r="E48" i="2"/>
  <c r="E79" i="2" s="1"/>
  <c r="K47" i="2"/>
  <c r="J47" i="2"/>
  <c r="I47" i="2"/>
  <c r="H47" i="2"/>
  <c r="E113" i="2" s="1"/>
  <c r="K113" i="2" s="1"/>
  <c r="G47" i="2"/>
  <c r="E92" i="2" s="1"/>
  <c r="K92" i="2" s="1"/>
  <c r="S74" i="2" s="1"/>
  <c r="F47" i="2"/>
  <c r="E85" i="2" s="1"/>
  <c r="K85" i="2" s="1"/>
  <c r="E47" i="2"/>
  <c r="E78" i="2" s="1"/>
  <c r="K46" i="2"/>
  <c r="T46" i="2" s="1"/>
  <c r="J46" i="2"/>
  <c r="I46" i="2"/>
  <c r="H46" i="2"/>
  <c r="E112" i="2" s="1"/>
  <c r="K112" i="2" s="1"/>
  <c r="G46" i="2"/>
  <c r="E91" i="2" s="1"/>
  <c r="K91" i="2" s="1"/>
  <c r="S73" i="2" s="1"/>
  <c r="F46" i="2"/>
  <c r="E46" i="2"/>
  <c r="D319" i="1"/>
  <c r="C319" i="1"/>
  <c r="D318" i="1"/>
  <c r="C318" i="1"/>
  <c r="E307" i="1" s="1"/>
  <c r="E316" i="1"/>
  <c r="E274" i="1"/>
  <c r="E236" i="1"/>
  <c r="E214" i="1"/>
  <c r="E193" i="1"/>
  <c r="E173" i="1"/>
  <c r="E158" i="1"/>
  <c r="E149" i="1"/>
  <c r="E138" i="1"/>
  <c r="E130" i="1"/>
  <c r="E122" i="1"/>
  <c r="E117" i="1"/>
  <c r="E113" i="1"/>
  <c r="E112" i="1"/>
  <c r="E108" i="1"/>
  <c r="E106" i="1"/>
  <c r="E102" i="1"/>
  <c r="E101" i="1"/>
  <c r="E97" i="1"/>
  <c r="E96" i="1"/>
  <c r="E92" i="1"/>
  <c r="E90" i="1"/>
  <c r="E86" i="1"/>
  <c r="E85" i="1"/>
  <c r="E81" i="1"/>
  <c r="E80" i="1"/>
  <c r="E76" i="1"/>
  <c r="E74" i="1"/>
  <c r="E70" i="1"/>
  <c r="E69" i="1"/>
  <c r="E65" i="1"/>
  <c r="E64" i="1"/>
  <c r="E60" i="1"/>
  <c r="E58" i="1"/>
  <c r="E54" i="1"/>
  <c r="E53" i="1"/>
  <c r="E49" i="1"/>
  <c r="E48" i="1"/>
  <c r="E44" i="1"/>
  <c r="E42" i="1"/>
  <c r="E38" i="1"/>
  <c r="E37" i="1"/>
  <c r="E33" i="1"/>
  <c r="E32" i="1"/>
  <c r="E28" i="1"/>
  <c r="E26" i="1"/>
  <c r="E22" i="1"/>
  <c r="E21" i="1"/>
  <c r="E17" i="1"/>
  <c r="E16" i="1"/>
  <c r="E12" i="1"/>
  <c r="E10" i="1"/>
  <c r="E6" i="1"/>
  <c r="E5" i="1"/>
  <c r="I38" i="1" l="1"/>
  <c r="I70" i="1"/>
  <c r="I102" i="1"/>
  <c r="I198" i="1"/>
  <c r="I14" i="1"/>
  <c r="I78" i="1"/>
  <c r="E2" i="1"/>
  <c r="E8" i="1"/>
  <c r="E13" i="1"/>
  <c r="E18" i="1"/>
  <c r="E24" i="1"/>
  <c r="E29" i="1"/>
  <c r="E34" i="1"/>
  <c r="E40" i="1"/>
  <c r="E45" i="1"/>
  <c r="E50" i="1"/>
  <c r="E56" i="1"/>
  <c r="E61" i="1"/>
  <c r="E66" i="1"/>
  <c r="E72" i="1"/>
  <c r="E77" i="1"/>
  <c r="E82" i="1"/>
  <c r="E88" i="1"/>
  <c r="E93" i="1"/>
  <c r="E98" i="1"/>
  <c r="E104" i="1"/>
  <c r="E109" i="1"/>
  <c r="E114" i="1"/>
  <c r="E120" i="1"/>
  <c r="E126" i="1"/>
  <c r="E134" i="1"/>
  <c r="E142" i="1"/>
  <c r="E154" i="1"/>
  <c r="E165" i="1"/>
  <c r="E182" i="1"/>
  <c r="E204" i="1"/>
  <c r="E225" i="1"/>
  <c r="E252" i="1"/>
  <c r="E295" i="1"/>
  <c r="I22" i="1"/>
  <c r="I54" i="1"/>
  <c r="I86" i="1"/>
  <c r="I118" i="1"/>
  <c r="I166" i="1"/>
  <c r="E118" i="1"/>
  <c r="E125" i="1"/>
  <c r="E133" i="1"/>
  <c r="E141" i="1"/>
  <c r="E150" i="1"/>
  <c r="E162" i="1"/>
  <c r="E178" i="1"/>
  <c r="E200" i="1"/>
  <c r="E221" i="1"/>
  <c r="E244" i="1"/>
  <c r="E286" i="1"/>
  <c r="I46" i="1"/>
  <c r="I110" i="1"/>
  <c r="I150" i="1"/>
  <c r="E4" i="1"/>
  <c r="E9" i="1"/>
  <c r="E14" i="1"/>
  <c r="E20" i="1"/>
  <c r="E25" i="1"/>
  <c r="E30" i="1"/>
  <c r="E36" i="1"/>
  <c r="E41" i="1"/>
  <c r="E46" i="1"/>
  <c r="E52" i="1"/>
  <c r="E57" i="1"/>
  <c r="E62" i="1"/>
  <c r="E68" i="1"/>
  <c r="E73" i="1"/>
  <c r="E78" i="1"/>
  <c r="E84" i="1"/>
  <c r="E89" i="1"/>
  <c r="E94" i="1"/>
  <c r="E100" i="1"/>
  <c r="E105" i="1"/>
  <c r="E110" i="1"/>
  <c r="E116" i="1"/>
  <c r="E121" i="1"/>
  <c r="E129" i="1"/>
  <c r="E137" i="1"/>
  <c r="E146" i="1"/>
  <c r="E157" i="1"/>
  <c r="E170" i="1"/>
  <c r="E189" i="1"/>
  <c r="E210" i="1"/>
  <c r="E232" i="1"/>
  <c r="E264" i="1"/>
  <c r="E306" i="1"/>
  <c r="I30" i="1"/>
  <c r="I62" i="1"/>
  <c r="I94" i="1"/>
  <c r="I126" i="1"/>
  <c r="I182" i="1"/>
  <c r="E166" i="1"/>
  <c r="E174" i="1"/>
  <c r="E184" i="1"/>
  <c r="E194" i="1"/>
  <c r="E205" i="1"/>
  <c r="E216" i="1"/>
  <c r="E226" i="1"/>
  <c r="E238" i="1"/>
  <c r="E254" i="1"/>
  <c r="E275" i="1"/>
  <c r="E296" i="1"/>
  <c r="N46" i="2"/>
  <c r="N48" i="2" s="1"/>
  <c r="R46" i="2"/>
  <c r="O53" i="2"/>
  <c r="O54" i="2" s="1"/>
  <c r="E119" i="2"/>
  <c r="K119" i="2" s="1"/>
  <c r="AD43" i="4"/>
  <c r="AC44" i="4"/>
  <c r="AC45" i="4"/>
  <c r="H64" i="4"/>
  <c r="W64" i="4" s="1"/>
  <c r="W104" i="4" s="1"/>
  <c r="B97" i="4"/>
  <c r="B98" i="4"/>
  <c r="I10" i="1"/>
  <c r="I18" i="1"/>
  <c r="I26" i="1"/>
  <c r="I33" i="1"/>
  <c r="I42" i="1"/>
  <c r="I50" i="1"/>
  <c r="I58" i="1"/>
  <c r="I66" i="1"/>
  <c r="I74" i="1"/>
  <c r="I82" i="1"/>
  <c r="I90" i="1"/>
  <c r="I98" i="1"/>
  <c r="I106" i="1"/>
  <c r="I114" i="1"/>
  <c r="I122" i="1"/>
  <c r="I130" i="1"/>
  <c r="I142" i="1"/>
  <c r="I158" i="1"/>
  <c r="I174" i="1"/>
  <c r="I190" i="1"/>
  <c r="I206" i="1"/>
  <c r="E145" i="1"/>
  <c r="E153" i="1"/>
  <c r="E161" i="1"/>
  <c r="E169" i="1"/>
  <c r="E177" i="1"/>
  <c r="E188" i="1"/>
  <c r="E198" i="1"/>
  <c r="E209" i="1"/>
  <c r="E220" i="1"/>
  <c r="E230" i="1"/>
  <c r="E243" i="1"/>
  <c r="E263" i="1"/>
  <c r="E284" i="1"/>
  <c r="O46" i="2"/>
  <c r="S46" i="2"/>
  <c r="E84" i="2"/>
  <c r="K84" i="2" s="1"/>
  <c r="E98" i="2"/>
  <c r="K98" i="2" s="1"/>
  <c r="U73" i="2" s="1"/>
  <c r="F55" i="3"/>
  <c r="F56" i="3" s="1"/>
  <c r="AE43" i="4"/>
  <c r="AD44" i="4"/>
  <c r="W105" i="4"/>
  <c r="AC46" i="4"/>
  <c r="F97" i="4"/>
  <c r="P97" i="4" s="1"/>
  <c r="O104" i="4"/>
  <c r="C105" i="5"/>
  <c r="C108" i="5" s="1"/>
  <c r="I11" i="1"/>
  <c r="I19" i="1"/>
  <c r="I27" i="1"/>
  <c r="I32" i="1"/>
  <c r="I43" i="1"/>
  <c r="I51" i="1"/>
  <c r="I59" i="1"/>
  <c r="I67" i="1"/>
  <c r="I75" i="1"/>
  <c r="I83" i="1"/>
  <c r="I91" i="1"/>
  <c r="I99" i="1"/>
  <c r="I107" i="1"/>
  <c r="I115" i="1"/>
  <c r="I123" i="1"/>
  <c r="I131" i="1"/>
  <c r="I146" i="1"/>
  <c r="I162" i="1"/>
  <c r="I178" i="1"/>
  <c r="I194" i="1"/>
  <c r="I210" i="1"/>
  <c r="AD47" i="4"/>
  <c r="AC48" i="4"/>
  <c r="B93" i="4"/>
  <c r="B94" i="4"/>
  <c r="I214" i="1"/>
  <c r="Q46" i="2"/>
  <c r="AC43" i="4"/>
  <c r="W109" i="4"/>
  <c r="I15" i="1"/>
  <c r="I23" i="1"/>
  <c r="I36" i="1"/>
  <c r="I39" i="1"/>
  <c r="I47" i="1"/>
  <c r="I55" i="1"/>
  <c r="I63" i="1"/>
  <c r="I71" i="1"/>
  <c r="I79" i="1"/>
  <c r="I87" i="1"/>
  <c r="I95" i="1"/>
  <c r="I103" i="1"/>
  <c r="I111" i="1"/>
  <c r="I119" i="1"/>
  <c r="I127" i="1"/>
  <c r="I138" i="1"/>
  <c r="I154" i="1"/>
  <c r="I170" i="1"/>
  <c r="I186" i="1"/>
  <c r="I202" i="1"/>
  <c r="I218" i="1"/>
  <c r="E325" i="1"/>
  <c r="E314" i="1"/>
  <c r="E308" i="1"/>
  <c r="E303" i="1"/>
  <c r="E298" i="1"/>
  <c r="E292" i="1"/>
  <c r="E287" i="1"/>
  <c r="E282" i="1"/>
  <c r="E276" i="1"/>
  <c r="E271" i="1"/>
  <c r="E266" i="1"/>
  <c r="E260" i="1"/>
  <c r="E255" i="1"/>
  <c r="E250" i="1"/>
  <c r="E315" i="1"/>
  <c r="E310" i="1"/>
  <c r="E304" i="1"/>
  <c r="E299" i="1"/>
  <c r="E294" i="1"/>
  <c r="E288" i="1"/>
  <c r="E283" i="1"/>
  <c r="E278" i="1"/>
  <c r="E272" i="1"/>
  <c r="E267" i="1"/>
  <c r="E262" i="1"/>
  <c r="E256" i="1"/>
  <c r="E251" i="1"/>
  <c r="E246" i="1"/>
  <c r="E240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80" i="1"/>
  <c r="E185" i="1"/>
  <c r="E190" i="1"/>
  <c r="E196" i="1"/>
  <c r="E201" i="1"/>
  <c r="E206" i="1"/>
  <c r="E212" i="1"/>
  <c r="E217" i="1"/>
  <c r="E222" i="1"/>
  <c r="E228" i="1"/>
  <c r="E233" i="1"/>
  <c r="E239" i="1"/>
  <c r="E247" i="1"/>
  <c r="E258" i="1"/>
  <c r="E268" i="1"/>
  <c r="E279" i="1"/>
  <c r="E290" i="1"/>
  <c r="E300" i="1"/>
  <c r="E311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1" i="1"/>
  <c r="E186" i="1"/>
  <c r="E192" i="1"/>
  <c r="E197" i="1"/>
  <c r="E202" i="1"/>
  <c r="E208" i="1"/>
  <c r="E213" i="1"/>
  <c r="E218" i="1"/>
  <c r="E224" i="1"/>
  <c r="E229" i="1"/>
  <c r="E234" i="1"/>
  <c r="E242" i="1"/>
  <c r="E248" i="1"/>
  <c r="E259" i="1"/>
  <c r="E270" i="1"/>
  <c r="E280" i="1"/>
  <c r="E291" i="1"/>
  <c r="E302" i="1"/>
  <c r="E312" i="1"/>
  <c r="E317" i="1"/>
  <c r="I9" i="1"/>
  <c r="I13" i="1"/>
  <c r="I17" i="1"/>
  <c r="I21" i="1"/>
  <c r="I25" i="1"/>
  <c r="I29" i="1"/>
  <c r="I34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2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12" i="1"/>
  <c r="I16" i="1"/>
  <c r="I20" i="1"/>
  <c r="I24" i="1"/>
  <c r="I28" i="1"/>
  <c r="I35" i="1"/>
  <c r="I31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K78" i="2"/>
  <c r="Q74" i="2" s="1"/>
  <c r="L47" i="2"/>
  <c r="C80" i="4"/>
  <c r="E80" i="4" s="1"/>
  <c r="P64" i="4"/>
  <c r="P104" i="4" s="1"/>
  <c r="P106" i="4"/>
  <c r="P107" i="4"/>
  <c r="P105" i="4"/>
  <c r="W108" i="4"/>
  <c r="C109" i="4"/>
  <c r="E109" i="4" s="1"/>
  <c r="L48" i="2"/>
  <c r="K79" i="2"/>
  <c r="Q75" i="2" s="1"/>
  <c r="C108" i="4"/>
  <c r="E108" i="4" s="1"/>
  <c r="B112" i="4" s="1"/>
  <c r="B115" i="4" s="1"/>
  <c r="P91" i="4"/>
  <c r="P103" i="4" s="1"/>
  <c r="P110" i="4"/>
  <c r="P109" i="4"/>
  <c r="H54" i="5"/>
  <c r="H55" i="5" s="1"/>
  <c r="H56" i="5" s="1"/>
  <c r="L49" i="2"/>
  <c r="AE44" i="4"/>
  <c r="AE46" i="4"/>
  <c r="AE48" i="4"/>
  <c r="AE50" i="4"/>
  <c r="F54" i="4"/>
  <c r="F55" i="4" s="1"/>
  <c r="H66" i="4"/>
  <c r="W66" i="4" s="1"/>
  <c r="W106" i="4" s="1"/>
  <c r="H70" i="4"/>
  <c r="W70" i="4" s="1"/>
  <c r="W110" i="4" s="1"/>
  <c r="B91" i="4"/>
  <c r="W91" i="4"/>
  <c r="B95" i="4"/>
  <c r="E105" i="2"/>
  <c r="K105" i="2" s="1"/>
  <c r="W73" i="2" s="1"/>
  <c r="H54" i="4"/>
  <c r="H55" i="4" s="1"/>
  <c r="H63" i="4"/>
  <c r="H67" i="4"/>
  <c r="W67" i="4" s="1"/>
  <c r="W107" i="4" s="1"/>
  <c r="B96" i="4"/>
  <c r="P46" i="2"/>
  <c r="P48" i="2" s="1"/>
  <c r="T54" i="4"/>
  <c r="T55" i="4" s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L46" i="2"/>
  <c r="AF45" i="4"/>
  <c r="AF49" i="4"/>
  <c r="V54" i="4"/>
  <c r="V55" i="4" s="1"/>
  <c r="AE51" i="4" l="1"/>
  <c r="AE53" i="4" s="1"/>
  <c r="AD54" i="4" s="1"/>
  <c r="AD55" i="4" s="1"/>
  <c r="AC51" i="4"/>
  <c r="AC53" i="4" s="1"/>
  <c r="O49" i="2"/>
  <c r="C327" i="1"/>
  <c r="U56" i="4"/>
  <c r="U57" i="4" s="1"/>
  <c r="U58" i="4" s="1"/>
  <c r="W63" i="4"/>
  <c r="W103" i="4" s="1"/>
  <c r="C81" i="4"/>
  <c r="E81" i="4" s="1"/>
  <c r="B84" i="4" s="1"/>
  <c r="B87" i="4" s="1"/>
  <c r="G56" i="4"/>
  <c r="G57" i="4" s="1"/>
  <c r="G58" i="4" s="1"/>
</calcChain>
</file>

<file path=xl/sharedStrings.xml><?xml version="1.0" encoding="utf-8"?>
<sst xmlns="http://schemas.openxmlformats.org/spreadsheetml/2006/main" count="1970" uniqueCount="210">
  <si>
    <t>Tanggal</t>
  </si>
  <si>
    <t>Crictical</t>
  </si>
  <si>
    <t>ISPU</t>
  </si>
  <si>
    <t>Status</t>
  </si>
  <si>
    <t>Normalisasi data</t>
  </si>
  <si>
    <t>PM10</t>
  </si>
  <si>
    <t>Baik</t>
  </si>
  <si>
    <t>SO2</t>
  </si>
  <si>
    <t>NO2</t>
  </si>
  <si>
    <t>O3</t>
  </si>
  <si>
    <t>Sedang</t>
  </si>
  <si>
    <t>HC</t>
  </si>
  <si>
    <t>Max</t>
  </si>
  <si>
    <t>Min</t>
  </si>
  <si>
    <t>Train Data</t>
  </si>
  <si>
    <t>Test Data</t>
  </si>
  <si>
    <t>Kualitas Udara Ambien</t>
  </si>
  <si>
    <t>Provinsi/Kabupaten/Kota :</t>
  </si>
  <si>
    <t>Cimahi</t>
  </si>
  <si>
    <t>Tahun :</t>
  </si>
  <si>
    <t>Lokasi</t>
  </si>
  <si>
    <t>Latitude</t>
  </si>
  <si>
    <t>Longitude</t>
  </si>
  <si>
    <t>Waktu Pengukuran</t>
  </si>
  <si>
    <t>BMA SO2</t>
  </si>
  <si>
    <t xml:space="preserve"> Hasil Pemantauan SO2</t>
  </si>
  <si>
    <t>CO (µg/Nm3)</t>
  </si>
  <si>
    <t>BMA NO2</t>
  </si>
  <si>
    <t>Hasil Pemantauan NO2</t>
  </si>
  <si>
    <t>BMA O3</t>
  </si>
  <si>
    <t>Hasil Pemantauan O3</t>
  </si>
  <si>
    <t>HC (µg/Nm3)</t>
  </si>
  <si>
    <t>BMA PM10</t>
  </si>
  <si>
    <t>Hasil Pemantauan PM10</t>
  </si>
  <si>
    <t>BMA PM2,5</t>
  </si>
  <si>
    <t>PM2,5 (µg/Nm3)</t>
  </si>
  <si>
    <t>Melebihi baku mutu</t>
  </si>
  <si>
    <t>BMA TSP</t>
  </si>
  <si>
    <t>TSP (µg/Nm3)</t>
  </si>
  <si>
    <t>BMA Pb</t>
  </si>
  <si>
    <t>Hasil Pemantauan Pb</t>
  </si>
  <si>
    <t>Dustfall (µg/Nm3)</t>
  </si>
  <si>
    <t>Total Fluorides Sebagai F (µg/Nm3)</t>
  </si>
  <si>
    <t>Fluor Index (µg/Nm3)</t>
  </si>
  <si>
    <t>Khlorine dan Khlorine Dioksida (µg/Nm3)</t>
  </si>
  <si>
    <t>Sulphat Index (µg/Nm3)</t>
  </si>
  <si>
    <t>PT Logam Bima/Transportasi</t>
  </si>
  <si>
    <t>06 52 06,4</t>
  </si>
  <si>
    <t>107 31 52,1</t>
  </si>
  <si>
    <t>-</t>
  </si>
  <si>
    <t>Kantor Kel. Cigugur Tengah</t>
  </si>
  <si>
    <t>06 53 28,6692</t>
  </si>
  <si>
    <t>107 33 16,884</t>
  </si>
  <si>
    <t>PT Jenshiang Nusantara</t>
  </si>
  <si>
    <t>06 55 08,4</t>
  </si>
  <si>
    <t>107 32 50,0</t>
  </si>
  <si>
    <t>Perumahan Pilar Mas</t>
  </si>
  <si>
    <t>06 54 02,574</t>
  </si>
  <si>
    <t>107 32 17,6496</t>
  </si>
  <si>
    <t>Sumber</t>
  </si>
  <si>
    <t>LHU Kualitas Udara 2023</t>
  </si>
  <si>
    <t>Keterangan</t>
  </si>
  <si>
    <t>BM yang digunakan</t>
  </si>
  <si>
    <t>LAMPIRAN VII PP 22/2021</t>
  </si>
  <si>
    <t>Perhitungan IKU &amp; ISPU</t>
  </si>
  <si>
    <t>Periode</t>
  </si>
  <si>
    <t>CO</t>
  </si>
  <si>
    <t>PM2,5</t>
  </si>
  <si>
    <t>Rata-rata</t>
  </si>
  <si>
    <t>06 533 28,669</t>
  </si>
  <si>
    <t>107 32 17,649</t>
  </si>
  <si>
    <t>PT Logam Bima/transportasi</t>
  </si>
  <si>
    <t>107 32 55,0</t>
  </si>
  <si>
    <t>Kantor BPJS Kesehatan
Jl. Sangkuriang No.65 Cibabat</t>
  </si>
  <si>
    <t>06⁰ 51' 52,28"</t>
  </si>
  <si>
    <t>107⁰ 32' 25,4"</t>
  </si>
  <si>
    <t>IKU</t>
  </si>
  <si>
    <t>PT Bina Nusantara Prima
Jl. Industri 2 No. 18 Utama</t>
  </si>
  <si>
    <t>06⁰ 54' 32,57"</t>
  </si>
  <si>
    <t>107⁰ 32' 39,96"</t>
  </si>
  <si>
    <t>Perumahan Kemarung Regency
Jl. Kamarung Citeureup</t>
  </si>
  <si>
    <t>06⁰ 51' 23,4"</t>
  </si>
  <si>
    <t>107⁰ 32' 58,69"</t>
  </si>
  <si>
    <t xml:space="preserve">Kantor Kelurahan Melong
Jl. Melong Sakola No.72 Melong </t>
  </si>
  <si>
    <t>06⁰ 52' 28,9"</t>
  </si>
  <si>
    <t>107⁰ 33' 41,3"</t>
  </si>
  <si>
    <t>Perusahaan Logam Bima
Jl. Raya No.518 Padasuka</t>
  </si>
  <si>
    <t>06⁰ 52' 5,43"</t>
  </si>
  <si>
    <t>107⁰ 31' 53,56"</t>
  </si>
  <si>
    <t>PT Jenshiang Nusantara
Jl Mancong No.238 Melong</t>
  </si>
  <si>
    <t>06⁰ 55' 9,59"</t>
  </si>
  <si>
    <t>107⁰ 31' 48,96"</t>
  </si>
  <si>
    <t>Perum Pilar Mas
Jl. Mahar Martanegara Utama</t>
  </si>
  <si>
    <t>06⁰ 54' 02,52"</t>
  </si>
  <si>
    <t>107⁰ 32' 17,94"</t>
  </si>
  <si>
    <t>Kantor Kel Cigugur Tengah
Jl Abdul Halim No 178 Cigugur Tengah</t>
  </si>
  <si>
    <t>06⁰ 53' 28,3"</t>
  </si>
  <si>
    <t>107⁰ 33' 15,64"</t>
  </si>
  <si>
    <t>06⁰ 51' 52,1"</t>
  </si>
  <si>
    <t>PT Dewasutratex 1
Jl. Cibaligo No.76 Cigugur Tengah</t>
  </si>
  <si>
    <t>06⁰ 54' 06,7"</t>
  </si>
  <si>
    <t>107⁰ 33' 20,7"</t>
  </si>
  <si>
    <t>107⁰ 32' 58,4"</t>
  </si>
  <si>
    <t>06⁰ 55' 15,2"</t>
  </si>
  <si>
    <t>107⁰ 33' 31,5"</t>
  </si>
  <si>
    <t>06⁰ 52' 2"</t>
  </si>
  <si>
    <t>107⁰ 31' 52"</t>
  </si>
  <si>
    <t>06⁰ 55' 08"</t>
  </si>
  <si>
    <t>107⁰ 31' 49"</t>
  </si>
  <si>
    <t>06⁰ 54' 02,7"</t>
  </si>
  <si>
    <t>107⁰ 32' 17,5"</t>
  </si>
  <si>
    <t>06⁰ 53' 28,2"</t>
  </si>
  <si>
    <t>107⁰ 33' 16,6"</t>
  </si>
  <si>
    <t>PT Afiat Industri Farmasi
Jl. Mahar Martanegara No. 76 Cigugur Tengah</t>
  </si>
  <si>
    <t>06⁰ 54' 6"</t>
  </si>
  <si>
    <t>107⁰ 33' 20"</t>
  </si>
  <si>
    <t xml:space="preserve">PT Nisshinbo Indonesia
Jl. Raya Nanjung No. 66 Utama
</t>
  </si>
  <si>
    <t>107⁰ 32' 49"</t>
  </si>
  <si>
    <t>Parameter SO2</t>
  </si>
  <si>
    <t>Parameter NO2</t>
  </si>
  <si>
    <t>Parameter PM10</t>
  </si>
  <si>
    <t>Parameter PM2,5</t>
  </si>
  <si>
    <t>Kategori</t>
  </si>
  <si>
    <t>Tidak Sehat</t>
  </si>
  <si>
    <t>Peraturan Menteri Lingkungan Hidup dan Kehutanan nomor 14 tahun 2020 tentang Indeks Standar Pencemar Udara</t>
  </si>
  <si>
    <t>Perhitungan ISPU SO2</t>
  </si>
  <si>
    <t>Kategori ISPU</t>
  </si>
  <si>
    <t>Ia (Batas Atas)</t>
  </si>
  <si>
    <t>Ib (Batas Bawah)</t>
  </si>
  <si>
    <t>Xa (Konsentrasi Atas)</t>
  </si>
  <si>
    <t>Xb (Konsentrasi Bawah)</t>
  </si>
  <si>
    <t>0-50</t>
  </si>
  <si>
    <t>Perhitungan ISPU CO</t>
  </si>
  <si>
    <t>Perhitungan ISPU NO2</t>
  </si>
  <si>
    <t>Perhitungan ISPU PM10</t>
  </si>
  <si>
    <t>51-100</t>
  </si>
  <si>
    <t>Perhitungan ISPU PM2,5</t>
  </si>
  <si>
    <t>Perhitungan ISPU O3</t>
  </si>
  <si>
    <t>Perhitungan ISPU HC</t>
  </si>
  <si>
    <t>Lama Pengukuran</t>
  </si>
  <si>
    <t>SO2 (µg/Nm3)</t>
  </si>
  <si>
    <t>NO2 (µg/Nm3)</t>
  </si>
  <si>
    <t>O3 (µg/Nm3)</t>
  </si>
  <si>
    <t>PM10 (µg/Nm3)</t>
  </si>
  <si>
    <t>Pb (µg/Nm3)</t>
  </si>
  <si>
    <t>&lt;1,145</t>
  </si>
  <si>
    <t>LHU Kualitas Udara 2022</t>
  </si>
  <si>
    <t>Perhitunangan IKU &amp; ISPU</t>
  </si>
  <si>
    <t>Perhitungan ISPU dilakukan pada 7 parameter</t>
  </si>
  <si>
    <t>101-200</t>
  </si>
  <si>
    <t>Tabel-37</t>
  </si>
  <si>
    <t>BM Udara Ambien Lampiran VII PP 22 tahun 2021</t>
  </si>
  <si>
    <t>BM SO2</t>
  </si>
  <si>
    <t>BM NO2</t>
  </si>
  <si>
    <t>14 hari</t>
  </si>
  <si>
    <t>Sumber : Dinas Lingkungan Hidup Kota Cimahi 2021</t>
  </si>
  <si>
    <t>Keterangan:</t>
  </si>
  <si>
    <t>1. Pengujian dilakukan pada bulan April 2021 oleh PT. Anugrah Analisis Sempurna</t>
  </si>
  <si>
    <t>2. Tanda (-) menunjukkan tidak dilakukan pengujian</t>
  </si>
  <si>
    <t>06⁰ 51' 51,28"</t>
  </si>
  <si>
    <t>107⁰ 32' 23,3"</t>
  </si>
  <si>
    <t>06⁰ 53' 28,30"</t>
  </si>
  <si>
    <t>Sumber : Dinas Lingkungan Hidup Kota Cimahi (2021)</t>
  </si>
  <si>
    <t>1. Pengujian dilakukan pada bulan Oktober 2021 oleh PT. Anugrah Analisis Sempurna</t>
  </si>
  <si>
    <t>So2</t>
  </si>
  <si>
    <t>April</t>
  </si>
  <si>
    <t>October</t>
  </si>
  <si>
    <t>BMUA SO2</t>
  </si>
  <si>
    <t>BMUA NO2</t>
  </si>
  <si>
    <t>Ia</t>
  </si>
  <si>
    <t>Ib</t>
  </si>
  <si>
    <t>Xa</t>
  </si>
  <si>
    <t>Xb</t>
  </si>
  <si>
    <t>100-(50/0,9x(Ieu-0,1)</t>
  </si>
  <si>
    <t>Ieu</t>
  </si>
  <si>
    <t>50%x Indeks SO2 + 50% Indeks NO2</t>
  </si>
  <si>
    <t>Indeks</t>
  </si>
  <si>
    <t>Avg</t>
  </si>
  <si>
    <t>Ref eu</t>
  </si>
  <si>
    <t>No</t>
  </si>
  <si>
    <t>Kecamatan</t>
  </si>
  <si>
    <t>Nilai</t>
  </si>
  <si>
    <t>Fasilitas Tempat Buang Air Besar</t>
  </si>
  <si>
    <t>tahun</t>
  </si>
  <si>
    <t>Kota Cimahi</t>
  </si>
  <si>
    <t>Citarum</t>
  </si>
  <si>
    <t>Sendiri (Jamban Sehat)</t>
  </si>
  <si>
    <t>Daya Tampung</t>
  </si>
  <si>
    <t>Bersama (IPAL Komunal)</t>
  </si>
  <si>
    <t>Beban Pencemar Eksisting</t>
  </si>
  <si>
    <t>Umum (MCK)</t>
  </si>
  <si>
    <t>Sungai</t>
  </si>
  <si>
    <t>Kabupaten/Kota</t>
  </si>
  <si>
    <t>DTBP</t>
  </si>
  <si>
    <t>Kabupaten Bandung</t>
  </si>
  <si>
    <t>Kabupaten Sumedang</t>
  </si>
  <si>
    <t>Kota Bandung</t>
  </si>
  <si>
    <t>Kabupaten Bandung Barat</t>
  </si>
  <si>
    <t>Kabupaten Cianjur</t>
  </si>
  <si>
    <t>Kabupaten Purwakarta</t>
  </si>
  <si>
    <t>Kabupaten Bogor</t>
  </si>
  <si>
    <t>Kabupaten Karawang</t>
  </si>
  <si>
    <t>Kabupaten Bekasi</t>
  </si>
  <si>
    <t>Total</t>
  </si>
  <si>
    <t>Hasil Prediksi</t>
  </si>
  <si>
    <t>RMSE</t>
  </si>
  <si>
    <t>MAPE</t>
  </si>
  <si>
    <t>R2</t>
  </si>
  <si>
    <t>Rata Aktual</t>
  </si>
  <si>
    <t>R2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</si>
</sst>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m\-d\-yyyy"/>
    <numFmt numFmtId="165" formatCode="0.00000"/>
    <numFmt numFmtId="166" formatCode="0.0"/>
    <numFmt numFmtId="169" formatCode="_-* #,##0.0000_-;\-* #,##0.0000_-;_-* &quot;-&quot;??_-;_-@_-"/>
    <numFmt numFmtId="170" formatCode="_-* #,##0.00000_-;\-* #,##0.00000_-;_-* &quot;-&quot;??_-;_-@_-"/>
    <numFmt numFmtId="175" formatCode="0.0000"/>
  </numFmts>
  <fonts count="12">
    <font>
      <sz val="12"/>
      <color theme="1"/>
      <name val="Aptos Narrow"/>
      <scheme val="minor"/>
    </font>
    <font>
      <sz val="12"/>
      <color theme="1"/>
      <name val="Arial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ptos Narrow"/>
    </font>
    <font>
      <sz val="12"/>
      <name val="Aptos Narrow"/>
    </font>
    <font>
      <b/>
      <sz val="10"/>
      <color rgb="FFFFFFFF"/>
      <name val="Tahoma"/>
    </font>
    <font>
      <sz val="10"/>
      <color theme="1"/>
      <name val="Tahoma"/>
    </font>
    <font>
      <sz val="8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385623"/>
        <bgColor rgb="FF385623"/>
      </patternFill>
    </fill>
    <fill>
      <patternFill patternType="solid">
        <fgColor rgb="FF00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3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5" borderId="2" xfId="0" applyFont="1" applyFill="1" applyBorder="1"/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/>
    <xf numFmtId="0" fontId="2" fillId="0" borderId="1" xfId="0" applyFont="1" applyBorder="1"/>
    <xf numFmtId="166" fontId="6" fillId="0" borderId="1" xfId="0" applyNumberFormat="1" applyFont="1" applyBorder="1"/>
    <xf numFmtId="1" fontId="6" fillId="6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7" fillId="0" borderId="0" xfId="0" applyNumberFormat="1" applyFont="1"/>
    <xf numFmtId="2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/>
    </xf>
    <xf numFmtId="0" fontId="7" fillId="8" borderId="2" xfId="0" applyFont="1" applyFill="1" applyBorder="1"/>
    <xf numFmtId="1" fontId="7" fillId="0" borderId="0" xfId="0" applyNumberFormat="1" applyFont="1"/>
    <xf numFmtId="0" fontId="9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4" fontId="10" fillId="0" borderId="26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10" fontId="7" fillId="0" borderId="0" xfId="0" applyNumberFormat="1" applyFont="1"/>
    <xf numFmtId="0" fontId="10" fillId="0" borderId="1" xfId="0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3" fontId="10" fillId="0" borderId="26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7" xfId="0" applyBorder="1"/>
    <xf numFmtId="0" fontId="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3" fontId="0" fillId="0" borderId="27" xfId="1" applyFont="1" applyBorder="1" applyAlignment="1">
      <alignment horizontal="center" vertical="center"/>
    </xf>
    <xf numFmtId="43" fontId="0" fillId="0" borderId="27" xfId="1" applyFont="1" applyBorder="1" applyAlignment="1">
      <alignment horizontal="left" vertical="center"/>
    </xf>
    <xf numFmtId="43" fontId="0" fillId="0" borderId="0" xfId="0" applyNumberFormat="1"/>
    <xf numFmtId="43" fontId="0" fillId="0" borderId="27" xfId="1" applyFont="1" applyBorder="1" applyAlignment="1">
      <alignment horizontal="right" vertic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0" fillId="0" borderId="28" xfId="0" applyBorder="1"/>
    <xf numFmtId="43" fontId="0" fillId="0" borderId="2" xfId="0" applyNumberFormat="1" applyBorder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/>
    <xf numFmtId="0" fontId="5" fillId="0" borderId="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/>
    <xf numFmtId="0" fontId="8" fillId="0" borderId="16" xfId="0" applyFont="1" applyBorder="1"/>
    <xf numFmtId="0" fontId="9" fillId="0" borderId="20" xfId="0" applyFont="1" applyBorder="1" applyAlignment="1">
      <alignment horizontal="center" vertical="center" wrapText="1"/>
    </xf>
    <xf numFmtId="0" fontId="8" fillId="0" borderId="21" xfId="0" applyFont="1" applyBorder="1"/>
    <xf numFmtId="0" fontId="8" fillId="0" borderId="22" xfId="0" applyFont="1" applyBorder="1"/>
    <xf numFmtId="0" fontId="9" fillId="9" borderId="4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25" xfId="0" applyFont="1" applyBorder="1"/>
    <xf numFmtId="0" fontId="9" fillId="0" borderId="10" xfId="0" applyFont="1" applyBorder="1" applyAlignment="1">
      <alignment horizontal="center" vertical="center" wrapText="1"/>
    </xf>
    <xf numFmtId="0" fontId="8" fillId="0" borderId="11" xfId="0" applyFont="1" applyBorder="1"/>
    <xf numFmtId="0" fontId="8" fillId="0" borderId="12" xfId="0" applyFont="1" applyBorder="1"/>
    <xf numFmtId="0" fontId="9" fillId="0" borderId="13" xfId="0" applyFont="1" applyBorder="1" applyAlignment="1">
      <alignment horizontal="center" vertical="center" wrapText="1"/>
    </xf>
    <xf numFmtId="0" fontId="8" fillId="0" borderId="23" xfId="0" applyFont="1" applyBorder="1"/>
    <xf numFmtId="0" fontId="9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/>
    <xf numFmtId="0" fontId="8" fillId="0" borderId="18" xfId="0" applyFont="1" applyBorder="1"/>
    <xf numFmtId="0" fontId="8" fillId="0" borderId="19" xfId="0" applyFont="1" applyBorder="1"/>
    <xf numFmtId="0" fontId="10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3" fontId="0" fillId="0" borderId="27" xfId="1" applyFont="1" applyFill="1" applyBorder="1" applyAlignment="1">
      <alignment horizontal="center" vertical="center"/>
    </xf>
    <xf numFmtId="169" fontId="0" fillId="0" borderId="28" xfId="0" applyNumberFormat="1" applyBorder="1"/>
    <xf numFmtId="169" fontId="0" fillId="0" borderId="2" xfId="0" applyNumberFormat="1" applyBorder="1"/>
    <xf numFmtId="170" fontId="0" fillId="0" borderId="2" xfId="0" applyNumberFormat="1" applyBorder="1"/>
    <xf numFmtId="17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 Hasil Pemantauan SO2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'2023'!$F$5:$F$8</c:f>
              <c:numCache>
                <c:formatCode>General</c:formatCode>
                <c:ptCount val="4"/>
                <c:pt idx="0">
                  <c:v>35.93</c:v>
                </c:pt>
                <c:pt idx="1">
                  <c:v>30.22</c:v>
                </c:pt>
                <c:pt idx="2">
                  <c:v>32.53</c:v>
                </c:pt>
                <c:pt idx="3">
                  <c:v>30.22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85-4754-83E7-D075C34A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905"/>
        <c:axId val="96343313"/>
      </c:barChart>
      <c:lineChart>
        <c:grouping val="standard"/>
        <c:varyColors val="0"/>
        <c:ser>
          <c:idx val="1"/>
          <c:order val="1"/>
          <c:tx>
            <c:v>BMA SO2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'2023'!$E$5:$E$8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5-4754-83E7-D075C34A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5905"/>
        <c:axId val="96343313"/>
      </c:lineChart>
      <c:catAx>
        <c:axId val="17472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Lokasi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43313"/>
        <c:crosses val="autoZero"/>
        <c:auto val="1"/>
        <c:lblAlgn val="ctr"/>
        <c:lblOffset val="100"/>
        <c:noMultiLvlLbl val="1"/>
      </c:catAx>
      <c:valAx>
        <c:axId val="9634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 (µg/Nm3)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2590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NO2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NO2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'2022'!$I$5:$I$8</c:f>
              <c:numCache>
                <c:formatCode>General</c:formatCode>
                <c:ptCount val="4"/>
                <c:pt idx="0">
                  <c:v>26.7</c:v>
                </c:pt>
                <c:pt idx="1">
                  <c:v>32.79</c:v>
                </c:pt>
                <c:pt idx="2">
                  <c:v>39.97</c:v>
                </c:pt>
                <c:pt idx="3">
                  <c:v>29.03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B7-496B-8C5D-0EA604E4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216571"/>
        <c:axId val="707021401"/>
      </c:barChart>
      <c:lineChart>
        <c:grouping val="standard"/>
        <c:varyColors val="0"/>
        <c:ser>
          <c:idx val="1"/>
          <c:order val="1"/>
          <c:tx>
            <c:v>BMA NO2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'2022'!$H$5:$H$8</c:f>
              <c:numCache>
                <c:formatCode>General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7-496B-8C5D-0EA604E4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16571"/>
        <c:axId val="707021401"/>
      </c:lineChart>
      <c:catAx>
        <c:axId val="159621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021401"/>
        <c:crosses val="autoZero"/>
        <c:auto val="1"/>
        <c:lblAlgn val="ctr"/>
        <c:lblOffset val="100"/>
        <c:noMultiLvlLbl val="1"/>
      </c:catAx>
      <c:valAx>
        <c:axId val="707021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2165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O3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O3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'2022'!$K$5:$K$8</c:f>
              <c:numCache>
                <c:formatCode>General</c:formatCode>
                <c:ptCount val="4"/>
                <c:pt idx="0">
                  <c:v>46.72</c:v>
                </c:pt>
                <c:pt idx="1">
                  <c:v>53.42</c:v>
                </c:pt>
                <c:pt idx="2">
                  <c:v>63.29</c:v>
                </c:pt>
                <c:pt idx="3">
                  <c:v>58.07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58-41E9-A74E-683BCF27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974308"/>
        <c:axId val="468889493"/>
      </c:barChart>
      <c:lineChart>
        <c:grouping val="standard"/>
        <c:varyColors val="0"/>
        <c:ser>
          <c:idx val="1"/>
          <c:order val="1"/>
          <c:tx>
            <c:v>BMA O3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8-41E9-A74E-683BCF27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74308"/>
        <c:axId val="468889493"/>
      </c:lineChart>
      <c:catAx>
        <c:axId val="100897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8889493"/>
        <c:crosses val="autoZero"/>
        <c:auto val="1"/>
        <c:lblAlgn val="ctr"/>
        <c:lblOffset val="100"/>
        <c:noMultiLvlLbl val="1"/>
      </c:catAx>
      <c:valAx>
        <c:axId val="46888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89743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HC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'2022'!$L$5:$L$8</c:f>
              <c:numCache>
                <c:formatCode>General</c:formatCode>
                <c:ptCount val="4"/>
                <c:pt idx="0">
                  <c:v>8.65</c:v>
                </c:pt>
                <c:pt idx="1">
                  <c:v>11.32</c:v>
                </c:pt>
                <c:pt idx="2">
                  <c:v>15.67</c:v>
                </c:pt>
                <c:pt idx="3">
                  <c:v>11.87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CA-48BB-B6F3-0FDD1C29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48533"/>
        <c:axId val="2104827614"/>
      </c:barChart>
      <c:catAx>
        <c:axId val="133274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4827614"/>
        <c:crosses val="autoZero"/>
        <c:auto val="1"/>
        <c:lblAlgn val="ctr"/>
        <c:lblOffset val="100"/>
        <c:noMultiLvlLbl val="1"/>
      </c:catAx>
      <c:valAx>
        <c:axId val="2104827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27485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PM10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PM10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'2022'!$N$5:$N$8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17.3</c:v>
                </c:pt>
                <c:pt idx="2">
                  <c:v>72.5</c:v>
                </c:pt>
                <c:pt idx="3">
                  <c:v>69.099999999999994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1D-4CDE-9E37-DD702AF5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691392"/>
        <c:axId val="651310526"/>
      </c:barChart>
      <c:lineChart>
        <c:grouping val="standard"/>
        <c:varyColors val="0"/>
        <c:ser>
          <c:idx val="1"/>
          <c:order val="1"/>
          <c:tx>
            <c:v>BMA PM10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'2022'!$M$5:$M$8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D-4CDE-9E37-DD702AF5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691392"/>
        <c:axId val="651310526"/>
      </c:lineChart>
      <c:catAx>
        <c:axId val="7216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310526"/>
        <c:crosses val="autoZero"/>
        <c:auto val="1"/>
        <c:lblAlgn val="ctr"/>
        <c:lblOffset val="100"/>
        <c:noMultiLvlLbl val="1"/>
      </c:catAx>
      <c:valAx>
        <c:axId val="651310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6913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PM2,5 (µg/Nm3)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'2022'!$P$5:$P$8</c:f>
              <c:numCache>
                <c:formatCode>General</c:formatCode>
                <c:ptCount val="4"/>
                <c:pt idx="0">
                  <c:v>15.2</c:v>
                </c:pt>
                <c:pt idx="2">
                  <c:v>23.7</c:v>
                </c:pt>
                <c:pt idx="3">
                  <c:v>19.2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6E-42A0-8886-10012A6A2FAA}"/>
            </c:ext>
          </c:extLst>
        </c:ser>
        <c:ser>
          <c:idx val="1"/>
          <c:order val="1"/>
          <c:tx>
            <c:v>Melebihi baku mutu</c:v>
          </c:tx>
          <c:spPr>
            <a:solidFill>
              <a:srgbClr val="4EA72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'2022'!$Q$5:$Q$8</c:f>
              <c:numCache>
                <c:formatCode>General</c:formatCode>
                <c:ptCount val="4"/>
                <c:pt idx="1">
                  <c:v>103.48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6E-42A0-8886-10012A6A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910101"/>
        <c:axId val="828792324"/>
      </c:barChart>
      <c:lineChart>
        <c:grouping val="standard"/>
        <c:varyColors val="0"/>
        <c:ser>
          <c:idx val="2"/>
          <c:order val="2"/>
          <c:tx>
            <c:v>BMA PM2,5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'2022'!$O$5:$O$8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E-42A0-8886-10012A6A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10101"/>
        <c:axId val="828792324"/>
      </c:lineChart>
      <c:catAx>
        <c:axId val="531910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792324"/>
        <c:crosses val="autoZero"/>
        <c:auto val="1"/>
        <c:lblAlgn val="ctr"/>
        <c:lblOffset val="100"/>
        <c:noMultiLvlLbl val="1"/>
      </c:catAx>
      <c:valAx>
        <c:axId val="828792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19101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TSP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TSP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'2022'!$S$5:$S$8</c:f>
              <c:numCache>
                <c:formatCode>General</c:formatCode>
                <c:ptCount val="4"/>
                <c:pt idx="0">
                  <c:v>70.39</c:v>
                </c:pt>
                <c:pt idx="1">
                  <c:v>68.7</c:v>
                </c:pt>
                <c:pt idx="2">
                  <c:v>151.06</c:v>
                </c:pt>
                <c:pt idx="3">
                  <c:v>124.34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8C-416F-A54C-4CED3E22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92651"/>
        <c:axId val="1422454443"/>
      </c:barChart>
      <c:lineChart>
        <c:grouping val="standard"/>
        <c:varyColors val="0"/>
        <c:ser>
          <c:idx val="1"/>
          <c:order val="1"/>
          <c:tx>
            <c:v>BMA TSP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'2022'!$R$5:$R$8</c:f>
              <c:numCache>
                <c:formatCode>General</c:formatCode>
                <c:ptCount val="4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16F-A54C-4CED3E22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92651"/>
        <c:axId val="1422454443"/>
      </c:lineChart>
      <c:catAx>
        <c:axId val="247592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454443"/>
        <c:crosses val="autoZero"/>
        <c:auto val="1"/>
        <c:lblAlgn val="ctr"/>
        <c:lblOffset val="100"/>
        <c:noMultiLvlLbl val="1"/>
      </c:catAx>
      <c:valAx>
        <c:axId val="1422454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5926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Pb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Pb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'2022'!$U$5:$U$8</c:f>
              <c:numCache>
                <c:formatCode>General</c:formatCode>
                <c:ptCount val="4"/>
                <c:pt idx="0">
                  <c:v>0.08</c:v>
                </c:pt>
                <c:pt idx="1">
                  <c:v>0.11</c:v>
                </c:pt>
                <c:pt idx="2">
                  <c:v>0.23</c:v>
                </c:pt>
                <c:pt idx="3">
                  <c:v>0.18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F5-4856-B572-0C0116AA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24173"/>
        <c:axId val="1027181923"/>
      </c:barChart>
      <c:lineChart>
        <c:grouping val="standard"/>
        <c:varyColors val="0"/>
        <c:ser>
          <c:idx val="1"/>
          <c:order val="1"/>
          <c:tx>
            <c:v>BMA Pb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'2022'!$T$5:$T$8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5-4856-B572-0C0116AA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624173"/>
        <c:axId val="1027181923"/>
      </c:lineChart>
      <c:catAx>
        <c:axId val="894624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181923"/>
        <c:crosses val="autoZero"/>
        <c:auto val="1"/>
        <c:lblAlgn val="ctr"/>
        <c:lblOffset val="100"/>
        <c:noMultiLvlLbl val="1"/>
      </c:catAx>
      <c:valAx>
        <c:axId val="1027181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46241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Hasil Uji Bulan April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'2021'!$B$19:$B$26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'2021'!$F$4:$F$11</c:f>
              <c:numCache>
                <c:formatCode>0.00</c:formatCode>
                <c:ptCount val="8"/>
                <c:pt idx="0">
                  <c:v>7.74</c:v>
                </c:pt>
                <c:pt idx="1">
                  <c:v>29.7</c:v>
                </c:pt>
                <c:pt idx="2">
                  <c:v>26.35</c:v>
                </c:pt>
                <c:pt idx="3">
                  <c:v>4.0999999999999996</c:v>
                </c:pt>
                <c:pt idx="4">
                  <c:v>12.91</c:v>
                </c:pt>
                <c:pt idx="5">
                  <c:v>14.77</c:v>
                </c:pt>
                <c:pt idx="6">
                  <c:v>5.52</c:v>
                </c:pt>
                <c:pt idx="7">
                  <c:v>4.72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41-4067-8C9A-9F65A8491A7B}"/>
            </c:ext>
          </c:extLst>
        </c:ser>
        <c:ser>
          <c:idx val="1"/>
          <c:order val="1"/>
          <c:tx>
            <c:v>Hasil Uji Bulan Oktober</c:v>
          </c:tx>
          <c:spPr>
            <a:solidFill>
              <a:srgbClr val="4EA72E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'2021'!$B$19:$B$26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'2021'!$F$19:$F$26</c:f>
              <c:numCache>
                <c:formatCode>0.00</c:formatCode>
                <c:ptCount val="8"/>
                <c:pt idx="0">
                  <c:v>10.59</c:v>
                </c:pt>
                <c:pt idx="1">
                  <c:v>11.64</c:v>
                </c:pt>
                <c:pt idx="2">
                  <c:v>3.64</c:v>
                </c:pt>
                <c:pt idx="3">
                  <c:v>5.72</c:v>
                </c:pt>
                <c:pt idx="4">
                  <c:v>3.09</c:v>
                </c:pt>
                <c:pt idx="5">
                  <c:v>7.65</c:v>
                </c:pt>
                <c:pt idx="6">
                  <c:v>5.04</c:v>
                </c:pt>
                <c:pt idx="7">
                  <c:v>4.42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41-4067-8C9A-9F65A849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10341"/>
        <c:axId val="977368050"/>
      </c:barChart>
      <c:lineChart>
        <c:grouping val="standard"/>
        <c:varyColors val="0"/>
        <c:ser>
          <c:idx val="2"/>
          <c:order val="2"/>
          <c:tx>
            <c:v>BM SO2</c:v>
          </c:tx>
          <c:spPr>
            <a:ln w="19050" cmpd="sng">
              <a:solidFill>
                <a:srgbClr val="242A32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2A32">
                  <a:alpha val="100000"/>
                </a:srgbClr>
              </a:solidFill>
              <a:ln cmpd="sng">
                <a:solidFill>
                  <a:srgbClr val="242A32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000000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'2021'!$B$19:$B$26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'2021'!$U$3:$U$11</c:f>
              <c:numCache>
                <c:formatCode>General</c:formatCode>
                <c:ptCount val="9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1-4067-8C9A-9F65A849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0341"/>
        <c:axId val="977368050"/>
      </c:lineChart>
      <c:catAx>
        <c:axId val="109410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800" b="0" i="0">
                <a:solidFill>
                  <a:srgbClr val="3A3F47"/>
                </a:solidFill>
                <a:latin typeface="Tahoma"/>
              </a:defRPr>
            </a:pPr>
            <a:endParaRPr lang="en-US"/>
          </a:p>
        </c:txPr>
        <c:crossAx val="977368050"/>
        <c:crosses val="autoZero"/>
        <c:auto val="1"/>
        <c:lblAlgn val="ctr"/>
        <c:lblOffset val="100"/>
        <c:noMultiLvlLbl val="1"/>
      </c:catAx>
      <c:valAx>
        <c:axId val="977368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chemeClr val="dk1"/>
                </a:solidFill>
                <a:latin typeface="Tahoma"/>
              </a:defRPr>
            </a:pPr>
            <a:endParaRPr lang="en-US"/>
          </a:p>
        </c:txPr>
        <c:crossAx val="109410341"/>
        <c:crosses val="autoZero"/>
        <c:crossBetween val="between"/>
      </c:valAx>
      <c:spPr>
        <a:solidFill>
          <a:schemeClr val="lt1"/>
        </a:solidFill>
      </c:spPr>
    </c:plotArea>
    <c:legend>
      <c:legendPos val="t"/>
      <c:overlay val="0"/>
      <c:txPr>
        <a:bodyPr/>
        <a:lstStyle/>
        <a:p>
          <a:pPr lvl="0">
            <a:defRPr sz="800" b="0" i="0">
              <a:solidFill>
                <a:schemeClr val="dk1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Hasil Uji Bulan April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3A3F47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'2021'!$B$4:$B$11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'2021'!$H$4:$H$11</c:f>
              <c:numCache>
                <c:formatCode>0.0</c:formatCode>
                <c:ptCount val="8"/>
                <c:pt idx="0" formatCode="0.00">
                  <c:v>16.149999999999999</c:v>
                </c:pt>
                <c:pt idx="1">
                  <c:v>31.6</c:v>
                </c:pt>
                <c:pt idx="2" formatCode="0.00">
                  <c:v>30.16</c:v>
                </c:pt>
                <c:pt idx="3">
                  <c:v>15.56</c:v>
                </c:pt>
                <c:pt idx="4">
                  <c:v>21.5</c:v>
                </c:pt>
                <c:pt idx="5">
                  <c:v>26.96</c:v>
                </c:pt>
                <c:pt idx="6" formatCode="0.00">
                  <c:v>29.37</c:v>
                </c:pt>
                <c:pt idx="7" formatCode="0.00">
                  <c:v>26.38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EE-42D0-AB5B-3FC127B1DBCF}"/>
            </c:ext>
          </c:extLst>
        </c:ser>
        <c:ser>
          <c:idx val="1"/>
          <c:order val="1"/>
          <c:tx>
            <c:v>Hasil Uji Bulan Oktober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3A3F47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'2021'!$B$4:$B$11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'2021'!$H$19:$H$26</c:f>
              <c:numCache>
                <c:formatCode>0.00</c:formatCode>
                <c:ptCount val="8"/>
                <c:pt idx="0">
                  <c:v>24.76</c:v>
                </c:pt>
                <c:pt idx="1">
                  <c:v>34.619999999999997</c:v>
                </c:pt>
                <c:pt idx="2">
                  <c:v>14.75</c:v>
                </c:pt>
                <c:pt idx="3">
                  <c:v>48.69</c:v>
                </c:pt>
                <c:pt idx="4">
                  <c:v>28.84</c:v>
                </c:pt>
                <c:pt idx="5">
                  <c:v>31.5</c:v>
                </c:pt>
                <c:pt idx="6">
                  <c:v>35.81</c:v>
                </c:pt>
                <c:pt idx="7">
                  <c:v>27.82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EE-42D0-AB5B-3FC127B1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667256"/>
        <c:axId val="422701432"/>
      </c:barChart>
      <c:lineChart>
        <c:grouping val="standard"/>
        <c:varyColors val="0"/>
        <c:ser>
          <c:idx val="2"/>
          <c:order val="2"/>
          <c:tx>
            <c:v>BM NO2</c:v>
          </c:tx>
          <c:spPr>
            <a:ln w="19050" cmpd="sng">
              <a:solidFill>
                <a:srgbClr val="242A32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242A32">
                  <a:alpha val="100000"/>
                </a:srgbClr>
              </a:solidFill>
              <a:ln cmpd="sng">
                <a:solidFill>
                  <a:srgbClr val="242A32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3A3F47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'2021'!$B$4:$B$11</c:f>
              <c:strCache>
                <c:ptCount val="8"/>
                <c:pt idx="0">
                  <c:v>Kantor BPJS Kesehatan
Jl. Sangkuriang No.65 Cibabat</c:v>
                </c:pt>
                <c:pt idx="1">
                  <c:v>PT Bina Nusantara Prima
Jl. Industri 2 No. 18 Utama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'2021'!$W$3:$W$11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E-42D0-AB5B-3FC127B1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67256"/>
        <c:axId val="422701432"/>
      </c:lineChart>
      <c:catAx>
        <c:axId val="108666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800" b="0" i="0">
                <a:solidFill>
                  <a:srgbClr val="3A3F47"/>
                </a:solidFill>
                <a:latin typeface="Tahoma"/>
              </a:defRPr>
            </a:pPr>
            <a:endParaRPr lang="en-US"/>
          </a:p>
        </c:txPr>
        <c:crossAx val="422701432"/>
        <c:crosses val="autoZero"/>
        <c:auto val="1"/>
        <c:lblAlgn val="ctr"/>
        <c:lblOffset val="100"/>
        <c:noMultiLvlLbl val="1"/>
      </c:catAx>
      <c:valAx>
        <c:axId val="422701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3A3F47"/>
                </a:solidFill>
                <a:latin typeface="Tahoma"/>
              </a:defRPr>
            </a:pPr>
            <a:endParaRPr lang="en-US"/>
          </a:p>
        </c:txPr>
        <c:crossAx val="1086667256"/>
        <c:crosses val="autoZero"/>
        <c:crossBetween val="between"/>
      </c:valAx>
      <c:spPr>
        <a:solidFill>
          <a:schemeClr val="lt1"/>
        </a:solidFill>
      </c:spPr>
    </c:plotArea>
    <c:legend>
      <c:legendPos val="t"/>
      <c:overlay val="0"/>
      <c:txPr>
        <a:bodyPr/>
        <a:lstStyle/>
        <a:p>
          <a:pPr lvl="0">
            <a:defRPr sz="800" b="0" i="0">
              <a:solidFill>
                <a:srgbClr val="3A3F47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Daya Tampung Sungai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Daya Tampung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'2020'!$D$5:$E$5</c:f>
              <c:strCache>
                <c:ptCount val="2"/>
                <c:pt idx="0">
                  <c:v>Kota Cimahi</c:v>
                </c:pt>
                <c:pt idx="1">
                  <c:v>Citarum</c:v>
                </c:pt>
              </c:strCache>
            </c:strRef>
          </c:cat>
          <c:val>
            <c:numRef>
              <c:f>'2020'!$D$6:$E$6</c:f>
              <c:numCache>
                <c:formatCode>#,##0</c:formatCode>
                <c:ptCount val="2"/>
                <c:pt idx="0">
                  <c:v>11383.01</c:v>
                </c:pt>
                <c:pt idx="1">
                  <c:v>127443.79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54-485F-AEDE-4978949076C1}"/>
            </c:ext>
          </c:extLst>
        </c:ser>
        <c:ser>
          <c:idx val="1"/>
          <c:order val="1"/>
          <c:tx>
            <c:v>Beban Pencemar Eksisting</c:v>
          </c:tx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'2020'!$D$5:$E$5</c:f>
              <c:strCache>
                <c:ptCount val="2"/>
                <c:pt idx="0">
                  <c:v>Kota Cimahi</c:v>
                </c:pt>
                <c:pt idx="1">
                  <c:v>Citarum</c:v>
                </c:pt>
              </c:strCache>
            </c:strRef>
          </c:cat>
          <c:val>
            <c:numRef>
              <c:f>'2020'!$D$7:$E$7</c:f>
              <c:numCache>
                <c:formatCode>#,##0</c:formatCode>
                <c:ptCount val="2"/>
                <c:pt idx="0">
                  <c:v>45532.04</c:v>
                </c:pt>
                <c:pt idx="1">
                  <c:v>430996.09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54-485F-AEDE-49789490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128533"/>
        <c:axId val="1204944900"/>
      </c:barChart>
      <c:catAx>
        <c:axId val="132912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4944900"/>
        <c:crosses val="autoZero"/>
        <c:auto val="1"/>
        <c:lblAlgn val="ctr"/>
        <c:lblOffset val="100"/>
        <c:noMultiLvlLbl val="1"/>
      </c:catAx>
      <c:valAx>
        <c:axId val="120494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912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Hasil Pemantauan NO2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'2023'!$I$5:$I$8</c:f>
              <c:numCache>
                <c:formatCode>General</c:formatCode>
                <c:ptCount val="4"/>
                <c:pt idx="0">
                  <c:v>22.36</c:v>
                </c:pt>
                <c:pt idx="1">
                  <c:v>14.4</c:v>
                </c:pt>
                <c:pt idx="2">
                  <c:v>17.43</c:v>
                </c:pt>
                <c:pt idx="3">
                  <c:v>6.78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BF-4370-8FBF-DBB211C5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539388"/>
        <c:axId val="418765768"/>
      </c:barChart>
      <c:lineChart>
        <c:grouping val="standard"/>
        <c:varyColors val="0"/>
        <c:ser>
          <c:idx val="1"/>
          <c:order val="1"/>
          <c:tx>
            <c:v>BMA NO2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val>
            <c:numRef>
              <c:f>'2023'!$H$5:$H$8</c:f>
              <c:numCache>
                <c:formatCode>General</c:formatCode>
                <c:ptCount val="4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370-8FBF-DBB211C5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39388"/>
        <c:axId val="418765768"/>
      </c:lineChart>
      <c:catAx>
        <c:axId val="389539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Lokasi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765768"/>
        <c:crosses val="autoZero"/>
        <c:auto val="1"/>
        <c:lblAlgn val="ctr"/>
        <c:lblOffset val="100"/>
        <c:noMultiLvlLbl val="1"/>
      </c:catAx>
      <c:valAx>
        <c:axId val="41876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 (µg/Nm3)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95393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Tren Fasilitas Tempat Buang Air Besar Kota Cimahi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'2020'!$Z$4</c:f>
              <c:strCache>
                <c:ptCount val="1"/>
                <c:pt idx="0">
                  <c:v>2017</c:v>
                </c:pt>
              </c:strCache>
            </c:strRef>
          </c:tx>
          <c:invertIfNegative val="1"/>
          <c:cat>
            <c:strRef>
              <c:f>'2020'!$Y$5:$Y$8</c:f>
              <c:strCache>
                <c:ptCount val="4"/>
                <c:pt idx="0">
                  <c:v>Sendiri (Jamban Sehat)</c:v>
                </c:pt>
                <c:pt idx="1">
                  <c:v>Bersama (IPAL Komunal)</c:v>
                </c:pt>
                <c:pt idx="2">
                  <c:v>Umum (MCK)</c:v>
                </c:pt>
                <c:pt idx="3">
                  <c:v>Sungai</c:v>
                </c:pt>
              </c:strCache>
            </c:strRef>
          </c:cat>
          <c:val>
            <c:numRef>
              <c:f>'2020'!$Z$5:$Z$8</c:f>
              <c:numCache>
                <c:formatCode>#,##0</c:formatCode>
                <c:ptCount val="4"/>
                <c:pt idx="0" formatCode="#,##0.00">
                  <c:v>0</c:v>
                </c:pt>
                <c:pt idx="1">
                  <c:v>0</c:v>
                </c:pt>
                <c:pt idx="2" formatCode="#,##0.0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5-4EBF-8AD4-4DA06FFCCF91}"/>
            </c:ext>
          </c:extLst>
        </c:ser>
        <c:ser>
          <c:idx val="1"/>
          <c:order val="1"/>
          <c:tx>
            <c:strRef>
              <c:f>'2020'!$AA$4</c:f>
              <c:strCache>
                <c:ptCount val="1"/>
                <c:pt idx="0">
                  <c:v>2018</c:v>
                </c:pt>
              </c:strCache>
            </c:strRef>
          </c:tx>
          <c:invertIfNegative val="1"/>
          <c:cat>
            <c:strRef>
              <c:f>'2020'!$Y$5:$Y$8</c:f>
              <c:strCache>
                <c:ptCount val="4"/>
                <c:pt idx="0">
                  <c:v>Sendiri (Jamban Sehat)</c:v>
                </c:pt>
                <c:pt idx="1">
                  <c:v>Bersama (IPAL Komunal)</c:v>
                </c:pt>
                <c:pt idx="2">
                  <c:v>Umum (MCK)</c:v>
                </c:pt>
                <c:pt idx="3">
                  <c:v>Sungai</c:v>
                </c:pt>
              </c:strCache>
            </c:strRef>
          </c:cat>
          <c:val>
            <c:numRef>
              <c:f>'2020'!$AA$5:$AA$8</c:f>
              <c:numCache>
                <c:formatCode>#,##0</c:formatCode>
                <c:ptCount val="4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5-4EBF-8AD4-4DA06FFCCF91}"/>
            </c:ext>
          </c:extLst>
        </c:ser>
        <c:ser>
          <c:idx val="2"/>
          <c:order val="2"/>
          <c:tx>
            <c:strRef>
              <c:f>'2020'!$AB$4</c:f>
              <c:strCache>
                <c:ptCount val="1"/>
                <c:pt idx="0">
                  <c:v>2019</c:v>
                </c:pt>
              </c:strCache>
            </c:strRef>
          </c:tx>
          <c:invertIfNegative val="1"/>
          <c:cat>
            <c:strRef>
              <c:f>'2020'!$Y$5:$Y$8</c:f>
              <c:strCache>
                <c:ptCount val="4"/>
                <c:pt idx="0">
                  <c:v>Sendiri (Jamban Sehat)</c:v>
                </c:pt>
                <c:pt idx="1">
                  <c:v>Bersama (IPAL Komunal)</c:v>
                </c:pt>
                <c:pt idx="2">
                  <c:v>Umum (MCK)</c:v>
                </c:pt>
                <c:pt idx="3">
                  <c:v>Sungai</c:v>
                </c:pt>
              </c:strCache>
            </c:strRef>
          </c:cat>
          <c:val>
            <c:numRef>
              <c:f>'2020'!$AB$5:$AB$8</c:f>
              <c:numCache>
                <c:formatCode>#,##0</c:formatCode>
                <c:ptCount val="4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5-4EBF-8AD4-4DA06FFC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320820"/>
        <c:axId val="481008368"/>
      </c:barChart>
      <c:catAx>
        <c:axId val="165532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008368"/>
        <c:crosses val="autoZero"/>
        <c:auto val="1"/>
        <c:lblAlgn val="ctr"/>
        <c:lblOffset val="100"/>
        <c:noMultiLvlLbl val="1"/>
      </c:catAx>
      <c:valAx>
        <c:axId val="481008368"/>
        <c:scaling>
          <c:orientation val="minMax"/>
        </c:scaling>
        <c:delete val="0"/>
        <c:axPos val="l"/>
        <c:numFmt formatCode="#,##0.00" sourceLinked="1"/>
        <c:majorTickMark val="cross"/>
        <c:minorTickMark val="cross"/>
        <c:tickLblPos val="nextTo"/>
        <c:spPr>
          <a:ln>
            <a:noFill/>
          </a:ln>
        </c:spPr>
        <c:crossAx val="16553208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Hasil Uji</c:v>
          </c:tx>
          <c:spPr>
            <a:ln w="19050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'2020'!$C$42:$C$49</c:f>
              <c:strCache>
                <c:ptCount val="8"/>
                <c:pt idx="0">
                  <c:v>Kantor BPJS Kesehatan
Jl. Sangkuriang No.65 Cibabat</c:v>
                </c:pt>
                <c:pt idx="1">
                  <c:v>PT Dewasutratex 1
Jl. Cibaligo No.76 Cigugur Tengah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'2020'!$G$42:$G$49</c:f>
              <c:numCache>
                <c:formatCode>0.00</c:formatCode>
                <c:ptCount val="8"/>
                <c:pt idx="0">
                  <c:v>8.52</c:v>
                </c:pt>
                <c:pt idx="1">
                  <c:v>29.7</c:v>
                </c:pt>
                <c:pt idx="2">
                  <c:v>4.0599999999999996</c:v>
                </c:pt>
                <c:pt idx="3">
                  <c:v>8.77</c:v>
                </c:pt>
                <c:pt idx="4">
                  <c:v>9.5500000000000007</c:v>
                </c:pt>
                <c:pt idx="5">
                  <c:v>20.420000000000002</c:v>
                </c:pt>
                <c:pt idx="6">
                  <c:v>25.3</c:v>
                </c:pt>
                <c:pt idx="7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3-49D8-A6BF-3D1CDDB730C2}"/>
            </c:ext>
          </c:extLst>
        </c:ser>
        <c:ser>
          <c:idx val="1"/>
          <c:order val="1"/>
          <c:tx>
            <c:v>BMUA SO2</c:v>
          </c:tx>
          <c:spPr>
            <a:ln w="19050" cmpd="sng">
              <a:solidFill>
                <a:srgbClr val="E97132"/>
              </a:solidFill>
            </a:ln>
          </c:spPr>
          <c:marker>
            <c:symbol val="circle"/>
            <c:size val="5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'2020'!$C$42:$C$49</c:f>
              <c:strCache>
                <c:ptCount val="8"/>
                <c:pt idx="0">
                  <c:v>Kantor BPJS Kesehatan
Jl. Sangkuriang No.65 Cibabat</c:v>
                </c:pt>
                <c:pt idx="1">
                  <c:v>PT Dewasutratex 1
Jl. Cibaligo No.76 Cigugur Tengah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'2020'!$K$41:$K$49</c:f>
              <c:numCache>
                <c:formatCode>General</c:formatCode>
                <c:ptCount val="9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9D8-A6BF-3D1CDDB7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06482"/>
        <c:axId val="1567683123"/>
      </c:lineChart>
      <c:catAx>
        <c:axId val="507506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67683123"/>
        <c:crosses val="autoZero"/>
        <c:auto val="1"/>
        <c:lblAlgn val="ctr"/>
        <c:lblOffset val="100"/>
        <c:noMultiLvlLbl val="1"/>
      </c:catAx>
      <c:valAx>
        <c:axId val="156768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507506482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Hasil uji</c:v>
          </c:tx>
          <c:spPr>
            <a:ln w="19050" cmpd="sng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'2020'!$C$42:$C$49</c:f>
              <c:strCache>
                <c:ptCount val="8"/>
                <c:pt idx="0">
                  <c:v>Kantor BPJS Kesehatan
Jl. Sangkuriang No.65 Cibabat</c:v>
                </c:pt>
                <c:pt idx="1">
                  <c:v>PT Dewasutratex 1
Jl. Cibaligo No.76 Cigugur Tengah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'2020'!$I$42:$I$49</c:f>
              <c:numCache>
                <c:formatCode>0.0</c:formatCode>
                <c:ptCount val="8"/>
                <c:pt idx="0" formatCode="0.00">
                  <c:v>36.5</c:v>
                </c:pt>
                <c:pt idx="1">
                  <c:v>31.6</c:v>
                </c:pt>
                <c:pt idx="2">
                  <c:v>10.9</c:v>
                </c:pt>
                <c:pt idx="3">
                  <c:v>19.899999999999999</c:v>
                </c:pt>
                <c:pt idx="4">
                  <c:v>23.3</c:v>
                </c:pt>
                <c:pt idx="5">
                  <c:v>23</c:v>
                </c:pt>
                <c:pt idx="6" formatCode="0.00">
                  <c:v>13.67</c:v>
                </c:pt>
                <c:pt idx="7" formatCode="0.00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E-4214-BF6C-645BC873162F}"/>
            </c:ext>
          </c:extLst>
        </c:ser>
        <c:ser>
          <c:idx val="1"/>
          <c:order val="1"/>
          <c:tx>
            <c:v>BMUA NO2</c:v>
          </c:tx>
          <c:spPr>
            <a:ln w="19050" cmpd="sng">
              <a:solidFill>
                <a:srgbClr val="E97132"/>
              </a:solidFill>
            </a:ln>
          </c:spPr>
          <c:marker>
            <c:symbol val="circle"/>
            <c:size val="5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'2020'!$C$42:$C$49</c:f>
              <c:strCache>
                <c:ptCount val="8"/>
                <c:pt idx="0">
                  <c:v>Kantor BPJS Kesehatan
Jl. Sangkuriang No.65 Cibabat</c:v>
                </c:pt>
                <c:pt idx="1">
                  <c:v>PT Dewasutratex 1
Jl. Cibaligo No.76 Cigugur Tengah</c:v>
                </c:pt>
                <c:pt idx="2">
                  <c:v>Perumahan Kemarung Regency
Jl. Kamarung Citeureup</c:v>
                </c:pt>
                <c:pt idx="3">
                  <c:v>Kantor Kelurahan Melong
Jl. Melong Sakola No.72 Melong </c:v>
                </c:pt>
                <c:pt idx="4">
                  <c:v>Perusahaan Logam Bima
Jl. Raya No.518 Padasuka</c:v>
                </c:pt>
                <c:pt idx="5">
                  <c:v>PT Jenshiang Nusantara
Jl Mancong No.238 Melong</c:v>
                </c:pt>
                <c:pt idx="6">
                  <c:v>Perum Pilar Mas
Jl. Mahar Martanegara Utama</c:v>
                </c:pt>
                <c:pt idx="7">
                  <c:v>Kantor Kel Cigugur Tengah
Jl Abdul Halim No 178 Cigugur Tengah</c:v>
                </c:pt>
              </c:strCache>
            </c:strRef>
          </c:cat>
          <c:val>
            <c:numRef>
              <c:f>'2020'!$L$41:$L$49</c:f>
              <c:numCache>
                <c:formatCode>General</c:formatCode>
                <c:ptCount val="9"/>
                <c:pt idx="0">
                  <c:v>0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E-4214-BF6C-645BC873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17028"/>
        <c:axId val="1583751251"/>
      </c:lineChart>
      <c:catAx>
        <c:axId val="544417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583751251"/>
        <c:crosses val="autoZero"/>
        <c:auto val="1"/>
        <c:lblAlgn val="ctr"/>
        <c:lblOffset val="100"/>
        <c:noMultiLvlLbl val="1"/>
      </c:catAx>
      <c:valAx>
        <c:axId val="1583751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544417028"/>
        <c:crosses val="autoZero"/>
        <c:crossBetween val="between"/>
      </c:valAx>
      <c:spPr>
        <a:solidFill>
          <a:schemeClr val="lt1"/>
        </a:solidFill>
      </c:spPr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'2020'!$Z$35</c:f>
              <c:strCache>
                <c:ptCount val="1"/>
                <c:pt idx="0">
                  <c:v>Beban Pencemar Eksisting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836E-4902-9AE2-EB433D82C0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836E-4902-9AE2-EB433D82C0D8}"/>
              </c:ext>
            </c:extLst>
          </c:dPt>
          <c:dPt>
            <c:idx val="2"/>
            <c:bubble3D val="0"/>
            <c:explosion val="53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836E-4902-9AE2-EB433D82C0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836E-4902-9AE2-EB433D82C0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836E-4902-9AE2-EB433D82C0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836E-4902-9AE2-EB433D82C0D8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836E-4902-9AE2-EB433D82C0D8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836E-4902-9AE2-EB433D82C0D8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836E-4902-9AE2-EB433D82C0D8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836E-4902-9AE2-EB433D82C0D8}"/>
              </c:ext>
            </c:extLst>
          </c:dPt>
          <c:dPt>
            <c:idx val="10"/>
            <c:bubble3D val="0"/>
            <c:explosion val="21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836E-4902-9AE2-EB433D82C0D8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836E-4902-9AE2-EB433D82C0D8}"/>
              </c:ext>
            </c:extLst>
          </c:dPt>
          <c:cat>
            <c:strRef>
              <c:f>'2020'!$Y$36:$Y$47</c:f>
              <c:strCache>
                <c:ptCount val="12"/>
                <c:pt idx="0">
                  <c:v>Kabupaten Bandung</c:v>
                </c:pt>
                <c:pt idx="1">
                  <c:v>Kabupaten Sumedang</c:v>
                </c:pt>
                <c:pt idx="2">
                  <c:v>Kota Bandung</c:v>
                </c:pt>
                <c:pt idx="3">
                  <c:v>Kota Cimahi</c:v>
                </c:pt>
                <c:pt idx="4">
                  <c:v>Kabupaten Bandung Barat</c:v>
                </c:pt>
                <c:pt idx="5">
                  <c:v>Kabupaten Cianjur</c:v>
                </c:pt>
                <c:pt idx="6">
                  <c:v>Kabupaten Cianjur</c:v>
                </c:pt>
                <c:pt idx="7">
                  <c:v>Kabupaten Purwakarta</c:v>
                </c:pt>
                <c:pt idx="9">
                  <c:v>Kabupaten Bogor</c:v>
                </c:pt>
                <c:pt idx="10">
                  <c:v>Kabupaten Karawang</c:v>
                </c:pt>
                <c:pt idx="11">
                  <c:v>Kabupaten Bekasi</c:v>
                </c:pt>
              </c:strCache>
            </c:strRef>
          </c:cat>
          <c:val>
            <c:numRef>
              <c:f>'2020'!$Z$36:$Z$47</c:f>
              <c:numCache>
                <c:formatCode>#,##0</c:formatCode>
                <c:ptCount val="12"/>
                <c:pt idx="0">
                  <c:v>50639.45</c:v>
                </c:pt>
                <c:pt idx="1">
                  <c:v>20382.82</c:v>
                </c:pt>
                <c:pt idx="2">
                  <c:v>102129.53</c:v>
                </c:pt>
                <c:pt idx="3">
                  <c:v>45532.04</c:v>
                </c:pt>
                <c:pt idx="4">
                  <c:v>21005.95</c:v>
                </c:pt>
                <c:pt idx="5">
                  <c:v>32219.81</c:v>
                </c:pt>
                <c:pt idx="6">
                  <c:v>7803.99</c:v>
                </c:pt>
                <c:pt idx="7">
                  <c:v>17749.330000000002</c:v>
                </c:pt>
                <c:pt idx="8">
                  <c:v>13985.97</c:v>
                </c:pt>
                <c:pt idx="9">
                  <c:v>13150.92</c:v>
                </c:pt>
                <c:pt idx="10">
                  <c:v>66349.06</c:v>
                </c:pt>
                <c:pt idx="11">
                  <c:v>40047.22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6E-4902-9AE2-EB433D8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6D4-41A7-84C5-1A7306E0E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26D4-41A7-84C5-1A7306E0E30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'2020'!$Y$50:$Y$51</c:f>
              <c:strCache>
                <c:ptCount val="2"/>
                <c:pt idx="0">
                  <c:v>Total</c:v>
                </c:pt>
                <c:pt idx="1">
                  <c:v>Kota Cimahi</c:v>
                </c:pt>
              </c:strCache>
            </c:strRef>
          </c:cat>
          <c:val>
            <c:numRef>
              <c:f>'2020'!$Z$50:$Z$51</c:f>
              <c:numCache>
                <c:formatCode>General</c:formatCode>
                <c:ptCount val="2"/>
                <c:pt idx="0">
                  <c:v>430996.09</c:v>
                </c:pt>
                <c:pt idx="1">
                  <c:v>45532.04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4-41A7-84C5-1A7306E0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v>Beban Pencemar Eksisting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'2020'!$Y$50:$Y$51</c:f>
              <c:strCache>
                <c:ptCount val="2"/>
                <c:pt idx="0">
                  <c:v>Total</c:v>
                </c:pt>
                <c:pt idx="1">
                  <c:v>Kota Cimahi</c:v>
                </c:pt>
              </c:strCache>
            </c:strRef>
          </c:cat>
          <c:val>
            <c:numRef>
              <c:f>'2020'!$Z$50:$Z$51</c:f>
              <c:numCache>
                <c:formatCode>General</c:formatCode>
                <c:ptCount val="2"/>
                <c:pt idx="0">
                  <c:v>430996.09</c:v>
                </c:pt>
                <c:pt idx="1">
                  <c:v>45532.04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6F5-4E03-92DC-C41EB75894AC}"/>
            </c:ext>
          </c:extLst>
        </c:ser>
        <c:ser>
          <c:idx val="1"/>
          <c:order val="1"/>
          <c:tx>
            <c:v>DTBP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'2020'!$Y$50:$Y$51</c:f>
              <c:strCache>
                <c:ptCount val="2"/>
                <c:pt idx="0">
                  <c:v>Total</c:v>
                </c:pt>
                <c:pt idx="1">
                  <c:v>Kota Cimahi</c:v>
                </c:pt>
              </c:strCache>
            </c:strRef>
          </c:cat>
          <c:val>
            <c:numRef>
              <c:f>'2020'!$AA$50:$AA$51</c:f>
              <c:numCache>
                <c:formatCode>#,##0</c:formatCode>
                <c:ptCount val="2"/>
                <c:pt idx="0" formatCode="General">
                  <c:v>127443.79</c:v>
                </c:pt>
                <c:pt idx="1">
                  <c:v>11383.01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6F5-4E03-92DC-C41EB758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349791"/>
        <c:axId val="1146092854"/>
      </c:barChart>
      <c:catAx>
        <c:axId val="147534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092854"/>
        <c:crosses val="autoZero"/>
        <c:auto val="1"/>
        <c:lblAlgn val="ctr"/>
        <c:lblOffset val="100"/>
        <c:noMultiLvlLbl val="1"/>
      </c:catAx>
      <c:valAx>
        <c:axId val="1146092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34979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Hasil Pemantauan O3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'2023'!$K$5:$K$8</c:f>
              <c:numCache>
                <c:formatCode>General</c:formatCode>
                <c:ptCount val="4"/>
                <c:pt idx="0">
                  <c:v>54.31</c:v>
                </c:pt>
                <c:pt idx="1">
                  <c:v>42.49</c:v>
                </c:pt>
                <c:pt idx="2">
                  <c:v>36.46</c:v>
                </c:pt>
                <c:pt idx="3">
                  <c:v>23.25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59-41A2-BFA6-79F5E9B4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705165"/>
        <c:axId val="562503677"/>
      </c:barChart>
      <c:lineChart>
        <c:grouping val="standard"/>
        <c:varyColors val="0"/>
        <c:ser>
          <c:idx val="1"/>
          <c:order val="1"/>
          <c:tx>
            <c:v>BMA O3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'2023'!$J$5:$J$8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9-41A2-BFA6-79F5E9B4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705165"/>
        <c:axId val="562503677"/>
      </c:lineChart>
      <c:catAx>
        <c:axId val="968705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Lokasi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2503677"/>
        <c:crosses val="autoZero"/>
        <c:auto val="1"/>
        <c:lblAlgn val="ctr"/>
        <c:lblOffset val="100"/>
        <c:noMultiLvlLbl val="1"/>
      </c:catAx>
      <c:valAx>
        <c:axId val="56250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 (µg/Nm3)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87051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HC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'2023'!$L$5:$L$8</c:f>
              <c:numCache>
                <c:formatCode>General</c:formatCode>
                <c:ptCount val="4"/>
                <c:pt idx="0">
                  <c:v>6.21</c:v>
                </c:pt>
                <c:pt idx="1">
                  <c:v>4.59</c:v>
                </c:pt>
                <c:pt idx="2">
                  <c:v>5.71</c:v>
                </c:pt>
                <c:pt idx="3">
                  <c:v>2.36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2EE-4CB1-833B-CB136904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895327"/>
        <c:axId val="759031471"/>
      </c:barChart>
      <c:catAx>
        <c:axId val="176589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9031471"/>
        <c:crosses val="autoZero"/>
        <c:auto val="1"/>
        <c:lblAlgn val="ctr"/>
        <c:lblOffset val="100"/>
        <c:noMultiLvlLbl val="1"/>
      </c:catAx>
      <c:valAx>
        <c:axId val="759031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589532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Hasil Pemantauan PM10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'2023'!$N$5:$N$8</c:f>
              <c:numCache>
                <c:formatCode>General</c:formatCode>
                <c:ptCount val="4"/>
                <c:pt idx="0">
                  <c:v>68.83</c:v>
                </c:pt>
                <c:pt idx="1">
                  <c:v>59.22</c:v>
                </c:pt>
                <c:pt idx="2">
                  <c:v>69.95</c:v>
                </c:pt>
                <c:pt idx="3">
                  <c:v>67.47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47-4B6F-8C0D-326E87B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162754"/>
        <c:axId val="1747007633"/>
      </c:barChart>
      <c:lineChart>
        <c:grouping val="standard"/>
        <c:varyColors val="0"/>
        <c:ser>
          <c:idx val="1"/>
          <c:order val="1"/>
          <c:tx>
            <c:v>BMA PM10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'2023'!$M$5:$M$8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7-4B6F-8C0D-326E87BF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62754"/>
        <c:axId val="1747007633"/>
      </c:lineChart>
      <c:catAx>
        <c:axId val="37516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Lokasi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007633"/>
        <c:crosses val="autoZero"/>
        <c:auto val="1"/>
        <c:lblAlgn val="ctr"/>
        <c:lblOffset val="100"/>
        <c:noMultiLvlLbl val="1"/>
      </c:catAx>
      <c:valAx>
        <c:axId val="174700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 (µg/Nm3)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51627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PM2,5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PM2,5 (µg/Nm3)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'2023'!$P$5:$P$8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29.48</c:v>
                </c:pt>
                <c:pt idx="2">
                  <c:v>35.799999999999997</c:v>
                </c:pt>
                <c:pt idx="3">
                  <c:v>29.3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7D-402D-B97F-D8F3AE69D712}"/>
            </c:ext>
          </c:extLst>
        </c:ser>
        <c:ser>
          <c:idx val="1"/>
          <c:order val="1"/>
          <c:tx>
            <c:v>Melebihi baku mutu</c:v>
          </c:tx>
          <c:spPr>
            <a:solidFill>
              <a:srgbClr val="4EA72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'2023'!$Q$5:$Q$8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B7D-402D-B97F-D8F3AE69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612302"/>
        <c:axId val="1147096998"/>
      </c:barChart>
      <c:catAx>
        <c:axId val="110161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096998"/>
        <c:crosses val="autoZero"/>
        <c:auto val="1"/>
        <c:lblAlgn val="ctr"/>
        <c:lblOffset val="100"/>
        <c:noMultiLvlLbl val="1"/>
      </c:catAx>
      <c:valAx>
        <c:axId val="114709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6123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TSP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TSP (µg/Nm3)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'2023'!$S$5:$S$8</c:f>
              <c:numCache>
                <c:formatCode>General</c:formatCode>
                <c:ptCount val="4"/>
                <c:pt idx="0">
                  <c:v>110.35</c:v>
                </c:pt>
                <c:pt idx="1">
                  <c:v>106.98</c:v>
                </c:pt>
                <c:pt idx="2">
                  <c:v>116.22</c:v>
                </c:pt>
                <c:pt idx="3">
                  <c:v>92.22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F4-4DAD-8832-5A98E133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256353"/>
        <c:axId val="132128720"/>
      </c:barChart>
      <c:lineChart>
        <c:grouping val="standard"/>
        <c:varyColors val="0"/>
        <c:ser>
          <c:idx val="1"/>
          <c:order val="1"/>
          <c:tx>
            <c:v>BMA TSP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'2023'!$R$5:$R$8</c:f>
              <c:numCache>
                <c:formatCode>General</c:formatCode>
                <c:ptCount val="4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4-4DAD-8832-5A98E133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56353"/>
        <c:axId val="132128720"/>
      </c:lineChart>
      <c:catAx>
        <c:axId val="102225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28720"/>
        <c:crosses val="autoZero"/>
        <c:auto val="1"/>
        <c:lblAlgn val="ctr"/>
        <c:lblOffset val="100"/>
        <c:noMultiLvlLbl val="1"/>
      </c:catAx>
      <c:valAx>
        <c:axId val="13212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22563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Pb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Hasil Pemantauan Pb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'2023'!$U$5:$U$8</c:f>
              <c:numCache>
                <c:formatCode>General</c:formatCode>
                <c:ptCount val="4"/>
                <c:pt idx="0">
                  <c:v>0.98</c:v>
                </c:pt>
                <c:pt idx="1">
                  <c:v>0.61</c:v>
                </c:pt>
                <c:pt idx="2">
                  <c:v>1.06</c:v>
                </c:pt>
                <c:pt idx="3">
                  <c:v>0.48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3F-4CAE-83F8-81BF82D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12854"/>
        <c:axId val="1615045603"/>
      </c:barChart>
      <c:lineChart>
        <c:grouping val="standard"/>
        <c:varyColors val="0"/>
        <c:ser>
          <c:idx val="1"/>
          <c:order val="1"/>
          <c:tx>
            <c:v>BMA Pb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'2023'!$A$5:$A$8</c:f>
              <c:strCache>
                <c:ptCount val="4"/>
                <c:pt idx="0">
                  <c:v>PT Logam Bima/Transportasi</c:v>
                </c:pt>
                <c:pt idx="1">
                  <c:v>Kantor Kel. Cigugur Tengah</c:v>
                </c:pt>
                <c:pt idx="2">
                  <c:v>PT Jenshiang Nusantara</c:v>
                </c:pt>
                <c:pt idx="3">
                  <c:v>Perumahan Pilar Mas</c:v>
                </c:pt>
              </c:strCache>
            </c:strRef>
          </c:cat>
          <c:val>
            <c:numRef>
              <c:f>'2023'!$T$5:$T$8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CAE-83F8-81BF82D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12854"/>
        <c:axId val="1615045603"/>
      </c:lineChart>
      <c:catAx>
        <c:axId val="1488812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Lokasi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5045603"/>
        <c:crosses val="autoZero"/>
        <c:auto val="1"/>
        <c:lblAlgn val="ctr"/>
        <c:lblOffset val="100"/>
        <c:noMultiLvlLbl val="1"/>
      </c:catAx>
      <c:valAx>
        <c:axId val="1615045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 (µg/Nm3)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881285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Parameter SO2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SO2 (µg/Nm3)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'2022'!$F$5:$F$8</c:f>
              <c:numCache>
                <c:formatCode>General</c:formatCode>
                <c:ptCount val="4"/>
                <c:pt idx="0">
                  <c:v>32.9</c:v>
                </c:pt>
                <c:pt idx="1">
                  <c:v>39.74</c:v>
                </c:pt>
                <c:pt idx="2">
                  <c:v>44.17</c:v>
                </c:pt>
                <c:pt idx="3">
                  <c:v>37.590000000000003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2A-45EE-ADF5-385CB192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17060"/>
        <c:axId val="1825831717"/>
      </c:barChart>
      <c:lineChart>
        <c:grouping val="standard"/>
        <c:varyColors val="0"/>
        <c:ser>
          <c:idx val="1"/>
          <c:order val="1"/>
          <c:tx>
            <c:v>BMA SO2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'2022'!$A$5:$A$8</c:f>
              <c:strCache>
                <c:ptCount val="4"/>
                <c:pt idx="0">
                  <c:v>Kantor Kel. Cigugur Tengah</c:v>
                </c:pt>
                <c:pt idx="1">
                  <c:v>Perumahan Pilar Mas</c:v>
                </c:pt>
                <c:pt idx="2">
                  <c:v>PT Logam Bima/transportasi</c:v>
                </c:pt>
                <c:pt idx="3">
                  <c:v>PT Jenshiang Nusantara</c:v>
                </c:pt>
              </c:strCache>
            </c:strRef>
          </c:cat>
          <c:val>
            <c:numRef>
              <c:f>'2022'!$E$5:$E$8</c:f>
              <c:numCache>
                <c:formatCode>General</c:formatCode>
                <c:ptCount val="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A-45EE-ADF5-385CB192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17060"/>
        <c:axId val="1825831717"/>
      </c:lineChart>
      <c:catAx>
        <c:axId val="1131017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5831717"/>
        <c:crosses val="autoZero"/>
        <c:auto val="1"/>
        <c:lblAlgn val="ctr"/>
        <c:lblOffset val="100"/>
        <c:noMultiLvlLbl val="1"/>
      </c:catAx>
      <c:valAx>
        <c:axId val="1825831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0170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6.png"/><Relationship Id="rId5" Type="http://schemas.openxmlformats.org/officeDocument/2006/relationships/chart" Target="../charts/chart13.xml"/><Relationship Id="rId10" Type="http://schemas.openxmlformats.org/officeDocument/2006/relationships/image" Target="../media/image5.png"/><Relationship Id="rId4" Type="http://schemas.openxmlformats.org/officeDocument/2006/relationships/chart" Target="../charts/chart12.xml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324</xdr:row>
      <xdr:rowOff>0</xdr:rowOff>
    </xdr:from>
    <xdr:to>
      <xdr:col>1</xdr:col>
      <xdr:colOff>1114425</xdr:colOff>
      <xdr:row>325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EC3C-1C64-474B-A52E-3F4BF2FE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988" y="58915610"/>
          <a:ext cx="1114425" cy="35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542925</xdr:colOff>
      <xdr:row>326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7E110B-9AD4-4EE2-9F11-53076A1CB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0388500"/>
          <a:ext cx="5429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324</xdr:row>
      <xdr:rowOff>0</xdr:rowOff>
    </xdr:from>
    <xdr:to>
      <xdr:col>5</xdr:col>
      <xdr:colOff>894421</xdr:colOff>
      <xdr:row>325</xdr:row>
      <xdr:rowOff>116159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6F9350-69D9-41E2-AD31-978BE5E805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903" b="2475"/>
        <a:stretch/>
      </xdr:blipFill>
      <xdr:spPr bwMode="auto">
        <a:xfrm>
          <a:off x="9745701" y="58915610"/>
          <a:ext cx="894421" cy="302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9</xdr:row>
      <xdr:rowOff>95250</xdr:rowOff>
    </xdr:from>
    <xdr:ext cx="5010150" cy="2628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666750</xdr:colOff>
      <xdr:row>9</xdr:row>
      <xdr:rowOff>95250</xdr:rowOff>
    </xdr:from>
    <xdr:ext cx="5638800" cy="2628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676275</xdr:colOff>
      <xdr:row>9</xdr:row>
      <xdr:rowOff>95250</xdr:rowOff>
    </xdr:from>
    <xdr:ext cx="5924550" cy="2628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95250</xdr:colOff>
      <xdr:row>9</xdr:row>
      <xdr:rowOff>95250</xdr:rowOff>
    </xdr:from>
    <xdr:ext cx="4838700" cy="26289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666750</xdr:colOff>
      <xdr:row>24</xdr:row>
      <xdr:rowOff>104775</xdr:rowOff>
    </xdr:from>
    <xdr:ext cx="5638800" cy="260032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733425</xdr:colOff>
      <xdr:row>24</xdr:row>
      <xdr:rowOff>76200</xdr:rowOff>
    </xdr:from>
    <xdr:ext cx="5715000" cy="2600325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22</xdr:col>
      <xdr:colOff>238125</xdr:colOff>
      <xdr:row>24</xdr:row>
      <xdr:rowOff>104775</xdr:rowOff>
    </xdr:from>
    <xdr:ext cx="4905375" cy="260032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790575</xdr:colOff>
      <xdr:row>24</xdr:row>
      <xdr:rowOff>161925</xdr:rowOff>
    </xdr:from>
    <xdr:ext cx="5010150" cy="260032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962025</xdr:colOff>
      <xdr:row>86</xdr:row>
      <xdr:rowOff>190500</xdr:rowOff>
    </xdr:from>
    <xdr:ext cx="5600700" cy="2514600"/>
    <xdr:pic>
      <xdr:nvPicPr>
        <xdr:cNvPr id="10" name="image2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695325</xdr:colOff>
      <xdr:row>73</xdr:row>
      <xdr:rowOff>190500</xdr:rowOff>
    </xdr:from>
    <xdr:ext cx="5943600" cy="2476500"/>
    <xdr:pic>
      <xdr:nvPicPr>
        <xdr:cNvPr id="11" name="image3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44</xdr:row>
      <xdr:rowOff>142875</xdr:rowOff>
    </xdr:from>
    <xdr:ext cx="3762375" cy="2228850"/>
    <xdr:pic>
      <xdr:nvPicPr>
        <xdr:cNvPr id="12" name="image1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790575</xdr:colOff>
      <xdr:row>9</xdr:row>
      <xdr:rowOff>95250</xdr:rowOff>
    </xdr:from>
    <xdr:ext cx="5010150" cy="26289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666750</xdr:colOff>
      <xdr:row>9</xdr:row>
      <xdr:rowOff>95250</xdr:rowOff>
    </xdr:from>
    <xdr:ext cx="5638800" cy="2628900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676275</xdr:colOff>
      <xdr:row>9</xdr:row>
      <xdr:rowOff>95250</xdr:rowOff>
    </xdr:from>
    <xdr:ext cx="7905750" cy="26289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504825</xdr:colOff>
      <xdr:row>9</xdr:row>
      <xdr:rowOff>95250</xdr:rowOff>
    </xdr:from>
    <xdr:ext cx="4905375" cy="26289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666750</xdr:colOff>
      <xdr:row>24</xdr:row>
      <xdr:rowOff>104775</xdr:rowOff>
    </xdr:from>
    <xdr:ext cx="5638800" cy="26003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295275</xdr:colOff>
      <xdr:row>24</xdr:row>
      <xdr:rowOff>104775</xdr:rowOff>
    </xdr:from>
    <xdr:ext cx="5648325" cy="26003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647700</xdr:colOff>
      <xdr:row>24</xdr:row>
      <xdr:rowOff>104775</xdr:rowOff>
    </xdr:from>
    <xdr:ext cx="4905375" cy="260032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790575</xdr:colOff>
      <xdr:row>24</xdr:row>
      <xdr:rowOff>161925</xdr:rowOff>
    </xdr:from>
    <xdr:ext cx="5010150" cy="26003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104775</xdr:colOff>
      <xdr:row>71</xdr:row>
      <xdr:rowOff>104775</xdr:rowOff>
    </xdr:from>
    <xdr:ext cx="5600700" cy="2486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28575</xdr:rowOff>
    </xdr:from>
    <xdr:ext cx="5943600" cy="24765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352425</xdr:colOff>
      <xdr:row>57</xdr:row>
      <xdr:rowOff>47625</xdr:rowOff>
    </xdr:from>
    <xdr:ext cx="3762375" cy="22288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123825</xdr:colOff>
      <xdr:row>6</xdr:row>
      <xdr:rowOff>161925</xdr:rowOff>
    </xdr:from>
    <xdr:ext cx="6610350" cy="24003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34</xdr:col>
      <xdr:colOff>171450</xdr:colOff>
      <xdr:row>7</xdr:row>
      <xdr:rowOff>0</xdr:rowOff>
    </xdr:from>
    <xdr:ext cx="6448425" cy="2371725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15</xdr:row>
      <xdr:rowOff>123825</xdr:rowOff>
    </xdr:from>
    <xdr:ext cx="10496550" cy="2809875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209550</xdr:colOff>
      <xdr:row>14</xdr:row>
      <xdr:rowOff>9525</xdr:rowOff>
    </xdr:from>
    <xdr:ext cx="5991225" cy="2809875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1438275</xdr:colOff>
      <xdr:row>58</xdr:row>
      <xdr:rowOff>0</xdr:rowOff>
    </xdr:from>
    <xdr:ext cx="6143625" cy="3000375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476250</xdr:colOff>
      <xdr:row>59</xdr:row>
      <xdr:rowOff>114300</xdr:rowOff>
    </xdr:from>
    <xdr:ext cx="5962650" cy="30003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180975</xdr:colOff>
      <xdr:row>29</xdr:row>
      <xdr:rowOff>76200</xdr:rowOff>
    </xdr:from>
    <xdr:ext cx="4143375" cy="220027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361950</xdr:colOff>
      <xdr:row>42</xdr:row>
      <xdr:rowOff>104775</xdr:rowOff>
    </xdr:from>
    <xdr:ext cx="4219575" cy="981075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342900</xdr:colOff>
      <xdr:row>47</xdr:row>
      <xdr:rowOff>342900</xdr:rowOff>
    </xdr:from>
    <xdr:ext cx="4219575" cy="1685925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7"/>
  <sheetViews>
    <sheetView tabSelected="1" topLeftCell="D154" zoomScale="82" workbookViewId="0">
      <selection activeCell="M164" sqref="M164"/>
    </sheetView>
  </sheetViews>
  <sheetFormatPr defaultColWidth="11.21875" defaultRowHeight="15" customHeight="1"/>
  <cols>
    <col min="5" max="5" width="18.21875" customWidth="1"/>
    <col min="6" max="6" width="16" customWidth="1"/>
    <col min="7" max="7" width="12" bestFit="1" customWidth="1"/>
    <col min="8" max="9" width="11.21875" style="85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75" t="s">
        <v>4</v>
      </c>
      <c r="F1" s="79" t="s">
        <v>204</v>
      </c>
      <c r="G1" s="79" t="s">
        <v>205</v>
      </c>
      <c r="H1" s="86" t="s">
        <v>206</v>
      </c>
      <c r="I1" s="77" t="s">
        <v>207</v>
      </c>
    </row>
    <row r="2" spans="1:9">
      <c r="A2" s="3">
        <v>44562</v>
      </c>
      <c r="B2" s="1" t="s">
        <v>5</v>
      </c>
      <c r="C2" s="4">
        <v>29</v>
      </c>
      <c r="D2" s="1" t="s">
        <v>6</v>
      </c>
      <c r="E2" s="76">
        <f t="shared" ref="E2:E317" si="0">(C2-$C$319)/($C$318-$C$319)</f>
        <v>0.27941176470588236</v>
      </c>
      <c r="F2" s="80"/>
      <c r="G2" s="80"/>
      <c r="H2" s="87"/>
      <c r="I2" s="78"/>
    </row>
    <row r="3" spans="1:9">
      <c r="A3" s="3">
        <v>44563</v>
      </c>
      <c r="B3" s="1" t="s">
        <v>7</v>
      </c>
      <c r="C3" s="4">
        <v>23</v>
      </c>
      <c r="D3" s="1" t="s">
        <v>6</v>
      </c>
      <c r="E3" s="76">
        <f t="shared" si="0"/>
        <v>0.19117647058823528</v>
      </c>
      <c r="F3" s="80"/>
      <c r="G3" s="80"/>
      <c r="H3" s="87"/>
      <c r="I3" s="78"/>
    </row>
    <row r="4" spans="1:9">
      <c r="A4" s="3">
        <v>44564</v>
      </c>
      <c r="B4" s="1" t="s">
        <v>5</v>
      </c>
      <c r="C4" s="4">
        <v>28</v>
      </c>
      <c r="D4" s="1" t="s">
        <v>6</v>
      </c>
      <c r="E4" s="76">
        <f t="shared" si="0"/>
        <v>0.26470588235294118</v>
      </c>
      <c r="F4" s="80"/>
      <c r="G4" s="80"/>
      <c r="H4" s="87"/>
      <c r="I4" s="78"/>
    </row>
    <row r="5" spans="1:9">
      <c r="A5" s="3">
        <v>44565</v>
      </c>
      <c r="B5" s="1" t="s">
        <v>5</v>
      </c>
      <c r="C5" s="4">
        <v>29</v>
      </c>
      <c r="D5" s="1" t="s">
        <v>6</v>
      </c>
      <c r="E5" s="76">
        <f t="shared" si="0"/>
        <v>0.27941176470588236</v>
      </c>
      <c r="F5" s="80"/>
      <c r="G5" s="80"/>
      <c r="H5" s="87"/>
      <c r="I5" s="78"/>
    </row>
    <row r="6" spans="1:9">
      <c r="A6" s="3">
        <v>44566</v>
      </c>
      <c r="B6" s="1" t="s">
        <v>5</v>
      </c>
      <c r="C6" s="4">
        <v>42</v>
      </c>
      <c r="D6" s="1" t="s">
        <v>6</v>
      </c>
      <c r="E6" s="76">
        <f t="shared" si="0"/>
        <v>0.47058823529411764</v>
      </c>
      <c r="F6" s="80"/>
      <c r="G6" s="80"/>
      <c r="H6" s="87"/>
      <c r="I6" s="78"/>
    </row>
    <row r="7" spans="1:9">
      <c r="A7" s="3">
        <v>44567</v>
      </c>
      <c r="B7" s="1" t="s">
        <v>5</v>
      </c>
      <c r="C7" s="4">
        <v>43</v>
      </c>
      <c r="D7" s="1" t="s">
        <v>6</v>
      </c>
      <c r="E7" s="76">
        <f t="shared" si="0"/>
        <v>0.48529411764705882</v>
      </c>
      <c r="F7" s="80"/>
      <c r="G7" s="81"/>
      <c r="H7" s="87"/>
      <c r="I7" s="78"/>
    </row>
    <row r="8" spans="1:9">
      <c r="A8" s="3">
        <v>44568</v>
      </c>
      <c r="B8" s="1" t="s">
        <v>5</v>
      </c>
      <c r="C8" s="4">
        <v>27</v>
      </c>
      <c r="D8" s="1" t="s">
        <v>6</v>
      </c>
      <c r="E8" s="76">
        <f t="shared" si="0"/>
        <v>0.25</v>
      </c>
      <c r="F8" s="80"/>
      <c r="G8" s="81"/>
      <c r="H8" s="87"/>
      <c r="I8" s="78"/>
    </row>
    <row r="9" spans="1:9">
      <c r="A9" s="3">
        <v>44569</v>
      </c>
      <c r="B9" s="1" t="s">
        <v>5</v>
      </c>
      <c r="C9" s="4">
        <v>19</v>
      </c>
      <c r="D9" s="1" t="s">
        <v>6</v>
      </c>
      <c r="E9" s="76">
        <f t="shared" si="0"/>
        <v>0.13235294117647059</v>
      </c>
      <c r="F9" s="82">
        <v>20.2578</v>
      </c>
      <c r="G9" s="81">
        <f>($C9-$F9)^2</f>
        <v>1.5820608399999989</v>
      </c>
      <c r="H9" s="117">
        <f>($C9-$F9)/$C9</f>
        <v>-6.6199999999999981E-2</v>
      </c>
      <c r="I9" s="78">
        <f>($C9-$C323)^2</f>
        <v>204.59692986287013</v>
      </c>
    </row>
    <row r="10" spans="1:9">
      <c r="A10" s="3">
        <v>44570</v>
      </c>
      <c r="B10" s="1" t="s">
        <v>7</v>
      </c>
      <c r="C10" s="4">
        <v>25</v>
      </c>
      <c r="D10" s="1" t="s">
        <v>6</v>
      </c>
      <c r="E10" s="76">
        <f t="shared" si="0"/>
        <v>0.22058823529411764</v>
      </c>
      <c r="F10" s="81">
        <v>25.439599999999999</v>
      </c>
      <c r="G10" s="81">
        <f t="shared" ref="G10:G73" si="1">($C10-$F10)^2</f>
        <v>0.19324815999999881</v>
      </c>
      <c r="H10" s="117">
        <f t="shared" ref="H10:H73" si="2">($C10-$F10)/$C10</f>
        <v>-1.7583999999999947E-2</v>
      </c>
      <c r="I10" s="78">
        <f>($C10-$C323)^2</f>
        <v>68.952070049786002</v>
      </c>
    </row>
    <row r="11" spans="1:9">
      <c r="A11" s="3">
        <v>44571</v>
      </c>
      <c r="B11" s="1" t="s">
        <v>5</v>
      </c>
      <c r="C11" s="4">
        <v>21</v>
      </c>
      <c r="D11" s="1" t="s">
        <v>6</v>
      </c>
      <c r="E11" s="76">
        <f t="shared" si="0"/>
        <v>0.16176470588235295</v>
      </c>
      <c r="F11" s="81">
        <v>24.043900000000001</v>
      </c>
      <c r="G11" s="81">
        <f t="shared" si="1"/>
        <v>9.2653272100000041</v>
      </c>
      <c r="H11" s="117">
        <f t="shared" si="2"/>
        <v>-0.14494761904761908</v>
      </c>
      <c r="I11" s="78">
        <f>($C11-$C323)^2</f>
        <v>151.38197659184209</v>
      </c>
    </row>
    <row r="12" spans="1:9">
      <c r="A12" s="3">
        <v>44572</v>
      </c>
      <c r="B12" s="1" t="s">
        <v>5</v>
      </c>
      <c r="C12" s="4">
        <v>20</v>
      </c>
      <c r="D12" s="1" t="s">
        <v>6</v>
      </c>
      <c r="E12" s="76">
        <f t="shared" si="0"/>
        <v>0.14705882352941177</v>
      </c>
      <c r="F12" s="81">
        <v>21.674199999999999</v>
      </c>
      <c r="G12" s="81">
        <f t="shared" si="1"/>
        <v>2.8029456399999968</v>
      </c>
      <c r="H12" s="117">
        <f t="shared" si="2"/>
        <v>-8.3709999999999951E-2</v>
      </c>
      <c r="I12" s="78">
        <f>($C12-$C323)^2</f>
        <v>176.98945322735611</v>
      </c>
    </row>
    <row r="13" spans="1:9">
      <c r="A13" s="3">
        <v>44573</v>
      </c>
      <c r="B13" s="1" t="s">
        <v>8</v>
      </c>
      <c r="C13" s="4">
        <v>23</v>
      </c>
      <c r="D13" s="1" t="s">
        <v>6</v>
      </c>
      <c r="E13" s="76">
        <f t="shared" si="0"/>
        <v>0.19117647058823528</v>
      </c>
      <c r="F13" s="81">
        <v>24.011199999999999</v>
      </c>
      <c r="G13" s="81">
        <f t="shared" si="1"/>
        <v>1.0225254399999975</v>
      </c>
      <c r="H13" s="117">
        <f t="shared" si="2"/>
        <v>-4.3965217391304295E-2</v>
      </c>
      <c r="I13" s="78">
        <f>($C13-$C323)^2</f>
        <v>106.16702332081404</v>
      </c>
    </row>
    <row r="14" spans="1:9">
      <c r="A14" s="3">
        <v>44574</v>
      </c>
      <c r="B14" s="1" t="s">
        <v>8</v>
      </c>
      <c r="C14" s="4">
        <v>15</v>
      </c>
      <c r="D14" s="1" t="s">
        <v>6</v>
      </c>
      <c r="E14" s="76">
        <f t="shared" si="0"/>
        <v>7.3529411764705885E-2</v>
      </c>
      <c r="F14" s="81">
        <v>15.9986</v>
      </c>
      <c r="G14" s="81">
        <f t="shared" si="1"/>
        <v>0.99720195999999939</v>
      </c>
      <c r="H14" s="117">
        <f t="shared" si="2"/>
        <v>-6.6573333333333318E-2</v>
      </c>
      <c r="I14" s="78">
        <f>($C14-$C323)^2</f>
        <v>335.0268364049262</v>
      </c>
    </row>
    <row r="15" spans="1:9">
      <c r="A15" s="3">
        <v>44575</v>
      </c>
      <c r="B15" s="1" t="s">
        <v>5</v>
      </c>
      <c r="C15" s="4">
        <v>26</v>
      </c>
      <c r="D15" s="1" t="s">
        <v>6</v>
      </c>
      <c r="E15" s="76">
        <f t="shared" si="0"/>
        <v>0.23529411764705882</v>
      </c>
      <c r="F15" s="81">
        <v>26.390799999999999</v>
      </c>
      <c r="G15" s="81">
        <f t="shared" si="1"/>
        <v>0.152724639999999</v>
      </c>
      <c r="H15" s="117">
        <f t="shared" si="2"/>
        <v>-1.5030769230769181E-2</v>
      </c>
      <c r="I15" s="78">
        <f>($C15-$C323)^2</f>
        <v>53.344593414271984</v>
      </c>
    </row>
    <row r="16" spans="1:9">
      <c r="A16" s="3">
        <v>44576</v>
      </c>
      <c r="B16" s="1" t="s">
        <v>5</v>
      </c>
      <c r="C16" s="4">
        <v>32</v>
      </c>
      <c r="D16" s="1" t="s">
        <v>6</v>
      </c>
      <c r="E16" s="76">
        <f t="shared" si="0"/>
        <v>0.3235294117647059</v>
      </c>
      <c r="F16" s="81">
        <v>33.166600000000003</v>
      </c>
      <c r="G16" s="81">
        <f t="shared" si="1"/>
        <v>1.3609555600000058</v>
      </c>
      <c r="H16" s="117">
        <f t="shared" si="2"/>
        <v>-3.6456250000000079E-2</v>
      </c>
      <c r="I16" s="78">
        <f>($C16-$C323)^2</f>
        <v>1.6997336011878763</v>
      </c>
    </row>
    <row r="17" spans="1:9">
      <c r="A17" s="3">
        <v>44577</v>
      </c>
      <c r="B17" s="1" t="s">
        <v>5</v>
      </c>
      <c r="C17" s="4">
        <v>34</v>
      </c>
      <c r="D17" s="1" t="s">
        <v>6</v>
      </c>
      <c r="E17" s="76">
        <f t="shared" si="0"/>
        <v>0.35294117647058826</v>
      </c>
      <c r="F17" s="81">
        <v>34.522500000000001</v>
      </c>
      <c r="G17" s="81">
        <f t="shared" si="1"/>
        <v>0.27300625000000089</v>
      </c>
      <c r="H17" s="117">
        <f t="shared" si="2"/>
        <v>-1.5367647058823555E-2</v>
      </c>
      <c r="I17" s="78">
        <f>($C17-$C323)^2</f>
        <v>0.48478033015983946</v>
      </c>
    </row>
    <row r="18" spans="1:9">
      <c r="A18" s="3">
        <v>44578</v>
      </c>
      <c r="B18" s="1" t="s">
        <v>5</v>
      </c>
      <c r="C18" s="4">
        <v>29</v>
      </c>
      <c r="D18" s="1" t="s">
        <v>6</v>
      </c>
      <c r="E18" s="76">
        <f t="shared" si="0"/>
        <v>0.27941176470588236</v>
      </c>
      <c r="F18" s="81">
        <v>29.248000000000001</v>
      </c>
      <c r="G18" s="81">
        <f t="shared" si="1"/>
        <v>6.1504000000000551E-2</v>
      </c>
      <c r="H18" s="117">
        <f t="shared" si="2"/>
        <v>-8.5517241379310729E-3</v>
      </c>
      <c r="I18" s="78">
        <f>($C18-$C323)^2</f>
        <v>18.522163507729932</v>
      </c>
    </row>
    <row r="19" spans="1:9">
      <c r="A19" s="3">
        <v>44579</v>
      </c>
      <c r="B19" s="1" t="s">
        <v>5</v>
      </c>
      <c r="C19" s="4">
        <v>18</v>
      </c>
      <c r="D19" s="1" t="s">
        <v>6</v>
      </c>
      <c r="E19" s="76">
        <f t="shared" si="0"/>
        <v>0.11764705882352941</v>
      </c>
      <c r="F19" s="81">
        <v>19.016500000000001</v>
      </c>
      <c r="G19" s="81">
        <f t="shared" si="1"/>
        <v>1.0332722500000013</v>
      </c>
      <c r="H19" s="117">
        <f t="shared" si="2"/>
        <v>-5.6472222222222257E-2</v>
      </c>
      <c r="I19" s="78">
        <f>($C19-$C323)^2</f>
        <v>234.20440649838415</v>
      </c>
    </row>
    <row r="20" spans="1:9">
      <c r="A20" s="3">
        <v>44580</v>
      </c>
      <c r="B20" s="1" t="s">
        <v>5</v>
      </c>
      <c r="C20" s="4">
        <v>24</v>
      </c>
      <c r="D20" s="1" t="s">
        <v>6</v>
      </c>
      <c r="E20" s="76">
        <f t="shared" si="0"/>
        <v>0.20588235294117646</v>
      </c>
      <c r="F20" s="81">
        <v>22.0246</v>
      </c>
      <c r="G20" s="81">
        <f t="shared" si="1"/>
        <v>3.9022051600000021</v>
      </c>
      <c r="H20" s="117">
        <f t="shared" si="2"/>
        <v>8.2308333333333358E-2</v>
      </c>
      <c r="I20" s="78">
        <f>($C20-$C323)^2</f>
        <v>86.55954668530002</v>
      </c>
    </row>
    <row r="21" spans="1:9">
      <c r="A21" s="3">
        <v>44581</v>
      </c>
      <c r="B21" s="1" t="s">
        <v>5</v>
      </c>
      <c r="C21" s="4">
        <v>16</v>
      </c>
      <c r="D21" s="1" t="s">
        <v>6</v>
      </c>
      <c r="E21" s="76">
        <f t="shared" si="0"/>
        <v>8.8235294117647065E-2</v>
      </c>
      <c r="F21" s="81">
        <v>18.402699999999999</v>
      </c>
      <c r="G21" s="81">
        <f t="shared" si="1"/>
        <v>5.7729672899999969</v>
      </c>
      <c r="H21" s="117">
        <f t="shared" si="2"/>
        <v>-0.15016874999999996</v>
      </c>
      <c r="I21" s="78">
        <f>($C21-$C323)^2</f>
        <v>299.41935976941215</v>
      </c>
    </row>
    <row r="22" spans="1:9">
      <c r="A22" s="3">
        <v>44582</v>
      </c>
      <c r="B22" s="1" t="s">
        <v>5</v>
      </c>
      <c r="C22" s="4">
        <v>21</v>
      </c>
      <c r="D22" s="1" t="s">
        <v>6</v>
      </c>
      <c r="E22" s="76">
        <f t="shared" si="0"/>
        <v>0.16176470588235295</v>
      </c>
      <c r="F22" s="81">
        <v>22.259399999999999</v>
      </c>
      <c r="G22" s="81">
        <f t="shared" si="1"/>
        <v>1.5860883599999984</v>
      </c>
      <c r="H22" s="117">
        <f t="shared" si="2"/>
        <v>-5.9971428571428544E-2</v>
      </c>
      <c r="I22" s="78">
        <f>($C22-$C323)^2</f>
        <v>151.38197659184209</v>
      </c>
    </row>
    <row r="23" spans="1:9">
      <c r="A23" s="3">
        <v>44583</v>
      </c>
      <c r="B23" s="1" t="s">
        <v>8</v>
      </c>
      <c r="C23" s="4">
        <v>17</v>
      </c>
      <c r="D23" s="1" t="s">
        <v>6</v>
      </c>
      <c r="E23" s="76">
        <f t="shared" si="0"/>
        <v>0.10294117647058823</v>
      </c>
      <c r="F23" s="81">
        <v>18.402699999999999</v>
      </c>
      <c r="G23" s="81">
        <f t="shared" si="1"/>
        <v>1.9675672899999983</v>
      </c>
      <c r="H23" s="117">
        <f t="shared" si="2"/>
        <v>-8.2511764705882312E-2</v>
      </c>
      <c r="I23" s="78">
        <f>($C23-$C323)^2</f>
        <v>265.81188313389816</v>
      </c>
    </row>
    <row r="24" spans="1:9">
      <c r="A24" s="3">
        <v>44584</v>
      </c>
      <c r="B24" s="1" t="s">
        <v>5</v>
      </c>
      <c r="C24" s="4">
        <v>32</v>
      </c>
      <c r="D24" s="1" t="s">
        <v>6</v>
      </c>
      <c r="E24" s="76">
        <f t="shared" si="0"/>
        <v>0.3235294117647059</v>
      </c>
      <c r="F24" s="81">
        <v>32.713299999999997</v>
      </c>
      <c r="G24" s="81">
        <f t="shared" si="1"/>
        <v>0.50879688999999528</v>
      </c>
      <c r="H24" s="117">
        <f t="shared" si="2"/>
        <v>-2.2290624999999897E-2</v>
      </c>
      <c r="I24" s="78">
        <f>($C24-$C323)^2</f>
        <v>1.6997336011878763</v>
      </c>
    </row>
    <row r="25" spans="1:9">
      <c r="A25" s="3">
        <v>44585</v>
      </c>
      <c r="B25" s="1" t="s">
        <v>5</v>
      </c>
      <c r="C25" s="4">
        <v>22</v>
      </c>
      <c r="D25" s="1" t="s">
        <v>6</v>
      </c>
      <c r="E25" s="76">
        <f t="shared" si="0"/>
        <v>0.17647058823529413</v>
      </c>
      <c r="F25" s="81">
        <v>21.418399999999998</v>
      </c>
      <c r="G25" s="81">
        <f t="shared" si="1"/>
        <v>0.33825856000000193</v>
      </c>
      <c r="H25" s="117">
        <f t="shared" si="2"/>
        <v>2.6436363636363713E-2</v>
      </c>
      <c r="I25" s="78">
        <f>($C25-$C323)^2</f>
        <v>127.77449995632806</v>
      </c>
    </row>
    <row r="26" spans="1:9">
      <c r="A26" s="3">
        <v>44586</v>
      </c>
      <c r="B26" s="1" t="s">
        <v>9</v>
      </c>
      <c r="C26" s="4">
        <v>31</v>
      </c>
      <c r="D26" s="1" t="s">
        <v>6</v>
      </c>
      <c r="E26" s="76">
        <f t="shared" si="0"/>
        <v>0.30882352941176472</v>
      </c>
      <c r="F26" s="81">
        <v>32.680300000000003</v>
      </c>
      <c r="G26" s="81">
        <f t="shared" si="1"/>
        <v>2.8234080900000085</v>
      </c>
      <c r="H26" s="117">
        <f t="shared" si="2"/>
        <v>-5.4203225806451698E-2</v>
      </c>
      <c r="I26" s="78">
        <f>($C26-$C323)^2</f>
        <v>5.307210236701895</v>
      </c>
    </row>
    <row r="27" spans="1:9">
      <c r="A27" s="3">
        <v>44587</v>
      </c>
      <c r="B27" s="1" t="s">
        <v>9</v>
      </c>
      <c r="C27" s="4">
        <v>24</v>
      </c>
      <c r="D27" s="1" t="s">
        <v>6</v>
      </c>
      <c r="E27" s="76">
        <f t="shared" si="0"/>
        <v>0.20588235294117646</v>
      </c>
      <c r="F27" s="81">
        <v>24.757999999999999</v>
      </c>
      <c r="G27" s="81">
        <f t="shared" si="1"/>
        <v>0.57456399999999863</v>
      </c>
      <c r="H27" s="117">
        <f t="shared" si="2"/>
        <v>-3.1583333333333297E-2</v>
      </c>
      <c r="I27" s="78">
        <f>($C27-$C323)^2</f>
        <v>86.55954668530002</v>
      </c>
    </row>
    <row r="28" spans="1:9">
      <c r="A28" s="3">
        <v>44588</v>
      </c>
      <c r="B28" s="2" t="s">
        <v>5</v>
      </c>
      <c r="C28" s="4">
        <v>17</v>
      </c>
      <c r="D28" s="1" t="s">
        <v>6</v>
      </c>
      <c r="E28" s="76">
        <f t="shared" si="0"/>
        <v>0.10294117647058823</v>
      </c>
      <c r="F28" s="81">
        <v>18.180499999999999</v>
      </c>
      <c r="G28" s="81">
        <f t="shared" si="1"/>
        <v>1.3935802499999965</v>
      </c>
      <c r="H28" s="117">
        <f t="shared" si="2"/>
        <v>-6.9441176470588145E-2</v>
      </c>
      <c r="I28" s="78">
        <f>($C28-$C323)^2</f>
        <v>265.81188313389816</v>
      </c>
    </row>
    <row r="29" spans="1:9">
      <c r="A29" s="3">
        <v>44589</v>
      </c>
      <c r="B29" s="2" t="s">
        <v>5</v>
      </c>
      <c r="C29" s="4">
        <v>29</v>
      </c>
      <c r="D29" s="1" t="s">
        <v>6</v>
      </c>
      <c r="E29" s="76">
        <f t="shared" si="0"/>
        <v>0.27941176470588236</v>
      </c>
      <c r="F29" s="81">
        <v>29.416499999999999</v>
      </c>
      <c r="G29" s="81">
        <f t="shared" si="1"/>
        <v>0.17347224999999933</v>
      </c>
      <c r="H29" s="117">
        <f t="shared" si="2"/>
        <v>-1.4362068965517213E-2</v>
      </c>
      <c r="I29" s="78">
        <f>($C29-$C323)^2</f>
        <v>18.522163507729932</v>
      </c>
    </row>
    <row r="30" spans="1:9">
      <c r="A30" s="3">
        <v>44590</v>
      </c>
      <c r="B30" s="2" t="s">
        <v>5</v>
      </c>
      <c r="C30" s="4">
        <v>17</v>
      </c>
      <c r="D30" s="1" t="s">
        <v>6</v>
      </c>
      <c r="E30" s="76">
        <f t="shared" si="0"/>
        <v>0.10294117647058823</v>
      </c>
      <c r="F30" s="81">
        <v>18.9102</v>
      </c>
      <c r="G30" s="81">
        <f t="shared" si="1"/>
        <v>3.648864039999999</v>
      </c>
      <c r="H30" s="117">
        <f t="shared" si="2"/>
        <v>-0.11236470588235292</v>
      </c>
      <c r="I30" s="78">
        <f>($C30-$C323)^2</f>
        <v>265.81188313389816</v>
      </c>
    </row>
    <row r="31" spans="1:9">
      <c r="A31" s="3">
        <v>44591</v>
      </c>
      <c r="B31" s="2" t="s">
        <v>5</v>
      </c>
      <c r="C31" s="4">
        <v>47</v>
      </c>
      <c r="D31" s="1" t="s">
        <v>6</v>
      </c>
      <c r="E31" s="76">
        <f t="shared" si="0"/>
        <v>0.54411764705882348</v>
      </c>
      <c r="F31" s="81">
        <v>51.7331</v>
      </c>
      <c r="G31" s="81">
        <f t="shared" si="1"/>
        <v>22.402235610000002</v>
      </c>
      <c r="H31" s="117">
        <f t="shared" si="2"/>
        <v>-0.10070425531914894</v>
      </c>
      <c r="I31" s="78">
        <f>(C31-$C323)^2</f>
        <v>187.58758406847761</v>
      </c>
    </row>
    <row r="32" spans="1:9">
      <c r="A32" s="3">
        <v>44592</v>
      </c>
      <c r="B32" s="2" t="s">
        <v>5</v>
      </c>
      <c r="C32" s="4">
        <v>45</v>
      </c>
      <c r="D32" s="1" t="s">
        <v>6</v>
      </c>
      <c r="E32" s="76">
        <f t="shared" si="0"/>
        <v>0.51470588235294112</v>
      </c>
      <c r="F32" s="81">
        <v>44.8217</v>
      </c>
      <c r="G32" s="81">
        <f t="shared" si="1"/>
        <v>3.1790890000000044E-2</v>
      </c>
      <c r="H32" s="117">
        <f t="shared" si="2"/>
        <v>3.9622222222222246E-3</v>
      </c>
      <c r="I32" s="78">
        <f>(C32-$C323)^2</f>
        <v>136.80253733950565</v>
      </c>
    </row>
    <row r="33" spans="1:9">
      <c r="A33" s="3">
        <v>44593</v>
      </c>
      <c r="B33" s="2" t="s">
        <v>5</v>
      </c>
      <c r="C33" s="4">
        <v>33</v>
      </c>
      <c r="D33" s="1" t="s">
        <v>6</v>
      </c>
      <c r="E33" s="76">
        <f t="shared" si="0"/>
        <v>0.33823529411764708</v>
      </c>
      <c r="F33" s="81">
        <v>33.364899999999999</v>
      </c>
      <c r="G33" s="81">
        <f t="shared" si="1"/>
        <v>0.13315200999999902</v>
      </c>
      <c r="H33" s="117">
        <f t="shared" si="2"/>
        <v>-1.1057575757575717E-2</v>
      </c>
      <c r="I33" s="78">
        <f>(C33-$C323)^2</f>
        <v>9.2256965673857896E-2</v>
      </c>
    </row>
    <row r="34" spans="1:9">
      <c r="A34" s="3">
        <v>44594</v>
      </c>
      <c r="B34" s="2" t="s">
        <v>5</v>
      </c>
      <c r="C34" s="4">
        <v>32</v>
      </c>
      <c r="D34" s="1" t="s">
        <v>6</v>
      </c>
      <c r="E34" s="76">
        <f t="shared" si="0"/>
        <v>0.3235294117647059</v>
      </c>
      <c r="F34" s="81">
        <v>32.8065</v>
      </c>
      <c r="G34" s="81">
        <f t="shared" si="1"/>
        <v>0.65044224999999967</v>
      </c>
      <c r="H34" s="117">
        <f t="shared" si="2"/>
        <v>-2.5203124999999993E-2</v>
      </c>
      <c r="I34" s="78">
        <f>(C34-$C323)^2</f>
        <v>1.6997336011878763</v>
      </c>
    </row>
    <row r="35" spans="1:9">
      <c r="A35" s="3">
        <v>44595</v>
      </c>
      <c r="B35" s="2" t="s">
        <v>5</v>
      </c>
      <c r="C35" s="4">
        <v>43</v>
      </c>
      <c r="D35" s="1" t="s">
        <v>6</v>
      </c>
      <c r="E35" s="76">
        <f t="shared" si="0"/>
        <v>0.48529411764705882</v>
      </c>
      <c r="F35" s="81">
        <v>43.946530000000003</v>
      </c>
      <c r="G35" s="81">
        <f t="shared" si="1"/>
        <v>0.89591904090000518</v>
      </c>
      <c r="H35" s="117">
        <f t="shared" si="2"/>
        <v>-2.2012325581395414E-2</v>
      </c>
      <c r="I35" s="78">
        <f>(C35-$C323)^2</f>
        <v>94.01749061053367</v>
      </c>
    </row>
    <row r="36" spans="1:9">
      <c r="A36" s="3">
        <v>44596</v>
      </c>
      <c r="B36" s="2" t="s">
        <v>5</v>
      </c>
      <c r="C36" s="4">
        <v>37</v>
      </c>
      <c r="D36" s="1" t="s">
        <v>6</v>
      </c>
      <c r="E36" s="76">
        <f t="shared" si="0"/>
        <v>0.39705882352941174</v>
      </c>
      <c r="F36" s="81">
        <v>36.279200000000003</v>
      </c>
      <c r="G36" s="81">
        <f t="shared" si="1"/>
        <v>0.51955263999999568</v>
      </c>
      <c r="H36" s="117">
        <f t="shared" si="2"/>
        <v>1.9481081081081E-2</v>
      </c>
      <c r="I36" s="78">
        <f>(C36-$C323)^2</f>
        <v>13.662350423617784</v>
      </c>
    </row>
    <row r="37" spans="1:9">
      <c r="A37" s="3">
        <v>44597</v>
      </c>
      <c r="B37" s="2" t="s">
        <v>5</v>
      </c>
      <c r="C37" s="4">
        <v>55</v>
      </c>
      <c r="D37" s="1" t="s">
        <v>6</v>
      </c>
      <c r="E37" s="76">
        <f t="shared" si="0"/>
        <v>0.66176470588235292</v>
      </c>
      <c r="F37" s="81">
        <v>53.838500000000003</v>
      </c>
      <c r="G37" s="81">
        <f t="shared" si="1"/>
        <v>1.3490822499999922</v>
      </c>
      <c r="H37" s="117">
        <f t="shared" si="2"/>
        <v>2.1118181818181758E-2</v>
      </c>
      <c r="I37" s="78">
        <f>(C37-$C323)^2</f>
        <v>470.72777098436546</v>
      </c>
    </row>
    <row r="38" spans="1:9">
      <c r="A38" s="3">
        <v>44598</v>
      </c>
      <c r="B38" s="2" t="s">
        <v>5</v>
      </c>
      <c r="C38" s="4">
        <v>22</v>
      </c>
      <c r="D38" s="1" t="s">
        <v>6</v>
      </c>
      <c r="E38" s="76">
        <f t="shared" si="0"/>
        <v>0.17647058823529413</v>
      </c>
      <c r="F38" s="81">
        <v>21.754899999999999</v>
      </c>
      <c r="G38" s="81">
        <f t="shared" si="1"/>
        <v>6.0074010000000372E-2</v>
      </c>
      <c r="H38" s="117">
        <f t="shared" si="2"/>
        <v>1.1140909090909125E-2</v>
      </c>
      <c r="I38" s="78">
        <f>(C38-$C323)^2</f>
        <v>127.77449995632806</v>
      </c>
    </row>
    <row r="39" spans="1:9">
      <c r="A39" s="3">
        <v>44599</v>
      </c>
      <c r="B39" s="2" t="s">
        <v>7</v>
      </c>
      <c r="C39" s="4">
        <v>13</v>
      </c>
      <c r="D39" s="1" t="s">
        <v>6</v>
      </c>
      <c r="E39" s="76">
        <f t="shared" si="0"/>
        <v>4.4117647058823532E-2</v>
      </c>
      <c r="F39" s="81">
        <v>11.368399999999999</v>
      </c>
      <c r="G39" s="81">
        <f t="shared" si="1"/>
        <v>2.6621185600000019</v>
      </c>
      <c r="H39" s="117">
        <f t="shared" si="2"/>
        <v>0.12550769230769235</v>
      </c>
      <c r="I39" s="78">
        <f>(C39-$C323)^2</f>
        <v>412.24178967595424</v>
      </c>
    </row>
    <row r="40" spans="1:9">
      <c r="A40" s="3">
        <v>44600</v>
      </c>
      <c r="B40" s="2" t="s">
        <v>5</v>
      </c>
      <c r="C40" s="4">
        <v>20</v>
      </c>
      <c r="D40" s="1" t="s">
        <v>6</v>
      </c>
      <c r="E40" s="76">
        <f t="shared" si="0"/>
        <v>0.14705882352941177</v>
      </c>
      <c r="F40" s="81">
        <v>19.045000000000002</v>
      </c>
      <c r="G40" s="81">
        <f t="shared" si="1"/>
        <v>0.91202499999999675</v>
      </c>
      <c r="H40" s="117">
        <f t="shared" si="2"/>
        <v>4.7749999999999918E-2</v>
      </c>
      <c r="I40" s="78">
        <f>(C40-$C323)^2</f>
        <v>176.98945322735611</v>
      </c>
    </row>
    <row r="41" spans="1:9">
      <c r="A41" s="3">
        <v>44601</v>
      </c>
      <c r="B41" s="2" t="s">
        <v>5</v>
      </c>
      <c r="C41" s="4">
        <v>32</v>
      </c>
      <c r="D41" s="1" t="s">
        <v>6</v>
      </c>
      <c r="E41" s="76">
        <f t="shared" si="0"/>
        <v>0.3235294117647059</v>
      </c>
      <c r="F41" s="81">
        <v>35.1541</v>
      </c>
      <c r="G41" s="81">
        <f t="shared" si="1"/>
        <v>9.9483468099999985</v>
      </c>
      <c r="H41" s="117">
        <f t="shared" si="2"/>
        <v>-9.856562499999999E-2</v>
      </c>
      <c r="I41" s="78">
        <f>(C41-$C323)^2</f>
        <v>1.6997336011878763</v>
      </c>
    </row>
    <row r="42" spans="1:9">
      <c r="A42" s="3">
        <v>44602</v>
      </c>
      <c r="B42" s="2" t="s">
        <v>7</v>
      </c>
      <c r="C42" s="4">
        <v>18</v>
      </c>
      <c r="D42" s="1" t="s">
        <v>6</v>
      </c>
      <c r="E42" s="76">
        <f t="shared" si="0"/>
        <v>0.11764705882352941</v>
      </c>
      <c r="F42" s="81">
        <v>18.525700000000001</v>
      </c>
      <c r="G42" s="81">
        <f t="shared" si="1"/>
        <v>0.27636049000000051</v>
      </c>
      <c r="H42" s="117">
        <f t="shared" si="2"/>
        <v>-2.9205555555555582E-2</v>
      </c>
      <c r="I42" s="78">
        <f>(C42-$C323)^2</f>
        <v>234.20440649838415</v>
      </c>
    </row>
    <row r="43" spans="1:9">
      <c r="A43" s="3">
        <v>44603</v>
      </c>
      <c r="B43" s="2" t="s">
        <v>9</v>
      </c>
      <c r="C43" s="4">
        <v>18</v>
      </c>
      <c r="D43" s="1" t="s">
        <v>6</v>
      </c>
      <c r="E43" s="76">
        <f t="shared" si="0"/>
        <v>0.11764705882352941</v>
      </c>
      <c r="F43" s="81">
        <v>18.417999999999999</v>
      </c>
      <c r="G43" s="81">
        <f t="shared" si="1"/>
        <v>0.17472399999999938</v>
      </c>
      <c r="H43" s="117">
        <f t="shared" si="2"/>
        <v>-2.3222222222222182E-2</v>
      </c>
      <c r="I43" s="78">
        <f>(C43-$C323)^2</f>
        <v>234.20440649838415</v>
      </c>
    </row>
    <row r="44" spans="1:9">
      <c r="A44" s="3">
        <v>44604</v>
      </c>
      <c r="B44" s="2" t="s">
        <v>8</v>
      </c>
      <c r="C44" s="4">
        <v>14</v>
      </c>
      <c r="D44" s="1" t="s">
        <v>6</v>
      </c>
      <c r="E44" s="76">
        <f t="shared" si="0"/>
        <v>5.8823529411764705E-2</v>
      </c>
      <c r="F44" s="81">
        <v>14.2682</v>
      </c>
      <c r="G44" s="81">
        <f t="shared" si="1"/>
        <v>7.1931240000000118E-2</v>
      </c>
      <c r="H44" s="117">
        <f t="shared" si="2"/>
        <v>-1.9157142857142873E-2</v>
      </c>
      <c r="I44" s="78">
        <f>(C44-$C323)^2</f>
        <v>372.63431304044019</v>
      </c>
    </row>
    <row r="45" spans="1:9">
      <c r="A45" s="3">
        <v>44605</v>
      </c>
      <c r="B45" s="2" t="s">
        <v>5</v>
      </c>
      <c r="C45" s="4">
        <v>24</v>
      </c>
      <c r="D45" s="1" t="s">
        <v>6</v>
      </c>
      <c r="E45" s="76">
        <f t="shared" si="0"/>
        <v>0.20588235294117646</v>
      </c>
      <c r="F45" s="81">
        <v>25.671399999999998</v>
      </c>
      <c r="G45" s="81">
        <f t="shared" si="1"/>
        <v>2.7935779599999946</v>
      </c>
      <c r="H45" s="117">
        <f t="shared" si="2"/>
        <v>-6.9641666666666602E-2</v>
      </c>
      <c r="I45" s="78">
        <f>(C45-$C323)^2</f>
        <v>86.55954668530002</v>
      </c>
    </row>
    <row r="46" spans="1:9">
      <c r="A46" s="3">
        <v>44606</v>
      </c>
      <c r="B46" s="2" t="s">
        <v>5</v>
      </c>
      <c r="C46" s="4">
        <v>26</v>
      </c>
      <c r="D46" s="1" t="s">
        <v>6</v>
      </c>
      <c r="E46" s="76">
        <f t="shared" si="0"/>
        <v>0.23529411764705882</v>
      </c>
      <c r="F46" s="81">
        <v>26.020600000000002</v>
      </c>
      <c r="G46" s="81">
        <f t="shared" si="1"/>
        <v>4.2436000000007121E-4</v>
      </c>
      <c r="H46" s="117">
        <f t="shared" si="2"/>
        <v>-7.9230769230775877E-4</v>
      </c>
      <c r="I46" s="78">
        <f>(C46-$C323)^2</f>
        <v>53.344593414271984</v>
      </c>
    </row>
    <row r="47" spans="1:9">
      <c r="A47" s="3">
        <v>44607</v>
      </c>
      <c r="B47" s="2" t="s">
        <v>5</v>
      </c>
      <c r="C47" s="4">
        <v>19</v>
      </c>
      <c r="D47" s="1" t="s">
        <v>6</v>
      </c>
      <c r="E47" s="76">
        <f t="shared" si="0"/>
        <v>0.13235294117647059</v>
      </c>
      <c r="F47" s="81">
        <v>20.305700000000002</v>
      </c>
      <c r="G47" s="81">
        <f t="shared" si="1"/>
        <v>1.7048524900000044</v>
      </c>
      <c r="H47" s="117">
        <f t="shared" si="2"/>
        <v>-6.872105263157903E-2</v>
      </c>
      <c r="I47" s="78">
        <f>(C47-$C323)^2</f>
        <v>204.59692986287013</v>
      </c>
    </row>
    <row r="48" spans="1:9">
      <c r="A48" s="3">
        <v>44608</v>
      </c>
      <c r="B48" s="2" t="s">
        <v>5</v>
      </c>
      <c r="C48" s="4">
        <v>15</v>
      </c>
      <c r="D48" s="1" t="s">
        <v>6</v>
      </c>
      <c r="E48" s="76">
        <f t="shared" si="0"/>
        <v>7.3529411764705885E-2</v>
      </c>
      <c r="F48" s="81">
        <v>14.994899999999999</v>
      </c>
      <c r="G48" s="81">
        <f t="shared" si="1"/>
        <v>2.6010000000005594E-5</v>
      </c>
      <c r="H48" s="117">
        <f t="shared" si="2"/>
        <v>3.4000000000003656E-4</v>
      </c>
      <c r="I48" s="78">
        <f>(C48-$C323)^2</f>
        <v>335.0268364049262</v>
      </c>
    </row>
    <row r="49" spans="1:9">
      <c r="A49" s="3">
        <v>44609</v>
      </c>
      <c r="B49" s="2" t="s">
        <v>5</v>
      </c>
      <c r="C49" s="4">
        <v>24</v>
      </c>
      <c r="D49" s="1" t="s">
        <v>6</v>
      </c>
      <c r="E49" s="76">
        <f t="shared" si="0"/>
        <v>0.20588235294117646</v>
      </c>
      <c r="F49" s="81">
        <v>25.596599999999999</v>
      </c>
      <c r="G49" s="81">
        <f t="shared" si="1"/>
        <v>2.5491315599999957</v>
      </c>
      <c r="H49" s="117">
        <f t="shared" si="2"/>
        <v>-6.6524999999999945E-2</v>
      </c>
      <c r="I49" s="78">
        <f>(C49-$C323)^2</f>
        <v>86.55954668530002</v>
      </c>
    </row>
    <row r="50" spans="1:9">
      <c r="A50" s="3">
        <v>44610</v>
      </c>
      <c r="B50" s="2" t="s">
        <v>5</v>
      </c>
      <c r="C50" s="4">
        <v>27</v>
      </c>
      <c r="D50" s="1" t="s">
        <v>6</v>
      </c>
      <c r="E50" s="76">
        <f t="shared" si="0"/>
        <v>0.25</v>
      </c>
      <c r="F50" s="81">
        <v>27.857500000000002</v>
      </c>
      <c r="G50" s="81">
        <f t="shared" si="1"/>
        <v>0.73530625000000294</v>
      </c>
      <c r="H50" s="117">
        <f t="shared" si="2"/>
        <v>-3.175925925925932E-2</v>
      </c>
      <c r="I50" s="78">
        <f>(C50-$C323)^2</f>
        <v>39.737116778757965</v>
      </c>
    </row>
    <row r="51" spans="1:9">
      <c r="A51" s="3">
        <v>44611</v>
      </c>
      <c r="B51" s="2" t="s">
        <v>5</v>
      </c>
      <c r="C51" s="4">
        <v>32</v>
      </c>
      <c r="D51" s="1" t="s">
        <v>6</v>
      </c>
      <c r="E51" s="76">
        <f t="shared" si="0"/>
        <v>0.3235294117647059</v>
      </c>
      <c r="F51" s="81">
        <v>33.042499999999997</v>
      </c>
      <c r="G51" s="81">
        <f t="shared" si="1"/>
        <v>1.0868062499999935</v>
      </c>
      <c r="H51" s="117">
        <f t="shared" si="2"/>
        <v>-3.2578124999999902E-2</v>
      </c>
      <c r="I51" s="78">
        <f>(C51-$C323)^2</f>
        <v>1.6997336011878763</v>
      </c>
    </row>
    <row r="52" spans="1:9">
      <c r="A52" s="3">
        <v>44612</v>
      </c>
      <c r="B52" s="2" t="s">
        <v>5</v>
      </c>
      <c r="C52" s="4">
        <v>42</v>
      </c>
      <c r="D52" s="1" t="s">
        <v>6</v>
      </c>
      <c r="E52" s="76">
        <f t="shared" si="0"/>
        <v>0.47058823529411764</v>
      </c>
      <c r="F52" s="81">
        <v>42.728900000000003</v>
      </c>
      <c r="G52" s="81">
        <f t="shared" si="1"/>
        <v>0.53129521000000435</v>
      </c>
      <c r="H52" s="117">
        <f t="shared" si="2"/>
        <v>-1.7354761904761977E-2</v>
      </c>
      <c r="I52" s="78">
        <f>(C52-$C323)^2</f>
        <v>75.624967246047689</v>
      </c>
    </row>
    <row r="53" spans="1:9">
      <c r="A53" s="3">
        <v>44613</v>
      </c>
      <c r="B53" s="2" t="s">
        <v>5</v>
      </c>
      <c r="C53" s="4">
        <v>43</v>
      </c>
      <c r="D53" s="1" t="s">
        <v>6</v>
      </c>
      <c r="E53" s="76">
        <f t="shared" si="0"/>
        <v>0.48529411764705882</v>
      </c>
      <c r="F53" s="81">
        <v>43.355899999999998</v>
      </c>
      <c r="G53" s="81">
        <f t="shared" si="1"/>
        <v>0.12666480999999882</v>
      </c>
      <c r="H53" s="117">
        <f t="shared" si="2"/>
        <v>-8.2767441860464724E-3</v>
      </c>
      <c r="I53" s="78">
        <f>(C53-$C323)^2</f>
        <v>94.01749061053367</v>
      </c>
    </row>
    <row r="54" spans="1:9">
      <c r="A54" s="3">
        <v>44614</v>
      </c>
      <c r="B54" s="2" t="s">
        <v>5</v>
      </c>
      <c r="C54" s="4">
        <v>38</v>
      </c>
      <c r="D54" s="1" t="s">
        <v>6</v>
      </c>
      <c r="E54" s="76">
        <f t="shared" si="0"/>
        <v>0.41176470588235292</v>
      </c>
      <c r="F54" s="81">
        <v>39.087600000000002</v>
      </c>
      <c r="G54" s="81">
        <f t="shared" si="1"/>
        <v>1.1828737600000041</v>
      </c>
      <c r="H54" s="117">
        <f t="shared" si="2"/>
        <v>-2.8621052631578998E-2</v>
      </c>
      <c r="I54" s="78">
        <f>(C54-$C323)^2</f>
        <v>22.054873788103766</v>
      </c>
    </row>
    <row r="55" spans="1:9">
      <c r="A55" s="3">
        <v>44615</v>
      </c>
      <c r="B55" s="2" t="s">
        <v>5</v>
      </c>
      <c r="C55" s="4">
        <v>29</v>
      </c>
      <c r="D55" s="1" t="s">
        <v>6</v>
      </c>
      <c r="E55" s="76">
        <f t="shared" si="0"/>
        <v>0.27941176470588236</v>
      </c>
      <c r="F55" s="81">
        <v>29.1997</v>
      </c>
      <c r="G55" s="81">
        <f t="shared" si="1"/>
        <v>3.9880089999999993E-2</v>
      </c>
      <c r="H55" s="117">
        <f t="shared" si="2"/>
        <v>-6.8862068965517241E-3</v>
      </c>
      <c r="I55" s="78">
        <f>(C55-$C323)^2</f>
        <v>18.522163507729932</v>
      </c>
    </row>
    <row r="56" spans="1:9">
      <c r="A56" s="3">
        <v>44616</v>
      </c>
      <c r="B56" s="2" t="s">
        <v>8</v>
      </c>
      <c r="C56" s="4">
        <v>13</v>
      </c>
      <c r="D56" s="1" t="s">
        <v>6</v>
      </c>
      <c r="E56" s="76">
        <f t="shared" si="0"/>
        <v>4.4117647058823532E-2</v>
      </c>
      <c r="F56" s="81">
        <v>13.583299999999999</v>
      </c>
      <c r="G56" s="81">
        <f t="shared" si="1"/>
        <v>0.34023888999999941</v>
      </c>
      <c r="H56" s="117">
        <f t="shared" si="2"/>
        <v>-4.4869230769230731E-2</v>
      </c>
      <c r="I56" s="78">
        <f>(C56-$C323)^2</f>
        <v>412.24178967595424</v>
      </c>
    </row>
    <row r="57" spans="1:9">
      <c r="A57" s="3">
        <v>44617</v>
      </c>
      <c r="B57" s="2" t="s">
        <v>5</v>
      </c>
      <c r="C57" s="4">
        <v>10</v>
      </c>
      <c r="D57" s="1" t="s">
        <v>6</v>
      </c>
      <c r="E57" s="76">
        <f t="shared" si="0"/>
        <v>0</v>
      </c>
      <c r="F57" s="81">
        <v>11.7707</v>
      </c>
      <c r="G57" s="81">
        <f t="shared" si="1"/>
        <v>3.135378489999999</v>
      </c>
      <c r="H57" s="117">
        <f t="shared" si="2"/>
        <v>-0.17706999999999998</v>
      </c>
      <c r="I57" s="78">
        <f>(C57-$C323)^2</f>
        <v>543.06421958249632</v>
      </c>
    </row>
    <row r="58" spans="1:9">
      <c r="A58" s="3">
        <v>44618</v>
      </c>
      <c r="B58" s="2" t="s">
        <v>9</v>
      </c>
      <c r="C58" s="4">
        <v>14</v>
      </c>
      <c r="D58" s="1" t="s">
        <v>6</v>
      </c>
      <c r="E58" s="76">
        <f t="shared" si="0"/>
        <v>5.8823529411764705E-2</v>
      </c>
      <c r="F58" s="81">
        <v>14.879099999999999</v>
      </c>
      <c r="G58" s="81">
        <f t="shared" si="1"/>
        <v>0.7728168099999988</v>
      </c>
      <c r="H58" s="117">
        <f t="shared" si="2"/>
        <v>-6.2792857142857095E-2</v>
      </c>
      <c r="I58" s="78">
        <f>(C58-$C323)^2</f>
        <v>372.63431304044019</v>
      </c>
    </row>
    <row r="59" spans="1:9">
      <c r="A59" s="3">
        <v>44619</v>
      </c>
      <c r="B59" s="2" t="s">
        <v>9</v>
      </c>
      <c r="C59" s="4">
        <v>16</v>
      </c>
      <c r="D59" s="1" t="s">
        <v>6</v>
      </c>
      <c r="E59" s="76">
        <f t="shared" si="0"/>
        <v>8.8235294117647065E-2</v>
      </c>
      <c r="F59" s="81">
        <v>15.6594</v>
      </c>
      <c r="G59" s="81">
        <f t="shared" si="1"/>
        <v>0.11600836000000016</v>
      </c>
      <c r="H59" s="117">
        <f t="shared" si="2"/>
        <v>2.1287500000000015E-2</v>
      </c>
      <c r="I59" s="78">
        <f>(C59-$C323)^2</f>
        <v>299.41935976941215</v>
      </c>
    </row>
    <row r="60" spans="1:9">
      <c r="A60" s="3">
        <v>44620</v>
      </c>
      <c r="B60" s="2" t="s">
        <v>9</v>
      </c>
      <c r="C60" s="4">
        <v>15</v>
      </c>
      <c r="D60" s="1" t="s">
        <v>6</v>
      </c>
      <c r="E60" s="76">
        <f t="shared" si="0"/>
        <v>7.3529411764705885E-2</v>
      </c>
      <c r="F60" s="81">
        <v>17.329000000000001</v>
      </c>
      <c r="G60" s="81">
        <f t="shared" si="1"/>
        <v>5.424241000000003</v>
      </c>
      <c r="H60" s="117">
        <f t="shared" si="2"/>
        <v>-0.15526666666666672</v>
      </c>
      <c r="I60" s="78">
        <f>(C60-$C323)^2</f>
        <v>335.0268364049262</v>
      </c>
    </row>
    <row r="61" spans="1:9">
      <c r="A61" s="3">
        <v>44621</v>
      </c>
      <c r="B61" s="2" t="s">
        <v>8</v>
      </c>
      <c r="C61" s="4">
        <v>16</v>
      </c>
      <c r="D61" s="1" t="s">
        <v>6</v>
      </c>
      <c r="E61" s="76">
        <f t="shared" si="0"/>
        <v>8.8235294117647065E-2</v>
      </c>
      <c r="F61" s="81">
        <v>18.475899999999999</v>
      </c>
      <c r="G61" s="81">
        <f t="shared" si="1"/>
        <v>6.1300808099999964</v>
      </c>
      <c r="H61" s="117">
        <f t="shared" si="2"/>
        <v>-0.15474374999999996</v>
      </c>
      <c r="I61" s="78">
        <f>(C61-$C323)^2</f>
        <v>299.41935976941215</v>
      </c>
    </row>
    <row r="62" spans="1:9">
      <c r="A62" s="3">
        <v>44622</v>
      </c>
      <c r="B62" s="2" t="s">
        <v>8</v>
      </c>
      <c r="C62" s="4">
        <v>14</v>
      </c>
      <c r="D62" s="1" t="s">
        <v>6</v>
      </c>
      <c r="E62" s="76">
        <f t="shared" si="0"/>
        <v>5.8823529411764705E-2</v>
      </c>
      <c r="F62" s="81">
        <v>15.4781</v>
      </c>
      <c r="G62" s="81">
        <f t="shared" si="1"/>
        <v>2.1847796099999988</v>
      </c>
      <c r="H62" s="117">
        <f t="shared" si="2"/>
        <v>-0.1055785714285714</v>
      </c>
      <c r="I62" s="78">
        <f>(C62-$C323)^2</f>
        <v>372.63431304044019</v>
      </c>
    </row>
    <row r="63" spans="1:9">
      <c r="A63" s="3">
        <v>44623</v>
      </c>
      <c r="B63" s="2" t="s">
        <v>5</v>
      </c>
      <c r="C63" s="4">
        <v>14</v>
      </c>
      <c r="D63" s="1" t="s">
        <v>6</v>
      </c>
      <c r="E63" s="76">
        <f t="shared" si="0"/>
        <v>5.8823529411764705E-2</v>
      </c>
      <c r="F63" s="81">
        <v>16.894500000000001</v>
      </c>
      <c r="G63" s="81">
        <f t="shared" si="1"/>
        <v>8.3781302500000034</v>
      </c>
      <c r="H63" s="117">
        <f t="shared" si="2"/>
        <v>-0.20675000000000004</v>
      </c>
      <c r="I63" s="78">
        <f>(C63-$C323)^2</f>
        <v>372.63431304044019</v>
      </c>
    </row>
    <row r="64" spans="1:9">
      <c r="A64" s="3">
        <v>44624</v>
      </c>
      <c r="B64" s="2" t="s">
        <v>5</v>
      </c>
      <c r="C64" s="4">
        <v>16</v>
      </c>
      <c r="D64" s="1" t="s">
        <v>6</v>
      </c>
      <c r="E64" s="76">
        <f t="shared" si="0"/>
        <v>8.8235294117647065E-2</v>
      </c>
      <c r="F64" s="81">
        <v>16.609100000000002</v>
      </c>
      <c r="G64" s="81">
        <f t="shared" si="1"/>
        <v>0.37100281000000185</v>
      </c>
      <c r="H64" s="117">
        <f t="shared" si="2"/>
        <v>-3.8068750000000096E-2</v>
      </c>
      <c r="I64" s="78">
        <f>(C64-$C323)^2</f>
        <v>299.41935976941215</v>
      </c>
    </row>
    <row r="65" spans="1:9">
      <c r="A65" s="3">
        <v>44625</v>
      </c>
      <c r="B65" s="2" t="s">
        <v>8</v>
      </c>
      <c r="C65" s="4">
        <v>20</v>
      </c>
      <c r="D65" s="1" t="s">
        <v>6</v>
      </c>
      <c r="E65" s="76">
        <f t="shared" si="0"/>
        <v>0.14705882352941177</v>
      </c>
      <c r="F65" s="81">
        <v>21.241599999999998</v>
      </c>
      <c r="G65" s="81">
        <f t="shared" si="1"/>
        <v>1.5415705599999956</v>
      </c>
      <c r="H65" s="117">
        <f t="shared" si="2"/>
        <v>-6.2079999999999913E-2</v>
      </c>
      <c r="I65" s="78">
        <f>(C65-$C323)^2</f>
        <v>176.98945322735611</v>
      </c>
    </row>
    <row r="66" spans="1:9">
      <c r="A66" s="3">
        <v>44626</v>
      </c>
      <c r="B66" s="2" t="s">
        <v>5</v>
      </c>
      <c r="C66" s="4">
        <v>17</v>
      </c>
      <c r="D66" s="1" t="s">
        <v>6</v>
      </c>
      <c r="E66" s="76">
        <f t="shared" si="0"/>
        <v>0.10294117647058823</v>
      </c>
      <c r="F66" s="81">
        <v>21.417200000000001</v>
      </c>
      <c r="G66" s="81">
        <f t="shared" si="1"/>
        <v>19.51165584000001</v>
      </c>
      <c r="H66" s="117">
        <f t="shared" si="2"/>
        <v>-0.25983529411764711</v>
      </c>
      <c r="I66" s="78">
        <f>(C66-$C323)^2</f>
        <v>265.81188313389816</v>
      </c>
    </row>
    <row r="67" spans="1:9">
      <c r="A67" s="3">
        <v>44627</v>
      </c>
      <c r="B67" s="2" t="s">
        <v>9</v>
      </c>
      <c r="C67" s="4">
        <v>12</v>
      </c>
      <c r="D67" s="1" t="s">
        <v>6</v>
      </c>
      <c r="E67" s="76">
        <f t="shared" si="0"/>
        <v>2.9411764705882353E-2</v>
      </c>
      <c r="F67" s="81">
        <v>15.0261</v>
      </c>
      <c r="G67" s="81">
        <f t="shared" si="1"/>
        <v>9.1572812099999972</v>
      </c>
      <c r="H67" s="117">
        <f t="shared" si="2"/>
        <v>-0.25217499999999998</v>
      </c>
      <c r="I67" s="78">
        <f>(C67-$C323)^2</f>
        <v>453.84926631146823</v>
      </c>
    </row>
    <row r="68" spans="1:9">
      <c r="A68" s="3">
        <v>44628</v>
      </c>
      <c r="B68" s="2" t="s">
        <v>5</v>
      </c>
      <c r="C68" s="4">
        <v>17</v>
      </c>
      <c r="D68" s="1" t="s">
        <v>6</v>
      </c>
      <c r="E68" s="76">
        <f t="shared" si="0"/>
        <v>0.10294117647058823</v>
      </c>
      <c r="F68" s="81">
        <v>16.108599999999999</v>
      </c>
      <c r="G68" s="81">
        <f t="shared" si="1"/>
        <v>0.79459396000000149</v>
      </c>
      <c r="H68" s="117">
        <f t="shared" si="2"/>
        <v>5.2435294117647108E-2</v>
      </c>
      <c r="I68" s="78">
        <f>(C68-$C323)^2</f>
        <v>265.81188313389816</v>
      </c>
    </row>
    <row r="69" spans="1:9">
      <c r="A69" s="3">
        <v>44629</v>
      </c>
      <c r="B69" s="2" t="s">
        <v>5</v>
      </c>
      <c r="C69" s="4">
        <v>30</v>
      </c>
      <c r="D69" s="1" t="s">
        <v>6</v>
      </c>
      <c r="E69" s="76">
        <f t="shared" si="0"/>
        <v>0.29411764705882354</v>
      </c>
      <c r="F69" s="81">
        <v>30.782699999999998</v>
      </c>
      <c r="G69" s="81">
        <f t="shared" si="1"/>
        <v>0.61261928999999749</v>
      </c>
      <c r="H69" s="117">
        <f t="shared" si="2"/>
        <v>-2.6089999999999947E-2</v>
      </c>
      <c r="I69" s="78">
        <f>(C69-$C323)^2</f>
        <v>10.914686872215913</v>
      </c>
    </row>
    <row r="70" spans="1:9">
      <c r="A70" s="3">
        <v>44630</v>
      </c>
      <c r="B70" s="2" t="s">
        <v>5</v>
      </c>
      <c r="C70" s="4">
        <v>36</v>
      </c>
      <c r="D70" s="1" t="s">
        <v>6</v>
      </c>
      <c r="E70" s="76">
        <f t="shared" si="0"/>
        <v>0.38235294117647056</v>
      </c>
      <c r="F70" s="81">
        <v>36.341500000000003</v>
      </c>
      <c r="G70" s="81">
        <f t="shared" si="1"/>
        <v>0.11662225000000237</v>
      </c>
      <c r="H70" s="117">
        <f t="shared" si="2"/>
        <v>-9.4861111111112072E-3</v>
      </c>
      <c r="I70" s="78">
        <f>(C70-$C323)^2</f>
        <v>7.2698270591318028</v>
      </c>
    </row>
    <row r="71" spans="1:9">
      <c r="A71" s="3">
        <v>44631</v>
      </c>
      <c r="B71" s="2" t="s">
        <v>5</v>
      </c>
      <c r="C71" s="4">
        <v>28</v>
      </c>
      <c r="D71" s="1" t="s">
        <v>6</v>
      </c>
      <c r="E71" s="76">
        <f t="shared" si="0"/>
        <v>0.26470588235294118</v>
      </c>
      <c r="F71" s="81">
        <v>29.0336</v>
      </c>
      <c r="G71" s="81">
        <f t="shared" si="1"/>
        <v>1.0683289599999997</v>
      </c>
      <c r="H71" s="117">
        <f t="shared" si="2"/>
        <v>-3.6914285714285712E-2</v>
      </c>
      <c r="I71" s="78">
        <f>(C71-$C323)^2</f>
        <v>28.12964014324395</v>
      </c>
    </row>
    <row r="72" spans="1:9">
      <c r="A72" s="3">
        <v>44632</v>
      </c>
      <c r="B72" s="2" t="s">
        <v>5</v>
      </c>
      <c r="C72" s="4">
        <v>20</v>
      </c>
      <c r="D72" s="1" t="s">
        <v>6</v>
      </c>
      <c r="E72" s="76">
        <f t="shared" si="0"/>
        <v>0.14705882352941177</v>
      </c>
      <c r="F72" s="81">
        <v>21.0123</v>
      </c>
      <c r="G72" s="81">
        <f t="shared" si="1"/>
        <v>1.0247512899999995</v>
      </c>
      <c r="H72" s="117">
        <f t="shared" si="2"/>
        <v>-5.0614999999999986E-2</v>
      </c>
      <c r="I72" s="78">
        <f>(C72-$C323)^2</f>
        <v>176.98945322735611</v>
      </c>
    </row>
    <row r="73" spans="1:9">
      <c r="A73" s="3">
        <v>44633</v>
      </c>
      <c r="B73" s="2" t="s">
        <v>8</v>
      </c>
      <c r="C73" s="4">
        <v>17</v>
      </c>
      <c r="D73" s="1" t="s">
        <v>6</v>
      </c>
      <c r="E73" s="76">
        <f t="shared" si="0"/>
        <v>0.10294117647058823</v>
      </c>
      <c r="F73" s="81">
        <v>16.2683</v>
      </c>
      <c r="G73" s="81">
        <f t="shared" si="1"/>
        <v>0.53538489</v>
      </c>
      <c r="H73" s="117">
        <f t="shared" si="2"/>
        <v>4.3041176470588235E-2</v>
      </c>
      <c r="I73" s="78">
        <f>(C73-$C323)^2</f>
        <v>265.81188313389816</v>
      </c>
    </row>
    <row r="74" spans="1:9">
      <c r="A74" s="3">
        <v>44634</v>
      </c>
      <c r="B74" s="2" t="s">
        <v>7</v>
      </c>
      <c r="C74" s="4">
        <v>14</v>
      </c>
      <c r="D74" s="1" t="s">
        <v>6</v>
      </c>
      <c r="E74" s="76">
        <f t="shared" si="0"/>
        <v>5.8823529411764705E-2</v>
      </c>
      <c r="F74" s="81">
        <v>14.413600000000001</v>
      </c>
      <c r="G74" s="81">
        <f t="shared" ref="G74:G119" si="3">($C74-$F74)^2</f>
        <v>0.17106496000000052</v>
      </c>
      <c r="H74" s="117">
        <f t="shared" ref="H74:H137" si="4">($C74-$F74)/$C74</f>
        <v>-2.9542857142857187E-2</v>
      </c>
      <c r="I74" s="78">
        <f>(C74-$C323)^2</f>
        <v>372.63431304044019</v>
      </c>
    </row>
    <row r="75" spans="1:9">
      <c r="A75" s="3">
        <v>44635</v>
      </c>
      <c r="B75" s="2" t="s">
        <v>5</v>
      </c>
      <c r="C75" s="4">
        <v>19</v>
      </c>
      <c r="D75" s="1" t="s">
        <v>6</v>
      </c>
      <c r="E75" s="76">
        <f t="shared" si="0"/>
        <v>0.13235294117647059</v>
      </c>
      <c r="F75" s="81">
        <v>21.184000000000001</v>
      </c>
      <c r="G75" s="81">
        <f t="shared" si="3"/>
        <v>4.7698560000000043</v>
      </c>
      <c r="H75" s="117">
        <f t="shared" si="4"/>
        <v>-0.11494736842105269</v>
      </c>
      <c r="I75" s="78">
        <f>(C75-$C323)^2</f>
        <v>204.59692986287013</v>
      </c>
    </row>
    <row r="76" spans="1:9">
      <c r="A76" s="3">
        <v>44636</v>
      </c>
      <c r="B76" s="2" t="s">
        <v>5</v>
      </c>
      <c r="C76" s="4">
        <v>31</v>
      </c>
      <c r="D76" s="1" t="s">
        <v>6</v>
      </c>
      <c r="E76" s="76">
        <f t="shared" si="0"/>
        <v>0.30882352941176472</v>
      </c>
      <c r="F76" s="81">
        <v>32.271000000000001</v>
      </c>
      <c r="G76" s="81">
        <f t="shared" si="3"/>
        <v>1.6154410000000021</v>
      </c>
      <c r="H76" s="117">
        <f t="shared" si="4"/>
        <v>-4.1000000000000023E-2</v>
      </c>
      <c r="I76" s="78">
        <f>(C76-$C323)^2</f>
        <v>5.307210236701895</v>
      </c>
    </row>
    <row r="77" spans="1:9">
      <c r="A77" s="3">
        <v>44637</v>
      </c>
      <c r="B77" s="2" t="s">
        <v>5</v>
      </c>
      <c r="C77" s="4">
        <v>41</v>
      </c>
      <c r="D77" s="1" t="s">
        <v>6</v>
      </c>
      <c r="E77" s="76">
        <f t="shared" si="0"/>
        <v>0.45588235294117646</v>
      </c>
      <c r="F77" s="81">
        <v>42.515300000000003</v>
      </c>
      <c r="G77" s="81">
        <f t="shared" si="3"/>
        <v>2.2961340900000105</v>
      </c>
      <c r="H77" s="117">
        <f t="shared" si="4"/>
        <v>-3.6958536585365936E-2</v>
      </c>
      <c r="I77" s="78">
        <f>(C77-$C323)^2</f>
        <v>59.232443881561707</v>
      </c>
    </row>
    <row r="78" spans="1:9">
      <c r="A78" s="3">
        <v>44638</v>
      </c>
      <c r="B78" s="2" t="s">
        <v>5</v>
      </c>
      <c r="C78" s="4">
        <v>36</v>
      </c>
      <c r="D78" s="1" t="s">
        <v>6</v>
      </c>
      <c r="E78" s="76">
        <f t="shared" si="0"/>
        <v>0.38235294117647056</v>
      </c>
      <c r="F78" s="81">
        <v>36.511299999999999</v>
      </c>
      <c r="G78" s="81">
        <f t="shared" si="3"/>
        <v>0.26142768999999849</v>
      </c>
      <c r="H78" s="117">
        <f t="shared" si="4"/>
        <v>-1.4202777777777738E-2</v>
      </c>
      <c r="I78" s="78">
        <f>(C78-$C323)^2</f>
        <v>7.2698270591318028</v>
      </c>
    </row>
    <row r="79" spans="1:9">
      <c r="A79" s="3">
        <v>44639</v>
      </c>
      <c r="B79" s="2" t="s">
        <v>5</v>
      </c>
      <c r="C79" s="4">
        <v>32</v>
      </c>
      <c r="D79" s="1" t="s">
        <v>6</v>
      </c>
      <c r="E79" s="76">
        <f t="shared" si="0"/>
        <v>0.3235294117647059</v>
      </c>
      <c r="F79" s="81">
        <v>30.630600000000001</v>
      </c>
      <c r="G79" s="81">
        <f t="shared" si="3"/>
        <v>1.8752563599999967</v>
      </c>
      <c r="H79" s="117">
        <f t="shared" si="4"/>
        <v>4.2793749999999964E-2</v>
      </c>
      <c r="I79" s="78">
        <f>(C79-$C323)^2</f>
        <v>1.6997336011878763</v>
      </c>
    </row>
    <row r="80" spans="1:9">
      <c r="A80" s="3">
        <v>44640</v>
      </c>
      <c r="B80" s="2" t="s">
        <v>7</v>
      </c>
      <c r="C80" s="4">
        <v>27</v>
      </c>
      <c r="D80" s="1" t="s">
        <v>6</v>
      </c>
      <c r="E80" s="76">
        <f t="shared" si="0"/>
        <v>0.25</v>
      </c>
      <c r="F80" s="81">
        <v>27.892099999999999</v>
      </c>
      <c r="G80" s="81">
        <f t="shared" si="3"/>
        <v>0.79584240999999867</v>
      </c>
      <c r="H80" s="117">
        <f t="shared" si="4"/>
        <v>-3.3040740740740711E-2</v>
      </c>
      <c r="I80" s="78">
        <f>(C80-$C323)^2</f>
        <v>39.737116778757965</v>
      </c>
    </row>
    <row r="81" spans="1:9">
      <c r="A81" s="3">
        <v>44641</v>
      </c>
      <c r="B81" s="2" t="s">
        <v>7</v>
      </c>
      <c r="C81" s="4">
        <v>36</v>
      </c>
      <c r="D81" s="1" t="s">
        <v>6</v>
      </c>
      <c r="E81" s="76">
        <f t="shared" si="0"/>
        <v>0.38235294117647056</v>
      </c>
      <c r="F81" s="81">
        <v>36.5443</v>
      </c>
      <c r="G81" s="81">
        <f t="shared" si="3"/>
        <v>0.29626248999999977</v>
      </c>
      <c r="H81" s="117">
        <f t="shared" si="4"/>
        <v>-1.5119444444444439E-2</v>
      </c>
      <c r="I81" s="78">
        <f>(C81-$C323)^2</f>
        <v>7.2698270591318028</v>
      </c>
    </row>
    <row r="82" spans="1:9">
      <c r="A82" s="3">
        <v>44642</v>
      </c>
      <c r="B82" s="2" t="s">
        <v>8</v>
      </c>
      <c r="C82" s="4">
        <v>15</v>
      </c>
      <c r="D82" s="1" t="s">
        <v>6</v>
      </c>
      <c r="E82" s="76">
        <f t="shared" si="0"/>
        <v>7.3529411764705885E-2</v>
      </c>
      <c r="F82" s="81">
        <v>14.5001</v>
      </c>
      <c r="G82" s="81">
        <f t="shared" si="3"/>
        <v>0.24990001000000023</v>
      </c>
      <c r="H82" s="117">
        <f t="shared" si="4"/>
        <v>3.3326666666666685E-2</v>
      </c>
      <c r="I82" s="78">
        <f>(C82-$C323)^2</f>
        <v>335.0268364049262</v>
      </c>
    </row>
    <row r="83" spans="1:9">
      <c r="A83" s="3">
        <v>44643</v>
      </c>
      <c r="B83" s="2" t="s">
        <v>8</v>
      </c>
      <c r="C83" s="4">
        <v>23</v>
      </c>
      <c r="D83" s="1" t="s">
        <v>6</v>
      </c>
      <c r="E83" s="76">
        <f t="shared" si="0"/>
        <v>0.19117647058823528</v>
      </c>
      <c r="F83" s="81">
        <v>24.15</v>
      </c>
      <c r="G83" s="81">
        <f t="shared" si="3"/>
        <v>1.3224999999999967</v>
      </c>
      <c r="H83" s="117">
        <f t="shared" si="4"/>
        <v>-4.999999999999994E-2</v>
      </c>
      <c r="I83" s="78">
        <f>(C83-$C323)^2</f>
        <v>106.16702332081404</v>
      </c>
    </row>
    <row r="84" spans="1:9">
      <c r="A84" s="3">
        <v>44644</v>
      </c>
      <c r="B84" s="2" t="s">
        <v>5</v>
      </c>
      <c r="C84" s="4">
        <v>17</v>
      </c>
      <c r="D84" s="1" t="s">
        <v>6</v>
      </c>
      <c r="E84" s="76">
        <f t="shared" si="0"/>
        <v>0.10294117647058823</v>
      </c>
      <c r="F84" s="81">
        <v>16.7806</v>
      </c>
      <c r="G84" s="81">
        <f t="shared" si="3"/>
        <v>4.8136360000000114E-2</v>
      </c>
      <c r="H84" s="117">
        <f t="shared" si="4"/>
        <v>1.2905882352941192E-2</v>
      </c>
      <c r="I84" s="78">
        <f>(C84-$C323)^2</f>
        <v>265.81188313389816</v>
      </c>
    </row>
    <row r="85" spans="1:9">
      <c r="A85" s="3">
        <v>44645</v>
      </c>
      <c r="B85" s="2" t="s">
        <v>5</v>
      </c>
      <c r="C85" s="4">
        <v>34</v>
      </c>
      <c r="D85" s="1" t="s">
        <v>6</v>
      </c>
      <c r="E85" s="76">
        <f t="shared" si="0"/>
        <v>0.35294117647058826</v>
      </c>
      <c r="F85" s="81">
        <v>33.6004</v>
      </c>
      <c r="G85" s="81">
        <f t="shared" si="3"/>
        <v>0.1596801599999996</v>
      </c>
      <c r="H85" s="117">
        <f t="shared" si="4"/>
        <v>1.1752941176470574E-2</v>
      </c>
      <c r="I85" s="78">
        <f>(C85-$C323)^2</f>
        <v>0.48478033015983946</v>
      </c>
    </row>
    <row r="86" spans="1:9">
      <c r="A86" s="3">
        <v>44646</v>
      </c>
      <c r="B86" s="2" t="s">
        <v>5</v>
      </c>
      <c r="C86" s="4">
        <v>56</v>
      </c>
      <c r="D86" s="1" t="s">
        <v>10</v>
      </c>
      <c r="E86" s="76">
        <f t="shared" si="0"/>
        <v>0.67647058823529416</v>
      </c>
      <c r="F86" s="81">
        <v>54.3474</v>
      </c>
      <c r="G86" s="81">
        <f t="shared" si="3"/>
        <v>2.7310867599999988</v>
      </c>
      <c r="H86" s="117">
        <f t="shared" si="4"/>
        <v>2.9510714285714279E-2</v>
      </c>
      <c r="I86" s="78">
        <f>(C86-$C323)^2</f>
        <v>515.12029434885142</v>
      </c>
    </row>
    <row r="87" spans="1:9">
      <c r="A87" s="3">
        <v>44647</v>
      </c>
      <c r="B87" s="2" t="s">
        <v>5</v>
      </c>
      <c r="C87" s="4">
        <v>35</v>
      </c>
      <c r="D87" s="1" t="s">
        <v>6</v>
      </c>
      <c r="E87" s="76">
        <f t="shared" si="0"/>
        <v>0.36764705882352944</v>
      </c>
      <c r="F87" s="81">
        <v>35.670999999999999</v>
      </c>
      <c r="G87" s="81">
        <f t="shared" si="3"/>
        <v>0.45024099999999917</v>
      </c>
      <c r="H87" s="117">
        <f t="shared" si="4"/>
        <v>-1.9171428571428555E-2</v>
      </c>
      <c r="I87" s="78">
        <f>(C87-$C323)^2</f>
        <v>2.8773036946458213</v>
      </c>
    </row>
    <row r="88" spans="1:9">
      <c r="A88" s="3">
        <v>44648</v>
      </c>
      <c r="B88" s="2" t="s">
        <v>7</v>
      </c>
      <c r="C88" s="4">
        <v>18</v>
      </c>
      <c r="D88" s="1" t="s">
        <v>6</v>
      </c>
      <c r="E88" s="76">
        <f t="shared" si="0"/>
        <v>0.11764705882352941</v>
      </c>
      <c r="F88" s="81">
        <v>20.277899999999999</v>
      </c>
      <c r="G88" s="81">
        <f t="shared" si="3"/>
        <v>5.1888284099999948</v>
      </c>
      <c r="H88" s="117">
        <f t="shared" si="4"/>
        <v>-0.12654999999999994</v>
      </c>
      <c r="I88" s="78">
        <f>(C88-$C323)^2</f>
        <v>234.20440649838415</v>
      </c>
    </row>
    <row r="89" spans="1:9">
      <c r="A89" s="3">
        <v>44649</v>
      </c>
      <c r="B89" s="2" t="s">
        <v>5</v>
      </c>
      <c r="C89" s="4">
        <v>35</v>
      </c>
      <c r="D89" s="1" t="s">
        <v>6</v>
      </c>
      <c r="E89" s="76">
        <f t="shared" si="0"/>
        <v>0.36764705882352944</v>
      </c>
      <c r="F89" s="81">
        <v>34.707999999999998</v>
      </c>
      <c r="G89" s="81">
        <f t="shared" si="3"/>
        <v>8.5264000000000936E-2</v>
      </c>
      <c r="H89" s="117">
        <f t="shared" si="4"/>
        <v>8.3428571428571883E-3</v>
      </c>
      <c r="I89" s="78">
        <f>(C89-$C323)^2</f>
        <v>2.8773036946458213</v>
      </c>
    </row>
    <row r="90" spans="1:9">
      <c r="A90" s="3">
        <v>44650</v>
      </c>
      <c r="B90" s="2" t="s">
        <v>5</v>
      </c>
      <c r="C90" s="4">
        <v>48</v>
      </c>
      <c r="D90" s="1" t="s">
        <v>6</v>
      </c>
      <c r="E90" s="76">
        <f t="shared" si="0"/>
        <v>0.55882352941176472</v>
      </c>
      <c r="F90" s="81">
        <v>48.8459</v>
      </c>
      <c r="G90" s="81">
        <f t="shared" si="3"/>
        <v>0.71554681000000053</v>
      </c>
      <c r="H90" s="117">
        <f t="shared" si="4"/>
        <v>-1.7622916666666672E-2</v>
      </c>
      <c r="I90" s="78">
        <f>(C90-$C323)^2</f>
        <v>215.98010743296359</v>
      </c>
    </row>
    <row r="91" spans="1:9">
      <c r="A91" s="3">
        <v>44651</v>
      </c>
      <c r="B91" s="2" t="s">
        <v>5</v>
      </c>
      <c r="C91" s="4">
        <v>55</v>
      </c>
      <c r="D91" s="1" t="s">
        <v>10</v>
      </c>
      <c r="E91" s="76">
        <f t="shared" si="0"/>
        <v>0.66176470588235292</v>
      </c>
      <c r="F91" s="81">
        <v>53.425400000000003</v>
      </c>
      <c r="G91" s="81">
        <f t="shared" si="3"/>
        <v>2.4793651599999893</v>
      </c>
      <c r="H91" s="117">
        <f t="shared" si="4"/>
        <v>2.8629090909090847E-2</v>
      </c>
      <c r="I91" s="78">
        <f>(C91-$C323)^2</f>
        <v>470.72777098436546</v>
      </c>
    </row>
    <row r="92" spans="1:9">
      <c r="A92" s="3">
        <v>44652</v>
      </c>
      <c r="B92" s="2" t="s">
        <v>5</v>
      </c>
      <c r="C92" s="4">
        <v>36</v>
      </c>
      <c r="D92" s="1" t="s">
        <v>6</v>
      </c>
      <c r="E92" s="76">
        <f t="shared" si="0"/>
        <v>0.38235294117647056</v>
      </c>
      <c r="F92" s="81">
        <v>36.919800000000002</v>
      </c>
      <c r="G92" s="81">
        <f t="shared" si="3"/>
        <v>0.84603204000000398</v>
      </c>
      <c r="H92" s="117">
        <f t="shared" si="4"/>
        <v>-2.5550000000000059E-2</v>
      </c>
      <c r="I92" s="78">
        <f>(C92-$C323)^2</f>
        <v>7.2698270591318028</v>
      </c>
    </row>
    <row r="93" spans="1:9">
      <c r="A93" s="3">
        <v>44653</v>
      </c>
      <c r="B93" s="2" t="s">
        <v>5</v>
      </c>
      <c r="C93" s="4">
        <v>34</v>
      </c>
      <c r="D93" s="1" t="s">
        <v>6</v>
      </c>
      <c r="E93" s="76">
        <f t="shared" si="0"/>
        <v>0.35294117647058826</v>
      </c>
      <c r="F93" s="81">
        <v>33.722299999999997</v>
      </c>
      <c r="G93" s="81">
        <f t="shared" si="3"/>
        <v>7.7117290000001629E-2</v>
      </c>
      <c r="H93" s="117">
        <f t="shared" si="4"/>
        <v>8.1676470588236162E-3</v>
      </c>
      <c r="I93" s="78">
        <f>(C93-$C323)^2</f>
        <v>0.48478033015983946</v>
      </c>
    </row>
    <row r="94" spans="1:9">
      <c r="A94" s="3">
        <v>44654</v>
      </c>
      <c r="B94" s="2" t="s">
        <v>5</v>
      </c>
      <c r="C94" s="4">
        <v>38</v>
      </c>
      <c r="D94" s="1" t="s">
        <v>6</v>
      </c>
      <c r="E94" s="76">
        <f t="shared" si="0"/>
        <v>0.41176470588235292</v>
      </c>
      <c r="F94" s="81">
        <v>39.293900000000001</v>
      </c>
      <c r="G94" s="81">
        <f t="shared" si="3"/>
        <v>1.6741772100000019</v>
      </c>
      <c r="H94" s="117">
        <f t="shared" si="4"/>
        <v>-3.4050000000000018E-2</v>
      </c>
      <c r="I94" s="78">
        <f>(C94-$C323)^2</f>
        <v>22.054873788103766</v>
      </c>
    </row>
    <row r="95" spans="1:9">
      <c r="A95" s="3">
        <v>44655</v>
      </c>
      <c r="B95" s="2" t="s">
        <v>7</v>
      </c>
      <c r="C95" s="4">
        <v>16</v>
      </c>
      <c r="D95" s="1" t="s">
        <v>6</v>
      </c>
      <c r="E95" s="76">
        <f t="shared" si="0"/>
        <v>8.8235294117647065E-2</v>
      </c>
      <c r="F95" s="81">
        <v>16.256499999999999</v>
      </c>
      <c r="G95" s="81">
        <f t="shared" si="3"/>
        <v>6.5792249999999525E-2</v>
      </c>
      <c r="H95" s="117">
        <f t="shared" si="4"/>
        <v>-1.6031249999999941E-2</v>
      </c>
      <c r="I95" s="78">
        <f>(C95-$C323)^2</f>
        <v>299.41935976941215</v>
      </c>
    </row>
    <row r="96" spans="1:9">
      <c r="A96" s="3">
        <v>44656</v>
      </c>
      <c r="B96" s="2" t="s">
        <v>5</v>
      </c>
      <c r="C96" s="4">
        <v>28</v>
      </c>
      <c r="D96" s="1" t="s">
        <v>6</v>
      </c>
      <c r="E96" s="76">
        <f t="shared" si="0"/>
        <v>0.26470588235294118</v>
      </c>
      <c r="F96" s="81">
        <v>28.627500000000001</v>
      </c>
      <c r="G96" s="81">
        <f t="shared" si="3"/>
        <v>0.39375625000000158</v>
      </c>
      <c r="H96" s="117">
        <f t="shared" si="4"/>
        <v>-2.2410714285714332E-2</v>
      </c>
      <c r="I96" s="78">
        <f>(C96-$C323)^2</f>
        <v>28.12964014324395</v>
      </c>
    </row>
    <row r="97" spans="1:9">
      <c r="A97" s="3">
        <v>44657</v>
      </c>
      <c r="B97" s="2" t="s">
        <v>5</v>
      </c>
      <c r="C97" s="4">
        <v>40</v>
      </c>
      <c r="D97" s="1" t="s">
        <v>6</v>
      </c>
      <c r="E97" s="76">
        <f t="shared" si="0"/>
        <v>0.44117647058823528</v>
      </c>
      <c r="F97" s="81">
        <v>37.752699999999997</v>
      </c>
      <c r="G97" s="81">
        <f t="shared" si="3"/>
        <v>5.0503572900000124</v>
      </c>
      <c r="H97" s="117">
        <f t="shared" si="4"/>
        <v>5.6182500000000066E-2</v>
      </c>
      <c r="I97" s="78">
        <f>(C97-$C323)^2</f>
        <v>44.839920517075726</v>
      </c>
    </row>
    <row r="98" spans="1:9">
      <c r="A98" s="3">
        <v>44658</v>
      </c>
      <c r="B98" s="2" t="s">
        <v>5</v>
      </c>
      <c r="C98" s="4">
        <v>21</v>
      </c>
      <c r="D98" s="1" t="s">
        <v>6</v>
      </c>
      <c r="E98" s="76">
        <f t="shared" si="0"/>
        <v>0.16176470588235295</v>
      </c>
      <c r="F98" s="81">
        <v>20.631699999999999</v>
      </c>
      <c r="G98" s="81">
        <f t="shared" si="3"/>
        <v>0.13564489000000104</v>
      </c>
      <c r="H98" s="117">
        <f t="shared" si="4"/>
        <v>1.7538095238095304E-2</v>
      </c>
      <c r="I98" s="78">
        <f>(C98-$C323)^2</f>
        <v>151.38197659184209</v>
      </c>
    </row>
    <row r="99" spans="1:9">
      <c r="A99" s="3">
        <v>44659</v>
      </c>
      <c r="B99" s="2" t="s">
        <v>7</v>
      </c>
      <c r="C99" s="4">
        <v>20</v>
      </c>
      <c r="D99" s="1" t="s">
        <v>6</v>
      </c>
      <c r="E99" s="76">
        <f t="shared" si="0"/>
        <v>0.14705882352941177</v>
      </c>
      <c r="F99" s="81">
        <v>21.2197</v>
      </c>
      <c r="G99" s="81">
        <f t="shared" si="3"/>
        <v>1.487668089999999</v>
      </c>
      <c r="H99" s="117">
        <f t="shared" si="4"/>
        <v>-6.0984999999999977E-2</v>
      </c>
      <c r="I99" s="78">
        <f>(C99-$C323)^2</f>
        <v>176.98945322735611</v>
      </c>
    </row>
    <row r="100" spans="1:9">
      <c r="A100" s="3">
        <v>44660</v>
      </c>
      <c r="B100" s="2" t="s">
        <v>8</v>
      </c>
      <c r="C100" s="4">
        <v>27</v>
      </c>
      <c r="D100" s="1" t="s">
        <v>6</v>
      </c>
      <c r="E100" s="76">
        <f t="shared" si="0"/>
        <v>0.25</v>
      </c>
      <c r="F100" s="81">
        <v>27.5032</v>
      </c>
      <c r="G100" s="81">
        <f t="shared" si="3"/>
        <v>0.25321023999999964</v>
      </c>
      <c r="H100" s="117">
        <f t="shared" si="4"/>
        <v>-1.8637037037037025E-2</v>
      </c>
      <c r="I100" s="78">
        <f>(C100-$C323)^2</f>
        <v>39.737116778757965</v>
      </c>
    </row>
    <row r="101" spans="1:9">
      <c r="A101" s="3">
        <v>44661</v>
      </c>
      <c r="B101" s="2" t="s">
        <v>8</v>
      </c>
      <c r="C101" s="4">
        <v>33</v>
      </c>
      <c r="D101" s="1" t="s">
        <v>6</v>
      </c>
      <c r="E101" s="76">
        <f t="shared" si="0"/>
        <v>0.33823529411764708</v>
      </c>
      <c r="F101" s="81">
        <v>35.548499999999997</v>
      </c>
      <c r="G101" s="81">
        <f t="shared" si="3"/>
        <v>6.494852249999985</v>
      </c>
      <c r="H101" s="117">
        <f t="shared" si="4"/>
        <v>-7.7227272727272644E-2</v>
      </c>
      <c r="I101" s="78">
        <f>(C101-$C323)^2</f>
        <v>9.2256965673857896E-2</v>
      </c>
    </row>
    <row r="102" spans="1:9">
      <c r="A102" s="3">
        <v>44662</v>
      </c>
      <c r="B102" s="2" t="s">
        <v>5</v>
      </c>
      <c r="C102" s="4">
        <v>37</v>
      </c>
      <c r="D102" s="1" t="s">
        <v>6</v>
      </c>
      <c r="E102" s="76">
        <f t="shared" si="0"/>
        <v>0.39705882352941174</v>
      </c>
      <c r="F102" s="81">
        <v>37.646500000000003</v>
      </c>
      <c r="G102" s="81">
        <f t="shared" si="3"/>
        <v>0.41796225000000414</v>
      </c>
      <c r="H102" s="117">
        <f t="shared" si="4"/>
        <v>-1.747297297297306E-2</v>
      </c>
      <c r="I102" s="78">
        <f>(C102-$C323)^2</f>
        <v>13.662350423617784</v>
      </c>
    </row>
    <row r="103" spans="1:9">
      <c r="A103" s="3">
        <v>44663</v>
      </c>
      <c r="B103" s="2" t="s">
        <v>5</v>
      </c>
      <c r="C103" s="4">
        <v>36</v>
      </c>
      <c r="D103" s="1" t="s">
        <v>6</v>
      </c>
      <c r="E103" s="76">
        <f t="shared" si="0"/>
        <v>0.38235294117647056</v>
      </c>
      <c r="F103" s="81">
        <v>36.615099999999998</v>
      </c>
      <c r="G103" s="81">
        <f t="shared" si="3"/>
        <v>0.37834800999999779</v>
      </c>
      <c r="H103" s="117">
        <f t="shared" si="4"/>
        <v>-1.7086111111111062E-2</v>
      </c>
      <c r="I103" s="78">
        <f>(C103-$C323)^2</f>
        <v>7.2698270591318028</v>
      </c>
    </row>
    <row r="104" spans="1:9">
      <c r="A104" s="3">
        <v>44664</v>
      </c>
      <c r="B104" s="2" t="s">
        <v>5</v>
      </c>
      <c r="C104" s="4">
        <v>44</v>
      </c>
      <c r="D104" s="1" t="s">
        <v>6</v>
      </c>
      <c r="E104" s="76">
        <f t="shared" si="0"/>
        <v>0.5</v>
      </c>
      <c r="F104" s="81">
        <v>44.890999999999998</v>
      </c>
      <c r="G104" s="81">
        <f t="shared" si="3"/>
        <v>0.79388099999999684</v>
      </c>
      <c r="H104" s="117">
        <f t="shared" si="4"/>
        <v>-2.0249999999999959E-2</v>
      </c>
      <c r="I104" s="78">
        <f>(C104-$C323)^2</f>
        <v>114.41001397501965</v>
      </c>
    </row>
    <row r="105" spans="1:9">
      <c r="A105" s="3">
        <v>44665</v>
      </c>
      <c r="B105" s="2" t="s">
        <v>5</v>
      </c>
      <c r="C105" s="4">
        <v>38</v>
      </c>
      <c r="D105" s="1" t="s">
        <v>6</v>
      </c>
      <c r="E105" s="76">
        <f t="shared" si="0"/>
        <v>0.41176470588235292</v>
      </c>
      <c r="F105" s="81">
        <v>38.464199999999998</v>
      </c>
      <c r="G105" s="81">
        <f t="shared" si="3"/>
        <v>0.21548163999999831</v>
      </c>
      <c r="H105" s="117">
        <f t="shared" si="4"/>
        <v>-1.2215789473684163E-2</v>
      </c>
      <c r="I105" s="78">
        <f>(C105-$C323)^2</f>
        <v>22.054873788103766</v>
      </c>
    </row>
    <row r="106" spans="1:9">
      <c r="A106" s="3">
        <v>44666</v>
      </c>
      <c r="B106" s="2" t="s">
        <v>5</v>
      </c>
      <c r="C106" s="4">
        <v>47</v>
      </c>
      <c r="D106" s="1" t="s">
        <v>6</v>
      </c>
      <c r="E106" s="76">
        <f t="shared" si="0"/>
        <v>0.54411764705882348</v>
      </c>
      <c r="F106" s="116">
        <v>46.231400000000001</v>
      </c>
      <c r="G106" s="81">
        <f t="shared" si="3"/>
        <v>0.5907459599999989</v>
      </c>
      <c r="H106" s="117">
        <f t="shared" si="4"/>
        <v>1.6353191489361686E-2</v>
      </c>
      <c r="I106" s="78">
        <f>(C106-$C323)^2</f>
        <v>187.58758406847761</v>
      </c>
    </row>
    <row r="107" spans="1:9">
      <c r="A107" s="3">
        <v>44667</v>
      </c>
      <c r="B107" s="2" t="s">
        <v>8</v>
      </c>
      <c r="C107" s="4">
        <v>35</v>
      </c>
      <c r="D107" s="1" t="s">
        <v>6</v>
      </c>
      <c r="E107" s="76">
        <f t="shared" si="0"/>
        <v>0.36764705882352944</v>
      </c>
      <c r="F107" s="81">
        <v>34.282499999999999</v>
      </c>
      <c r="G107" s="81">
        <f t="shared" si="3"/>
        <v>0.51480625000000169</v>
      </c>
      <c r="H107" s="117">
        <f t="shared" si="4"/>
        <v>2.0500000000000032E-2</v>
      </c>
      <c r="I107" s="78">
        <f>(C107-$C323)^2</f>
        <v>2.8773036946458213</v>
      </c>
    </row>
    <row r="108" spans="1:9">
      <c r="A108" s="3">
        <v>44668</v>
      </c>
      <c r="B108" s="2" t="s">
        <v>5</v>
      </c>
      <c r="C108" s="4">
        <v>49</v>
      </c>
      <c r="D108" s="1" t="s">
        <v>6</v>
      </c>
      <c r="E108" s="76">
        <f t="shared" si="0"/>
        <v>0.57352941176470584</v>
      </c>
      <c r="F108" s="81">
        <v>48.0578</v>
      </c>
      <c r="G108" s="81">
        <f t="shared" si="3"/>
        <v>0.88774083999999942</v>
      </c>
      <c r="H108" s="117">
        <f t="shared" si="4"/>
        <v>1.9228571428571421E-2</v>
      </c>
      <c r="I108" s="78">
        <f>(C108-$C323)^2</f>
        <v>246.37263079744957</v>
      </c>
    </row>
    <row r="109" spans="1:9">
      <c r="A109" s="3">
        <v>44669</v>
      </c>
      <c r="B109" s="2" t="s">
        <v>5</v>
      </c>
      <c r="C109" s="4">
        <v>45</v>
      </c>
      <c r="D109" s="1" t="s">
        <v>6</v>
      </c>
      <c r="E109" s="76">
        <f t="shared" si="0"/>
        <v>0.51470588235294112</v>
      </c>
      <c r="F109" s="81">
        <v>46.129600000000003</v>
      </c>
      <c r="G109" s="81">
        <f t="shared" si="3"/>
        <v>1.2759961600000078</v>
      </c>
      <c r="H109" s="117">
        <f t="shared" si="4"/>
        <v>-2.51022222222223E-2</v>
      </c>
      <c r="I109" s="78">
        <f>(C109-$C323)^2</f>
        <v>136.80253733950565</v>
      </c>
    </row>
    <row r="110" spans="1:9">
      <c r="A110" s="3">
        <v>44670</v>
      </c>
      <c r="B110" s="2" t="s">
        <v>8</v>
      </c>
      <c r="C110" s="4">
        <v>37</v>
      </c>
      <c r="D110" s="1" t="s">
        <v>6</v>
      </c>
      <c r="E110" s="76">
        <f t="shared" si="0"/>
        <v>0.39705882352941174</v>
      </c>
      <c r="F110" s="81">
        <v>36.7226</v>
      </c>
      <c r="G110" s="81">
        <f t="shared" si="3"/>
        <v>7.6950760000000049E-2</v>
      </c>
      <c r="H110" s="117">
        <f t="shared" si="4"/>
        <v>7.4972972972972996E-3</v>
      </c>
      <c r="I110" s="78">
        <f>(C110-$C323)^2</f>
        <v>13.662350423617784</v>
      </c>
    </row>
    <row r="111" spans="1:9">
      <c r="A111" s="3">
        <v>44671</v>
      </c>
      <c r="B111" s="2" t="s">
        <v>8</v>
      </c>
      <c r="C111" s="4">
        <v>28</v>
      </c>
      <c r="D111" s="1" t="s">
        <v>6</v>
      </c>
      <c r="E111" s="76">
        <f t="shared" si="0"/>
        <v>0.26470588235294118</v>
      </c>
      <c r="F111" s="81">
        <v>28.451799999999999</v>
      </c>
      <c r="G111" s="81">
        <f t="shared" si="3"/>
        <v>0.20412323999999879</v>
      </c>
      <c r="H111" s="117">
        <f t="shared" si="4"/>
        <v>-1.6135714285714236E-2</v>
      </c>
      <c r="I111" s="78">
        <f>(C111-$C323)^2</f>
        <v>28.12964014324395</v>
      </c>
    </row>
    <row r="112" spans="1:9">
      <c r="A112" s="3">
        <v>44672</v>
      </c>
      <c r="B112" s="2" t="s">
        <v>5</v>
      </c>
      <c r="C112" s="4">
        <v>27</v>
      </c>
      <c r="D112" s="1" t="s">
        <v>6</v>
      </c>
      <c r="E112" s="76">
        <f t="shared" si="0"/>
        <v>0.25</v>
      </c>
      <c r="F112" s="81">
        <v>25.903600000000001</v>
      </c>
      <c r="G112" s="81">
        <f t="shared" si="3"/>
        <v>1.2020929599999981</v>
      </c>
      <c r="H112" s="117">
        <f t="shared" si="4"/>
        <v>4.0607407407407377E-2</v>
      </c>
      <c r="I112" s="78">
        <f>(C112-$C323)^2</f>
        <v>39.737116778757965</v>
      </c>
    </row>
    <row r="113" spans="1:9">
      <c r="A113" s="3">
        <v>44673</v>
      </c>
      <c r="B113" s="2" t="s">
        <v>5</v>
      </c>
      <c r="C113" s="4">
        <v>30</v>
      </c>
      <c r="D113" s="1" t="s">
        <v>6</v>
      </c>
      <c r="E113" s="76">
        <f t="shared" si="0"/>
        <v>0.29411764705882354</v>
      </c>
      <c r="F113" s="81">
        <v>30.8126</v>
      </c>
      <c r="G113" s="81">
        <f t="shared" si="3"/>
        <v>0.66031875999999967</v>
      </c>
      <c r="H113" s="117">
        <f t="shared" si="4"/>
        <v>-2.7086666666666658E-2</v>
      </c>
      <c r="I113" s="78">
        <f>(C113-$C323)^2</f>
        <v>10.914686872215913</v>
      </c>
    </row>
    <row r="114" spans="1:9">
      <c r="A114" s="3">
        <v>44674</v>
      </c>
      <c r="B114" s="2" t="s">
        <v>5</v>
      </c>
      <c r="C114" s="4">
        <v>36</v>
      </c>
      <c r="D114" s="1" t="s">
        <v>6</v>
      </c>
      <c r="E114" s="76">
        <f t="shared" si="0"/>
        <v>0.38235294117647056</v>
      </c>
      <c r="F114" s="81">
        <v>37.699100000000001</v>
      </c>
      <c r="G114" s="81">
        <f t="shared" si="3"/>
        <v>2.8869408100000049</v>
      </c>
      <c r="H114" s="117">
        <f t="shared" si="4"/>
        <v>-4.7197222222222258E-2</v>
      </c>
      <c r="I114" s="78">
        <f>(C114-$C323)^2</f>
        <v>7.2698270591318028</v>
      </c>
    </row>
    <row r="115" spans="1:9">
      <c r="A115" s="3">
        <v>44675</v>
      </c>
      <c r="B115" s="2" t="s">
        <v>5</v>
      </c>
      <c r="C115" s="4">
        <v>27</v>
      </c>
      <c r="D115" s="1" t="s">
        <v>6</v>
      </c>
      <c r="E115" s="76">
        <f t="shared" si="0"/>
        <v>0.25</v>
      </c>
      <c r="F115" s="81">
        <v>26.749600000000001</v>
      </c>
      <c r="G115" s="81">
        <f t="shared" si="3"/>
        <v>6.2700159999999533E-2</v>
      </c>
      <c r="H115" s="117">
        <f t="shared" si="4"/>
        <v>9.2740740740740388E-3</v>
      </c>
      <c r="I115" s="78">
        <f>(C115-$C323)^2</f>
        <v>39.737116778757965</v>
      </c>
    </row>
    <row r="116" spans="1:9">
      <c r="A116" s="3">
        <v>44676</v>
      </c>
      <c r="B116" s="2" t="s">
        <v>5</v>
      </c>
      <c r="C116" s="4">
        <v>36</v>
      </c>
      <c r="D116" s="1" t="s">
        <v>6</v>
      </c>
      <c r="E116" s="76">
        <f t="shared" si="0"/>
        <v>0.38235294117647056</v>
      </c>
      <c r="F116" s="81">
        <v>36.453400000000002</v>
      </c>
      <c r="G116" s="81">
        <f t="shared" si="3"/>
        <v>0.20557156000000185</v>
      </c>
      <c r="H116" s="117">
        <f t="shared" si="4"/>
        <v>-1.25944444444445E-2</v>
      </c>
      <c r="I116" s="78">
        <f>(C116-$C323)^2</f>
        <v>7.2698270591318028</v>
      </c>
    </row>
    <row r="117" spans="1:9">
      <c r="A117" s="3">
        <v>44677</v>
      </c>
      <c r="B117" s="2" t="s">
        <v>5</v>
      </c>
      <c r="C117" s="4">
        <v>26</v>
      </c>
      <c r="D117" s="1" t="s">
        <v>6</v>
      </c>
      <c r="E117" s="76">
        <f t="shared" si="0"/>
        <v>0.23529411764705882</v>
      </c>
      <c r="F117" s="81">
        <v>28.603999999999999</v>
      </c>
      <c r="G117" s="81">
        <f t="shared" si="3"/>
        <v>6.7808159999999962</v>
      </c>
      <c r="H117" s="117">
        <f t="shared" si="4"/>
        <v>-0.10015384615384612</v>
      </c>
      <c r="I117" s="78">
        <f>(C117-$C323)^2</f>
        <v>53.344593414271984</v>
      </c>
    </row>
    <row r="118" spans="1:9">
      <c r="A118" s="3">
        <v>44678</v>
      </c>
      <c r="B118" s="2" t="s">
        <v>5</v>
      </c>
      <c r="C118" s="4">
        <v>28</v>
      </c>
      <c r="D118" s="1" t="s">
        <v>6</v>
      </c>
      <c r="E118" s="76">
        <f t="shared" si="0"/>
        <v>0.26470588235294118</v>
      </c>
      <c r="F118" s="81">
        <v>27.832899999999999</v>
      </c>
      <c r="G118" s="81">
        <f t="shared" si="3"/>
        <v>2.7922410000000453E-2</v>
      </c>
      <c r="H118" s="117">
        <f t="shared" si="4"/>
        <v>5.9678571428571914E-3</v>
      </c>
      <c r="I118" s="78">
        <f>(C118-$C323)^2</f>
        <v>28.12964014324395</v>
      </c>
    </row>
    <row r="119" spans="1:9">
      <c r="A119" s="3">
        <v>44679</v>
      </c>
      <c r="B119" s="2" t="s">
        <v>7</v>
      </c>
      <c r="C119" s="4">
        <v>26</v>
      </c>
      <c r="D119" s="1" t="s">
        <v>6</v>
      </c>
      <c r="E119" s="76">
        <f t="shared" si="0"/>
        <v>0.23529411764705882</v>
      </c>
      <c r="F119" s="81">
        <v>25.398900000000001</v>
      </c>
      <c r="G119" s="81">
        <f t="shared" si="3"/>
        <v>0.36132120999999862</v>
      </c>
      <c r="H119" s="117">
        <f t="shared" si="4"/>
        <v>2.3119230769230725E-2</v>
      </c>
      <c r="I119" s="78">
        <f>(C119-$C323)^2</f>
        <v>53.344593414271984</v>
      </c>
    </row>
    <row r="120" spans="1:9">
      <c r="A120" s="3">
        <v>44680</v>
      </c>
      <c r="B120" s="2" t="s">
        <v>5</v>
      </c>
      <c r="C120" s="4">
        <v>27</v>
      </c>
      <c r="D120" s="1" t="s">
        <v>6</v>
      </c>
      <c r="E120" s="76">
        <f t="shared" si="0"/>
        <v>0.25</v>
      </c>
      <c r="F120" s="81">
        <v>29.1464</v>
      </c>
      <c r="G120" s="81">
        <f t="shared" ref="G120:G183" si="5">($C120-$F120)^2</f>
        <v>4.6070329599999997</v>
      </c>
      <c r="H120" s="117">
        <f t="shared" si="4"/>
        <v>-7.9496296296296287E-2</v>
      </c>
      <c r="I120" s="78">
        <f>(C120-$C323)^2</f>
        <v>39.737116778757965</v>
      </c>
    </row>
    <row r="121" spans="1:9">
      <c r="A121" s="3">
        <v>44681</v>
      </c>
      <c r="B121" s="2" t="s">
        <v>5</v>
      </c>
      <c r="C121" s="4">
        <v>27</v>
      </c>
      <c r="D121" s="1" t="s">
        <v>6</v>
      </c>
      <c r="E121" s="76">
        <f t="shared" si="0"/>
        <v>0.25</v>
      </c>
      <c r="F121" s="81">
        <v>25.9663</v>
      </c>
      <c r="G121" s="81">
        <f t="shared" si="5"/>
        <v>1.0685356899999991</v>
      </c>
      <c r="H121" s="117">
        <f t="shared" si="4"/>
        <v>3.8285185185185172E-2</v>
      </c>
      <c r="I121" s="78">
        <f>(C121-$C323)^2</f>
        <v>39.737116778757965</v>
      </c>
    </row>
    <row r="122" spans="1:9">
      <c r="A122" s="3">
        <v>44682</v>
      </c>
      <c r="B122" s="2" t="s">
        <v>5</v>
      </c>
      <c r="C122" s="4">
        <v>39</v>
      </c>
      <c r="D122" s="1" t="s">
        <v>6</v>
      </c>
      <c r="E122" s="76">
        <f t="shared" si="0"/>
        <v>0.4264705882352941</v>
      </c>
      <c r="F122" s="81">
        <v>39.968699999999998</v>
      </c>
      <c r="G122" s="81">
        <f t="shared" si="5"/>
        <v>0.93837968999999677</v>
      </c>
      <c r="H122" s="117">
        <f t="shared" si="4"/>
        <v>-2.4838461538461497E-2</v>
      </c>
      <c r="I122" s="78">
        <f>(C122-$C323)^2</f>
        <v>32.447397152589744</v>
      </c>
    </row>
    <row r="123" spans="1:9">
      <c r="A123" s="3">
        <v>44683</v>
      </c>
      <c r="B123" s="2" t="s">
        <v>5</v>
      </c>
      <c r="C123" s="4">
        <v>31</v>
      </c>
      <c r="D123" s="1" t="s">
        <v>6</v>
      </c>
      <c r="E123" s="76">
        <f t="shared" si="0"/>
        <v>0.30882352941176472</v>
      </c>
      <c r="F123" s="81">
        <v>30.8765</v>
      </c>
      <c r="G123" s="81">
        <f t="shared" si="5"/>
        <v>1.5252249999999986E-2</v>
      </c>
      <c r="H123" s="117">
        <f t="shared" si="4"/>
        <v>3.9838709677419339E-3</v>
      </c>
      <c r="I123" s="78">
        <f>(C123-$C323)^2</f>
        <v>5.307210236701895</v>
      </c>
    </row>
    <row r="124" spans="1:9">
      <c r="A124" s="3">
        <v>44684</v>
      </c>
      <c r="B124" s="2" t="s">
        <v>7</v>
      </c>
      <c r="C124" s="4">
        <v>30</v>
      </c>
      <c r="D124" s="1" t="s">
        <v>6</v>
      </c>
      <c r="E124" s="76">
        <f t="shared" si="0"/>
        <v>0.29411764705882354</v>
      </c>
      <c r="F124" s="81">
        <v>29.421600000000002</v>
      </c>
      <c r="G124" s="81">
        <f t="shared" si="5"/>
        <v>0.33454655999999822</v>
      </c>
      <c r="H124" s="117">
        <f t="shared" si="4"/>
        <v>1.927999999999995E-2</v>
      </c>
      <c r="I124" s="78">
        <f>(C124-$C323)^2</f>
        <v>10.914686872215913</v>
      </c>
    </row>
    <row r="125" spans="1:9">
      <c r="A125" s="3">
        <v>44685</v>
      </c>
      <c r="B125" s="2" t="s">
        <v>7</v>
      </c>
      <c r="C125" s="4">
        <v>29</v>
      </c>
      <c r="D125" s="1" t="s">
        <v>6</v>
      </c>
      <c r="E125" s="76">
        <f t="shared" si="0"/>
        <v>0.27941176470588236</v>
      </c>
      <c r="F125" s="81">
        <v>29.724399999999999</v>
      </c>
      <c r="G125" s="81">
        <f t="shared" si="5"/>
        <v>0.52475535999999889</v>
      </c>
      <c r="H125" s="117">
        <f t="shared" si="4"/>
        <v>-2.497931034482756E-2</v>
      </c>
      <c r="I125" s="78">
        <f>(C125-$C323)^2</f>
        <v>18.522163507729932</v>
      </c>
    </row>
    <row r="126" spans="1:9">
      <c r="A126" s="3">
        <v>44686</v>
      </c>
      <c r="B126" s="2" t="s">
        <v>7</v>
      </c>
      <c r="C126" s="4">
        <v>32</v>
      </c>
      <c r="D126" s="1" t="s">
        <v>6</v>
      </c>
      <c r="E126" s="76">
        <f t="shared" si="0"/>
        <v>0.3235294117647059</v>
      </c>
      <c r="F126" s="81">
        <v>33.314900000000002</v>
      </c>
      <c r="G126" s="81">
        <f t="shared" si="5"/>
        <v>1.728962010000004</v>
      </c>
      <c r="H126" s="117">
        <f t="shared" si="4"/>
        <v>-4.1090625000000047E-2</v>
      </c>
      <c r="I126" s="78">
        <f>(C126-$C323)^2</f>
        <v>1.6997336011878763</v>
      </c>
    </row>
    <row r="127" spans="1:9">
      <c r="A127" s="3">
        <v>44687</v>
      </c>
      <c r="B127" s="2" t="s">
        <v>7</v>
      </c>
      <c r="C127" s="4">
        <v>27</v>
      </c>
      <c r="D127" s="1" t="s">
        <v>6</v>
      </c>
      <c r="E127" s="76">
        <f t="shared" si="0"/>
        <v>0.25</v>
      </c>
      <c r="F127" s="81">
        <v>27.549600000000002</v>
      </c>
      <c r="G127" s="81">
        <f t="shared" si="5"/>
        <v>0.3020601600000018</v>
      </c>
      <c r="H127" s="117">
        <f t="shared" si="4"/>
        <v>-2.0355555555555616E-2</v>
      </c>
      <c r="I127" s="78">
        <f>(C127-$C323)^2</f>
        <v>39.737116778757965</v>
      </c>
    </row>
    <row r="128" spans="1:9">
      <c r="A128" s="3">
        <v>44688</v>
      </c>
      <c r="B128" s="2" t="s">
        <v>7</v>
      </c>
      <c r="C128" s="4">
        <v>29</v>
      </c>
      <c r="D128" s="1" t="s">
        <v>6</v>
      </c>
      <c r="E128" s="76">
        <f t="shared" si="0"/>
        <v>0.27941176470588236</v>
      </c>
      <c r="F128" s="81">
        <v>29.389399999999998</v>
      </c>
      <c r="G128" s="81">
        <f t="shared" si="5"/>
        <v>0.15163235999999877</v>
      </c>
      <c r="H128" s="117">
        <f t="shared" si="4"/>
        <v>-1.3427586206896496E-2</v>
      </c>
      <c r="I128" s="78">
        <f>(C128-$C323)^2</f>
        <v>18.522163507729932</v>
      </c>
    </row>
    <row r="129" spans="1:9">
      <c r="A129" s="3">
        <v>44689</v>
      </c>
      <c r="B129" s="2" t="s">
        <v>5</v>
      </c>
      <c r="C129" s="4">
        <v>32</v>
      </c>
      <c r="D129" s="1" t="s">
        <v>6</v>
      </c>
      <c r="E129" s="76">
        <f t="shared" si="0"/>
        <v>0.3235294117647059</v>
      </c>
      <c r="F129" s="81">
        <v>32.478099999999998</v>
      </c>
      <c r="G129" s="81">
        <f t="shared" si="5"/>
        <v>0.22857960999999785</v>
      </c>
      <c r="H129" s="117">
        <f t="shared" si="4"/>
        <v>-1.494062499999993E-2</v>
      </c>
      <c r="I129" s="78">
        <f>(C129-$C323)^2</f>
        <v>1.6997336011878763</v>
      </c>
    </row>
    <row r="130" spans="1:9">
      <c r="A130" s="3">
        <v>44690</v>
      </c>
      <c r="B130" s="2" t="s">
        <v>5</v>
      </c>
      <c r="C130" s="4">
        <v>37</v>
      </c>
      <c r="D130" s="1" t="s">
        <v>6</v>
      </c>
      <c r="E130" s="76">
        <f t="shared" si="0"/>
        <v>0.39705882352941174</v>
      </c>
      <c r="F130" s="81">
        <v>37.547400000000003</v>
      </c>
      <c r="G130" s="81">
        <f t="shared" si="5"/>
        <v>0.29964676000000351</v>
      </c>
      <c r="H130" s="117">
        <f t="shared" si="4"/>
        <v>-1.4794594594594682E-2</v>
      </c>
      <c r="I130" s="78">
        <f>(C130-$C323)^2</f>
        <v>13.662350423617784</v>
      </c>
    </row>
    <row r="131" spans="1:9">
      <c r="A131" s="3">
        <v>44691</v>
      </c>
      <c r="B131" s="2" t="s">
        <v>5</v>
      </c>
      <c r="C131" s="4">
        <v>35</v>
      </c>
      <c r="D131" s="1" t="s">
        <v>6</v>
      </c>
      <c r="E131" s="76">
        <f t="shared" si="0"/>
        <v>0.36764705882352944</v>
      </c>
      <c r="F131" s="81">
        <v>34.626600000000003</v>
      </c>
      <c r="G131" s="81">
        <f t="shared" si="5"/>
        <v>0.13942755999999748</v>
      </c>
      <c r="H131" s="117">
        <f t="shared" si="4"/>
        <v>1.0668571428571333E-2</v>
      </c>
      <c r="I131" s="78">
        <f>(C131-$C323)^2</f>
        <v>2.8773036946458213</v>
      </c>
    </row>
    <row r="132" spans="1:9">
      <c r="A132" s="3">
        <v>44692</v>
      </c>
      <c r="B132" s="2" t="s">
        <v>5</v>
      </c>
      <c r="C132" s="4">
        <v>41</v>
      </c>
      <c r="D132" s="1" t="s">
        <v>6</v>
      </c>
      <c r="E132" s="76">
        <f t="shared" si="0"/>
        <v>0.45588235294117646</v>
      </c>
      <c r="F132" s="81">
        <v>39.767299999999999</v>
      </c>
      <c r="G132" s="81">
        <f t="shared" si="5"/>
        <v>1.5195492900000032</v>
      </c>
      <c r="H132" s="117">
        <f t="shared" si="4"/>
        <v>3.0065853658536614E-2</v>
      </c>
      <c r="I132" s="78">
        <f>(C132-$C323)^2</f>
        <v>59.232443881561707</v>
      </c>
    </row>
    <row r="133" spans="1:9">
      <c r="A133" s="3">
        <v>44693</v>
      </c>
      <c r="B133" s="2" t="s">
        <v>5</v>
      </c>
      <c r="C133" s="4">
        <v>36</v>
      </c>
      <c r="D133" s="1" t="s">
        <v>6</v>
      </c>
      <c r="E133" s="76">
        <f t="shared" si="0"/>
        <v>0.38235294117647056</v>
      </c>
      <c r="F133" s="81">
        <v>35.584000000000003</v>
      </c>
      <c r="G133" s="81">
        <f t="shared" si="5"/>
        <v>0.17305599999999735</v>
      </c>
      <c r="H133" s="117">
        <f t="shared" si="4"/>
        <v>1.1555555555555467E-2</v>
      </c>
      <c r="I133" s="78">
        <f>(C133-$C323)^2</f>
        <v>7.2698270591318028</v>
      </c>
    </row>
    <row r="134" spans="1:9">
      <c r="A134" s="3">
        <v>44694</v>
      </c>
      <c r="B134" s="2" t="s">
        <v>7</v>
      </c>
      <c r="C134" s="4">
        <v>20</v>
      </c>
      <c r="D134" s="1" t="s">
        <v>6</v>
      </c>
      <c r="E134" s="76">
        <f t="shared" si="0"/>
        <v>0.14705882352941177</v>
      </c>
      <c r="F134" s="81">
        <v>21.215900000000001</v>
      </c>
      <c r="G134" s="81">
        <f t="shared" si="5"/>
        <v>1.4784128100000031</v>
      </c>
      <c r="H134" s="117">
        <f t="shared" si="4"/>
        <v>-6.0795000000000064E-2</v>
      </c>
      <c r="I134" s="78">
        <f>(C134-$C323)^2</f>
        <v>176.98945322735611</v>
      </c>
    </row>
    <row r="135" spans="1:9">
      <c r="A135" s="3">
        <v>44695</v>
      </c>
      <c r="B135" s="2" t="s">
        <v>5</v>
      </c>
      <c r="C135" s="4">
        <v>34</v>
      </c>
      <c r="D135" s="1" t="s">
        <v>6</v>
      </c>
      <c r="E135" s="76">
        <f t="shared" si="0"/>
        <v>0.35294117647058826</v>
      </c>
      <c r="F135" s="81">
        <v>33.6479</v>
      </c>
      <c r="G135" s="81">
        <f t="shared" si="5"/>
        <v>0.12397441000000006</v>
      </c>
      <c r="H135" s="117">
        <f t="shared" si="4"/>
        <v>1.0355882352941178E-2</v>
      </c>
      <c r="I135" s="78">
        <f>(C135-$C323)^2</f>
        <v>0.48478033015983946</v>
      </c>
    </row>
    <row r="136" spans="1:9">
      <c r="A136" s="3">
        <v>44696</v>
      </c>
      <c r="B136" s="2" t="s">
        <v>5</v>
      </c>
      <c r="C136" s="4">
        <v>53</v>
      </c>
      <c r="D136" s="1" t="s">
        <v>10</v>
      </c>
      <c r="E136" s="76">
        <f t="shared" si="0"/>
        <v>0.63235294117647056</v>
      </c>
      <c r="F136" s="81">
        <v>54.110199999999999</v>
      </c>
      <c r="G136" s="81">
        <f t="shared" si="5"/>
        <v>1.2325440399999976</v>
      </c>
      <c r="H136" s="117">
        <f t="shared" si="4"/>
        <v>-2.0947169811320734E-2</v>
      </c>
      <c r="I136" s="78">
        <f>(C136-$C323)^2</f>
        <v>387.9427242553935</v>
      </c>
    </row>
    <row r="137" spans="1:9">
      <c r="A137" s="3">
        <v>44697</v>
      </c>
      <c r="B137" s="2" t="s">
        <v>5</v>
      </c>
      <c r="C137" s="4">
        <v>39</v>
      </c>
      <c r="D137" s="1" t="s">
        <v>6</v>
      </c>
      <c r="E137" s="76">
        <f t="shared" si="0"/>
        <v>0.4264705882352941</v>
      </c>
      <c r="F137" s="81">
        <v>41.242800000000003</v>
      </c>
      <c r="G137" s="81">
        <f t="shared" si="5"/>
        <v>5.0301518400000118</v>
      </c>
      <c r="H137" s="117">
        <f t="shared" si="4"/>
        <v>-5.7507692307692371E-2</v>
      </c>
      <c r="I137" s="78">
        <f>(C137-$C323)^2</f>
        <v>32.447397152589744</v>
      </c>
    </row>
    <row r="138" spans="1:9">
      <c r="A138" s="3">
        <v>44698</v>
      </c>
      <c r="B138" s="2" t="s">
        <v>5</v>
      </c>
      <c r="C138" s="4">
        <v>39</v>
      </c>
      <c r="D138" s="1" t="s">
        <v>6</v>
      </c>
      <c r="E138" s="76">
        <f t="shared" si="0"/>
        <v>0.4264705882352941</v>
      </c>
      <c r="F138" s="81">
        <v>40.064399999999999</v>
      </c>
      <c r="G138" s="81">
        <f t="shared" si="5"/>
        <v>1.1329473599999982</v>
      </c>
      <c r="H138" s="117">
        <f t="shared" ref="H138:H201" si="6">($C138-$F138)/$C138</f>
        <v>-2.7292307692307671E-2</v>
      </c>
      <c r="I138" s="78">
        <f>(C138-$C323)^2</f>
        <v>32.447397152589744</v>
      </c>
    </row>
    <row r="139" spans="1:9">
      <c r="A139" s="3">
        <v>44699</v>
      </c>
      <c r="B139" s="2" t="s">
        <v>5</v>
      </c>
      <c r="C139" s="4">
        <v>27</v>
      </c>
      <c r="D139" s="1" t="s">
        <v>6</v>
      </c>
      <c r="E139" s="76">
        <f t="shared" si="0"/>
        <v>0.25</v>
      </c>
      <c r="F139" s="81">
        <v>26.573899999999998</v>
      </c>
      <c r="G139" s="81">
        <f t="shared" si="5"/>
        <v>0.18156121000000144</v>
      </c>
      <c r="H139" s="117">
        <f t="shared" si="6"/>
        <v>1.5781481481481546E-2</v>
      </c>
      <c r="I139" s="78">
        <f>(C139-$C323)^2</f>
        <v>39.737116778757965</v>
      </c>
    </row>
    <row r="140" spans="1:9">
      <c r="A140" s="3">
        <v>44700</v>
      </c>
      <c r="B140" s="2" t="s">
        <v>5</v>
      </c>
      <c r="C140" s="4">
        <v>41</v>
      </c>
      <c r="D140" s="1" t="s">
        <v>6</v>
      </c>
      <c r="E140" s="76">
        <f t="shared" si="0"/>
        <v>0.45588235294117646</v>
      </c>
      <c r="F140" s="81">
        <v>41.515599999999999</v>
      </c>
      <c r="G140" s="81">
        <f t="shared" si="5"/>
        <v>0.26584335999999914</v>
      </c>
      <c r="H140" s="117">
        <f t="shared" si="6"/>
        <v>-1.257560975609754E-2</v>
      </c>
      <c r="I140" s="78">
        <f>(C140-$C323)^2</f>
        <v>59.232443881561707</v>
      </c>
    </row>
    <row r="141" spans="1:9">
      <c r="A141" s="3">
        <v>44701</v>
      </c>
      <c r="B141" s="2" t="s">
        <v>5</v>
      </c>
      <c r="C141" s="4">
        <v>53</v>
      </c>
      <c r="D141" s="1" t="s">
        <v>6</v>
      </c>
      <c r="E141" s="76">
        <f t="shared" si="0"/>
        <v>0.63235294117647056</v>
      </c>
      <c r="F141" s="81">
        <v>50.574599999999997</v>
      </c>
      <c r="G141" s="81">
        <f t="shared" si="5"/>
        <v>5.8825651600000164</v>
      </c>
      <c r="H141" s="117">
        <f t="shared" si="6"/>
        <v>4.5762264150943456E-2</v>
      </c>
      <c r="I141" s="78">
        <f>(C141-$C323)^2</f>
        <v>387.9427242553935</v>
      </c>
    </row>
    <row r="142" spans="1:9">
      <c r="A142" s="3">
        <v>44702</v>
      </c>
      <c r="B142" s="2" t="s">
        <v>7</v>
      </c>
      <c r="C142" s="4">
        <v>24</v>
      </c>
      <c r="D142" s="1" t="s">
        <v>6</v>
      </c>
      <c r="E142" s="76">
        <f t="shared" si="0"/>
        <v>0.20588235294117646</v>
      </c>
      <c r="F142" s="81">
        <v>23.814</v>
      </c>
      <c r="G142" s="81">
        <f t="shared" si="5"/>
        <v>3.4595999999999981E-2</v>
      </c>
      <c r="H142" s="117">
        <f t="shared" si="6"/>
        <v>7.7499999999999973E-3</v>
      </c>
      <c r="I142" s="78">
        <f>(C142-$C323)^2</f>
        <v>86.55954668530002</v>
      </c>
    </row>
    <row r="143" spans="1:9">
      <c r="A143" s="3">
        <v>44703</v>
      </c>
      <c r="B143" s="2" t="s">
        <v>5</v>
      </c>
      <c r="C143" s="4">
        <v>35</v>
      </c>
      <c r="D143" s="1" t="s">
        <v>6</v>
      </c>
      <c r="E143" s="76">
        <f t="shared" si="0"/>
        <v>0.36764705882352944</v>
      </c>
      <c r="F143" s="81">
        <v>36.747599999999998</v>
      </c>
      <c r="G143" s="81">
        <f t="shared" si="5"/>
        <v>3.0541057599999948</v>
      </c>
      <c r="H143" s="117">
        <f t="shared" si="6"/>
        <v>-4.9931428571428529E-2</v>
      </c>
      <c r="I143" s="78">
        <f>(C143-$C323)^2</f>
        <v>2.8773036946458213</v>
      </c>
    </row>
    <row r="144" spans="1:9">
      <c r="A144" s="3">
        <v>44704</v>
      </c>
      <c r="B144" s="2" t="s">
        <v>5</v>
      </c>
      <c r="C144" s="4">
        <v>31</v>
      </c>
      <c r="D144" s="1" t="s">
        <v>6</v>
      </c>
      <c r="E144" s="76">
        <f t="shared" si="0"/>
        <v>0.30882352941176472</v>
      </c>
      <c r="F144" s="81">
        <v>30.547599999999999</v>
      </c>
      <c r="G144" s="81">
        <f t="shared" si="5"/>
        <v>0.20466576000000072</v>
      </c>
      <c r="H144" s="117">
        <f t="shared" si="6"/>
        <v>1.45935483870968E-2</v>
      </c>
      <c r="I144" s="78">
        <f>(C144-$C323)^2</f>
        <v>5.307210236701895</v>
      </c>
    </row>
    <row r="145" spans="1:9">
      <c r="A145" s="3">
        <v>44705</v>
      </c>
      <c r="B145" s="2" t="s">
        <v>5</v>
      </c>
      <c r="C145" s="4">
        <v>21</v>
      </c>
      <c r="D145" s="1" t="s">
        <v>6</v>
      </c>
      <c r="E145" s="76">
        <f t="shared" si="0"/>
        <v>0.16176470588235295</v>
      </c>
      <c r="F145" s="81">
        <v>22.151599999999998</v>
      </c>
      <c r="G145" s="81">
        <f t="shared" si="5"/>
        <v>1.3261825599999963</v>
      </c>
      <c r="H145" s="117">
        <f t="shared" si="6"/>
        <v>-5.4838095238095165E-2</v>
      </c>
      <c r="I145" s="78">
        <f>(C145-$C323)^2</f>
        <v>151.38197659184209</v>
      </c>
    </row>
    <row r="146" spans="1:9">
      <c r="A146" s="3">
        <v>44706</v>
      </c>
      <c r="B146" s="2" t="s">
        <v>5</v>
      </c>
      <c r="C146" s="4">
        <v>36</v>
      </c>
      <c r="D146" s="1" t="s">
        <v>6</v>
      </c>
      <c r="E146" s="76">
        <f t="shared" si="0"/>
        <v>0.38235294117647056</v>
      </c>
      <c r="F146" s="81">
        <v>34.629899999999999</v>
      </c>
      <c r="G146" s="81">
        <f t="shared" si="5"/>
        <v>1.8771740100000021</v>
      </c>
      <c r="H146" s="117">
        <f t="shared" si="6"/>
        <v>3.8058333333333354E-2</v>
      </c>
      <c r="I146" s="78">
        <f>(C146-$C323)^2</f>
        <v>7.2698270591318028</v>
      </c>
    </row>
    <row r="147" spans="1:9">
      <c r="A147" s="3">
        <v>44707</v>
      </c>
      <c r="B147" s="2" t="s">
        <v>5</v>
      </c>
      <c r="C147" s="4">
        <v>26</v>
      </c>
      <c r="D147" s="1" t="s">
        <v>6</v>
      </c>
      <c r="E147" s="76">
        <f t="shared" si="0"/>
        <v>0.23529411764705882</v>
      </c>
      <c r="F147" s="81">
        <v>23.7257</v>
      </c>
      <c r="G147" s="81">
        <f t="shared" si="5"/>
        <v>5.1724404900000014</v>
      </c>
      <c r="H147" s="117">
        <f t="shared" si="6"/>
        <v>8.7473076923076931E-2</v>
      </c>
      <c r="I147" s="78">
        <f>(C147-$C323)^2</f>
        <v>53.344593414271984</v>
      </c>
    </row>
    <row r="148" spans="1:9">
      <c r="A148" s="3">
        <v>44708</v>
      </c>
      <c r="B148" s="2" t="s">
        <v>5</v>
      </c>
      <c r="C148" s="4">
        <v>59</v>
      </c>
      <c r="D148" s="1" t="s">
        <v>10</v>
      </c>
      <c r="E148" s="76">
        <f t="shared" si="0"/>
        <v>0.72058823529411764</v>
      </c>
      <c r="F148" s="81">
        <v>58.959899999999998</v>
      </c>
      <c r="G148" s="81">
        <f t="shared" si="5"/>
        <v>1.6080100000001978E-3</v>
      </c>
      <c r="H148" s="117">
        <f t="shared" si="6"/>
        <v>6.7966101694919435E-4</v>
      </c>
      <c r="I148" s="78">
        <f>(C148-$C323)^2</f>
        <v>660.29786444230933</v>
      </c>
    </row>
    <row r="149" spans="1:9">
      <c r="A149" s="3">
        <v>44709</v>
      </c>
      <c r="B149" s="2" t="s">
        <v>5</v>
      </c>
      <c r="C149" s="4">
        <v>60</v>
      </c>
      <c r="D149" s="1" t="s">
        <v>10</v>
      </c>
      <c r="E149" s="76">
        <f t="shared" si="0"/>
        <v>0.73529411764705888</v>
      </c>
      <c r="F149" s="81">
        <v>58.485100000000003</v>
      </c>
      <c r="G149" s="81">
        <f t="shared" si="5"/>
        <v>2.2949220099999916</v>
      </c>
      <c r="H149" s="117">
        <f t="shared" si="6"/>
        <v>2.5248333333333286E-2</v>
      </c>
      <c r="I149" s="78">
        <f>(C149-$C323)^2</f>
        <v>712.69038780679534</v>
      </c>
    </row>
    <row r="150" spans="1:9">
      <c r="A150" s="3">
        <v>44710</v>
      </c>
      <c r="B150" s="2" t="s">
        <v>5</v>
      </c>
      <c r="C150" s="4">
        <v>60</v>
      </c>
      <c r="D150" s="1" t="s">
        <v>10</v>
      </c>
      <c r="E150" s="76">
        <f t="shared" si="0"/>
        <v>0.73529411764705888</v>
      </c>
      <c r="F150" s="81">
        <v>59.139800000000001</v>
      </c>
      <c r="G150" s="81">
        <f t="shared" si="5"/>
        <v>0.73994403999999825</v>
      </c>
      <c r="H150" s="117">
        <f t="shared" si="6"/>
        <v>1.4336666666666649E-2</v>
      </c>
      <c r="I150" s="78">
        <f>(C150-$C323)^2</f>
        <v>712.69038780679534</v>
      </c>
    </row>
    <row r="151" spans="1:9">
      <c r="A151" s="3">
        <v>44711</v>
      </c>
      <c r="B151" s="2" t="s">
        <v>5</v>
      </c>
      <c r="C151" s="4">
        <v>60</v>
      </c>
      <c r="D151" s="1" t="s">
        <v>10</v>
      </c>
      <c r="E151" s="76">
        <f t="shared" si="0"/>
        <v>0.73529411764705888</v>
      </c>
      <c r="F151" s="81">
        <v>58.353200000000001</v>
      </c>
      <c r="G151" s="81">
        <f t="shared" si="5"/>
        <v>2.7119502399999966</v>
      </c>
      <c r="H151" s="117">
        <f t="shared" si="6"/>
        <v>2.744666666666665E-2</v>
      </c>
      <c r="I151" s="78">
        <f>(C151-$C323)^2</f>
        <v>712.69038780679534</v>
      </c>
    </row>
    <row r="152" spans="1:9">
      <c r="A152" s="3">
        <v>44712</v>
      </c>
      <c r="B152" s="2" t="s">
        <v>5</v>
      </c>
      <c r="C152" s="4">
        <v>60</v>
      </c>
      <c r="D152" s="1" t="s">
        <v>10</v>
      </c>
      <c r="E152" s="76">
        <f t="shared" si="0"/>
        <v>0.73529411764705888</v>
      </c>
      <c r="F152" s="81">
        <v>59.434699999999999</v>
      </c>
      <c r="G152" s="81">
        <f t="shared" si="5"/>
        <v>0.31956409000000063</v>
      </c>
      <c r="H152" s="117">
        <f t="shared" si="6"/>
        <v>9.4216666666666771E-3</v>
      </c>
      <c r="I152" s="78">
        <f>(C152-$C323)^2</f>
        <v>712.69038780679534</v>
      </c>
    </row>
    <row r="153" spans="1:9">
      <c r="A153" s="3">
        <v>44713</v>
      </c>
      <c r="B153" s="2" t="s">
        <v>5</v>
      </c>
      <c r="C153" s="4">
        <v>60</v>
      </c>
      <c r="D153" s="1" t="s">
        <v>10</v>
      </c>
      <c r="E153" s="76">
        <f t="shared" si="0"/>
        <v>0.73529411764705888</v>
      </c>
      <c r="F153" s="81">
        <v>59.524999999999999</v>
      </c>
      <c r="G153" s="81">
        <f t="shared" si="5"/>
        <v>0.22562500000000135</v>
      </c>
      <c r="H153" s="117">
        <f t="shared" si="6"/>
        <v>7.9166666666666899E-3</v>
      </c>
      <c r="I153" s="78">
        <f>(C153-$C323)^2</f>
        <v>712.69038780679534</v>
      </c>
    </row>
    <row r="154" spans="1:9">
      <c r="A154" s="3">
        <v>44714</v>
      </c>
      <c r="B154" s="2" t="s">
        <v>5</v>
      </c>
      <c r="C154" s="4">
        <v>60</v>
      </c>
      <c r="D154" s="1" t="s">
        <v>10</v>
      </c>
      <c r="E154" s="76">
        <f t="shared" si="0"/>
        <v>0.73529411764705888</v>
      </c>
      <c r="F154" s="81">
        <v>57.566099999999999</v>
      </c>
      <c r="G154" s="81">
        <f t="shared" si="5"/>
        <v>5.9238692100000065</v>
      </c>
      <c r="H154" s="117">
        <f t="shared" si="6"/>
        <v>4.0565000000000025E-2</v>
      </c>
      <c r="I154" s="78">
        <f>(C154-$C323)^2</f>
        <v>712.69038780679534</v>
      </c>
    </row>
    <row r="155" spans="1:9">
      <c r="A155" s="3">
        <v>44715</v>
      </c>
      <c r="B155" s="2" t="s">
        <v>5</v>
      </c>
      <c r="C155" s="4">
        <v>36</v>
      </c>
      <c r="D155" s="1" t="s">
        <v>6</v>
      </c>
      <c r="E155" s="76">
        <f t="shared" si="0"/>
        <v>0.38235294117647056</v>
      </c>
      <c r="F155" s="81">
        <v>34.205599999999997</v>
      </c>
      <c r="G155" s="81">
        <f t="shared" si="5"/>
        <v>3.2198713600000111</v>
      </c>
      <c r="H155" s="117">
        <f t="shared" si="6"/>
        <v>4.9844444444444531E-2</v>
      </c>
      <c r="I155" s="78">
        <f>(C155-$C323)^2</f>
        <v>7.2698270591318028</v>
      </c>
    </row>
    <row r="156" spans="1:9">
      <c r="A156" s="3">
        <v>44716</v>
      </c>
      <c r="B156" s="2" t="s">
        <v>5</v>
      </c>
      <c r="C156" s="4">
        <v>43</v>
      </c>
      <c r="D156" s="1" t="s">
        <v>6</v>
      </c>
      <c r="E156" s="76">
        <f t="shared" si="0"/>
        <v>0.48529411764705882</v>
      </c>
      <c r="F156" s="81">
        <v>39.874699999999997</v>
      </c>
      <c r="G156" s="81">
        <f t="shared" si="5"/>
        <v>9.7675000900000182</v>
      </c>
      <c r="H156" s="117">
        <f t="shared" si="6"/>
        <v>7.2681395348837274E-2</v>
      </c>
      <c r="I156" s="78">
        <f>(C156-$C323)^2</f>
        <v>94.01749061053367</v>
      </c>
    </row>
    <row r="157" spans="1:9">
      <c r="A157" s="3">
        <v>44717</v>
      </c>
      <c r="B157" s="2" t="s">
        <v>5</v>
      </c>
      <c r="C157" s="4">
        <v>51</v>
      </c>
      <c r="D157" s="1" t="s">
        <v>10</v>
      </c>
      <c r="E157" s="76">
        <f t="shared" si="0"/>
        <v>0.6029411764705882</v>
      </c>
      <c r="F157" s="81">
        <v>47.374400000000001</v>
      </c>
      <c r="G157" s="81">
        <f t="shared" si="5"/>
        <v>13.144975359999989</v>
      </c>
      <c r="H157" s="117">
        <f t="shared" si="6"/>
        <v>7.1090196078431339E-2</v>
      </c>
      <c r="I157" s="78">
        <f>(C157-$C323)^2</f>
        <v>313.15767752642154</v>
      </c>
    </row>
    <row r="158" spans="1:9">
      <c r="A158" s="3">
        <v>44718</v>
      </c>
      <c r="B158" s="2" t="s">
        <v>5</v>
      </c>
      <c r="C158" s="4">
        <v>40</v>
      </c>
      <c r="D158" s="1" t="s">
        <v>6</v>
      </c>
      <c r="E158" s="76">
        <f t="shared" si="0"/>
        <v>0.44117647058823528</v>
      </c>
      <c r="F158" s="81">
        <v>37.9559</v>
      </c>
      <c r="G158" s="81">
        <f t="shared" si="5"/>
        <v>4.1783448100000014</v>
      </c>
      <c r="H158" s="117">
        <f t="shared" si="6"/>
        <v>5.1102500000000009E-2</v>
      </c>
      <c r="I158" s="78">
        <f>(C158-$C323)^2</f>
        <v>44.839920517075726</v>
      </c>
    </row>
    <row r="159" spans="1:9">
      <c r="A159" s="3">
        <v>44719</v>
      </c>
      <c r="B159" s="2" t="s">
        <v>5</v>
      </c>
      <c r="C159" s="4">
        <v>34</v>
      </c>
      <c r="D159" s="1" t="s">
        <v>6</v>
      </c>
      <c r="E159" s="76">
        <f t="shared" si="0"/>
        <v>0.35294117647058826</v>
      </c>
      <c r="F159" s="81">
        <v>34.351900000000001</v>
      </c>
      <c r="G159" s="81">
        <f t="shared" si="5"/>
        <v>0.12383361000000039</v>
      </c>
      <c r="H159" s="117">
        <f t="shared" si="6"/>
        <v>-1.0350000000000015E-2</v>
      </c>
      <c r="I159" s="78">
        <f>(C159-$C323)^2</f>
        <v>0.48478033015983946</v>
      </c>
    </row>
    <row r="160" spans="1:9">
      <c r="A160" s="3">
        <v>44720</v>
      </c>
      <c r="B160" s="2" t="s">
        <v>5</v>
      </c>
      <c r="C160" s="4">
        <v>28</v>
      </c>
      <c r="D160" s="1" t="s">
        <v>6</v>
      </c>
      <c r="E160" s="76">
        <f t="shared" si="0"/>
        <v>0.26470588235294118</v>
      </c>
      <c r="F160" s="81">
        <v>25.1524</v>
      </c>
      <c r="G160" s="81">
        <f t="shared" si="5"/>
        <v>8.1088257600000002</v>
      </c>
      <c r="H160" s="117">
        <f t="shared" si="6"/>
        <v>0.1017</v>
      </c>
      <c r="I160" s="78">
        <f>(C160-$C323)^2</f>
        <v>28.12964014324395</v>
      </c>
    </row>
    <row r="161" spans="1:9">
      <c r="A161" s="3">
        <v>44721</v>
      </c>
      <c r="B161" s="2" t="s">
        <v>5</v>
      </c>
      <c r="C161" s="4">
        <v>26</v>
      </c>
      <c r="D161" s="1" t="s">
        <v>6</v>
      </c>
      <c r="E161" s="76">
        <f t="shared" si="0"/>
        <v>0.23529411764705882</v>
      </c>
      <c r="F161" s="81">
        <v>23.966200000000001</v>
      </c>
      <c r="G161" s="81">
        <f t="shared" si="5"/>
        <v>4.1363424399999973</v>
      </c>
      <c r="H161" s="117">
        <f t="shared" si="6"/>
        <v>7.8223076923076895E-2</v>
      </c>
      <c r="I161" s="78">
        <f>(C161-$C323)^2</f>
        <v>53.344593414271984</v>
      </c>
    </row>
    <row r="162" spans="1:9">
      <c r="A162" s="3">
        <v>44722</v>
      </c>
      <c r="B162" s="2" t="s">
        <v>5</v>
      </c>
      <c r="C162" s="4">
        <v>41</v>
      </c>
      <c r="D162" s="1" t="s">
        <v>6</v>
      </c>
      <c r="E162" s="76">
        <f t="shared" si="0"/>
        <v>0.45588235294117646</v>
      </c>
      <c r="F162" s="81">
        <v>40.779899999999998</v>
      </c>
      <c r="G162" s="81">
        <f t="shared" si="5"/>
        <v>4.844401000000096E-2</v>
      </c>
      <c r="H162" s="117">
        <f t="shared" si="6"/>
        <v>5.3682926829268828E-3</v>
      </c>
      <c r="I162" s="78">
        <f>(C162-$C323)^2</f>
        <v>59.232443881561707</v>
      </c>
    </row>
    <row r="163" spans="1:9">
      <c r="A163" s="3">
        <v>44723</v>
      </c>
      <c r="B163" s="2" t="s">
        <v>5</v>
      </c>
      <c r="C163" s="4">
        <v>36</v>
      </c>
      <c r="D163" s="1" t="s">
        <v>6</v>
      </c>
      <c r="E163" s="76">
        <f t="shared" si="0"/>
        <v>0.38235294117647056</v>
      </c>
      <c r="F163" s="81">
        <v>33.847499999999997</v>
      </c>
      <c r="G163" s="81">
        <f t="shared" si="5"/>
        <v>4.6332562500000147</v>
      </c>
      <c r="H163" s="117">
        <f t="shared" si="6"/>
        <v>5.9791666666666764E-2</v>
      </c>
      <c r="I163" s="78">
        <f>(C163-$C323)^2</f>
        <v>7.2698270591318028</v>
      </c>
    </row>
    <row r="164" spans="1:9">
      <c r="A164" s="3">
        <v>44724</v>
      </c>
      <c r="B164" s="2" t="s">
        <v>5</v>
      </c>
      <c r="C164" s="4">
        <v>41</v>
      </c>
      <c r="D164" s="1" t="s">
        <v>6</v>
      </c>
      <c r="E164" s="76">
        <f t="shared" si="0"/>
        <v>0.45588235294117646</v>
      </c>
      <c r="F164" s="81">
        <v>40.036700000000003</v>
      </c>
      <c r="G164" s="81">
        <f t="shared" si="5"/>
        <v>0.92794688999999364</v>
      </c>
      <c r="H164" s="117">
        <f t="shared" si="6"/>
        <v>2.349512195121943E-2</v>
      </c>
      <c r="I164" s="78">
        <f>(C164-$C323)^2</f>
        <v>59.232443881561707</v>
      </c>
    </row>
    <row r="165" spans="1:9">
      <c r="A165" s="3">
        <v>44725</v>
      </c>
      <c r="B165" s="2" t="s">
        <v>5</v>
      </c>
      <c r="C165" s="4">
        <v>40</v>
      </c>
      <c r="D165" s="1" t="s">
        <v>6</v>
      </c>
      <c r="E165" s="76">
        <f t="shared" si="0"/>
        <v>0.44117647058823528</v>
      </c>
      <c r="F165" s="81">
        <v>39.862900000000003</v>
      </c>
      <c r="G165" s="81">
        <f t="shared" si="5"/>
        <v>1.8796409999999087E-2</v>
      </c>
      <c r="H165" s="117">
        <f t="shared" si="6"/>
        <v>3.4274999999999167E-3</v>
      </c>
      <c r="I165" s="78">
        <f>(C165-$C323)^2</f>
        <v>44.839920517075726</v>
      </c>
    </row>
    <row r="166" spans="1:9">
      <c r="A166" s="3">
        <v>44726</v>
      </c>
      <c r="B166" s="2" t="s">
        <v>5</v>
      </c>
      <c r="C166" s="4">
        <v>50</v>
      </c>
      <c r="D166" s="1" t="s">
        <v>6</v>
      </c>
      <c r="E166" s="76">
        <f t="shared" si="0"/>
        <v>0.58823529411764708</v>
      </c>
      <c r="F166" s="81">
        <v>49.99</v>
      </c>
      <c r="G166" s="81">
        <f t="shared" si="5"/>
        <v>9.9999999999960215E-5</v>
      </c>
      <c r="H166" s="117">
        <f t="shared" si="6"/>
        <v>1.9999999999996022E-4</v>
      </c>
      <c r="I166" s="78">
        <f>(C166-$C323)^2</f>
        <v>278.76515416193553</v>
      </c>
    </row>
    <row r="167" spans="1:9">
      <c r="A167" s="3">
        <v>44727</v>
      </c>
      <c r="B167" s="2" t="s">
        <v>5</v>
      </c>
      <c r="C167" s="4">
        <v>48</v>
      </c>
      <c r="D167" s="1" t="s">
        <v>6</v>
      </c>
      <c r="E167" s="76">
        <f t="shared" si="0"/>
        <v>0.55882352941176472</v>
      </c>
      <c r="F167" s="81">
        <v>45.765099999999997</v>
      </c>
      <c r="G167" s="81">
        <f t="shared" si="5"/>
        <v>4.9947780100000143</v>
      </c>
      <c r="H167" s="117">
        <f t="shared" si="6"/>
        <v>4.6560416666666736E-2</v>
      </c>
      <c r="I167" s="78">
        <f>(C167-$C323)^2</f>
        <v>215.98010743296359</v>
      </c>
    </row>
    <row r="168" spans="1:9">
      <c r="A168" s="3">
        <v>44728</v>
      </c>
      <c r="B168" s="2" t="s">
        <v>5</v>
      </c>
      <c r="C168" s="4">
        <v>26</v>
      </c>
      <c r="D168" s="1" t="s">
        <v>6</v>
      </c>
      <c r="E168" s="76">
        <f t="shared" si="0"/>
        <v>0.23529411764705882</v>
      </c>
      <c r="F168" s="81">
        <v>25.355399999999999</v>
      </c>
      <c r="G168" s="81">
        <f t="shared" si="5"/>
        <v>0.41550916000000065</v>
      </c>
      <c r="H168" s="117">
        <f t="shared" si="6"/>
        <v>2.4792307692307711E-2</v>
      </c>
      <c r="I168" s="78">
        <f>(C168-$C323)^2</f>
        <v>53.344593414271984</v>
      </c>
    </row>
    <row r="169" spans="1:9">
      <c r="A169" s="3">
        <v>44729</v>
      </c>
      <c r="B169" s="2" t="s">
        <v>5</v>
      </c>
      <c r="C169" s="4">
        <v>40</v>
      </c>
      <c r="D169" s="1" t="s">
        <v>6</v>
      </c>
      <c r="E169" s="76">
        <f t="shared" si="0"/>
        <v>0.44117647058823528</v>
      </c>
      <c r="F169" s="81">
        <v>37.513199999999998</v>
      </c>
      <c r="G169" s="81">
        <f t="shared" si="5"/>
        <v>6.1841742400000115</v>
      </c>
      <c r="H169" s="117">
        <f t="shared" si="6"/>
        <v>6.2170000000000059E-2</v>
      </c>
      <c r="I169" s="78">
        <f>(C169-$C323)^2</f>
        <v>44.839920517075726</v>
      </c>
    </row>
    <row r="170" spans="1:9">
      <c r="A170" s="3">
        <v>44730</v>
      </c>
      <c r="B170" s="2" t="s">
        <v>5</v>
      </c>
      <c r="C170" s="4">
        <v>43</v>
      </c>
      <c r="D170" s="1" t="s">
        <v>6</v>
      </c>
      <c r="E170" s="76">
        <f t="shared" si="0"/>
        <v>0.48529411764705882</v>
      </c>
      <c r="F170" s="81">
        <v>44.111899999999999</v>
      </c>
      <c r="G170" s="81">
        <f t="shared" si="5"/>
        <v>1.2363216099999967</v>
      </c>
      <c r="H170" s="117">
        <f t="shared" si="6"/>
        <v>-2.5858139534883688E-2</v>
      </c>
      <c r="I170" s="78">
        <f>(C170-$C323)^2</f>
        <v>94.01749061053367</v>
      </c>
    </row>
    <row r="171" spans="1:9">
      <c r="A171" s="3">
        <v>44731</v>
      </c>
      <c r="B171" s="2" t="s">
        <v>5</v>
      </c>
      <c r="C171" s="4">
        <v>53</v>
      </c>
      <c r="D171" s="1" t="s">
        <v>10</v>
      </c>
      <c r="E171" s="76">
        <f t="shared" si="0"/>
        <v>0.63235294117647056</v>
      </c>
      <c r="F171" s="81">
        <v>53.865400000000001</v>
      </c>
      <c r="G171" s="81">
        <f t="shared" si="5"/>
        <v>0.74891716000000186</v>
      </c>
      <c r="H171" s="117">
        <f t="shared" si="6"/>
        <v>-1.6328301886792473E-2</v>
      </c>
      <c r="I171" s="78">
        <f>(C171-$C323)^2</f>
        <v>387.9427242553935</v>
      </c>
    </row>
    <row r="172" spans="1:9">
      <c r="A172" s="3">
        <v>44732</v>
      </c>
      <c r="B172" s="2" t="s">
        <v>5</v>
      </c>
      <c r="C172" s="4">
        <v>36</v>
      </c>
      <c r="D172" s="1" t="s">
        <v>6</v>
      </c>
      <c r="E172" s="76">
        <f t="shared" si="0"/>
        <v>0.38235294117647056</v>
      </c>
      <c r="F172" s="81">
        <v>37.993099999999998</v>
      </c>
      <c r="G172" s="81">
        <f t="shared" si="5"/>
        <v>3.9724476099999935</v>
      </c>
      <c r="H172" s="117">
        <f t="shared" si="6"/>
        <v>-5.5363888888888844E-2</v>
      </c>
      <c r="I172" s="78">
        <f>(C172-$C323)^2</f>
        <v>7.2698270591318028</v>
      </c>
    </row>
    <row r="173" spans="1:9">
      <c r="A173" s="3">
        <v>44733</v>
      </c>
      <c r="B173" s="2" t="s">
        <v>5</v>
      </c>
      <c r="C173" s="4">
        <v>28</v>
      </c>
      <c r="D173" s="1" t="s">
        <v>6</v>
      </c>
      <c r="E173" s="76">
        <f t="shared" si="0"/>
        <v>0.26470588235294118</v>
      </c>
      <c r="F173" s="81">
        <v>25.858699999999999</v>
      </c>
      <c r="G173" s="81">
        <f t="shared" si="5"/>
        <v>4.5851656900000046</v>
      </c>
      <c r="H173" s="117">
        <f t="shared" si="6"/>
        <v>7.6475000000000043E-2</v>
      </c>
      <c r="I173" s="78">
        <f>(C173-$C323)^2</f>
        <v>28.12964014324395</v>
      </c>
    </row>
    <row r="174" spans="1:9">
      <c r="A174" s="3">
        <v>44734</v>
      </c>
      <c r="B174" s="2" t="s">
        <v>5</v>
      </c>
      <c r="C174" s="4">
        <v>33</v>
      </c>
      <c r="D174" s="1" t="s">
        <v>6</v>
      </c>
      <c r="E174" s="76">
        <f t="shared" si="0"/>
        <v>0.33823529411764708</v>
      </c>
      <c r="F174" s="81">
        <v>31.440100000000001</v>
      </c>
      <c r="G174" s="81">
        <f t="shared" si="5"/>
        <v>2.4332880099999969</v>
      </c>
      <c r="H174" s="117">
        <f t="shared" si="6"/>
        <v>4.7269696969696941E-2</v>
      </c>
      <c r="I174" s="78">
        <f>(C174-$C323)^2</f>
        <v>9.2256965673857896E-2</v>
      </c>
    </row>
    <row r="175" spans="1:9">
      <c r="A175" s="3">
        <v>44735</v>
      </c>
      <c r="B175" s="2" t="s">
        <v>5</v>
      </c>
      <c r="C175" s="4">
        <v>26</v>
      </c>
      <c r="D175" s="1" t="s">
        <v>6</v>
      </c>
      <c r="E175" s="76">
        <f t="shared" si="0"/>
        <v>0.23529411764705882</v>
      </c>
      <c r="F175" s="81">
        <v>27.119599999999998</v>
      </c>
      <c r="G175" s="81">
        <f t="shared" si="5"/>
        <v>1.2535041599999963</v>
      </c>
      <c r="H175" s="117">
        <f t="shared" si="6"/>
        <v>-4.3061538461538401E-2</v>
      </c>
      <c r="I175" s="78">
        <f>(C175-$C323)^2</f>
        <v>53.344593414271984</v>
      </c>
    </row>
    <row r="176" spans="1:9">
      <c r="A176" s="3">
        <v>44736</v>
      </c>
      <c r="B176" s="2" t="s">
        <v>5</v>
      </c>
      <c r="C176" s="4">
        <v>23</v>
      </c>
      <c r="D176" s="1" t="s">
        <v>6</v>
      </c>
      <c r="E176" s="76">
        <f t="shared" si="0"/>
        <v>0.19117647058823528</v>
      </c>
      <c r="F176" s="81">
        <v>23.425000000000001</v>
      </c>
      <c r="G176" s="81">
        <f t="shared" si="5"/>
        <v>0.18062500000000059</v>
      </c>
      <c r="H176" s="117">
        <f t="shared" si="6"/>
        <v>-1.8478260869565249E-2</v>
      </c>
      <c r="I176" s="78">
        <f>(C176-$C323)^2</f>
        <v>106.16702332081404</v>
      </c>
    </row>
    <row r="177" spans="1:9">
      <c r="A177" s="3">
        <v>44737</v>
      </c>
      <c r="B177" s="2" t="s">
        <v>5</v>
      </c>
      <c r="C177" s="4">
        <v>21</v>
      </c>
      <c r="D177" s="1" t="s">
        <v>6</v>
      </c>
      <c r="E177" s="76">
        <f t="shared" si="0"/>
        <v>0.16176470588235295</v>
      </c>
      <c r="F177" s="81">
        <v>19.896100000000001</v>
      </c>
      <c r="G177" s="81">
        <f t="shared" si="5"/>
        <v>1.2185952099999988</v>
      </c>
      <c r="H177" s="117">
        <f t="shared" si="6"/>
        <v>5.2566666666666637E-2</v>
      </c>
      <c r="I177" s="78">
        <f>(C177-$C323)^2</f>
        <v>151.38197659184209</v>
      </c>
    </row>
    <row r="178" spans="1:9">
      <c r="A178" s="3">
        <v>44738</v>
      </c>
      <c r="B178" s="2" t="s">
        <v>5</v>
      </c>
      <c r="C178" s="4">
        <v>34</v>
      </c>
      <c r="D178" s="1" t="s">
        <v>6</v>
      </c>
      <c r="E178" s="76">
        <f t="shared" si="0"/>
        <v>0.35294117647058826</v>
      </c>
      <c r="F178" s="81">
        <v>33.2562</v>
      </c>
      <c r="G178" s="81">
        <f t="shared" si="5"/>
        <v>0.55323844000000033</v>
      </c>
      <c r="H178" s="117">
        <f t="shared" si="6"/>
        <v>2.1876470588235303E-2</v>
      </c>
      <c r="I178" s="78">
        <f>(C178-$C323)^2</f>
        <v>0.48478033015983946</v>
      </c>
    </row>
    <row r="179" spans="1:9">
      <c r="A179" s="3">
        <v>44739</v>
      </c>
      <c r="B179" s="2" t="s">
        <v>5</v>
      </c>
      <c r="C179" s="4">
        <v>41</v>
      </c>
      <c r="D179" s="1" t="s">
        <v>6</v>
      </c>
      <c r="E179" s="76">
        <f t="shared" si="0"/>
        <v>0.45588235294117646</v>
      </c>
      <c r="F179" s="81">
        <v>41.713000000000001</v>
      </c>
      <c r="G179" s="81">
        <f t="shared" si="5"/>
        <v>0.5083690000000014</v>
      </c>
      <c r="H179" s="117">
        <f t="shared" si="6"/>
        <v>-1.7390243902439047E-2</v>
      </c>
      <c r="I179" s="78">
        <f>(C179-$C323)^2</f>
        <v>59.232443881561707</v>
      </c>
    </row>
    <row r="180" spans="1:9">
      <c r="A180" s="3">
        <v>44740</v>
      </c>
      <c r="B180" s="2" t="s">
        <v>5</v>
      </c>
      <c r="C180" s="4">
        <v>23</v>
      </c>
      <c r="D180" s="1" t="s">
        <v>6</v>
      </c>
      <c r="E180" s="76">
        <f t="shared" si="0"/>
        <v>0.19117647058823528</v>
      </c>
      <c r="F180" s="81">
        <v>24.442499999999999</v>
      </c>
      <c r="G180" s="81">
        <f t="shared" si="5"/>
        <v>2.0808062499999971</v>
      </c>
      <c r="H180" s="117">
        <f t="shared" si="6"/>
        <v>-6.271739130434778E-2</v>
      </c>
      <c r="I180" s="78">
        <f>(C180-$C323)^2</f>
        <v>106.16702332081404</v>
      </c>
    </row>
    <row r="181" spans="1:9">
      <c r="A181" s="3">
        <v>44741</v>
      </c>
      <c r="B181" s="2" t="s">
        <v>5</v>
      </c>
      <c r="C181" s="4">
        <v>16</v>
      </c>
      <c r="D181" s="1" t="s">
        <v>6</v>
      </c>
      <c r="E181" s="76">
        <f t="shared" si="0"/>
        <v>8.8235294117647065E-2</v>
      </c>
      <c r="F181" s="81">
        <v>17.440300000000001</v>
      </c>
      <c r="G181" s="81">
        <f t="shared" si="5"/>
        <v>2.0744640900000015</v>
      </c>
      <c r="H181" s="117">
        <f t="shared" si="6"/>
        <v>-9.0018750000000036E-2</v>
      </c>
      <c r="I181" s="78">
        <f>(C181-$C323)^2</f>
        <v>299.41935976941215</v>
      </c>
    </row>
    <row r="182" spans="1:9">
      <c r="A182" s="3">
        <v>44742</v>
      </c>
      <c r="B182" s="2" t="s">
        <v>5</v>
      </c>
      <c r="C182" s="4">
        <v>26</v>
      </c>
      <c r="D182" s="1" t="s">
        <v>6</v>
      </c>
      <c r="E182" s="76">
        <f t="shared" si="0"/>
        <v>0.23529411764705882</v>
      </c>
      <c r="F182" s="81">
        <v>27.034099999999999</v>
      </c>
      <c r="G182" s="81">
        <f t="shared" si="5"/>
        <v>1.0693628099999972</v>
      </c>
      <c r="H182" s="117">
        <f t="shared" si="6"/>
        <v>-3.9773076923076869E-2</v>
      </c>
      <c r="I182" s="78">
        <f>(C182-$C323)^2</f>
        <v>53.344593414271984</v>
      </c>
    </row>
    <row r="183" spans="1:9">
      <c r="A183" s="3">
        <v>44743</v>
      </c>
      <c r="B183" s="2" t="s">
        <v>5</v>
      </c>
      <c r="C183" s="4">
        <v>31</v>
      </c>
      <c r="D183" s="1" t="s">
        <v>6</v>
      </c>
      <c r="E183" s="76">
        <f t="shared" si="0"/>
        <v>0.30882352941176472</v>
      </c>
      <c r="F183" s="81">
        <v>33.709499999999998</v>
      </c>
      <c r="G183" s="81">
        <f t="shared" si="5"/>
        <v>7.3413902499999919</v>
      </c>
      <c r="H183" s="117">
        <f t="shared" si="6"/>
        <v>-8.7403225806451559E-2</v>
      </c>
      <c r="I183" s="78">
        <f>(C183-$C323)^2</f>
        <v>5.307210236701895</v>
      </c>
    </row>
    <row r="184" spans="1:9">
      <c r="A184" s="3">
        <v>44744</v>
      </c>
      <c r="B184" s="2" t="s">
        <v>5</v>
      </c>
      <c r="C184" s="4">
        <v>32</v>
      </c>
      <c r="D184" s="1" t="s">
        <v>6</v>
      </c>
      <c r="E184" s="76">
        <f t="shared" si="0"/>
        <v>0.3235294117647059</v>
      </c>
      <c r="F184" s="81">
        <v>32.068800000000003</v>
      </c>
      <c r="G184" s="81">
        <f t="shared" ref="G184:G222" si="7">($C184-$F184)^2</f>
        <v>4.7334400000004244E-3</v>
      </c>
      <c r="H184" s="117">
        <f t="shared" si="6"/>
        <v>-2.1500000000000963E-3</v>
      </c>
      <c r="I184" s="78">
        <f>(C184-$C323)^2</f>
        <v>1.6997336011878763</v>
      </c>
    </row>
    <row r="185" spans="1:9">
      <c r="A185" s="3">
        <v>44745</v>
      </c>
      <c r="B185" s="2" t="s">
        <v>5</v>
      </c>
      <c r="C185" s="4">
        <v>33</v>
      </c>
      <c r="D185" s="1" t="s">
        <v>6</v>
      </c>
      <c r="E185" s="76">
        <f t="shared" si="0"/>
        <v>0.33823529411764708</v>
      </c>
      <c r="F185" s="81">
        <v>34.165500000000002</v>
      </c>
      <c r="G185" s="81">
        <f t="shared" si="7"/>
        <v>1.3583902500000036</v>
      </c>
      <c r="H185" s="117">
        <f t="shared" si="6"/>
        <v>-3.5318181818181867E-2</v>
      </c>
      <c r="I185" s="78">
        <f>(C185-$C323)^2</f>
        <v>9.2256965673857896E-2</v>
      </c>
    </row>
    <row r="186" spans="1:9">
      <c r="A186" s="3">
        <v>44746</v>
      </c>
      <c r="B186" s="2" t="s">
        <v>5</v>
      </c>
      <c r="C186" s="4">
        <v>27</v>
      </c>
      <c r="D186" s="1" t="s">
        <v>6</v>
      </c>
      <c r="E186" s="76">
        <f t="shared" si="0"/>
        <v>0.25</v>
      </c>
      <c r="F186" s="81">
        <v>29.0428</v>
      </c>
      <c r="G186" s="81">
        <f t="shared" si="7"/>
        <v>4.1730318399999993</v>
      </c>
      <c r="H186" s="117">
        <f t="shared" si="6"/>
        <v>-7.5659259259259246E-2</v>
      </c>
      <c r="I186" s="78">
        <f>(C186-$C323)^2</f>
        <v>39.737116778757965</v>
      </c>
    </row>
    <row r="187" spans="1:9">
      <c r="A187" s="3">
        <v>44747</v>
      </c>
      <c r="B187" s="2" t="s">
        <v>5</v>
      </c>
      <c r="C187" s="4">
        <v>25</v>
      </c>
      <c r="D187" s="1" t="s">
        <v>6</v>
      </c>
      <c r="E187" s="76">
        <f t="shared" si="0"/>
        <v>0.22058823529411764</v>
      </c>
      <c r="F187" s="81">
        <v>27.063500000000001</v>
      </c>
      <c r="G187" s="81">
        <f t="shared" si="7"/>
        <v>4.2580322500000047</v>
      </c>
      <c r="H187" s="117">
        <f t="shared" si="6"/>
        <v>-8.2540000000000044E-2</v>
      </c>
      <c r="I187" s="78">
        <f>(C187-$C323)^2</f>
        <v>68.952070049786002</v>
      </c>
    </row>
    <row r="188" spans="1:9">
      <c r="A188" s="3">
        <v>44748</v>
      </c>
      <c r="B188" s="2" t="s">
        <v>5</v>
      </c>
      <c r="C188" s="4">
        <v>48</v>
      </c>
      <c r="D188" s="1" t="s">
        <v>6</v>
      </c>
      <c r="E188" s="76">
        <f t="shared" si="0"/>
        <v>0.55882352941176472</v>
      </c>
      <c r="F188" s="81">
        <v>47.351199999999999</v>
      </c>
      <c r="G188" s="81">
        <f t="shared" si="7"/>
        <v>0.42094144000000178</v>
      </c>
      <c r="H188" s="117">
        <f t="shared" si="6"/>
        <v>1.3516666666666696E-2</v>
      </c>
      <c r="I188" s="78">
        <f>(C188-$C323)^2</f>
        <v>215.98010743296359</v>
      </c>
    </row>
    <row r="189" spans="1:9">
      <c r="A189" s="3">
        <v>44749</v>
      </c>
      <c r="B189" s="2" t="s">
        <v>5</v>
      </c>
      <c r="C189" s="4">
        <v>51</v>
      </c>
      <c r="D189" s="2" t="s">
        <v>10</v>
      </c>
      <c r="E189" s="76">
        <f t="shared" si="0"/>
        <v>0.6029411764705882</v>
      </c>
      <c r="F189" s="81">
        <v>47.587499999999999</v>
      </c>
      <c r="G189" s="81">
        <f t="shared" si="7"/>
        <v>11.64515625000001</v>
      </c>
      <c r="H189" s="117">
        <f t="shared" si="6"/>
        <v>6.6911764705882379E-2</v>
      </c>
      <c r="I189" s="78">
        <f>(C189-$C323)^2</f>
        <v>313.15767752642154</v>
      </c>
    </row>
    <row r="190" spans="1:9">
      <c r="A190" s="3">
        <v>44750</v>
      </c>
      <c r="B190" s="2" t="s">
        <v>5</v>
      </c>
      <c r="C190" s="4">
        <v>38</v>
      </c>
      <c r="D190" s="1" t="s">
        <v>6</v>
      </c>
      <c r="E190" s="76">
        <f t="shared" si="0"/>
        <v>0.41176470588235292</v>
      </c>
      <c r="F190" s="81">
        <v>38.339500000000001</v>
      </c>
      <c r="G190" s="81">
        <f t="shared" si="7"/>
        <v>0.11526025000000069</v>
      </c>
      <c r="H190" s="117">
        <f t="shared" si="6"/>
        <v>-8.934210526315817E-3</v>
      </c>
      <c r="I190" s="78">
        <f>(C190-$C323)^2</f>
        <v>22.054873788103766</v>
      </c>
    </row>
    <row r="191" spans="1:9">
      <c r="A191" s="3">
        <v>44751</v>
      </c>
      <c r="B191" s="2" t="s">
        <v>5</v>
      </c>
      <c r="C191" s="4">
        <v>18</v>
      </c>
      <c r="D191" s="1" t="s">
        <v>6</v>
      </c>
      <c r="E191" s="76">
        <f t="shared" si="0"/>
        <v>0.11764705882352941</v>
      </c>
      <c r="F191" s="81">
        <v>19.4255</v>
      </c>
      <c r="G191" s="81">
        <f t="shared" si="7"/>
        <v>2.0320502499999988</v>
      </c>
      <c r="H191" s="117">
        <f t="shared" si="6"/>
        <v>-7.9194444444444415E-2</v>
      </c>
      <c r="I191" s="78">
        <f>(C191-$C323)^2</f>
        <v>234.20440649838415</v>
      </c>
    </row>
    <row r="192" spans="1:9">
      <c r="A192" s="3">
        <v>44752</v>
      </c>
      <c r="B192" s="2" t="s">
        <v>5</v>
      </c>
      <c r="C192" s="4">
        <v>28</v>
      </c>
      <c r="D192" s="1" t="s">
        <v>6</v>
      </c>
      <c r="E192" s="76">
        <f t="shared" si="0"/>
        <v>0.26470588235294118</v>
      </c>
      <c r="F192" s="81">
        <v>29.363700000000001</v>
      </c>
      <c r="G192" s="81">
        <f t="shared" si="7"/>
        <v>1.859677690000004</v>
      </c>
      <c r="H192" s="117">
        <f t="shared" si="6"/>
        <v>-4.8703571428571478E-2</v>
      </c>
      <c r="I192" s="78">
        <f>(C192-$C323)^2</f>
        <v>28.12964014324395</v>
      </c>
    </row>
    <row r="193" spans="1:9">
      <c r="A193" s="3">
        <v>44753</v>
      </c>
      <c r="B193" s="2" t="s">
        <v>5</v>
      </c>
      <c r="C193" s="4">
        <v>31</v>
      </c>
      <c r="D193" s="1" t="s">
        <v>6</v>
      </c>
      <c r="E193" s="76">
        <f t="shared" si="0"/>
        <v>0.30882352941176472</v>
      </c>
      <c r="F193" s="81">
        <v>33.199100000000001</v>
      </c>
      <c r="G193" s="81">
        <f t="shared" si="7"/>
        <v>4.8360408100000063</v>
      </c>
      <c r="H193" s="117">
        <f t="shared" si="6"/>
        <v>-7.0938709677419401E-2</v>
      </c>
      <c r="I193" s="78">
        <f>(C193-$C323)^2</f>
        <v>5.307210236701895</v>
      </c>
    </row>
    <row r="194" spans="1:9">
      <c r="A194" s="3">
        <v>44754</v>
      </c>
      <c r="B194" s="2" t="s">
        <v>5</v>
      </c>
      <c r="C194" s="4">
        <v>42</v>
      </c>
      <c r="D194" s="1" t="s">
        <v>6</v>
      </c>
      <c r="E194" s="76">
        <f t="shared" si="0"/>
        <v>0.47058823529411764</v>
      </c>
      <c r="F194" s="81">
        <v>43.104199999999999</v>
      </c>
      <c r="G194" s="81">
        <f t="shared" si="7"/>
        <v>1.2192576399999973</v>
      </c>
      <c r="H194" s="117">
        <f t="shared" si="6"/>
        <v>-2.6290476190476159E-2</v>
      </c>
      <c r="I194" s="78">
        <f>(C194-$C323)^2</f>
        <v>75.624967246047689</v>
      </c>
    </row>
    <row r="195" spans="1:9">
      <c r="A195" s="3">
        <v>44755</v>
      </c>
      <c r="B195" s="2" t="s">
        <v>5</v>
      </c>
      <c r="C195" s="4">
        <v>46</v>
      </c>
      <c r="D195" s="1" t="s">
        <v>6</v>
      </c>
      <c r="E195" s="76">
        <f t="shared" si="0"/>
        <v>0.52941176470588236</v>
      </c>
      <c r="F195" s="81">
        <v>46.1</v>
      </c>
      <c r="G195" s="81">
        <f t="shared" si="7"/>
        <v>1.0000000000000285E-2</v>
      </c>
      <c r="H195" s="117">
        <f t="shared" si="6"/>
        <v>-2.1739130434782917E-3</v>
      </c>
      <c r="I195" s="78">
        <f>(C195-$C323)^2</f>
        <v>161.19506070399163</v>
      </c>
    </row>
    <row r="196" spans="1:9">
      <c r="A196" s="3">
        <v>44756</v>
      </c>
      <c r="B196" s="2" t="s">
        <v>5</v>
      </c>
      <c r="C196" s="4">
        <v>31</v>
      </c>
      <c r="D196" s="1" t="s">
        <v>6</v>
      </c>
      <c r="E196" s="76">
        <f t="shared" si="0"/>
        <v>0.30882352941176472</v>
      </c>
      <c r="F196" s="81">
        <v>31.112400000000001</v>
      </c>
      <c r="G196" s="81">
        <f t="shared" si="7"/>
        <v>1.2633760000000212E-2</v>
      </c>
      <c r="H196" s="117">
        <f t="shared" si="6"/>
        <v>-3.6258064516129338E-3</v>
      </c>
      <c r="I196" s="78">
        <f>(C196-$C323)^2</f>
        <v>5.307210236701895</v>
      </c>
    </row>
    <row r="197" spans="1:9">
      <c r="A197" s="3">
        <v>44757</v>
      </c>
      <c r="B197" s="2" t="s">
        <v>5</v>
      </c>
      <c r="C197" s="4">
        <v>34</v>
      </c>
      <c r="D197" s="1" t="s">
        <v>6</v>
      </c>
      <c r="E197" s="76">
        <f t="shared" si="0"/>
        <v>0.35294117647058826</v>
      </c>
      <c r="F197" s="81">
        <v>36.661900000000003</v>
      </c>
      <c r="G197" s="81">
        <f t="shared" si="7"/>
        <v>7.0857116100000148</v>
      </c>
      <c r="H197" s="117">
        <f t="shared" si="6"/>
        <v>-7.8291176470588322E-2</v>
      </c>
      <c r="I197" s="78">
        <f>(C197-$C323)^2</f>
        <v>0.48478033015983946</v>
      </c>
    </row>
    <row r="198" spans="1:9">
      <c r="A198" s="3">
        <v>44775</v>
      </c>
      <c r="B198" s="2" t="s">
        <v>5</v>
      </c>
      <c r="C198" s="4">
        <v>57</v>
      </c>
      <c r="D198" s="2" t="s">
        <v>10</v>
      </c>
      <c r="E198" s="76">
        <f t="shared" si="0"/>
        <v>0.69117647058823528</v>
      </c>
      <c r="F198" s="81">
        <v>58.169499999999999</v>
      </c>
      <c r="G198" s="81">
        <f t="shared" si="7"/>
        <v>1.3677302499999984</v>
      </c>
      <c r="H198" s="117">
        <f t="shared" si="6"/>
        <v>-2.0517543859649112E-2</v>
      </c>
      <c r="I198" s="78">
        <f>(C198-$C323)^2</f>
        <v>561.51281771333743</v>
      </c>
    </row>
    <row r="199" spans="1:9">
      <c r="A199" s="3">
        <v>44776</v>
      </c>
      <c r="B199" s="2" t="s">
        <v>5</v>
      </c>
      <c r="C199" s="4">
        <v>67</v>
      </c>
      <c r="D199" s="2" t="s">
        <v>10</v>
      </c>
      <c r="E199" s="76">
        <f t="shared" si="0"/>
        <v>0.83823529411764708</v>
      </c>
      <c r="F199" s="81">
        <v>66.606899999999996</v>
      </c>
      <c r="G199" s="81">
        <f t="shared" si="7"/>
        <v>0.15452761000000315</v>
      </c>
      <c r="H199" s="117">
        <f t="shared" si="6"/>
        <v>5.867164179104537E-3</v>
      </c>
      <c r="I199" s="78">
        <f>(C199-$C323)^2</f>
        <v>1135.4380513581973</v>
      </c>
    </row>
    <row r="200" spans="1:9">
      <c r="A200" s="3">
        <v>44777</v>
      </c>
      <c r="B200" s="2" t="s">
        <v>5</v>
      </c>
      <c r="C200" s="4">
        <v>53</v>
      </c>
      <c r="D200" s="2" t="s">
        <v>10</v>
      </c>
      <c r="E200" s="76">
        <f t="shared" si="0"/>
        <v>0.63235294117647056</v>
      </c>
      <c r="F200" s="81">
        <v>52.656599999999997</v>
      </c>
      <c r="G200" s="81">
        <f t="shared" si="7"/>
        <v>0.11792356000000179</v>
      </c>
      <c r="H200" s="117">
        <f t="shared" si="6"/>
        <v>6.4792452830189171E-3</v>
      </c>
      <c r="I200" s="78">
        <f>(C200-$C323)^2</f>
        <v>387.9427242553935</v>
      </c>
    </row>
    <row r="201" spans="1:9">
      <c r="A201" s="3">
        <v>44778</v>
      </c>
      <c r="B201" s="2" t="s">
        <v>5</v>
      </c>
      <c r="C201" s="4">
        <v>31</v>
      </c>
      <c r="D201" s="1" t="s">
        <v>6</v>
      </c>
      <c r="E201" s="76">
        <f t="shared" si="0"/>
        <v>0.30882352941176472</v>
      </c>
      <c r="F201" s="81">
        <v>26.409500000000001</v>
      </c>
      <c r="G201" s="81">
        <f t="shared" si="7"/>
        <v>21.072690249999987</v>
      </c>
      <c r="H201" s="117">
        <f t="shared" si="6"/>
        <v>0.14808064516129027</v>
      </c>
      <c r="I201" s="78">
        <f>(C201-$C323)^2</f>
        <v>5.307210236701895</v>
      </c>
    </row>
    <row r="202" spans="1:9">
      <c r="A202" s="3">
        <v>44779</v>
      </c>
      <c r="B202" s="2" t="s">
        <v>5</v>
      </c>
      <c r="C202" s="4">
        <v>53</v>
      </c>
      <c r="D202" s="2" t="s">
        <v>10</v>
      </c>
      <c r="E202" s="76">
        <f t="shared" si="0"/>
        <v>0.63235294117647056</v>
      </c>
      <c r="F202" s="81">
        <v>44.206800000000001</v>
      </c>
      <c r="G202" s="81">
        <f t="shared" si="7"/>
        <v>77.320366239999984</v>
      </c>
      <c r="H202" s="117">
        <f t="shared" ref="H202:H222" si="8">($C202-$F202)/$C202</f>
        <v>0.16590943396226412</v>
      </c>
      <c r="I202" s="78">
        <f>(C202-$C323)^2</f>
        <v>387.9427242553935</v>
      </c>
    </row>
    <row r="203" spans="1:9">
      <c r="A203" s="3">
        <v>44780</v>
      </c>
      <c r="B203" s="2" t="s">
        <v>5</v>
      </c>
      <c r="C203" s="4">
        <v>51</v>
      </c>
      <c r="D203" s="2" t="s">
        <v>10</v>
      </c>
      <c r="E203" s="76">
        <f t="shared" si="0"/>
        <v>0.6029411764705882</v>
      </c>
      <c r="F203" s="81">
        <v>64.8142</v>
      </c>
      <c r="G203" s="81">
        <f t="shared" si="7"/>
        <v>190.83212164</v>
      </c>
      <c r="H203" s="117">
        <f t="shared" si="8"/>
        <v>-0.27086666666666664</v>
      </c>
      <c r="I203" s="78">
        <f>(C203-$C323)^2</f>
        <v>313.15767752642154</v>
      </c>
    </row>
    <row r="204" spans="1:9">
      <c r="A204" s="3">
        <v>44781</v>
      </c>
      <c r="B204" s="2" t="s">
        <v>8</v>
      </c>
      <c r="C204" s="4">
        <v>22</v>
      </c>
      <c r="D204" s="1" t="s">
        <v>6</v>
      </c>
      <c r="E204" s="76">
        <f t="shared" si="0"/>
        <v>0.17647058823529413</v>
      </c>
      <c r="F204" s="81">
        <v>57.077199999999998</v>
      </c>
      <c r="G204" s="81">
        <f t="shared" si="7"/>
        <v>1230.4099598399998</v>
      </c>
      <c r="H204" s="117">
        <f t="shared" si="8"/>
        <v>-1.5944181818181817</v>
      </c>
      <c r="I204" s="78">
        <f>(C204-$C323)^2</f>
        <v>127.77449995632806</v>
      </c>
    </row>
    <row r="205" spans="1:9">
      <c r="A205" s="3">
        <v>44782</v>
      </c>
      <c r="B205" s="2" t="s">
        <v>5</v>
      </c>
      <c r="C205" s="4">
        <v>23</v>
      </c>
      <c r="D205" s="1" t="s">
        <v>6</v>
      </c>
      <c r="E205" s="76">
        <f t="shared" si="0"/>
        <v>0.19117647058823528</v>
      </c>
      <c r="F205" s="81">
        <v>33.564799999999998</v>
      </c>
      <c r="G205" s="81">
        <f t="shared" si="7"/>
        <v>111.61499903999996</v>
      </c>
      <c r="H205" s="117">
        <f t="shared" si="8"/>
        <v>-0.45933913043478253</v>
      </c>
      <c r="I205" s="78">
        <f>(C205-$C323)^2</f>
        <v>106.16702332081404</v>
      </c>
    </row>
    <row r="206" spans="1:9">
      <c r="A206" s="3">
        <v>44783</v>
      </c>
      <c r="B206" s="2" t="s">
        <v>5</v>
      </c>
      <c r="C206" s="4">
        <v>30</v>
      </c>
      <c r="D206" s="1" t="s">
        <v>6</v>
      </c>
      <c r="E206" s="76">
        <f t="shared" si="0"/>
        <v>0.29411764705882354</v>
      </c>
      <c r="F206" s="81">
        <v>29.941700000000001</v>
      </c>
      <c r="G206" s="81">
        <f t="shared" si="7"/>
        <v>3.3988899999998984E-3</v>
      </c>
      <c r="H206" s="117">
        <f t="shared" si="8"/>
        <v>1.9433333333333043E-3</v>
      </c>
      <c r="I206" s="78">
        <f>(C206-$C323)^2</f>
        <v>10.914686872215913</v>
      </c>
    </row>
    <row r="207" spans="1:9">
      <c r="A207" s="3">
        <v>44784</v>
      </c>
      <c r="B207" s="2" t="s">
        <v>5</v>
      </c>
      <c r="C207" s="4">
        <v>36</v>
      </c>
      <c r="D207" s="1" t="s">
        <v>6</v>
      </c>
      <c r="E207" s="76">
        <f t="shared" si="0"/>
        <v>0.38235294117647056</v>
      </c>
      <c r="F207" s="81">
        <v>28.459099999999999</v>
      </c>
      <c r="G207" s="81">
        <f t="shared" si="7"/>
        <v>56.865172810000011</v>
      </c>
      <c r="H207" s="117">
        <f t="shared" si="8"/>
        <v>0.20946944444444446</v>
      </c>
      <c r="I207" s="78">
        <f>(C207-$C323)^2</f>
        <v>7.2698270591318028</v>
      </c>
    </row>
    <row r="208" spans="1:9">
      <c r="A208" s="3">
        <v>44785</v>
      </c>
      <c r="B208" s="2" t="s">
        <v>5</v>
      </c>
      <c r="C208" s="4">
        <v>41</v>
      </c>
      <c r="D208" s="1" t="s">
        <v>6</v>
      </c>
      <c r="E208" s="76">
        <f t="shared" si="0"/>
        <v>0.45588235294117646</v>
      </c>
      <c r="F208" s="81">
        <v>34.874600000000001</v>
      </c>
      <c r="G208" s="81">
        <f t="shared" si="7"/>
        <v>37.520525159999991</v>
      </c>
      <c r="H208" s="117">
        <f t="shared" si="8"/>
        <v>0.14939999999999998</v>
      </c>
      <c r="I208" s="78">
        <f>(C208-$C323)^2</f>
        <v>59.232443881561707</v>
      </c>
    </row>
    <row r="209" spans="1:9">
      <c r="A209" s="3">
        <v>44786</v>
      </c>
      <c r="B209" s="2" t="s">
        <v>5</v>
      </c>
      <c r="C209" s="4">
        <v>31</v>
      </c>
      <c r="D209" s="1" t="s">
        <v>6</v>
      </c>
      <c r="E209" s="76">
        <f t="shared" si="0"/>
        <v>0.30882352941176472</v>
      </c>
      <c r="F209" s="81">
        <v>35.757300000000001</v>
      </c>
      <c r="G209" s="81">
        <f t="shared" si="7"/>
        <v>22.631903290000007</v>
      </c>
      <c r="H209" s="117">
        <f t="shared" si="8"/>
        <v>-0.15346129032258066</v>
      </c>
      <c r="I209" s="78">
        <f>(C209-$C323)^2</f>
        <v>5.307210236701895</v>
      </c>
    </row>
    <row r="210" spans="1:9">
      <c r="A210" s="3">
        <v>44787</v>
      </c>
      <c r="B210" s="2" t="s">
        <v>5</v>
      </c>
      <c r="C210" s="4">
        <v>41</v>
      </c>
      <c r="D210" s="1" t="s">
        <v>6</v>
      </c>
      <c r="E210" s="76">
        <f t="shared" si="0"/>
        <v>0.45588235294117646</v>
      </c>
      <c r="F210" s="81">
        <v>42.254100000000001</v>
      </c>
      <c r="G210" s="81">
        <f t="shared" si="7"/>
        <v>1.5727668100000027</v>
      </c>
      <c r="H210" s="117">
        <f t="shared" si="8"/>
        <v>-3.0587804878048807E-2</v>
      </c>
      <c r="I210" s="78">
        <f>(C210-$C323)^2</f>
        <v>59.232443881561707</v>
      </c>
    </row>
    <row r="211" spans="1:9">
      <c r="A211" s="3">
        <v>44788</v>
      </c>
      <c r="B211" s="2" t="s">
        <v>5</v>
      </c>
      <c r="C211" s="4">
        <v>25</v>
      </c>
      <c r="D211" s="1" t="s">
        <v>6</v>
      </c>
      <c r="E211" s="76">
        <f t="shared" si="0"/>
        <v>0.22058823529411764</v>
      </c>
      <c r="F211" s="81">
        <v>43.01361</v>
      </c>
      <c r="G211" s="81">
        <f t="shared" si="7"/>
        <v>324.49014523210002</v>
      </c>
      <c r="H211" s="117">
        <f t="shared" si="8"/>
        <v>-0.72054439999999997</v>
      </c>
      <c r="I211" s="78">
        <f>(C211-$C323)^2</f>
        <v>68.952070049786002</v>
      </c>
    </row>
    <row r="212" spans="1:9">
      <c r="A212" s="3">
        <v>44789</v>
      </c>
      <c r="B212" s="2" t="s">
        <v>5</v>
      </c>
      <c r="C212" s="4">
        <v>30</v>
      </c>
      <c r="D212" s="1" t="s">
        <v>6</v>
      </c>
      <c r="E212" s="76">
        <f t="shared" si="0"/>
        <v>0.29411764705882354</v>
      </c>
      <c r="F212" s="81">
        <v>35.099400000000003</v>
      </c>
      <c r="G212" s="81">
        <f t="shared" si="7"/>
        <v>26.003880360000029</v>
      </c>
      <c r="H212" s="117">
        <f t="shared" si="8"/>
        <v>-0.1699800000000001</v>
      </c>
      <c r="I212" s="78">
        <f>(C212-$C323)^2</f>
        <v>10.914686872215913</v>
      </c>
    </row>
    <row r="213" spans="1:9">
      <c r="A213" s="3">
        <v>44790</v>
      </c>
      <c r="B213" s="2" t="s">
        <v>5</v>
      </c>
      <c r="C213" s="4">
        <v>44</v>
      </c>
      <c r="D213" s="1" t="s">
        <v>6</v>
      </c>
      <c r="E213" s="76">
        <f t="shared" si="0"/>
        <v>0.5</v>
      </c>
      <c r="F213" s="81">
        <v>33.0227</v>
      </c>
      <c r="G213" s="81">
        <f t="shared" si="7"/>
        <v>120.50111528999999</v>
      </c>
      <c r="H213" s="117">
        <f t="shared" si="8"/>
        <v>0.24948409090909091</v>
      </c>
      <c r="I213" s="78">
        <f>(C213-$C323)^2</f>
        <v>114.41001397501965</v>
      </c>
    </row>
    <row r="214" spans="1:9">
      <c r="A214" s="3">
        <v>44791</v>
      </c>
      <c r="B214" s="2" t="s">
        <v>67</v>
      </c>
      <c r="C214" s="4">
        <v>43</v>
      </c>
      <c r="D214" s="1" t="s">
        <v>6</v>
      </c>
      <c r="E214" s="76">
        <f t="shared" si="0"/>
        <v>0.48529411764705882</v>
      </c>
      <c r="F214" s="81">
        <v>31.846800000000002</v>
      </c>
      <c r="G214" s="81">
        <f t="shared" si="7"/>
        <v>124.39387023999996</v>
      </c>
      <c r="H214" s="117">
        <f t="shared" si="8"/>
        <v>0.25937674418604645</v>
      </c>
      <c r="I214" s="78">
        <f>(C214-$C323)^2</f>
        <v>94.01749061053367</v>
      </c>
    </row>
    <row r="215" spans="1:9">
      <c r="A215" s="3">
        <v>44792</v>
      </c>
      <c r="B215" s="2" t="s">
        <v>67</v>
      </c>
      <c r="C215" s="4">
        <v>60</v>
      </c>
      <c r="D215" s="2" t="s">
        <v>10</v>
      </c>
      <c r="E215" s="76">
        <f t="shared" si="0"/>
        <v>0.73529411764705888</v>
      </c>
      <c r="F215" s="81">
        <v>47.224299999999999</v>
      </c>
      <c r="G215" s="81">
        <f t="shared" si="7"/>
        <v>163.21851049</v>
      </c>
      <c r="H215" s="117">
        <f t="shared" si="8"/>
        <v>0.21292833333333333</v>
      </c>
      <c r="I215" s="78">
        <f>(C215-$C323)^2</f>
        <v>712.69038780679534</v>
      </c>
    </row>
    <row r="216" spans="1:9">
      <c r="A216" s="3">
        <v>44793</v>
      </c>
      <c r="B216" s="2" t="s">
        <v>67</v>
      </c>
      <c r="C216" s="4">
        <v>45</v>
      </c>
      <c r="D216" s="1" t="s">
        <v>6</v>
      </c>
      <c r="E216" s="76">
        <f t="shared" si="0"/>
        <v>0.51470588235294112</v>
      </c>
      <c r="F216" s="81">
        <v>31.282399999999999</v>
      </c>
      <c r="G216" s="81">
        <f t="shared" si="7"/>
        <v>188.17254976000004</v>
      </c>
      <c r="H216" s="117">
        <f t="shared" si="8"/>
        <v>0.30483555555555558</v>
      </c>
      <c r="I216" s="78">
        <f>(C216-$C323)^2</f>
        <v>136.80253733950565</v>
      </c>
    </row>
    <row r="217" spans="1:9">
      <c r="A217" s="3">
        <v>44794</v>
      </c>
      <c r="B217" s="2" t="s">
        <v>67</v>
      </c>
      <c r="C217" s="4">
        <v>56</v>
      </c>
      <c r="D217" s="2" t="s">
        <v>10</v>
      </c>
      <c r="E217" s="76">
        <f t="shared" si="0"/>
        <v>0.67647058823529416</v>
      </c>
      <c r="F217" s="84">
        <v>51.333100000000002</v>
      </c>
      <c r="G217" s="81">
        <f t="shared" si="7"/>
        <v>21.779955609999984</v>
      </c>
      <c r="H217" s="117">
        <f t="shared" si="8"/>
        <v>8.3337499999999967E-2</v>
      </c>
      <c r="I217" s="78">
        <f>(C217-$C323)^2</f>
        <v>515.12029434885142</v>
      </c>
    </row>
    <row r="218" spans="1:9">
      <c r="A218" s="3">
        <v>44795</v>
      </c>
      <c r="B218" s="2" t="s">
        <v>67</v>
      </c>
      <c r="C218" s="4">
        <v>73</v>
      </c>
      <c r="D218" s="2" t="s">
        <v>10</v>
      </c>
      <c r="E218" s="76">
        <f t="shared" si="0"/>
        <v>0.92647058823529416</v>
      </c>
      <c r="F218" s="81">
        <v>53.387599999999999</v>
      </c>
      <c r="G218" s="81">
        <f t="shared" si="7"/>
        <v>384.64623376000003</v>
      </c>
      <c r="H218" s="117">
        <f t="shared" si="8"/>
        <v>0.26866301369863016</v>
      </c>
      <c r="I218" s="78">
        <f>(C218-$C323)^2</f>
        <v>1575.7931915451131</v>
      </c>
    </row>
    <row r="219" spans="1:9">
      <c r="A219" s="3">
        <v>44796</v>
      </c>
      <c r="B219" s="2" t="s">
        <v>67</v>
      </c>
      <c r="C219" s="4">
        <v>78</v>
      </c>
      <c r="D219" s="2" t="s">
        <v>10</v>
      </c>
      <c r="E219" s="76">
        <f t="shared" si="0"/>
        <v>1</v>
      </c>
      <c r="F219" s="81">
        <v>59.945999999999998</v>
      </c>
      <c r="G219" s="81">
        <f t="shared" si="7"/>
        <v>325.9469160000001</v>
      </c>
      <c r="H219" s="117">
        <f t="shared" si="8"/>
        <v>0.2314615384615385</v>
      </c>
      <c r="I219" s="78">
        <f>(C219-$C323)^2</f>
        <v>1997.7558083675431</v>
      </c>
    </row>
    <row r="220" spans="1:9">
      <c r="A220" s="3">
        <v>44797</v>
      </c>
      <c r="B220" s="2" t="s">
        <v>67</v>
      </c>
      <c r="C220" s="4">
        <v>69</v>
      </c>
      <c r="D220" s="2" t="s">
        <v>10</v>
      </c>
      <c r="E220" s="76">
        <f t="shared" si="0"/>
        <v>0.86764705882352944</v>
      </c>
      <c r="F220" s="81">
        <v>48.349699999999999</v>
      </c>
      <c r="G220" s="81">
        <f t="shared" si="7"/>
        <v>426.43489009000007</v>
      </c>
      <c r="H220" s="117">
        <f t="shared" si="8"/>
        <v>0.29927971014492755</v>
      </c>
      <c r="I220" s="78">
        <f>(C220-$C323)^2</f>
        <v>1274.2230980871691</v>
      </c>
    </row>
    <row r="221" spans="1:9">
      <c r="A221" s="3">
        <v>44798</v>
      </c>
      <c r="B221" s="2" t="s">
        <v>67</v>
      </c>
      <c r="C221" s="4">
        <v>71</v>
      </c>
      <c r="D221" s="2" t="s">
        <v>10</v>
      </c>
      <c r="E221" s="76">
        <f t="shared" si="0"/>
        <v>0.8970588235294118</v>
      </c>
      <c r="F221" s="81">
        <v>33.682299999999998</v>
      </c>
      <c r="G221" s="81">
        <f t="shared" si="7"/>
        <v>1392.6107332900001</v>
      </c>
      <c r="H221" s="117">
        <f t="shared" si="8"/>
        <v>0.52560140845070424</v>
      </c>
      <c r="I221" s="78">
        <f>(C221-$C323)^2</f>
        <v>1421.0081448161411</v>
      </c>
    </row>
    <row r="222" spans="1:9">
      <c r="A222" s="3">
        <v>44799</v>
      </c>
      <c r="B222" s="2" t="s">
        <v>67</v>
      </c>
      <c r="C222" s="4">
        <v>67</v>
      </c>
      <c r="D222" s="2" t="s">
        <v>10</v>
      </c>
      <c r="E222" s="76">
        <f t="shared" si="0"/>
        <v>0.83823529411764708</v>
      </c>
      <c r="F222" s="81">
        <v>53.851799999999997</v>
      </c>
      <c r="G222" s="81">
        <f t="shared" si="7"/>
        <v>172.87516324000006</v>
      </c>
      <c r="H222" s="117">
        <f t="shared" si="8"/>
        <v>0.19624179104477615</v>
      </c>
      <c r="I222" s="78">
        <f>(C222-$C323)^2</f>
        <v>1135.4380513581973</v>
      </c>
    </row>
    <row r="223" spans="1:9">
      <c r="A223" s="3">
        <v>44800</v>
      </c>
      <c r="B223" s="2" t="s">
        <v>67</v>
      </c>
      <c r="C223" s="2">
        <v>71</v>
      </c>
      <c r="D223" s="2" t="s">
        <v>10</v>
      </c>
      <c r="E223" s="76">
        <f t="shared" si="0"/>
        <v>0.8970588235294118</v>
      </c>
      <c r="F223" s="81"/>
      <c r="G223" s="78"/>
      <c r="H223" s="87"/>
      <c r="I223" s="78"/>
    </row>
    <row r="224" spans="1:9">
      <c r="A224" s="3">
        <v>44801</v>
      </c>
      <c r="B224" s="2" t="s">
        <v>67</v>
      </c>
      <c r="C224" s="2">
        <v>66</v>
      </c>
      <c r="D224" s="2" t="s">
        <v>10</v>
      </c>
      <c r="E224" s="76">
        <f t="shared" si="0"/>
        <v>0.82352941176470584</v>
      </c>
      <c r="F224" s="80"/>
      <c r="G224" s="78"/>
      <c r="H224" s="87"/>
      <c r="I224" s="78"/>
    </row>
    <row r="225" spans="1:9">
      <c r="A225" s="3">
        <v>44802</v>
      </c>
      <c r="B225" s="2" t="s">
        <v>67</v>
      </c>
      <c r="C225" s="2">
        <v>61</v>
      </c>
      <c r="D225" s="2" t="s">
        <v>10</v>
      </c>
      <c r="E225" s="76">
        <f t="shared" si="0"/>
        <v>0.75</v>
      </c>
      <c r="F225" s="80"/>
      <c r="G225" s="78"/>
      <c r="H225" s="87"/>
      <c r="I225" s="78"/>
    </row>
    <row r="226" spans="1:9">
      <c r="A226" s="3">
        <v>44803</v>
      </c>
      <c r="B226" s="2" t="s">
        <v>67</v>
      </c>
      <c r="C226" s="2">
        <v>73</v>
      </c>
      <c r="D226" s="2" t="s">
        <v>10</v>
      </c>
      <c r="E226" s="76">
        <f t="shared" si="0"/>
        <v>0.92647058823529416</v>
      </c>
      <c r="F226" s="80"/>
      <c r="G226" s="78"/>
      <c r="H226" s="87"/>
      <c r="I226" s="78"/>
    </row>
    <row r="227" spans="1:9">
      <c r="A227" s="3">
        <v>44804</v>
      </c>
      <c r="B227" s="2" t="s">
        <v>67</v>
      </c>
      <c r="C227" s="2">
        <v>78</v>
      </c>
      <c r="D227" s="2" t="s">
        <v>10</v>
      </c>
      <c r="E227" s="76">
        <f t="shared" si="0"/>
        <v>1</v>
      </c>
      <c r="F227" s="80"/>
      <c r="G227" s="78"/>
      <c r="H227" s="87"/>
      <c r="I227" s="78"/>
    </row>
    <row r="228" spans="1:9">
      <c r="A228" s="3">
        <v>44805</v>
      </c>
      <c r="B228" s="2" t="s">
        <v>67</v>
      </c>
      <c r="C228" s="2">
        <v>93</v>
      </c>
      <c r="D228" s="2" t="s">
        <v>10</v>
      </c>
      <c r="E228" s="76">
        <f t="shared" si="0"/>
        <v>1.2205882352941178</v>
      </c>
      <c r="F228" s="80"/>
      <c r="G228" s="78"/>
      <c r="H228" s="87"/>
      <c r="I228" s="78"/>
    </row>
    <row r="229" spans="1:9">
      <c r="A229" s="3">
        <v>44806</v>
      </c>
      <c r="B229" s="2" t="s">
        <v>67</v>
      </c>
      <c r="C229" s="2">
        <v>62</v>
      </c>
      <c r="D229" s="2" t="s">
        <v>10</v>
      </c>
      <c r="E229" s="76">
        <f t="shared" si="0"/>
        <v>0.76470588235294112</v>
      </c>
      <c r="F229" s="80"/>
      <c r="G229" s="78"/>
      <c r="H229" s="87"/>
      <c r="I229" s="78"/>
    </row>
    <row r="230" spans="1:9">
      <c r="A230" s="3">
        <v>44807</v>
      </c>
      <c r="B230" s="2" t="s">
        <v>67</v>
      </c>
      <c r="C230" s="2">
        <v>76</v>
      </c>
      <c r="D230" s="2" t="s">
        <v>10</v>
      </c>
      <c r="E230" s="76">
        <f t="shared" si="0"/>
        <v>0.97058823529411764</v>
      </c>
      <c r="F230" s="80"/>
      <c r="G230" s="78"/>
      <c r="H230" s="87"/>
      <c r="I230" s="78"/>
    </row>
    <row r="231" spans="1:9">
      <c r="A231" s="3">
        <v>44808</v>
      </c>
      <c r="B231" s="2" t="s">
        <v>67</v>
      </c>
      <c r="C231" s="2">
        <v>75</v>
      </c>
      <c r="D231" s="2" t="s">
        <v>10</v>
      </c>
      <c r="E231" s="76">
        <f t="shared" si="0"/>
        <v>0.95588235294117652</v>
      </c>
      <c r="F231" s="80"/>
      <c r="G231" s="78"/>
      <c r="H231" s="87"/>
      <c r="I231" s="78"/>
    </row>
    <row r="232" spans="1:9">
      <c r="A232" s="3">
        <v>44809</v>
      </c>
      <c r="B232" s="2" t="s">
        <v>67</v>
      </c>
      <c r="C232" s="2">
        <v>93</v>
      </c>
      <c r="D232" s="2" t="s">
        <v>10</v>
      </c>
      <c r="E232" s="76">
        <f t="shared" si="0"/>
        <v>1.2205882352941178</v>
      </c>
      <c r="F232" s="80"/>
      <c r="G232" s="78"/>
      <c r="H232" s="87"/>
      <c r="I232" s="78"/>
    </row>
    <row r="233" spans="1:9">
      <c r="A233" s="3">
        <v>44810</v>
      </c>
      <c r="B233" s="2" t="s">
        <v>67</v>
      </c>
      <c r="C233" s="2">
        <v>91</v>
      </c>
      <c r="D233" s="2" t="s">
        <v>10</v>
      </c>
      <c r="E233" s="76">
        <f t="shared" si="0"/>
        <v>1.1911764705882353</v>
      </c>
      <c r="F233" s="80"/>
      <c r="G233" s="78"/>
      <c r="H233" s="87"/>
      <c r="I233" s="78"/>
    </row>
    <row r="234" spans="1:9">
      <c r="A234" s="3">
        <v>44811</v>
      </c>
      <c r="B234" s="2" t="s">
        <v>67</v>
      </c>
      <c r="C234" s="2">
        <v>69</v>
      </c>
      <c r="D234" s="2" t="s">
        <v>10</v>
      </c>
      <c r="E234" s="76">
        <f t="shared" si="0"/>
        <v>0.86764705882352944</v>
      </c>
      <c r="F234" s="80"/>
      <c r="G234" s="78"/>
      <c r="H234" s="87"/>
      <c r="I234" s="78"/>
    </row>
    <row r="235" spans="1:9">
      <c r="A235" s="3">
        <v>44812</v>
      </c>
      <c r="B235" s="2" t="s">
        <v>67</v>
      </c>
      <c r="C235" s="2">
        <v>71</v>
      </c>
      <c r="D235" s="2" t="s">
        <v>10</v>
      </c>
      <c r="E235" s="76">
        <f t="shared" si="0"/>
        <v>0.8970588235294118</v>
      </c>
      <c r="F235" s="80"/>
      <c r="G235" s="78"/>
      <c r="H235" s="87"/>
      <c r="I235" s="78"/>
    </row>
    <row r="236" spans="1:9">
      <c r="A236" s="3">
        <v>44813</v>
      </c>
      <c r="B236" s="2" t="s">
        <v>7</v>
      </c>
      <c r="C236" s="2">
        <v>37</v>
      </c>
      <c r="D236" s="1" t="s">
        <v>6</v>
      </c>
      <c r="E236" s="76">
        <f t="shared" si="0"/>
        <v>0.39705882352941174</v>
      </c>
      <c r="F236" s="80"/>
      <c r="G236" s="78"/>
      <c r="H236" s="87"/>
      <c r="I236" s="78"/>
    </row>
    <row r="237" spans="1:9">
      <c r="A237" s="3">
        <v>44814</v>
      </c>
      <c r="B237" s="2" t="s">
        <v>67</v>
      </c>
      <c r="C237" s="2">
        <v>63</v>
      </c>
      <c r="D237" s="2" t="s">
        <v>10</v>
      </c>
      <c r="E237" s="76">
        <f t="shared" si="0"/>
        <v>0.77941176470588236</v>
      </c>
      <c r="F237" s="80"/>
      <c r="G237" s="78"/>
      <c r="H237" s="87"/>
      <c r="I237" s="78"/>
    </row>
    <row r="238" spans="1:9">
      <c r="A238" s="3">
        <v>44815</v>
      </c>
      <c r="B238" s="2" t="s">
        <v>67</v>
      </c>
      <c r="C238" s="2">
        <v>67</v>
      </c>
      <c r="D238" s="2" t="s">
        <v>10</v>
      </c>
      <c r="E238" s="76">
        <f t="shared" si="0"/>
        <v>0.83823529411764708</v>
      </c>
      <c r="F238" s="80"/>
      <c r="G238" s="78"/>
      <c r="H238" s="87"/>
      <c r="I238" s="78"/>
    </row>
    <row r="239" spans="1:9">
      <c r="A239" s="3">
        <v>44816</v>
      </c>
      <c r="B239" s="2" t="s">
        <v>67</v>
      </c>
      <c r="C239" s="2">
        <v>58</v>
      </c>
      <c r="D239" s="2" t="s">
        <v>10</v>
      </c>
      <c r="E239" s="76">
        <f t="shared" si="0"/>
        <v>0.70588235294117652</v>
      </c>
      <c r="F239" s="80"/>
      <c r="G239" s="78"/>
      <c r="H239" s="87"/>
      <c r="I239" s="78"/>
    </row>
    <row r="240" spans="1:9">
      <c r="A240" s="3">
        <v>44817</v>
      </c>
      <c r="B240" s="2" t="s">
        <v>7</v>
      </c>
      <c r="C240" s="2">
        <v>4</v>
      </c>
      <c r="D240" s="1" t="s">
        <v>6</v>
      </c>
      <c r="E240" s="76">
        <f t="shared" si="0"/>
        <v>-8.8235294117647065E-2</v>
      </c>
      <c r="F240" s="80"/>
      <c r="G240" s="78"/>
      <c r="H240" s="87"/>
      <c r="I240" s="78"/>
    </row>
    <row r="241" spans="1:9">
      <c r="A241" s="3">
        <v>44818</v>
      </c>
      <c r="B241" s="2" t="s">
        <v>67</v>
      </c>
      <c r="C241" s="2">
        <v>73</v>
      </c>
      <c r="D241" s="2" t="s">
        <v>10</v>
      </c>
      <c r="E241" s="76">
        <f t="shared" si="0"/>
        <v>0.92647058823529416</v>
      </c>
      <c r="F241" s="80"/>
      <c r="G241" s="78"/>
      <c r="H241" s="87"/>
      <c r="I241" s="78"/>
    </row>
    <row r="242" spans="1:9">
      <c r="A242" s="3">
        <v>44819</v>
      </c>
      <c r="B242" s="2" t="s">
        <v>67</v>
      </c>
      <c r="C242" s="2">
        <v>2</v>
      </c>
      <c r="D242" s="1" t="s">
        <v>6</v>
      </c>
      <c r="E242" s="76">
        <f t="shared" si="0"/>
        <v>-0.11764705882352941</v>
      </c>
      <c r="F242" s="80"/>
      <c r="G242" s="78"/>
      <c r="H242" s="87"/>
      <c r="I242" s="78"/>
    </row>
    <row r="243" spans="1:9">
      <c r="A243" s="3">
        <v>44820</v>
      </c>
      <c r="B243" s="2" t="s">
        <v>67</v>
      </c>
      <c r="C243" s="2">
        <v>63</v>
      </c>
      <c r="D243" s="2" t="s">
        <v>10</v>
      </c>
      <c r="E243" s="76">
        <f t="shared" si="0"/>
        <v>0.77941176470588236</v>
      </c>
      <c r="F243" s="80"/>
      <c r="G243" s="78"/>
      <c r="H243" s="87"/>
      <c r="I243" s="78"/>
    </row>
    <row r="244" spans="1:9">
      <c r="A244" s="3">
        <v>44821</v>
      </c>
      <c r="B244" s="2" t="s">
        <v>67</v>
      </c>
      <c r="C244" s="2">
        <v>67</v>
      </c>
      <c r="D244" s="2" t="s">
        <v>10</v>
      </c>
      <c r="E244" s="76">
        <f t="shared" si="0"/>
        <v>0.83823529411764708</v>
      </c>
      <c r="F244" s="80"/>
      <c r="G244" s="78"/>
      <c r="H244" s="87"/>
      <c r="I244" s="78"/>
    </row>
    <row r="245" spans="1:9">
      <c r="A245" s="3">
        <v>44822</v>
      </c>
      <c r="B245" s="2" t="s">
        <v>67</v>
      </c>
      <c r="C245" s="2">
        <v>67</v>
      </c>
      <c r="D245" s="2" t="s">
        <v>10</v>
      </c>
      <c r="E245" s="76">
        <f t="shared" si="0"/>
        <v>0.83823529411764708</v>
      </c>
      <c r="F245" s="80"/>
      <c r="G245" s="78"/>
      <c r="H245" s="87"/>
      <c r="I245" s="78"/>
    </row>
    <row r="246" spans="1:9">
      <c r="A246" s="3">
        <v>44823</v>
      </c>
      <c r="B246" s="2" t="s">
        <v>67</v>
      </c>
      <c r="C246" s="2">
        <v>68</v>
      </c>
      <c r="D246" s="2" t="s">
        <v>10</v>
      </c>
      <c r="E246" s="76">
        <f t="shared" si="0"/>
        <v>0.8529411764705882</v>
      </c>
      <c r="F246" s="80"/>
      <c r="G246" s="78"/>
      <c r="H246" s="87"/>
      <c r="I246" s="78"/>
    </row>
    <row r="247" spans="1:9">
      <c r="A247" s="3">
        <v>44824</v>
      </c>
      <c r="B247" s="2" t="s">
        <v>67</v>
      </c>
      <c r="C247" s="2">
        <v>59</v>
      </c>
      <c r="D247" s="2" t="s">
        <v>10</v>
      </c>
      <c r="E247" s="76">
        <f t="shared" si="0"/>
        <v>0.72058823529411764</v>
      </c>
      <c r="F247" s="80"/>
      <c r="G247" s="78"/>
      <c r="H247" s="87"/>
      <c r="I247" s="78"/>
    </row>
    <row r="248" spans="1:9">
      <c r="A248" s="3">
        <v>44827</v>
      </c>
      <c r="B248" s="2" t="s">
        <v>67</v>
      </c>
      <c r="C248" s="2">
        <v>60</v>
      </c>
      <c r="D248" s="2" t="s">
        <v>10</v>
      </c>
      <c r="E248" s="76">
        <f t="shared" si="0"/>
        <v>0.73529411764705888</v>
      </c>
      <c r="F248" s="80"/>
      <c r="G248" s="78"/>
      <c r="H248" s="87"/>
      <c r="I248" s="78"/>
    </row>
    <row r="249" spans="1:9">
      <c r="A249" s="3">
        <v>44828</v>
      </c>
      <c r="B249" s="2" t="s">
        <v>67</v>
      </c>
      <c r="C249" s="2">
        <v>69</v>
      </c>
      <c r="D249" s="2" t="s">
        <v>10</v>
      </c>
      <c r="E249" s="76">
        <f t="shared" si="0"/>
        <v>0.86764705882352944</v>
      </c>
      <c r="F249" s="80"/>
      <c r="G249" s="78"/>
      <c r="H249" s="87"/>
      <c r="I249" s="78"/>
    </row>
    <row r="250" spans="1:9">
      <c r="A250" s="3">
        <v>44829</v>
      </c>
      <c r="B250" s="2" t="s">
        <v>67</v>
      </c>
      <c r="C250" s="2">
        <v>63</v>
      </c>
      <c r="D250" s="2" t="s">
        <v>10</v>
      </c>
      <c r="E250" s="76">
        <f t="shared" si="0"/>
        <v>0.77941176470588236</v>
      </c>
      <c r="F250" s="80"/>
      <c r="G250" s="78"/>
      <c r="H250" s="87"/>
      <c r="I250" s="78"/>
    </row>
    <row r="251" spans="1:9">
      <c r="A251" s="3">
        <v>44830</v>
      </c>
      <c r="B251" s="2" t="s">
        <v>67</v>
      </c>
      <c r="C251" s="2">
        <v>57</v>
      </c>
      <c r="D251" s="2" t="s">
        <v>10</v>
      </c>
      <c r="E251" s="76">
        <f t="shared" si="0"/>
        <v>0.69117647058823528</v>
      </c>
      <c r="F251" s="80"/>
      <c r="G251" s="78"/>
      <c r="H251" s="87"/>
      <c r="I251" s="78"/>
    </row>
    <row r="252" spans="1:9">
      <c r="A252" s="3">
        <v>44831</v>
      </c>
      <c r="B252" s="2" t="s">
        <v>67</v>
      </c>
      <c r="C252" s="2">
        <v>52</v>
      </c>
      <c r="D252" s="2" t="s">
        <v>10</v>
      </c>
      <c r="E252" s="76">
        <f t="shared" si="0"/>
        <v>0.61764705882352944</v>
      </c>
      <c r="F252" s="80"/>
      <c r="G252" s="78"/>
      <c r="H252" s="87"/>
      <c r="I252" s="78"/>
    </row>
    <row r="253" spans="1:9">
      <c r="A253" s="3">
        <v>44832</v>
      </c>
      <c r="B253" s="2" t="s">
        <v>67</v>
      </c>
      <c r="C253" s="2">
        <v>62</v>
      </c>
      <c r="D253" s="2" t="s">
        <v>10</v>
      </c>
      <c r="E253" s="76">
        <f t="shared" si="0"/>
        <v>0.76470588235294112</v>
      </c>
      <c r="F253" s="80"/>
      <c r="G253" s="78"/>
      <c r="H253" s="87"/>
      <c r="I253" s="78"/>
    </row>
    <row r="254" spans="1:9">
      <c r="A254" s="3">
        <v>44833</v>
      </c>
      <c r="B254" s="2" t="s">
        <v>67</v>
      </c>
      <c r="C254" s="2">
        <v>65</v>
      </c>
      <c r="D254" s="2" t="s">
        <v>10</v>
      </c>
      <c r="E254" s="76">
        <f t="shared" si="0"/>
        <v>0.80882352941176472</v>
      </c>
      <c r="F254" s="80"/>
      <c r="G254" s="78"/>
      <c r="H254" s="87"/>
      <c r="I254" s="78"/>
    </row>
    <row r="255" spans="1:9">
      <c r="A255" s="3">
        <v>44834</v>
      </c>
      <c r="B255" s="2" t="s">
        <v>67</v>
      </c>
      <c r="C255" s="2">
        <v>73</v>
      </c>
      <c r="D255" s="2" t="s">
        <v>10</v>
      </c>
      <c r="E255" s="76">
        <f t="shared" si="0"/>
        <v>0.92647058823529416</v>
      </c>
      <c r="F255" s="80"/>
      <c r="G255" s="78"/>
      <c r="H255" s="87"/>
      <c r="I255" s="78"/>
    </row>
    <row r="256" spans="1:9">
      <c r="A256" s="3">
        <v>44835</v>
      </c>
      <c r="B256" s="2" t="s">
        <v>67</v>
      </c>
      <c r="C256" s="2">
        <v>62</v>
      </c>
      <c r="D256" s="2" t="s">
        <v>10</v>
      </c>
      <c r="E256" s="76">
        <f t="shared" si="0"/>
        <v>0.76470588235294112</v>
      </c>
      <c r="F256" s="80"/>
      <c r="G256" s="78"/>
      <c r="H256" s="87"/>
      <c r="I256" s="78"/>
    </row>
    <row r="257" spans="1:9">
      <c r="A257" s="3">
        <v>44836</v>
      </c>
      <c r="B257" s="2" t="s">
        <v>67</v>
      </c>
      <c r="C257" s="2">
        <v>68</v>
      </c>
      <c r="D257" s="2" t="s">
        <v>10</v>
      </c>
      <c r="E257" s="76">
        <f t="shared" si="0"/>
        <v>0.8529411764705882</v>
      </c>
      <c r="F257" s="80"/>
      <c r="G257" s="78"/>
      <c r="H257" s="87"/>
      <c r="I257" s="78"/>
    </row>
    <row r="258" spans="1:9">
      <c r="A258" s="3">
        <v>44837</v>
      </c>
      <c r="B258" s="2" t="s">
        <v>67</v>
      </c>
      <c r="C258" s="2">
        <v>67</v>
      </c>
      <c r="D258" s="2" t="s">
        <v>10</v>
      </c>
      <c r="E258" s="76">
        <f t="shared" si="0"/>
        <v>0.83823529411764708</v>
      </c>
      <c r="F258" s="80"/>
      <c r="G258" s="78"/>
      <c r="H258" s="87"/>
      <c r="I258" s="78"/>
    </row>
    <row r="259" spans="1:9">
      <c r="A259" s="3">
        <v>44838</v>
      </c>
      <c r="B259" s="2" t="s">
        <v>67</v>
      </c>
      <c r="C259" s="2">
        <v>58</v>
      </c>
      <c r="D259" s="2" t="s">
        <v>10</v>
      </c>
      <c r="E259" s="76">
        <f t="shared" si="0"/>
        <v>0.70588235294117652</v>
      </c>
      <c r="F259" s="80"/>
      <c r="G259" s="78"/>
      <c r="H259" s="87"/>
      <c r="I259" s="78"/>
    </row>
    <row r="260" spans="1:9">
      <c r="A260" s="3">
        <v>44839</v>
      </c>
      <c r="B260" s="2" t="s">
        <v>67</v>
      </c>
      <c r="C260" s="2">
        <v>50</v>
      </c>
      <c r="D260" s="1" t="s">
        <v>6</v>
      </c>
      <c r="E260" s="76">
        <f t="shared" si="0"/>
        <v>0.58823529411764708</v>
      </c>
      <c r="F260" s="80"/>
      <c r="G260" s="78"/>
      <c r="H260" s="87"/>
      <c r="I260" s="78"/>
    </row>
    <row r="261" spans="1:9">
      <c r="A261" s="3">
        <v>44840</v>
      </c>
      <c r="B261" s="2" t="s">
        <v>67</v>
      </c>
      <c r="C261" s="2">
        <v>63</v>
      </c>
      <c r="D261" s="2" t="s">
        <v>10</v>
      </c>
      <c r="E261" s="76">
        <f t="shared" si="0"/>
        <v>0.77941176470588236</v>
      </c>
      <c r="F261" s="80"/>
      <c r="G261" s="78"/>
      <c r="H261" s="87"/>
      <c r="I261" s="78"/>
    </row>
    <row r="262" spans="1:9">
      <c r="A262" s="3">
        <v>44841</v>
      </c>
      <c r="B262" s="2" t="s">
        <v>67</v>
      </c>
      <c r="C262" s="2">
        <v>65</v>
      </c>
      <c r="D262" s="2" t="s">
        <v>10</v>
      </c>
      <c r="E262" s="76">
        <f t="shared" si="0"/>
        <v>0.80882352941176472</v>
      </c>
      <c r="F262" s="80"/>
      <c r="G262" s="78"/>
      <c r="H262" s="87"/>
      <c r="I262" s="78"/>
    </row>
    <row r="263" spans="1:9">
      <c r="A263" s="3">
        <v>44842</v>
      </c>
      <c r="B263" s="2" t="s">
        <v>67</v>
      </c>
      <c r="C263" s="2">
        <v>62</v>
      </c>
      <c r="D263" s="2" t="s">
        <v>10</v>
      </c>
      <c r="E263" s="76">
        <f t="shared" si="0"/>
        <v>0.76470588235294112</v>
      </c>
      <c r="F263" s="80"/>
      <c r="G263" s="78"/>
      <c r="H263" s="87"/>
      <c r="I263" s="78"/>
    </row>
    <row r="264" spans="1:9">
      <c r="A264" s="3">
        <v>44843</v>
      </c>
      <c r="B264" s="2" t="s">
        <v>67</v>
      </c>
      <c r="C264" s="2">
        <v>54</v>
      </c>
      <c r="D264" s="2" t="s">
        <v>10</v>
      </c>
      <c r="E264" s="76">
        <f t="shared" si="0"/>
        <v>0.6470588235294118</v>
      </c>
      <c r="F264" s="80"/>
      <c r="G264" s="78"/>
      <c r="H264" s="87"/>
      <c r="I264" s="78"/>
    </row>
    <row r="265" spans="1:9">
      <c r="A265" s="3">
        <v>44844</v>
      </c>
      <c r="B265" s="2" t="s">
        <v>67</v>
      </c>
      <c r="C265" s="2">
        <v>56</v>
      </c>
      <c r="D265" s="2" t="s">
        <v>10</v>
      </c>
      <c r="E265" s="76">
        <f t="shared" si="0"/>
        <v>0.67647058823529416</v>
      </c>
      <c r="F265" s="80"/>
      <c r="G265" s="78"/>
      <c r="H265" s="87"/>
      <c r="I265" s="78"/>
    </row>
    <row r="266" spans="1:9">
      <c r="A266" s="3">
        <v>44845</v>
      </c>
      <c r="B266" s="2" t="s">
        <v>67</v>
      </c>
      <c r="C266" s="2">
        <v>69</v>
      </c>
      <c r="D266" s="2" t="s">
        <v>10</v>
      </c>
      <c r="E266" s="76">
        <f t="shared" si="0"/>
        <v>0.86764705882352944</v>
      </c>
      <c r="F266" s="80"/>
      <c r="G266" s="78"/>
      <c r="H266" s="87"/>
      <c r="I266" s="78"/>
    </row>
    <row r="267" spans="1:9">
      <c r="A267" s="3">
        <v>44846</v>
      </c>
      <c r="B267" s="2" t="s">
        <v>67</v>
      </c>
      <c r="C267" s="2">
        <v>67</v>
      </c>
      <c r="D267" s="2" t="s">
        <v>10</v>
      </c>
      <c r="E267" s="76">
        <f t="shared" si="0"/>
        <v>0.83823529411764708</v>
      </c>
      <c r="F267" s="80"/>
      <c r="G267" s="78"/>
      <c r="H267" s="87"/>
      <c r="I267" s="78"/>
    </row>
    <row r="268" spans="1:9">
      <c r="A268" s="3">
        <v>44847</v>
      </c>
      <c r="B268" s="2" t="s">
        <v>67</v>
      </c>
      <c r="C268" s="2">
        <v>56</v>
      </c>
      <c r="D268" s="2" t="s">
        <v>10</v>
      </c>
      <c r="E268" s="76">
        <f t="shared" si="0"/>
        <v>0.67647058823529416</v>
      </c>
      <c r="F268" s="80"/>
      <c r="G268" s="78"/>
      <c r="H268" s="87"/>
      <c r="I268" s="78"/>
    </row>
    <row r="269" spans="1:9">
      <c r="A269" s="3">
        <v>44848</v>
      </c>
      <c r="B269" s="2" t="s">
        <v>67</v>
      </c>
      <c r="C269" s="2">
        <v>56</v>
      </c>
      <c r="D269" s="2" t="s">
        <v>10</v>
      </c>
      <c r="E269" s="76">
        <f t="shared" si="0"/>
        <v>0.67647058823529416</v>
      </c>
      <c r="F269" s="80"/>
      <c r="G269" s="78"/>
      <c r="H269" s="87"/>
      <c r="I269" s="78"/>
    </row>
    <row r="270" spans="1:9">
      <c r="A270" s="3">
        <v>44849</v>
      </c>
      <c r="B270" s="2" t="s">
        <v>67</v>
      </c>
      <c r="C270" s="2">
        <v>65</v>
      </c>
      <c r="D270" s="2" t="s">
        <v>10</v>
      </c>
      <c r="E270" s="76">
        <f t="shared" si="0"/>
        <v>0.80882352941176472</v>
      </c>
      <c r="F270" s="80"/>
      <c r="G270" s="78"/>
      <c r="H270" s="87"/>
      <c r="I270" s="78"/>
    </row>
    <row r="271" spans="1:9">
      <c r="A271" s="3">
        <v>44850</v>
      </c>
      <c r="B271" s="2" t="s">
        <v>67</v>
      </c>
      <c r="C271" s="2">
        <v>80</v>
      </c>
      <c r="D271" s="2" t="s">
        <v>10</v>
      </c>
      <c r="E271" s="76">
        <f t="shared" si="0"/>
        <v>1.0294117647058822</v>
      </c>
      <c r="F271" s="80"/>
      <c r="G271" s="78"/>
      <c r="H271" s="87"/>
      <c r="I271" s="78"/>
    </row>
    <row r="272" spans="1:9">
      <c r="A272" s="3">
        <v>44851</v>
      </c>
      <c r="B272" s="2" t="s">
        <v>67</v>
      </c>
      <c r="C272" s="2">
        <v>60</v>
      </c>
      <c r="D272" s="2" t="s">
        <v>10</v>
      </c>
      <c r="E272" s="76">
        <f t="shared" si="0"/>
        <v>0.73529411764705888</v>
      </c>
      <c r="F272" s="80"/>
      <c r="G272" s="78"/>
      <c r="H272" s="87"/>
      <c r="I272" s="78"/>
    </row>
    <row r="273" spans="1:9">
      <c r="A273" s="3">
        <v>44852</v>
      </c>
      <c r="B273" s="2" t="s">
        <v>67</v>
      </c>
      <c r="C273" s="2">
        <v>62</v>
      </c>
      <c r="D273" s="2" t="s">
        <v>10</v>
      </c>
      <c r="E273" s="76">
        <f t="shared" si="0"/>
        <v>0.76470588235294112</v>
      </c>
      <c r="F273" s="80"/>
      <c r="G273" s="78"/>
      <c r="H273" s="87"/>
      <c r="I273" s="78"/>
    </row>
    <row r="274" spans="1:9">
      <c r="A274" s="3">
        <v>44853</v>
      </c>
      <c r="B274" s="2" t="s">
        <v>67</v>
      </c>
      <c r="C274" s="2">
        <v>96</v>
      </c>
      <c r="D274" s="2" t="s">
        <v>10</v>
      </c>
      <c r="E274" s="76">
        <f t="shared" si="0"/>
        <v>1.2647058823529411</v>
      </c>
      <c r="F274" s="80"/>
      <c r="G274" s="78"/>
      <c r="H274" s="87"/>
      <c r="I274" s="78"/>
    </row>
    <row r="275" spans="1:9">
      <c r="A275" s="3">
        <v>44854</v>
      </c>
      <c r="B275" s="2" t="s">
        <v>67</v>
      </c>
      <c r="C275" s="2">
        <v>82</v>
      </c>
      <c r="D275" s="2" t="s">
        <v>10</v>
      </c>
      <c r="E275" s="76">
        <f t="shared" si="0"/>
        <v>1.0588235294117647</v>
      </c>
      <c r="F275" s="80"/>
      <c r="G275" s="78"/>
      <c r="H275" s="87"/>
      <c r="I275" s="78"/>
    </row>
    <row r="276" spans="1:9">
      <c r="A276" s="3">
        <v>44855</v>
      </c>
      <c r="B276" s="2" t="s">
        <v>67</v>
      </c>
      <c r="C276" s="2">
        <v>72</v>
      </c>
      <c r="D276" s="2" t="s">
        <v>10</v>
      </c>
      <c r="E276" s="76">
        <f t="shared" si="0"/>
        <v>0.91176470588235292</v>
      </c>
      <c r="F276" s="80"/>
      <c r="G276" s="78"/>
      <c r="H276" s="87"/>
      <c r="I276" s="78"/>
    </row>
    <row r="277" spans="1:9">
      <c r="A277" s="3">
        <v>44856</v>
      </c>
      <c r="B277" s="2" t="s">
        <v>67</v>
      </c>
      <c r="C277" s="2">
        <v>59</v>
      </c>
      <c r="D277" s="2" t="s">
        <v>10</v>
      </c>
      <c r="E277" s="76">
        <f t="shared" si="0"/>
        <v>0.72058823529411764</v>
      </c>
      <c r="F277" s="80"/>
      <c r="G277" s="78"/>
      <c r="H277" s="87"/>
      <c r="I277" s="78"/>
    </row>
    <row r="278" spans="1:9">
      <c r="A278" s="3">
        <v>44857</v>
      </c>
      <c r="B278" s="2" t="s">
        <v>67</v>
      </c>
      <c r="C278" s="2">
        <v>61</v>
      </c>
      <c r="D278" s="2" t="s">
        <v>10</v>
      </c>
      <c r="E278" s="76">
        <f t="shared" si="0"/>
        <v>0.75</v>
      </c>
      <c r="F278" s="80"/>
      <c r="G278" s="78"/>
      <c r="H278" s="87"/>
      <c r="I278" s="78"/>
    </row>
    <row r="279" spans="1:9">
      <c r="A279" s="3">
        <v>44858</v>
      </c>
      <c r="B279" s="2" t="s">
        <v>67</v>
      </c>
      <c r="C279" s="2">
        <v>74</v>
      </c>
      <c r="D279" s="2" t="s">
        <v>10</v>
      </c>
      <c r="E279" s="76">
        <f t="shared" si="0"/>
        <v>0.94117647058823528</v>
      </c>
      <c r="F279" s="80"/>
      <c r="G279" s="78"/>
      <c r="H279" s="87"/>
      <c r="I279" s="78"/>
    </row>
    <row r="280" spans="1:9">
      <c r="A280" s="3">
        <v>44859</v>
      </c>
      <c r="B280" s="2" t="s">
        <v>67</v>
      </c>
      <c r="C280" s="2">
        <v>24</v>
      </c>
      <c r="D280" s="1" t="s">
        <v>6</v>
      </c>
      <c r="E280" s="76">
        <f t="shared" si="0"/>
        <v>0.20588235294117646</v>
      </c>
      <c r="F280" s="80"/>
      <c r="G280" s="78"/>
      <c r="H280" s="87"/>
      <c r="I280" s="78"/>
    </row>
    <row r="281" spans="1:9">
      <c r="A281" s="3">
        <v>44860</v>
      </c>
      <c r="B281" s="2" t="s">
        <v>67</v>
      </c>
      <c r="C281" s="2">
        <v>18</v>
      </c>
      <c r="D281" s="1" t="s">
        <v>6</v>
      </c>
      <c r="E281" s="76">
        <f t="shared" si="0"/>
        <v>0.11764705882352941</v>
      </c>
      <c r="F281" s="80"/>
      <c r="G281" s="78"/>
      <c r="H281" s="87"/>
      <c r="I281" s="78"/>
    </row>
    <row r="282" spans="1:9">
      <c r="A282" s="3">
        <v>44861</v>
      </c>
      <c r="B282" s="2" t="s">
        <v>67</v>
      </c>
      <c r="C282" s="2">
        <v>58</v>
      </c>
      <c r="D282" s="2" t="s">
        <v>10</v>
      </c>
      <c r="E282" s="76">
        <f t="shared" si="0"/>
        <v>0.70588235294117652</v>
      </c>
      <c r="F282" s="80"/>
      <c r="G282" s="78"/>
      <c r="H282" s="87"/>
      <c r="I282" s="78"/>
    </row>
    <row r="283" spans="1:9">
      <c r="A283" s="3">
        <v>44862</v>
      </c>
      <c r="B283" s="2" t="s">
        <v>67</v>
      </c>
      <c r="C283" s="2">
        <v>60</v>
      </c>
      <c r="D283" s="2" t="s">
        <v>10</v>
      </c>
      <c r="E283" s="76">
        <f t="shared" si="0"/>
        <v>0.73529411764705888</v>
      </c>
      <c r="F283" s="80"/>
      <c r="G283" s="78"/>
      <c r="H283" s="87"/>
      <c r="I283" s="78"/>
    </row>
    <row r="284" spans="1:9">
      <c r="A284" s="3">
        <v>44863</v>
      </c>
      <c r="B284" s="2" t="s">
        <v>67</v>
      </c>
      <c r="C284" s="2">
        <v>48</v>
      </c>
      <c r="D284" s="1" t="s">
        <v>6</v>
      </c>
      <c r="E284" s="76">
        <f t="shared" si="0"/>
        <v>0.55882352941176472</v>
      </c>
      <c r="F284" s="80"/>
      <c r="G284" s="78"/>
      <c r="H284" s="87"/>
      <c r="I284" s="78"/>
    </row>
    <row r="285" spans="1:9">
      <c r="A285" s="3">
        <v>44864</v>
      </c>
      <c r="B285" s="2" t="s">
        <v>67</v>
      </c>
      <c r="C285" s="2">
        <v>38</v>
      </c>
      <c r="D285" s="1" t="s">
        <v>6</v>
      </c>
      <c r="E285" s="76">
        <f t="shared" si="0"/>
        <v>0.41176470588235292</v>
      </c>
      <c r="F285" s="80"/>
      <c r="G285" s="78"/>
      <c r="H285" s="87"/>
      <c r="I285" s="78"/>
    </row>
    <row r="286" spans="1:9">
      <c r="A286" s="3">
        <v>44865</v>
      </c>
      <c r="B286" s="2" t="s">
        <v>67</v>
      </c>
      <c r="C286" s="2">
        <v>50</v>
      </c>
      <c r="D286" s="1" t="s">
        <v>6</v>
      </c>
      <c r="E286" s="76">
        <f t="shared" si="0"/>
        <v>0.58823529411764708</v>
      </c>
      <c r="F286" s="80"/>
      <c r="G286" s="78"/>
      <c r="H286" s="87"/>
      <c r="I286" s="78"/>
    </row>
    <row r="287" spans="1:9">
      <c r="A287" s="3">
        <v>44866</v>
      </c>
      <c r="B287" s="2" t="s">
        <v>67</v>
      </c>
      <c r="C287" s="2">
        <v>67</v>
      </c>
      <c r="D287" s="2" t="s">
        <v>10</v>
      </c>
      <c r="E287" s="76">
        <f t="shared" si="0"/>
        <v>0.83823529411764708</v>
      </c>
      <c r="F287" s="80"/>
      <c r="G287" s="78"/>
      <c r="H287" s="87"/>
      <c r="I287" s="78"/>
    </row>
    <row r="288" spans="1:9">
      <c r="A288" s="3">
        <v>44867</v>
      </c>
      <c r="B288" s="2" t="s">
        <v>67</v>
      </c>
      <c r="C288" s="2">
        <v>68</v>
      </c>
      <c r="D288" s="2" t="s">
        <v>10</v>
      </c>
      <c r="E288" s="76">
        <f t="shared" si="0"/>
        <v>0.8529411764705882</v>
      </c>
      <c r="F288" s="80"/>
      <c r="G288" s="78"/>
      <c r="H288" s="87"/>
      <c r="I288" s="78"/>
    </row>
    <row r="289" spans="1:9">
      <c r="A289" s="3">
        <v>44868</v>
      </c>
      <c r="B289" s="2" t="s">
        <v>67</v>
      </c>
      <c r="C289" s="2">
        <v>75</v>
      </c>
      <c r="D289" s="2" t="s">
        <v>10</v>
      </c>
      <c r="E289" s="76">
        <f t="shared" si="0"/>
        <v>0.95588235294117652</v>
      </c>
      <c r="F289" s="80"/>
      <c r="G289" s="78"/>
      <c r="H289" s="87"/>
      <c r="I289" s="78"/>
    </row>
    <row r="290" spans="1:9">
      <c r="A290" s="3">
        <v>44869</v>
      </c>
      <c r="B290" s="2" t="s">
        <v>67</v>
      </c>
      <c r="C290" s="2">
        <v>80</v>
      </c>
      <c r="D290" s="2" t="s">
        <v>10</v>
      </c>
      <c r="E290" s="76">
        <f t="shared" si="0"/>
        <v>1.0294117647058822</v>
      </c>
      <c r="F290" s="80"/>
      <c r="G290" s="78"/>
      <c r="H290" s="87"/>
      <c r="I290" s="78"/>
    </row>
    <row r="291" spans="1:9">
      <c r="A291" s="3">
        <v>44870</v>
      </c>
      <c r="B291" s="2" t="s">
        <v>67</v>
      </c>
      <c r="C291" s="2">
        <v>63</v>
      </c>
      <c r="D291" s="2" t="s">
        <v>10</v>
      </c>
      <c r="E291" s="76">
        <f t="shared" si="0"/>
        <v>0.77941176470588236</v>
      </c>
      <c r="F291" s="80"/>
      <c r="G291" s="78"/>
      <c r="H291" s="87"/>
      <c r="I291" s="78"/>
    </row>
    <row r="292" spans="1:9">
      <c r="A292" s="3">
        <v>44871</v>
      </c>
      <c r="B292" s="2" t="s">
        <v>67</v>
      </c>
      <c r="C292" s="2">
        <v>59</v>
      </c>
      <c r="D292" s="2" t="s">
        <v>10</v>
      </c>
      <c r="E292" s="76">
        <f t="shared" si="0"/>
        <v>0.72058823529411764</v>
      </c>
      <c r="F292" s="80"/>
      <c r="G292" s="78"/>
      <c r="H292" s="87"/>
      <c r="I292" s="78"/>
    </row>
    <row r="293" spans="1:9">
      <c r="A293" s="3">
        <v>44872</v>
      </c>
      <c r="B293" s="2" t="s">
        <v>67</v>
      </c>
      <c r="C293" s="2">
        <v>62</v>
      </c>
      <c r="D293" s="2" t="s">
        <v>10</v>
      </c>
      <c r="E293" s="76">
        <f t="shared" si="0"/>
        <v>0.76470588235294112</v>
      </c>
      <c r="F293" s="80"/>
      <c r="G293" s="78"/>
      <c r="H293" s="87"/>
      <c r="I293" s="78"/>
    </row>
    <row r="294" spans="1:9">
      <c r="A294" s="3">
        <v>44873</v>
      </c>
      <c r="B294" s="2" t="s">
        <v>67</v>
      </c>
      <c r="C294" s="2">
        <v>65</v>
      </c>
      <c r="D294" s="2" t="s">
        <v>10</v>
      </c>
      <c r="E294" s="76">
        <f t="shared" si="0"/>
        <v>0.80882352941176472</v>
      </c>
      <c r="F294" s="80"/>
      <c r="G294" s="78"/>
      <c r="H294" s="87"/>
      <c r="I294" s="78"/>
    </row>
    <row r="295" spans="1:9">
      <c r="A295" s="3">
        <v>44874</v>
      </c>
      <c r="B295" s="2" t="s">
        <v>67</v>
      </c>
      <c r="C295" s="2">
        <v>69</v>
      </c>
      <c r="D295" s="2" t="s">
        <v>10</v>
      </c>
      <c r="E295" s="76">
        <f t="shared" si="0"/>
        <v>0.86764705882352944</v>
      </c>
      <c r="F295" s="80"/>
      <c r="G295" s="78"/>
      <c r="H295" s="87"/>
      <c r="I295" s="78"/>
    </row>
    <row r="296" spans="1:9">
      <c r="A296" s="3">
        <v>44875</v>
      </c>
      <c r="B296" s="2" t="s">
        <v>67</v>
      </c>
      <c r="C296" s="2">
        <v>69</v>
      </c>
      <c r="D296" s="2" t="s">
        <v>10</v>
      </c>
      <c r="E296" s="76">
        <f t="shared" si="0"/>
        <v>0.86764705882352944</v>
      </c>
      <c r="F296" s="80"/>
      <c r="G296" s="78"/>
      <c r="H296" s="87"/>
      <c r="I296" s="78"/>
    </row>
    <row r="297" spans="1:9">
      <c r="A297" s="3">
        <v>44876</v>
      </c>
      <c r="B297" s="2" t="s">
        <v>67</v>
      </c>
      <c r="C297" s="2">
        <v>42</v>
      </c>
      <c r="D297" s="1" t="s">
        <v>6</v>
      </c>
      <c r="E297" s="76">
        <f t="shared" si="0"/>
        <v>0.47058823529411764</v>
      </c>
      <c r="F297" s="80"/>
      <c r="G297" s="78"/>
      <c r="H297" s="87"/>
      <c r="I297" s="78"/>
    </row>
    <row r="298" spans="1:9">
      <c r="A298" s="3">
        <v>44877</v>
      </c>
      <c r="B298" s="2" t="s">
        <v>67</v>
      </c>
      <c r="C298" s="2">
        <v>53</v>
      </c>
      <c r="D298" s="2" t="s">
        <v>10</v>
      </c>
      <c r="E298" s="76">
        <f t="shared" si="0"/>
        <v>0.63235294117647056</v>
      </c>
      <c r="F298" s="80"/>
      <c r="G298" s="78"/>
      <c r="H298" s="87"/>
      <c r="I298" s="78"/>
    </row>
    <row r="299" spans="1:9">
      <c r="A299" s="3">
        <v>44878</v>
      </c>
      <c r="B299" s="2" t="s">
        <v>67</v>
      </c>
      <c r="C299" s="2">
        <v>60</v>
      </c>
      <c r="D299" s="2" t="s">
        <v>10</v>
      </c>
      <c r="E299" s="76">
        <f t="shared" si="0"/>
        <v>0.73529411764705888</v>
      </c>
      <c r="F299" s="80"/>
      <c r="G299" s="78"/>
      <c r="H299" s="87"/>
      <c r="I299" s="78"/>
    </row>
    <row r="300" spans="1:9">
      <c r="A300" s="3">
        <v>44880</v>
      </c>
      <c r="B300" s="2" t="s">
        <v>67</v>
      </c>
      <c r="C300" s="2">
        <v>67</v>
      </c>
      <c r="D300" s="2" t="s">
        <v>10</v>
      </c>
      <c r="E300" s="76">
        <f t="shared" si="0"/>
        <v>0.83823529411764708</v>
      </c>
      <c r="F300" s="80"/>
      <c r="G300" s="78"/>
      <c r="H300" s="87"/>
      <c r="I300" s="78"/>
    </row>
    <row r="301" spans="1:9">
      <c r="A301" s="3">
        <v>44881</v>
      </c>
      <c r="B301" s="2" t="s">
        <v>67</v>
      </c>
      <c r="C301" s="2">
        <v>76</v>
      </c>
      <c r="D301" s="2" t="s">
        <v>10</v>
      </c>
      <c r="E301" s="76">
        <f t="shared" si="0"/>
        <v>0.97058823529411764</v>
      </c>
      <c r="F301" s="80"/>
      <c r="G301" s="78"/>
      <c r="H301" s="87"/>
      <c r="I301" s="78"/>
    </row>
    <row r="302" spans="1:9">
      <c r="A302" s="3">
        <v>44884</v>
      </c>
      <c r="B302" s="2" t="s">
        <v>9</v>
      </c>
      <c r="C302" s="2">
        <v>41</v>
      </c>
      <c r="D302" s="1" t="s">
        <v>6</v>
      </c>
      <c r="E302" s="76">
        <f t="shared" si="0"/>
        <v>0.45588235294117646</v>
      </c>
      <c r="F302" s="80"/>
      <c r="G302" s="78"/>
      <c r="H302" s="87"/>
      <c r="I302" s="78"/>
    </row>
    <row r="303" spans="1:9">
      <c r="A303" s="3">
        <v>44885</v>
      </c>
      <c r="B303" s="2" t="s">
        <v>67</v>
      </c>
      <c r="C303" s="2">
        <v>24</v>
      </c>
      <c r="D303" s="1" t="s">
        <v>6</v>
      </c>
      <c r="E303" s="76">
        <f t="shared" si="0"/>
        <v>0.20588235294117646</v>
      </c>
      <c r="F303" s="80"/>
      <c r="G303" s="78"/>
      <c r="H303" s="87"/>
      <c r="I303" s="78"/>
    </row>
    <row r="304" spans="1:9">
      <c r="A304" s="3">
        <v>44886</v>
      </c>
      <c r="B304" s="2" t="s">
        <v>67</v>
      </c>
      <c r="C304" s="2">
        <v>51</v>
      </c>
      <c r="D304" s="2" t="s">
        <v>10</v>
      </c>
      <c r="E304" s="76">
        <f t="shared" si="0"/>
        <v>0.6029411764705882</v>
      </c>
      <c r="F304" s="80"/>
      <c r="G304" s="78"/>
      <c r="H304" s="87"/>
      <c r="I304" s="78"/>
    </row>
    <row r="305" spans="1:9">
      <c r="A305" s="3">
        <v>44895</v>
      </c>
      <c r="B305" s="2" t="s">
        <v>67</v>
      </c>
      <c r="C305" s="2">
        <v>53</v>
      </c>
      <c r="D305" s="2" t="s">
        <v>10</v>
      </c>
      <c r="E305" s="76">
        <f t="shared" si="0"/>
        <v>0.63235294117647056</v>
      </c>
      <c r="F305" s="80"/>
      <c r="G305" s="78"/>
      <c r="H305" s="87"/>
      <c r="I305" s="78"/>
    </row>
    <row r="306" spans="1:9">
      <c r="A306" s="3">
        <v>44901</v>
      </c>
      <c r="B306" s="2" t="s">
        <v>67</v>
      </c>
      <c r="C306" s="2">
        <v>72</v>
      </c>
      <c r="D306" s="2" t="s">
        <v>10</v>
      </c>
      <c r="E306" s="76">
        <f t="shared" si="0"/>
        <v>0.91176470588235292</v>
      </c>
      <c r="F306" s="80"/>
      <c r="G306" s="78"/>
      <c r="H306" s="87"/>
      <c r="I306" s="78"/>
    </row>
    <row r="307" spans="1:9">
      <c r="A307" s="3">
        <v>44905</v>
      </c>
      <c r="B307" s="2" t="s">
        <v>67</v>
      </c>
      <c r="C307" s="2">
        <v>58</v>
      </c>
      <c r="D307" s="2" t="s">
        <v>10</v>
      </c>
      <c r="E307" s="76">
        <f t="shared" si="0"/>
        <v>0.70588235294117652</v>
      </c>
      <c r="F307" s="80"/>
      <c r="G307" s="78"/>
      <c r="H307" s="87"/>
      <c r="I307" s="78"/>
    </row>
    <row r="308" spans="1:9">
      <c r="A308" s="3">
        <v>44906</v>
      </c>
      <c r="B308" s="2" t="s">
        <v>67</v>
      </c>
      <c r="C308" s="2">
        <v>56</v>
      </c>
      <c r="D308" s="2" t="s">
        <v>10</v>
      </c>
      <c r="E308" s="76">
        <f t="shared" si="0"/>
        <v>0.67647058823529416</v>
      </c>
      <c r="F308" s="80"/>
      <c r="G308" s="78"/>
      <c r="H308" s="87"/>
      <c r="I308" s="78"/>
    </row>
    <row r="309" spans="1:9">
      <c r="A309" s="3">
        <v>44912</v>
      </c>
      <c r="B309" s="2" t="s">
        <v>67</v>
      </c>
      <c r="C309" s="2">
        <v>71</v>
      </c>
      <c r="D309" s="2" t="s">
        <v>10</v>
      </c>
      <c r="E309" s="76">
        <f t="shared" si="0"/>
        <v>0.8970588235294118</v>
      </c>
      <c r="F309" s="80"/>
      <c r="G309" s="78"/>
      <c r="H309" s="87"/>
      <c r="I309" s="78"/>
    </row>
    <row r="310" spans="1:9">
      <c r="A310" s="3">
        <v>44915</v>
      </c>
      <c r="B310" s="2" t="s">
        <v>67</v>
      </c>
      <c r="C310" s="2">
        <v>84</v>
      </c>
      <c r="D310" s="2" t="s">
        <v>10</v>
      </c>
      <c r="E310" s="76">
        <f t="shared" si="0"/>
        <v>1.088235294117647</v>
      </c>
      <c r="F310" s="80"/>
      <c r="G310" s="78"/>
      <c r="H310" s="87"/>
      <c r="I310" s="78"/>
    </row>
    <row r="311" spans="1:9">
      <c r="A311" s="3">
        <v>44916</v>
      </c>
      <c r="B311" s="2" t="s">
        <v>67</v>
      </c>
      <c r="C311" s="2">
        <v>85</v>
      </c>
      <c r="D311" s="2" t="s">
        <v>10</v>
      </c>
      <c r="E311" s="76">
        <f t="shared" si="0"/>
        <v>1.1029411764705883</v>
      </c>
      <c r="F311" s="80"/>
      <c r="G311" s="78"/>
      <c r="H311" s="87"/>
      <c r="I311" s="78"/>
    </row>
    <row r="312" spans="1:9">
      <c r="A312" s="3">
        <v>44917</v>
      </c>
      <c r="B312" s="2" t="s">
        <v>11</v>
      </c>
      <c r="C312" s="2">
        <v>77</v>
      </c>
      <c r="D312" s="2" t="s">
        <v>10</v>
      </c>
      <c r="E312" s="76">
        <f t="shared" si="0"/>
        <v>0.98529411764705888</v>
      </c>
      <c r="F312" s="80"/>
      <c r="G312" s="78"/>
      <c r="H312" s="87"/>
      <c r="I312" s="78"/>
    </row>
    <row r="313" spans="1:9">
      <c r="A313" s="3">
        <v>44918</v>
      </c>
      <c r="B313" s="2" t="s">
        <v>11</v>
      </c>
      <c r="C313" s="2">
        <v>77</v>
      </c>
      <c r="D313" s="2" t="s">
        <v>10</v>
      </c>
      <c r="E313" s="76">
        <f t="shared" si="0"/>
        <v>0.98529411764705888</v>
      </c>
      <c r="F313" s="80"/>
      <c r="G313" s="78"/>
      <c r="H313" s="87"/>
      <c r="I313" s="78"/>
    </row>
    <row r="314" spans="1:9">
      <c r="A314" s="3">
        <v>44919</v>
      </c>
      <c r="B314" s="2" t="s">
        <v>11</v>
      </c>
      <c r="C314" s="2">
        <v>77</v>
      </c>
      <c r="D314" s="2" t="s">
        <v>10</v>
      </c>
      <c r="E314" s="76">
        <f t="shared" si="0"/>
        <v>0.98529411764705888</v>
      </c>
      <c r="F314" s="80"/>
      <c r="G314" s="78"/>
      <c r="H314" s="87"/>
      <c r="I314" s="78"/>
    </row>
    <row r="315" spans="1:9">
      <c r="A315" s="3">
        <v>44920</v>
      </c>
      <c r="B315" s="2" t="s">
        <v>11</v>
      </c>
      <c r="C315" s="2">
        <v>77</v>
      </c>
      <c r="D315" s="2" t="s">
        <v>10</v>
      </c>
      <c r="E315" s="76">
        <f t="shared" si="0"/>
        <v>0.98529411764705888</v>
      </c>
      <c r="F315" s="80"/>
      <c r="G315" s="78"/>
      <c r="H315" s="87"/>
      <c r="I315" s="78"/>
    </row>
    <row r="316" spans="1:9">
      <c r="A316" s="3">
        <v>44921</v>
      </c>
      <c r="B316" s="2" t="s">
        <v>11</v>
      </c>
      <c r="C316" s="2">
        <v>77</v>
      </c>
      <c r="D316" s="2" t="s">
        <v>10</v>
      </c>
      <c r="E316" s="76">
        <f t="shared" si="0"/>
        <v>0.98529411764705888</v>
      </c>
      <c r="F316" s="80"/>
      <c r="G316" s="78"/>
      <c r="H316" s="87"/>
      <c r="I316" s="78"/>
    </row>
    <row r="317" spans="1:9">
      <c r="A317" s="3">
        <v>44923</v>
      </c>
      <c r="B317" s="2" t="s">
        <v>67</v>
      </c>
      <c r="C317" s="2">
        <v>27</v>
      </c>
      <c r="D317" s="1" t="s">
        <v>6</v>
      </c>
      <c r="E317" s="76">
        <f t="shared" si="0"/>
        <v>0.25</v>
      </c>
      <c r="F317" s="80"/>
      <c r="G317" s="78"/>
      <c r="H317" s="87"/>
      <c r="I317" s="78"/>
    </row>
    <row r="318" spans="1:9">
      <c r="B318" s="5" t="s">
        <v>12</v>
      </c>
      <c r="C318" s="6">
        <f>MAX(C2:C222)</f>
        <v>78</v>
      </c>
      <c r="D318" s="6">
        <f>MAX(C223:C317)</f>
        <v>96</v>
      </c>
      <c r="G318" s="83">
        <f>SUM(G9:G222)</f>
        <v>5815.0170079630007</v>
      </c>
      <c r="H318" s="83">
        <f t="shared" ref="H318:I318" si="9">SUM(H9:H222)</f>
        <v>-3.8676487098461028</v>
      </c>
      <c r="I318" s="83">
        <f t="shared" si="9"/>
        <v>38701.257009345827</v>
      </c>
    </row>
    <row r="319" spans="1:9">
      <c r="B319" s="5" t="s">
        <v>13</v>
      </c>
      <c r="C319" s="6">
        <f>MIN(C2:C222)</f>
        <v>10</v>
      </c>
      <c r="D319" s="6">
        <f>MIN(C223:C317)</f>
        <v>2</v>
      </c>
    </row>
    <row r="320" spans="1:9" ht="15" customHeight="1">
      <c r="C320" s="73"/>
    </row>
    <row r="321" spans="2:7">
      <c r="C321" s="74" t="s">
        <v>14</v>
      </c>
      <c r="D321" s="74" t="s">
        <v>15</v>
      </c>
    </row>
    <row r="322" spans="2:7">
      <c r="C322" s="7"/>
    </row>
    <row r="323" spans="2:7" ht="15" customHeight="1">
      <c r="B323" t="s">
        <v>208</v>
      </c>
      <c r="C323">
        <f>SUM(C9:C222)/214</f>
        <v>33.303738317757009</v>
      </c>
    </row>
    <row r="325" spans="2:7" ht="15" customHeight="1">
      <c r="C325" s="83">
        <f>SUM(G9:G222)/214</f>
        <v>27.172976672724303</v>
      </c>
      <c r="E325" s="119">
        <f>SUM(H9:H222)/214</f>
        <v>-1.8073124812364966E-2</v>
      </c>
      <c r="G325" s="88">
        <f>SUM(I9:I222)</f>
        <v>38701.257009345827</v>
      </c>
    </row>
    <row r="326" spans="2:7" ht="15" customHeight="1">
      <c r="D326" s="85"/>
      <c r="E326" s="85"/>
      <c r="F326" s="85"/>
    </row>
    <row r="327" spans="2:7" ht="15" customHeight="1">
      <c r="B327" t="s">
        <v>205</v>
      </c>
      <c r="C327" s="120">
        <f>SQRT(C325)</f>
        <v>5.2127705371255599</v>
      </c>
      <c r="D327" s="85" t="s">
        <v>206</v>
      </c>
      <c r="E327" s="88">
        <f>-E325*100</f>
        <v>1.8073124812364967</v>
      </c>
      <c r="F327" s="85" t="s">
        <v>209</v>
      </c>
      <c r="G327" s="118">
        <f>1-(G318/G325)</f>
        <v>0.84974604296292622</v>
      </c>
    </row>
  </sheetData>
  <phoneticPr fontId="1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2"/>
  <sheetViews>
    <sheetView workbookViewId="0"/>
  </sheetViews>
  <sheetFormatPr defaultColWidth="11.21875" defaultRowHeight="15" customHeight="1"/>
  <cols>
    <col min="1" max="3" width="26.6640625" customWidth="1"/>
    <col min="4" max="15" width="8.5546875" customWidth="1"/>
    <col min="16" max="16" width="26.44140625" customWidth="1"/>
    <col min="17" max="30" width="8.5546875" customWidth="1"/>
  </cols>
  <sheetData>
    <row r="1" spans="1:30">
      <c r="A1" s="89" t="s">
        <v>16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30">
      <c r="A2" s="7" t="s">
        <v>17</v>
      </c>
      <c r="B2" s="7" t="s">
        <v>18</v>
      </c>
    </row>
    <row r="3" spans="1:30">
      <c r="A3" s="7" t="s">
        <v>19</v>
      </c>
      <c r="B3" s="7">
        <v>2024</v>
      </c>
    </row>
    <row r="4" spans="1:30" ht="75">
      <c r="A4" s="8" t="s">
        <v>20</v>
      </c>
      <c r="B4" s="8" t="s">
        <v>21</v>
      </c>
      <c r="C4" s="8" t="s">
        <v>22</v>
      </c>
      <c r="D4" s="9" t="s">
        <v>23</v>
      </c>
      <c r="E4" s="8" t="s">
        <v>24</v>
      </c>
      <c r="F4" s="10" t="s">
        <v>25</v>
      </c>
      <c r="G4" s="8" t="s">
        <v>26</v>
      </c>
      <c r="H4" s="8" t="s">
        <v>27</v>
      </c>
      <c r="I4" s="10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11" t="s">
        <v>33</v>
      </c>
      <c r="O4" s="8" t="s">
        <v>34</v>
      </c>
      <c r="P4" s="11" t="s">
        <v>35</v>
      </c>
      <c r="Q4" s="11" t="s">
        <v>36</v>
      </c>
      <c r="R4" s="8" t="s">
        <v>37</v>
      </c>
      <c r="S4" s="11" t="s">
        <v>38</v>
      </c>
      <c r="T4" s="8" t="s">
        <v>39</v>
      </c>
      <c r="U4" s="8" t="s">
        <v>40</v>
      </c>
      <c r="V4" s="8" t="s">
        <v>41</v>
      </c>
      <c r="W4" s="8" t="s">
        <v>42</v>
      </c>
      <c r="X4" s="8" t="s">
        <v>43</v>
      </c>
      <c r="Y4" s="8" t="s">
        <v>44</v>
      </c>
      <c r="Z4" s="8" t="s">
        <v>45</v>
      </c>
    </row>
    <row r="5" spans="1:30" ht="15.75">
      <c r="A5" s="12" t="s">
        <v>46</v>
      </c>
      <c r="B5" s="12" t="s">
        <v>47</v>
      </c>
      <c r="C5" s="12" t="s">
        <v>48</v>
      </c>
      <c r="D5" s="13">
        <v>2024</v>
      </c>
      <c r="E5" s="13">
        <v>75</v>
      </c>
      <c r="F5" s="12">
        <v>35.93</v>
      </c>
      <c r="G5" s="12">
        <v>1.9119999999999999</v>
      </c>
      <c r="H5" s="12">
        <v>65</v>
      </c>
      <c r="I5" s="12">
        <v>22.36</v>
      </c>
      <c r="J5" s="12">
        <v>100</v>
      </c>
      <c r="K5" s="12">
        <v>54.31</v>
      </c>
      <c r="L5" s="12">
        <v>6.21</v>
      </c>
      <c r="M5" s="12">
        <v>75</v>
      </c>
      <c r="N5" s="12">
        <v>68.83</v>
      </c>
      <c r="O5" s="12">
        <v>55</v>
      </c>
      <c r="P5" s="12">
        <v>32.299999999999997</v>
      </c>
      <c r="Q5" s="12"/>
      <c r="R5" s="12">
        <v>230</v>
      </c>
      <c r="S5" s="12">
        <v>110.35</v>
      </c>
      <c r="T5" s="12">
        <v>2</v>
      </c>
      <c r="U5" s="12">
        <v>0.98</v>
      </c>
      <c r="V5" s="12" t="s">
        <v>49</v>
      </c>
      <c r="W5" s="12" t="s">
        <v>49</v>
      </c>
      <c r="X5" s="12" t="s">
        <v>49</v>
      </c>
      <c r="Y5" s="12" t="s">
        <v>49</v>
      </c>
      <c r="Z5" s="12" t="s">
        <v>49</v>
      </c>
      <c r="AA5" s="14"/>
      <c r="AB5" s="14"/>
      <c r="AC5" s="14"/>
      <c r="AD5" s="14"/>
    </row>
    <row r="6" spans="1:30" ht="15.75">
      <c r="A6" s="12" t="s">
        <v>50</v>
      </c>
      <c r="B6" s="12" t="s">
        <v>51</v>
      </c>
      <c r="C6" s="12" t="s">
        <v>52</v>
      </c>
      <c r="D6" s="13">
        <v>2024</v>
      </c>
      <c r="E6" s="13">
        <v>75</v>
      </c>
      <c r="F6" s="12">
        <v>30.22</v>
      </c>
      <c r="G6" s="12">
        <v>1.145</v>
      </c>
      <c r="H6" s="12">
        <v>65</v>
      </c>
      <c r="I6" s="12">
        <v>14.4</v>
      </c>
      <c r="J6" s="12">
        <v>100</v>
      </c>
      <c r="K6" s="12">
        <v>42.49</v>
      </c>
      <c r="L6" s="12">
        <v>4.59</v>
      </c>
      <c r="M6" s="12">
        <v>75</v>
      </c>
      <c r="N6" s="12">
        <v>59.22</v>
      </c>
      <c r="O6" s="12">
        <v>55</v>
      </c>
      <c r="P6" s="14">
        <v>29.48</v>
      </c>
      <c r="Q6" s="12"/>
      <c r="R6" s="12">
        <v>230</v>
      </c>
      <c r="S6" s="12">
        <v>106.98</v>
      </c>
      <c r="T6" s="12">
        <v>2</v>
      </c>
      <c r="U6" s="12">
        <v>0.61</v>
      </c>
      <c r="V6" s="12" t="s">
        <v>49</v>
      </c>
      <c r="W6" s="12" t="s">
        <v>49</v>
      </c>
      <c r="X6" s="12" t="s">
        <v>49</v>
      </c>
      <c r="Y6" s="12" t="s">
        <v>49</v>
      </c>
      <c r="Z6" s="12" t="s">
        <v>49</v>
      </c>
      <c r="AA6" s="14"/>
      <c r="AB6" s="14"/>
      <c r="AC6" s="14"/>
      <c r="AD6" s="14"/>
    </row>
    <row r="7" spans="1:30" ht="15.75">
      <c r="A7" s="12" t="s">
        <v>53</v>
      </c>
      <c r="B7" s="12" t="s">
        <v>54</v>
      </c>
      <c r="C7" s="12" t="s">
        <v>55</v>
      </c>
      <c r="D7" s="13">
        <v>2024</v>
      </c>
      <c r="E7" s="13">
        <v>75</v>
      </c>
      <c r="F7" s="12">
        <v>32.53</v>
      </c>
      <c r="G7" s="12">
        <v>1.145</v>
      </c>
      <c r="H7" s="12">
        <v>65</v>
      </c>
      <c r="I7" s="12">
        <v>17.43</v>
      </c>
      <c r="J7" s="12">
        <v>100</v>
      </c>
      <c r="K7" s="12">
        <v>36.46</v>
      </c>
      <c r="L7" s="12">
        <v>5.71</v>
      </c>
      <c r="M7" s="12">
        <v>75</v>
      </c>
      <c r="N7" s="12">
        <v>69.95</v>
      </c>
      <c r="O7" s="12">
        <v>55</v>
      </c>
      <c r="P7" s="12">
        <v>35.799999999999997</v>
      </c>
      <c r="Q7" s="12"/>
      <c r="R7" s="12">
        <v>230</v>
      </c>
      <c r="S7" s="12">
        <v>116.22</v>
      </c>
      <c r="T7" s="12">
        <v>2</v>
      </c>
      <c r="U7" s="12">
        <v>1.06</v>
      </c>
      <c r="V7" s="12" t="s">
        <v>49</v>
      </c>
      <c r="W7" s="12" t="s">
        <v>49</v>
      </c>
      <c r="X7" s="12" t="s">
        <v>49</v>
      </c>
      <c r="Y7" s="12" t="s">
        <v>49</v>
      </c>
      <c r="Z7" s="12" t="s">
        <v>49</v>
      </c>
      <c r="AA7" s="14"/>
      <c r="AB7" s="14"/>
      <c r="AC7" s="14"/>
      <c r="AD7" s="14"/>
    </row>
    <row r="8" spans="1:30" ht="15.75">
      <c r="A8" s="12" t="s">
        <v>56</v>
      </c>
      <c r="B8" s="12" t="s">
        <v>57</v>
      </c>
      <c r="C8" s="12" t="s">
        <v>58</v>
      </c>
      <c r="D8" s="13">
        <v>2024</v>
      </c>
      <c r="E8" s="13">
        <v>75</v>
      </c>
      <c r="F8" s="12">
        <v>30.22</v>
      </c>
      <c r="G8" s="12">
        <v>1.145</v>
      </c>
      <c r="H8" s="12">
        <v>65</v>
      </c>
      <c r="I8" s="12">
        <v>6.78</v>
      </c>
      <c r="J8" s="12">
        <v>100</v>
      </c>
      <c r="K8" s="12">
        <v>23.25</v>
      </c>
      <c r="L8" s="12">
        <v>2.36</v>
      </c>
      <c r="M8" s="12">
        <v>75</v>
      </c>
      <c r="N8" s="12">
        <v>67.47</v>
      </c>
      <c r="O8" s="12">
        <v>55</v>
      </c>
      <c r="P8" s="12">
        <v>29.3</v>
      </c>
      <c r="Q8" s="12"/>
      <c r="R8" s="12">
        <v>230</v>
      </c>
      <c r="S8" s="12">
        <v>92.22</v>
      </c>
      <c r="T8" s="12">
        <v>2</v>
      </c>
      <c r="U8" s="12">
        <v>0.48</v>
      </c>
      <c r="V8" s="12" t="s">
        <v>49</v>
      </c>
      <c r="W8" s="12" t="s">
        <v>49</v>
      </c>
      <c r="X8" s="12" t="s">
        <v>49</v>
      </c>
      <c r="Y8" s="12" t="s">
        <v>49</v>
      </c>
      <c r="Z8" s="12" t="s">
        <v>49</v>
      </c>
      <c r="AA8" s="14"/>
      <c r="AB8" s="14"/>
      <c r="AC8" s="14"/>
      <c r="AD8" s="14"/>
    </row>
    <row r="9" spans="1:30">
      <c r="A9" s="15"/>
      <c r="B9" s="16"/>
      <c r="C9" s="16"/>
      <c r="D9" s="17"/>
      <c r="E9" s="17"/>
      <c r="F9" s="18"/>
      <c r="G9" s="16"/>
      <c r="H9" s="16"/>
      <c r="I9" s="18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30" ht="15.75">
      <c r="A10" s="14" t="s">
        <v>59</v>
      </c>
      <c r="B10" s="14" t="s">
        <v>60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5.75">
      <c r="A11" s="14" t="s">
        <v>61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5.75">
      <c r="A12" s="14" t="s">
        <v>62</v>
      </c>
      <c r="B12" s="14" t="s">
        <v>63</v>
      </c>
    </row>
    <row r="44" spans="1:20">
      <c r="A44" s="5" t="s">
        <v>64</v>
      </c>
    </row>
    <row r="45" spans="1:20">
      <c r="A45" s="8" t="s">
        <v>20</v>
      </c>
      <c r="B45" s="8" t="s">
        <v>21</v>
      </c>
      <c r="C45" s="8" t="s">
        <v>22</v>
      </c>
      <c r="D45" s="1" t="s">
        <v>65</v>
      </c>
      <c r="E45" s="1" t="s">
        <v>7</v>
      </c>
      <c r="F45" s="1" t="s">
        <v>66</v>
      </c>
      <c r="G45" s="1" t="s">
        <v>8</v>
      </c>
      <c r="H45" s="1" t="s">
        <v>9</v>
      </c>
      <c r="I45" s="1" t="s">
        <v>11</v>
      </c>
      <c r="J45" s="1" t="s">
        <v>5</v>
      </c>
      <c r="K45" s="1" t="s">
        <v>67</v>
      </c>
      <c r="L45" s="1" t="s">
        <v>2</v>
      </c>
    </row>
    <row r="46" spans="1:20" ht="15.75">
      <c r="A46" s="12" t="s">
        <v>46</v>
      </c>
      <c r="B46" s="12" t="s">
        <v>47</v>
      </c>
      <c r="C46" s="12" t="s">
        <v>48</v>
      </c>
      <c r="D46" s="19">
        <v>2024</v>
      </c>
      <c r="E46" s="12">
        <f t="shared" ref="E46:F46" si="0">F5</f>
        <v>35.93</v>
      </c>
      <c r="F46" s="12">
        <f t="shared" si="0"/>
        <v>1.9119999999999999</v>
      </c>
      <c r="G46" s="12">
        <f t="shared" ref="G46:G49" si="1">I5</f>
        <v>22.36</v>
      </c>
      <c r="H46" s="12">
        <f t="shared" ref="H46:I46" si="2">K5</f>
        <v>54.31</v>
      </c>
      <c r="I46" s="12">
        <f t="shared" si="2"/>
        <v>6.21</v>
      </c>
      <c r="J46" s="12">
        <f t="shared" ref="J46:J49" si="3">N5</f>
        <v>68.83</v>
      </c>
      <c r="K46" s="12">
        <f t="shared" ref="K46:K49" si="4">P5</f>
        <v>32.299999999999997</v>
      </c>
      <c r="L46" s="20">
        <f t="shared" ref="L46:L49" si="5">(((G77-H77)/(I77-J77))*(E77-J77))+H77</f>
        <v>34.548076923076927</v>
      </c>
      <c r="M46" s="7" t="s">
        <v>68</v>
      </c>
      <c r="N46" s="7">
        <f t="shared" ref="N46:T46" si="6">AVERAGE(E46:E49)</f>
        <v>32.225000000000001</v>
      </c>
      <c r="O46" s="7">
        <f t="shared" si="6"/>
        <v>1.3367499999999999</v>
      </c>
      <c r="P46" s="7">
        <f t="shared" si="6"/>
        <v>15.2425</v>
      </c>
      <c r="Q46" s="7">
        <f t="shared" si="6"/>
        <v>39.127500000000005</v>
      </c>
      <c r="R46" s="7">
        <f t="shared" si="6"/>
        <v>4.7175000000000002</v>
      </c>
      <c r="S46" s="7">
        <f t="shared" si="6"/>
        <v>66.367500000000007</v>
      </c>
      <c r="T46" s="7">
        <f t="shared" si="6"/>
        <v>31.72</v>
      </c>
    </row>
    <row r="47" spans="1:20" ht="15.75">
      <c r="A47" s="12" t="s">
        <v>50</v>
      </c>
      <c r="B47" s="12" t="s">
        <v>51</v>
      </c>
      <c r="C47" s="12" t="s">
        <v>52</v>
      </c>
      <c r="D47" s="19">
        <v>2024</v>
      </c>
      <c r="E47" s="12">
        <f t="shared" ref="E47:F47" si="7">F6</f>
        <v>30.22</v>
      </c>
      <c r="F47" s="12">
        <f t="shared" si="7"/>
        <v>1.145</v>
      </c>
      <c r="G47" s="12">
        <f t="shared" si="1"/>
        <v>14.4</v>
      </c>
      <c r="H47" s="12">
        <f t="shared" ref="H47:I47" si="8">K6</f>
        <v>42.49</v>
      </c>
      <c r="I47" s="12">
        <f t="shared" si="8"/>
        <v>4.59</v>
      </c>
      <c r="J47" s="12">
        <f t="shared" si="3"/>
        <v>59.22</v>
      </c>
      <c r="K47" s="12">
        <f t="shared" si="4"/>
        <v>29.48</v>
      </c>
      <c r="L47" s="20">
        <f t="shared" si="5"/>
        <v>29.057692307692307</v>
      </c>
    </row>
    <row r="48" spans="1:20" ht="15.75">
      <c r="A48" s="12" t="s">
        <v>53</v>
      </c>
      <c r="B48" s="12" t="s">
        <v>54</v>
      </c>
      <c r="C48" s="12" t="s">
        <v>55</v>
      </c>
      <c r="D48" s="19">
        <v>2024</v>
      </c>
      <c r="E48" s="12">
        <f t="shared" ref="E48:F48" si="9">F7</f>
        <v>32.53</v>
      </c>
      <c r="F48" s="12">
        <f t="shared" si="9"/>
        <v>1.145</v>
      </c>
      <c r="G48" s="12">
        <f t="shared" si="1"/>
        <v>17.43</v>
      </c>
      <c r="H48" s="12">
        <f t="shared" ref="H48:I48" si="10">K7</f>
        <v>36.46</v>
      </c>
      <c r="I48" s="12">
        <f t="shared" si="10"/>
        <v>5.71</v>
      </c>
      <c r="J48" s="12">
        <f t="shared" si="3"/>
        <v>69.95</v>
      </c>
      <c r="K48" s="12">
        <f t="shared" si="4"/>
        <v>35.799999999999997</v>
      </c>
      <c r="L48" s="20">
        <f t="shared" si="5"/>
        <v>31.278846153846157</v>
      </c>
      <c r="N48" s="21">
        <f>N46/20</f>
        <v>1.6112500000000001</v>
      </c>
      <c r="O48" s="21"/>
      <c r="P48" s="21">
        <f>P46/40</f>
        <v>0.38106249999999997</v>
      </c>
    </row>
    <row r="49" spans="1:20" ht="15.75">
      <c r="A49" s="12" t="s">
        <v>56</v>
      </c>
      <c r="B49" s="12" t="s">
        <v>57</v>
      </c>
      <c r="C49" s="12" t="s">
        <v>58</v>
      </c>
      <c r="D49" s="19">
        <v>2024</v>
      </c>
      <c r="E49" s="12">
        <f t="shared" ref="E49:F49" si="11">F8</f>
        <v>30.22</v>
      </c>
      <c r="F49" s="12">
        <f t="shared" si="11"/>
        <v>1.145</v>
      </c>
      <c r="G49" s="12">
        <f t="shared" si="1"/>
        <v>6.78</v>
      </c>
      <c r="H49" s="12">
        <f t="shared" ref="H49:I49" si="12">K8</f>
        <v>23.25</v>
      </c>
      <c r="I49" s="12">
        <f t="shared" si="12"/>
        <v>2.36</v>
      </c>
      <c r="J49" s="12">
        <f t="shared" si="3"/>
        <v>67.47</v>
      </c>
      <c r="K49" s="12">
        <f t="shared" si="4"/>
        <v>29.3</v>
      </c>
      <c r="L49" s="20">
        <f t="shared" si="5"/>
        <v>29.057692307692307</v>
      </c>
      <c r="N49" s="21"/>
      <c r="O49" s="21">
        <f>(N48+P48)/2</f>
        <v>0.99615625000000008</v>
      </c>
      <c r="P49" s="21"/>
    </row>
    <row r="50" spans="1:20" ht="15.75">
      <c r="A50" s="12" t="s">
        <v>50</v>
      </c>
      <c r="B50" s="12" t="s">
        <v>69</v>
      </c>
      <c r="C50" s="12" t="s">
        <v>52</v>
      </c>
      <c r="D50" s="19">
        <v>2023</v>
      </c>
      <c r="E50" s="12">
        <v>32.9</v>
      </c>
      <c r="F50" s="12">
        <v>1.145</v>
      </c>
      <c r="G50" s="12">
        <v>26.7</v>
      </c>
      <c r="H50" s="12">
        <v>46.72</v>
      </c>
      <c r="I50" s="12">
        <v>8.65</v>
      </c>
      <c r="J50" s="12">
        <v>32.200000000000003</v>
      </c>
      <c r="K50" s="12">
        <v>15.2</v>
      </c>
      <c r="L50" s="22">
        <v>31.634615384615383</v>
      </c>
      <c r="M50" s="7" t="s">
        <v>68</v>
      </c>
      <c r="N50" s="7">
        <f t="shared" ref="N50:T50" si="13">AVERAGE(E50:E53)</f>
        <v>38.6</v>
      </c>
      <c r="O50" s="7">
        <f t="shared" si="13"/>
        <v>1.145</v>
      </c>
      <c r="P50" s="7">
        <f t="shared" si="13"/>
        <v>32.122500000000002</v>
      </c>
      <c r="Q50" s="7">
        <f t="shared" si="13"/>
        <v>55.375</v>
      </c>
      <c r="R50" s="7">
        <f t="shared" si="13"/>
        <v>11.8775</v>
      </c>
      <c r="S50" s="7">
        <f t="shared" si="13"/>
        <v>47.774999999999999</v>
      </c>
      <c r="T50" s="7">
        <f t="shared" si="13"/>
        <v>40.394999999999996</v>
      </c>
    </row>
    <row r="51" spans="1:20" ht="15.75">
      <c r="A51" s="12" t="s">
        <v>56</v>
      </c>
      <c r="B51" s="12" t="s">
        <v>57</v>
      </c>
      <c r="C51" s="12" t="s">
        <v>70</v>
      </c>
      <c r="D51" s="19">
        <v>2023</v>
      </c>
      <c r="E51" s="12">
        <v>39.74</v>
      </c>
      <c r="F51" s="12">
        <v>1.145</v>
      </c>
      <c r="G51" s="12">
        <v>32.79</v>
      </c>
      <c r="H51" s="12">
        <v>53.42</v>
      </c>
      <c r="I51" s="12">
        <v>11.32</v>
      </c>
      <c r="J51" s="12">
        <v>17.3</v>
      </c>
      <c r="K51" s="12">
        <v>103.48</v>
      </c>
      <c r="L51" s="22">
        <v>38.211538461538467</v>
      </c>
    </row>
    <row r="52" spans="1:20" ht="15.75">
      <c r="A52" s="12" t="s">
        <v>71</v>
      </c>
      <c r="B52" s="12" t="s">
        <v>47</v>
      </c>
      <c r="C52" s="12" t="s">
        <v>48</v>
      </c>
      <c r="D52" s="19">
        <v>2023</v>
      </c>
      <c r="E52" s="12">
        <v>44.17</v>
      </c>
      <c r="F52" s="12">
        <v>1.145</v>
      </c>
      <c r="G52" s="12">
        <v>39.97</v>
      </c>
      <c r="H52" s="12">
        <v>63.29</v>
      </c>
      <c r="I52" s="12">
        <v>15.67</v>
      </c>
      <c r="J52" s="12">
        <v>72.5</v>
      </c>
      <c r="K52" s="12">
        <v>23.7</v>
      </c>
      <c r="L52" s="22">
        <v>42.471153846153847</v>
      </c>
      <c r="N52" s="21">
        <f>N50/20</f>
        <v>1.9300000000000002</v>
      </c>
      <c r="O52" s="21"/>
      <c r="P52" s="21">
        <f>P50/40</f>
        <v>0.80306250000000001</v>
      </c>
    </row>
    <row r="53" spans="1:20" ht="15.75">
      <c r="A53" s="12" t="s">
        <v>53</v>
      </c>
      <c r="B53" s="12" t="s">
        <v>54</v>
      </c>
      <c r="C53" s="12" t="s">
        <v>72</v>
      </c>
      <c r="D53" s="19">
        <v>2023</v>
      </c>
      <c r="E53" s="12">
        <v>37.590000000000003</v>
      </c>
      <c r="F53" s="12">
        <v>1.145</v>
      </c>
      <c r="G53" s="12">
        <v>29.03</v>
      </c>
      <c r="H53" s="12">
        <v>58.07</v>
      </c>
      <c r="I53" s="12">
        <v>11.87</v>
      </c>
      <c r="J53" s="12">
        <v>69.099999999999994</v>
      </c>
      <c r="K53" s="12">
        <v>19.2</v>
      </c>
      <c r="L53" s="22">
        <v>36.144230769230774</v>
      </c>
      <c r="N53" s="21"/>
      <c r="O53" s="21">
        <f>(N52+P52)/2</f>
        <v>1.36653125</v>
      </c>
      <c r="P53" s="21"/>
    </row>
    <row r="54" spans="1:20" ht="15.75">
      <c r="A54" s="23" t="s">
        <v>73</v>
      </c>
      <c r="B54" s="24" t="s">
        <v>74</v>
      </c>
      <c r="C54" s="24" t="s">
        <v>75</v>
      </c>
      <c r="D54" s="25">
        <v>2022</v>
      </c>
      <c r="E54" s="26">
        <v>7.74</v>
      </c>
      <c r="F54" s="20"/>
      <c r="G54" s="26">
        <v>16.149999999999999</v>
      </c>
      <c r="H54" s="27"/>
      <c r="I54" s="27"/>
      <c r="J54" s="27"/>
      <c r="K54" s="27"/>
      <c r="L54" s="20">
        <v>10.182692307692308</v>
      </c>
      <c r="N54" s="21" t="s">
        <v>76</v>
      </c>
      <c r="O54" s="21">
        <f>100-((50/0.9)*(O53-0.1))</f>
        <v>29.637152777777786</v>
      </c>
      <c r="P54" s="21"/>
    </row>
    <row r="55" spans="1:20" ht="15.75">
      <c r="A55" s="23" t="s">
        <v>77</v>
      </c>
      <c r="B55" s="24" t="s">
        <v>78</v>
      </c>
      <c r="C55" s="24" t="s">
        <v>79</v>
      </c>
      <c r="D55" s="25">
        <v>2022</v>
      </c>
      <c r="E55" s="26">
        <v>29.7</v>
      </c>
      <c r="F55" s="20"/>
      <c r="G55" s="28">
        <v>31.6</v>
      </c>
      <c r="H55" s="27"/>
      <c r="I55" s="27"/>
      <c r="J55" s="27"/>
      <c r="K55" s="27"/>
      <c r="L55" s="20">
        <v>11.192307692307693</v>
      </c>
    </row>
    <row r="56" spans="1:20" ht="15.75">
      <c r="A56" s="29" t="s">
        <v>80</v>
      </c>
      <c r="B56" s="24" t="s">
        <v>81</v>
      </c>
      <c r="C56" s="24" t="s">
        <v>82</v>
      </c>
      <c r="D56" s="25">
        <v>2022</v>
      </c>
      <c r="E56" s="26">
        <v>26.35</v>
      </c>
      <c r="F56" s="20"/>
      <c r="G56" s="26">
        <v>30.16</v>
      </c>
      <c r="H56" s="27"/>
      <c r="I56" s="27"/>
      <c r="J56" s="27"/>
      <c r="K56" s="27"/>
      <c r="L56" s="20">
        <v>3.5</v>
      </c>
    </row>
    <row r="57" spans="1:20" ht="15.75">
      <c r="A57" s="29" t="s">
        <v>83</v>
      </c>
      <c r="B57" s="24" t="s">
        <v>84</v>
      </c>
      <c r="C57" s="24" t="s">
        <v>85</v>
      </c>
      <c r="D57" s="25">
        <v>2022</v>
      </c>
      <c r="E57" s="26">
        <v>4.0999999999999996</v>
      </c>
      <c r="F57" s="20"/>
      <c r="G57" s="28">
        <v>15.56</v>
      </c>
      <c r="H57" s="27"/>
      <c r="I57" s="27"/>
      <c r="J57" s="27"/>
      <c r="K57" s="27"/>
      <c r="L57" s="20">
        <v>5.5</v>
      </c>
    </row>
    <row r="58" spans="1:20" ht="15.75">
      <c r="A58" s="29" t="s">
        <v>86</v>
      </c>
      <c r="B58" s="24" t="s">
        <v>87</v>
      </c>
      <c r="C58" s="24" t="s">
        <v>88</v>
      </c>
      <c r="D58" s="25">
        <v>2022</v>
      </c>
      <c r="E58" s="26">
        <v>12.91</v>
      </c>
      <c r="F58" s="20"/>
      <c r="G58" s="28">
        <v>21.5</v>
      </c>
      <c r="H58" s="27"/>
      <c r="I58" s="27"/>
      <c r="J58" s="27"/>
      <c r="K58" s="27"/>
      <c r="L58" s="20">
        <v>2.9711538461538463</v>
      </c>
    </row>
    <row r="59" spans="1:20" ht="15.75">
      <c r="A59" s="29" t="s">
        <v>89</v>
      </c>
      <c r="B59" s="24" t="s">
        <v>90</v>
      </c>
      <c r="C59" s="24" t="s">
        <v>91</v>
      </c>
      <c r="D59" s="25">
        <v>2022</v>
      </c>
      <c r="E59" s="26">
        <v>14.77</v>
      </c>
      <c r="F59" s="20"/>
      <c r="G59" s="28">
        <v>26.96</v>
      </c>
      <c r="H59" s="27"/>
      <c r="I59" s="27"/>
      <c r="J59" s="27"/>
      <c r="K59" s="27"/>
      <c r="L59" s="20">
        <v>7.3557692307692317</v>
      </c>
    </row>
    <row r="60" spans="1:20" ht="15.75">
      <c r="A60" s="29" t="s">
        <v>92</v>
      </c>
      <c r="B60" s="24" t="s">
        <v>93</v>
      </c>
      <c r="C60" s="24" t="s">
        <v>94</v>
      </c>
      <c r="D60" s="25">
        <v>2022</v>
      </c>
      <c r="E60" s="26">
        <v>5.52</v>
      </c>
      <c r="F60" s="20"/>
      <c r="G60" s="26">
        <v>29.37</v>
      </c>
      <c r="H60" s="27"/>
      <c r="I60" s="27"/>
      <c r="J60" s="27"/>
      <c r="K60" s="27"/>
      <c r="L60" s="20">
        <v>4.8461538461538467</v>
      </c>
    </row>
    <row r="61" spans="1:20" ht="15.75">
      <c r="A61" s="29" t="s">
        <v>95</v>
      </c>
      <c r="B61" s="24" t="s">
        <v>96</v>
      </c>
      <c r="C61" s="24" t="s">
        <v>97</v>
      </c>
      <c r="D61" s="25">
        <v>2022</v>
      </c>
      <c r="E61" s="26">
        <v>4.72</v>
      </c>
      <c r="F61" s="20"/>
      <c r="G61" s="26">
        <v>26.38</v>
      </c>
      <c r="H61" s="27"/>
      <c r="I61" s="27"/>
      <c r="J61" s="27"/>
      <c r="K61" s="27"/>
      <c r="L61" s="20">
        <v>4.25</v>
      </c>
    </row>
    <row r="62" spans="1:20" ht="30">
      <c r="A62" s="30" t="s">
        <v>73</v>
      </c>
      <c r="B62" s="24" t="s">
        <v>98</v>
      </c>
      <c r="C62" s="24" t="s">
        <v>75</v>
      </c>
      <c r="D62" s="31">
        <v>2021</v>
      </c>
      <c r="E62" s="32">
        <v>8.52</v>
      </c>
      <c r="F62" s="33"/>
      <c r="G62" s="32">
        <v>36.5</v>
      </c>
      <c r="H62" s="27"/>
      <c r="I62" s="27"/>
      <c r="J62" s="27"/>
      <c r="K62" s="27"/>
      <c r="L62" s="20">
        <v>8.1923076923076916</v>
      </c>
    </row>
    <row r="63" spans="1:20" ht="30">
      <c r="A63" s="30" t="s">
        <v>99</v>
      </c>
      <c r="B63" s="24" t="s">
        <v>100</v>
      </c>
      <c r="C63" s="24" t="s">
        <v>101</v>
      </c>
      <c r="D63" s="31">
        <v>2021</v>
      </c>
      <c r="E63" s="32">
        <v>29.7</v>
      </c>
      <c r="F63" s="33"/>
      <c r="G63" s="34">
        <v>31.6</v>
      </c>
      <c r="H63" s="27"/>
      <c r="I63" s="27"/>
      <c r="J63" s="27"/>
      <c r="K63" s="27"/>
      <c r="L63" s="20">
        <v>28.557692307692307</v>
      </c>
    </row>
    <row r="64" spans="1:20" ht="30">
      <c r="A64" s="30" t="s">
        <v>80</v>
      </c>
      <c r="B64" s="24" t="s">
        <v>81</v>
      </c>
      <c r="C64" s="24" t="s">
        <v>102</v>
      </c>
      <c r="D64" s="31">
        <v>2021</v>
      </c>
      <c r="E64" s="32">
        <v>4.0599999999999996</v>
      </c>
      <c r="F64" s="33"/>
      <c r="G64" s="34">
        <v>10.9</v>
      </c>
      <c r="H64" s="27"/>
      <c r="I64" s="27"/>
      <c r="J64" s="27"/>
      <c r="K64" s="27"/>
      <c r="L64" s="20">
        <v>3.9038461538461537</v>
      </c>
    </row>
    <row r="65" spans="1:24" ht="30">
      <c r="A65" s="30" t="s">
        <v>83</v>
      </c>
      <c r="B65" s="24" t="s">
        <v>103</v>
      </c>
      <c r="C65" s="24" t="s">
        <v>104</v>
      </c>
      <c r="D65" s="31">
        <v>2021</v>
      </c>
      <c r="E65" s="32">
        <v>8.77</v>
      </c>
      <c r="F65" s="33"/>
      <c r="G65" s="34">
        <v>19.899999999999999</v>
      </c>
      <c r="H65" s="27"/>
      <c r="I65" s="27"/>
      <c r="J65" s="27"/>
      <c r="K65" s="27"/>
      <c r="L65" s="20">
        <v>8.4326923076923084</v>
      </c>
    </row>
    <row r="66" spans="1:24" ht="30">
      <c r="A66" s="30" t="s">
        <v>86</v>
      </c>
      <c r="B66" s="24" t="s">
        <v>105</v>
      </c>
      <c r="C66" s="24" t="s">
        <v>106</v>
      </c>
      <c r="D66" s="31">
        <v>2021</v>
      </c>
      <c r="E66" s="32">
        <v>9.5500000000000007</v>
      </c>
      <c r="F66" s="33"/>
      <c r="G66" s="34">
        <v>23.3</v>
      </c>
      <c r="H66" s="27"/>
      <c r="I66" s="27"/>
      <c r="J66" s="27"/>
      <c r="K66" s="27"/>
      <c r="L66" s="20">
        <v>9.1826923076923084</v>
      </c>
    </row>
    <row r="67" spans="1:24" ht="30">
      <c r="A67" s="30" t="s">
        <v>89</v>
      </c>
      <c r="B67" s="24" t="s">
        <v>107</v>
      </c>
      <c r="C67" s="24" t="s">
        <v>108</v>
      </c>
      <c r="D67" s="31">
        <v>2021</v>
      </c>
      <c r="E67" s="32">
        <v>20.420000000000002</v>
      </c>
      <c r="F67" s="33"/>
      <c r="G67" s="34">
        <v>23</v>
      </c>
      <c r="H67" s="27"/>
      <c r="I67" s="27"/>
      <c r="J67" s="27"/>
      <c r="K67" s="27"/>
      <c r="L67" s="20">
        <v>19.634615384615387</v>
      </c>
    </row>
    <row r="68" spans="1:24" ht="30">
      <c r="A68" s="30" t="s">
        <v>92</v>
      </c>
      <c r="B68" s="24" t="s">
        <v>109</v>
      </c>
      <c r="C68" s="24" t="s">
        <v>110</v>
      </c>
      <c r="D68" s="31">
        <v>2021</v>
      </c>
      <c r="E68" s="32">
        <v>25.3</v>
      </c>
      <c r="F68" s="33"/>
      <c r="G68" s="32">
        <v>13.67</v>
      </c>
      <c r="H68" s="27"/>
      <c r="I68" s="27"/>
      <c r="J68" s="27"/>
      <c r="K68" s="27"/>
      <c r="L68" s="20">
        <v>24.326923076923077</v>
      </c>
    </row>
    <row r="69" spans="1:24" ht="45">
      <c r="A69" s="30" t="s">
        <v>95</v>
      </c>
      <c r="B69" s="24" t="s">
        <v>111</v>
      </c>
      <c r="C69" s="24" t="s">
        <v>112</v>
      </c>
      <c r="D69" s="31">
        <v>2021</v>
      </c>
      <c r="E69" s="32">
        <v>9.81</v>
      </c>
      <c r="F69" s="33"/>
      <c r="G69" s="32">
        <v>21.4</v>
      </c>
      <c r="H69" s="27"/>
      <c r="I69" s="27"/>
      <c r="J69" s="27"/>
      <c r="K69" s="27"/>
      <c r="L69" s="20">
        <v>9.4326923076923084</v>
      </c>
    </row>
    <row r="70" spans="1:24" ht="45">
      <c r="A70" s="35" t="s">
        <v>113</v>
      </c>
      <c r="B70" s="24" t="s">
        <v>114</v>
      </c>
      <c r="C70" s="24" t="s">
        <v>115</v>
      </c>
      <c r="D70" s="31">
        <v>2021</v>
      </c>
      <c r="E70" s="32">
        <v>31.18</v>
      </c>
      <c r="F70" s="33"/>
      <c r="G70" s="32">
        <v>27.38</v>
      </c>
      <c r="H70" s="27"/>
      <c r="I70" s="27"/>
      <c r="J70" s="27"/>
      <c r="K70" s="27"/>
      <c r="L70" s="20">
        <v>29.98076923076923</v>
      </c>
    </row>
    <row r="71" spans="1:24" ht="18" customHeight="1">
      <c r="A71" s="35" t="s">
        <v>116</v>
      </c>
      <c r="B71" s="24" t="s">
        <v>107</v>
      </c>
      <c r="C71" s="24" t="s">
        <v>117</v>
      </c>
      <c r="D71" s="31">
        <v>2021</v>
      </c>
      <c r="E71" s="32">
        <v>27.91</v>
      </c>
      <c r="F71" s="33"/>
      <c r="G71" s="32">
        <v>22.24</v>
      </c>
      <c r="H71" s="27"/>
      <c r="I71" s="27"/>
      <c r="J71" s="27"/>
      <c r="K71" s="27"/>
      <c r="L71" s="20">
        <v>26.836538461538463</v>
      </c>
      <c r="Q71" s="91" t="s">
        <v>118</v>
      </c>
      <c r="R71" s="90"/>
      <c r="S71" s="91" t="s">
        <v>119</v>
      </c>
      <c r="T71" s="90"/>
      <c r="U71" s="91" t="s">
        <v>120</v>
      </c>
      <c r="V71" s="90"/>
      <c r="W71" s="91" t="s">
        <v>121</v>
      </c>
      <c r="X71" s="90"/>
    </row>
    <row r="72" spans="1:24">
      <c r="P72" s="7" t="s">
        <v>20</v>
      </c>
      <c r="Q72" s="7" t="s">
        <v>2</v>
      </c>
      <c r="R72" s="7" t="s">
        <v>122</v>
      </c>
      <c r="S72" s="7" t="s">
        <v>2</v>
      </c>
      <c r="T72" s="7" t="s">
        <v>122</v>
      </c>
      <c r="U72" s="7" t="s">
        <v>2</v>
      </c>
      <c r="V72" s="7" t="s">
        <v>122</v>
      </c>
      <c r="W72" s="7" t="s">
        <v>2</v>
      </c>
      <c r="X72" s="7" t="s">
        <v>122</v>
      </c>
    </row>
    <row r="73" spans="1:24">
      <c r="P73" s="7" t="str">
        <f t="shared" ref="P73:P76" si="14">D91</f>
        <v>PT Logam Bima/Transportasi</v>
      </c>
      <c r="Q73" s="7">
        <f t="shared" ref="Q73:Q76" si="15">K77</f>
        <v>34.548076923076927</v>
      </c>
      <c r="R73" s="7" t="s">
        <v>6</v>
      </c>
      <c r="S73" s="7">
        <f t="shared" ref="S73:S76" si="16">K91</f>
        <v>13.975</v>
      </c>
      <c r="T73" s="7" t="s">
        <v>6</v>
      </c>
      <c r="U73" s="7">
        <f t="shared" ref="U73:U76" si="17">K98</f>
        <v>60.226700000000001</v>
      </c>
      <c r="V73" s="7" t="s">
        <v>10</v>
      </c>
      <c r="W73" s="7">
        <f t="shared" ref="W73:W76" si="18">K105</f>
        <v>104.19354838709675</v>
      </c>
      <c r="X73" s="7" t="s">
        <v>123</v>
      </c>
    </row>
    <row r="74" spans="1:24">
      <c r="A74" s="7" t="s">
        <v>124</v>
      </c>
      <c r="P74" s="7" t="str">
        <f t="shared" si="14"/>
        <v>Kantor Kel. Cigugur Tengah</v>
      </c>
      <c r="Q74" s="7">
        <f t="shared" si="15"/>
        <v>29.057692307692307</v>
      </c>
      <c r="R74" s="7" t="s">
        <v>6</v>
      </c>
      <c r="S74" s="7">
        <f t="shared" si="16"/>
        <v>9</v>
      </c>
      <c r="T74" s="7" t="s">
        <v>6</v>
      </c>
      <c r="U74" s="7">
        <f t="shared" si="17"/>
        <v>55.517800000000001</v>
      </c>
      <c r="V74" s="7" t="s">
        <v>10</v>
      </c>
      <c r="W74" s="7">
        <f t="shared" si="18"/>
        <v>95.096774193548384</v>
      </c>
      <c r="X74" s="7" t="s">
        <v>10</v>
      </c>
    </row>
    <row r="75" spans="1:24">
      <c r="D75" s="7" t="s">
        <v>125</v>
      </c>
      <c r="P75" s="7" t="str">
        <f t="shared" si="14"/>
        <v>PT Jenshiang Nusantara</v>
      </c>
      <c r="Q75" s="7">
        <f t="shared" si="15"/>
        <v>31.278846153846157</v>
      </c>
      <c r="R75" s="7" t="s">
        <v>6</v>
      </c>
      <c r="S75" s="7">
        <f t="shared" si="16"/>
        <v>10.893750000000001</v>
      </c>
      <c r="T75" s="7" t="s">
        <v>6</v>
      </c>
      <c r="U75" s="7">
        <f t="shared" si="17"/>
        <v>60.775500000000001</v>
      </c>
      <c r="V75" s="7" t="s">
        <v>10</v>
      </c>
      <c r="W75" s="7">
        <f t="shared" si="18"/>
        <v>115.48387096774192</v>
      </c>
      <c r="X75" s="7" t="s">
        <v>123</v>
      </c>
    </row>
    <row r="76" spans="1:24">
      <c r="D76" s="7" t="s">
        <v>20</v>
      </c>
      <c r="E76" s="7" t="s">
        <v>7</v>
      </c>
      <c r="F76" s="7" t="s">
        <v>126</v>
      </c>
      <c r="G76" s="7" t="s">
        <v>127</v>
      </c>
      <c r="H76" s="7" t="s">
        <v>128</v>
      </c>
      <c r="I76" s="7" t="s">
        <v>129</v>
      </c>
      <c r="J76" s="7" t="s">
        <v>130</v>
      </c>
      <c r="K76" s="7" t="s">
        <v>2</v>
      </c>
      <c r="L76" s="7" t="s">
        <v>122</v>
      </c>
      <c r="P76" s="7" t="str">
        <f t="shared" si="14"/>
        <v>Perumahan Pilar Mas</v>
      </c>
      <c r="Q76" s="7">
        <f t="shared" si="15"/>
        <v>29.057692307692307</v>
      </c>
      <c r="R76" s="7" t="s">
        <v>6</v>
      </c>
      <c r="S76" s="7">
        <f t="shared" si="16"/>
        <v>4.2374999999999998</v>
      </c>
      <c r="T76" s="7" t="s">
        <v>6</v>
      </c>
      <c r="U76" s="7">
        <f t="shared" si="17"/>
        <v>59.560299999999998</v>
      </c>
      <c r="V76" s="7" t="s">
        <v>10</v>
      </c>
      <c r="W76" s="7">
        <f t="shared" si="18"/>
        <v>94.516129032258064</v>
      </c>
      <c r="X76" s="7" t="s">
        <v>10</v>
      </c>
    </row>
    <row r="77" spans="1:24">
      <c r="D77" s="7" t="str">
        <f t="shared" ref="D77:D80" si="19">A46</f>
        <v>PT Logam Bima/Transportasi</v>
      </c>
      <c r="E77" s="7">
        <f t="shared" ref="E77:E80" si="20">E46</f>
        <v>35.93</v>
      </c>
      <c r="F77" s="7" t="s">
        <v>131</v>
      </c>
      <c r="G77" s="7">
        <v>50</v>
      </c>
      <c r="H77" s="7">
        <v>0</v>
      </c>
      <c r="I77" s="7">
        <v>52</v>
      </c>
      <c r="J77" s="7">
        <v>0</v>
      </c>
      <c r="K77" s="7">
        <f t="shared" ref="K77:K80" si="21">(((G77-H77)/(I77-J77))*(E77-J77))+H77</f>
        <v>34.548076923076927</v>
      </c>
      <c r="L77" s="7" t="s">
        <v>6</v>
      </c>
    </row>
    <row r="78" spans="1:24">
      <c r="D78" s="7" t="str">
        <f t="shared" si="19"/>
        <v>Kantor Kel. Cigugur Tengah</v>
      </c>
      <c r="E78" s="7">
        <f t="shared" si="20"/>
        <v>30.22</v>
      </c>
      <c r="F78" s="7" t="s">
        <v>131</v>
      </c>
      <c r="G78" s="7">
        <v>50</v>
      </c>
      <c r="H78" s="7">
        <v>0</v>
      </c>
      <c r="I78" s="7">
        <v>52</v>
      </c>
      <c r="J78" s="7">
        <v>0</v>
      </c>
      <c r="K78" s="7">
        <f t="shared" si="21"/>
        <v>29.057692307692307</v>
      </c>
      <c r="L78" s="7" t="s">
        <v>6</v>
      </c>
    </row>
    <row r="79" spans="1:24">
      <c r="D79" s="7" t="str">
        <f t="shared" si="19"/>
        <v>PT Jenshiang Nusantara</v>
      </c>
      <c r="E79" s="7">
        <f t="shared" si="20"/>
        <v>32.53</v>
      </c>
      <c r="F79" s="7" t="s">
        <v>131</v>
      </c>
      <c r="G79" s="7">
        <v>50</v>
      </c>
      <c r="H79" s="7">
        <v>0</v>
      </c>
      <c r="I79" s="7">
        <v>52</v>
      </c>
      <c r="J79" s="7">
        <v>0</v>
      </c>
      <c r="K79" s="7">
        <f t="shared" si="21"/>
        <v>31.278846153846157</v>
      </c>
      <c r="L79" s="7" t="s">
        <v>6</v>
      </c>
    </row>
    <row r="80" spans="1:24">
      <c r="D80" s="7" t="str">
        <f t="shared" si="19"/>
        <v>Perumahan Pilar Mas</v>
      </c>
      <c r="E80" s="7">
        <f t="shared" si="20"/>
        <v>30.22</v>
      </c>
      <c r="F80" s="7" t="s">
        <v>131</v>
      </c>
      <c r="G80" s="7">
        <v>50</v>
      </c>
      <c r="H80" s="7">
        <v>0</v>
      </c>
      <c r="I80" s="7">
        <v>52</v>
      </c>
      <c r="J80" s="7">
        <v>0</v>
      </c>
      <c r="K80" s="7">
        <f t="shared" si="21"/>
        <v>29.057692307692307</v>
      </c>
      <c r="L80" s="7" t="s">
        <v>6</v>
      </c>
    </row>
    <row r="82" spans="4:12">
      <c r="D82" s="7" t="s">
        <v>132</v>
      </c>
    </row>
    <row r="83" spans="4:12">
      <c r="D83" s="7" t="s">
        <v>20</v>
      </c>
      <c r="E83" s="7" t="s">
        <v>66</v>
      </c>
      <c r="F83" s="7" t="s">
        <v>126</v>
      </c>
      <c r="G83" s="7" t="s">
        <v>127</v>
      </c>
      <c r="H83" s="7" t="s">
        <v>128</v>
      </c>
      <c r="I83" s="7" t="s">
        <v>129</v>
      </c>
      <c r="J83" s="7" t="s">
        <v>130</v>
      </c>
      <c r="K83" s="7" t="s">
        <v>2</v>
      </c>
      <c r="L83" s="7" t="s">
        <v>122</v>
      </c>
    </row>
    <row r="84" spans="4:12">
      <c r="D84" s="7" t="str">
        <f t="shared" ref="D84:D87" si="22">A46</f>
        <v>PT Logam Bima/Transportasi</v>
      </c>
      <c r="E84" s="7">
        <f t="shared" ref="E84:E87" si="23">F46</f>
        <v>1.9119999999999999</v>
      </c>
      <c r="F84" s="7" t="s">
        <v>131</v>
      </c>
      <c r="G84" s="7">
        <v>50</v>
      </c>
      <c r="H84" s="7">
        <v>0</v>
      </c>
      <c r="I84" s="7">
        <v>4000</v>
      </c>
      <c r="J84" s="7">
        <v>0</v>
      </c>
      <c r="K84" s="7">
        <f t="shared" ref="K84:K87" si="24">(((G84-H84)/(I84-J84))*(E84-J84))+H84</f>
        <v>2.3900000000000001E-2</v>
      </c>
      <c r="L84" s="7" t="s">
        <v>6</v>
      </c>
    </row>
    <row r="85" spans="4:12">
      <c r="D85" s="7" t="str">
        <f t="shared" si="22"/>
        <v>Kantor Kel. Cigugur Tengah</v>
      </c>
      <c r="E85" s="7">
        <f t="shared" si="23"/>
        <v>1.145</v>
      </c>
      <c r="F85" s="7" t="s">
        <v>131</v>
      </c>
      <c r="G85" s="7">
        <v>50</v>
      </c>
      <c r="H85" s="7">
        <v>0</v>
      </c>
      <c r="I85" s="7">
        <v>4000</v>
      </c>
      <c r="J85" s="7">
        <v>0</v>
      </c>
      <c r="K85" s="7">
        <f t="shared" si="24"/>
        <v>1.4312500000000001E-2</v>
      </c>
      <c r="L85" s="7" t="s">
        <v>6</v>
      </c>
    </row>
    <row r="86" spans="4:12">
      <c r="D86" s="7" t="str">
        <f t="shared" si="22"/>
        <v>PT Jenshiang Nusantara</v>
      </c>
      <c r="E86" s="7">
        <f t="shared" si="23"/>
        <v>1.145</v>
      </c>
      <c r="F86" s="7" t="s">
        <v>131</v>
      </c>
      <c r="G86" s="7">
        <v>50</v>
      </c>
      <c r="H86" s="7">
        <v>0</v>
      </c>
      <c r="I86" s="7">
        <v>4000</v>
      </c>
      <c r="J86" s="7">
        <v>0</v>
      </c>
      <c r="K86" s="7">
        <f t="shared" si="24"/>
        <v>1.4312500000000001E-2</v>
      </c>
      <c r="L86" s="7" t="s">
        <v>6</v>
      </c>
    </row>
    <row r="87" spans="4:12">
      <c r="D87" s="7" t="str">
        <f t="shared" si="22"/>
        <v>Perumahan Pilar Mas</v>
      </c>
      <c r="E87" s="7">
        <f t="shared" si="23"/>
        <v>1.145</v>
      </c>
      <c r="F87" s="7" t="s">
        <v>131</v>
      </c>
      <c r="G87" s="7">
        <v>50</v>
      </c>
      <c r="H87" s="7">
        <v>0</v>
      </c>
      <c r="I87" s="7">
        <v>4000</v>
      </c>
      <c r="J87" s="7">
        <v>0</v>
      </c>
      <c r="K87" s="7">
        <f t="shared" si="24"/>
        <v>1.4312500000000001E-2</v>
      </c>
      <c r="L87" s="7" t="s">
        <v>6</v>
      </c>
    </row>
    <row r="89" spans="4:12">
      <c r="D89" s="7" t="s">
        <v>133</v>
      </c>
    </row>
    <row r="90" spans="4:12">
      <c r="D90" s="7" t="s">
        <v>20</v>
      </c>
      <c r="E90" s="7" t="e">
        <f>#REF!</f>
        <v>#REF!</v>
      </c>
      <c r="F90" s="7" t="s">
        <v>126</v>
      </c>
      <c r="G90" s="7" t="s">
        <v>127</v>
      </c>
      <c r="H90" s="7" t="s">
        <v>128</v>
      </c>
      <c r="I90" s="7" t="s">
        <v>129</v>
      </c>
      <c r="J90" s="7" t="s">
        <v>130</v>
      </c>
      <c r="K90" s="7" t="s">
        <v>2</v>
      </c>
      <c r="L90" s="7" t="s">
        <v>122</v>
      </c>
    </row>
    <row r="91" spans="4:12">
      <c r="D91" s="7" t="str">
        <f t="shared" ref="D91:D94" si="25">A46</f>
        <v>PT Logam Bima/Transportasi</v>
      </c>
      <c r="E91" s="7">
        <f t="shared" ref="E91:E94" si="26">G46</f>
        <v>22.36</v>
      </c>
      <c r="F91" s="7" t="s">
        <v>131</v>
      </c>
      <c r="G91" s="7">
        <v>50</v>
      </c>
      <c r="H91" s="7">
        <v>0</v>
      </c>
      <c r="I91" s="7">
        <v>80</v>
      </c>
      <c r="J91" s="7">
        <v>0</v>
      </c>
      <c r="K91" s="7">
        <f t="shared" ref="K91:K94" si="27">(((G91-H91)/(I91-J91))*(E91-J91))+H91</f>
        <v>13.975</v>
      </c>
      <c r="L91" s="7" t="s">
        <v>6</v>
      </c>
    </row>
    <row r="92" spans="4:12">
      <c r="D92" s="7" t="str">
        <f t="shared" si="25"/>
        <v>Kantor Kel. Cigugur Tengah</v>
      </c>
      <c r="E92" s="7">
        <f t="shared" si="26"/>
        <v>14.4</v>
      </c>
      <c r="F92" s="7" t="s">
        <v>131</v>
      </c>
      <c r="G92" s="7">
        <v>50</v>
      </c>
      <c r="H92" s="7">
        <v>0</v>
      </c>
      <c r="I92" s="7">
        <v>80</v>
      </c>
      <c r="J92" s="7">
        <v>0</v>
      </c>
      <c r="K92" s="7">
        <f t="shared" si="27"/>
        <v>9</v>
      </c>
      <c r="L92" s="7" t="s">
        <v>6</v>
      </c>
    </row>
    <row r="93" spans="4:12">
      <c r="D93" s="7" t="str">
        <f t="shared" si="25"/>
        <v>PT Jenshiang Nusantara</v>
      </c>
      <c r="E93" s="7">
        <f t="shared" si="26"/>
        <v>17.43</v>
      </c>
      <c r="F93" s="7" t="s">
        <v>131</v>
      </c>
      <c r="G93" s="7">
        <v>50</v>
      </c>
      <c r="H93" s="7">
        <v>0</v>
      </c>
      <c r="I93" s="7">
        <v>80</v>
      </c>
      <c r="J93" s="7">
        <v>0</v>
      </c>
      <c r="K93" s="7">
        <f t="shared" si="27"/>
        <v>10.893750000000001</v>
      </c>
      <c r="L93" s="7" t="s">
        <v>6</v>
      </c>
    </row>
    <row r="94" spans="4:12">
      <c r="D94" s="7" t="str">
        <f t="shared" si="25"/>
        <v>Perumahan Pilar Mas</v>
      </c>
      <c r="E94" s="7">
        <f t="shared" si="26"/>
        <v>6.78</v>
      </c>
      <c r="F94" s="7" t="s">
        <v>131</v>
      </c>
      <c r="G94" s="7">
        <v>50</v>
      </c>
      <c r="H94" s="7">
        <v>0</v>
      </c>
      <c r="I94" s="7">
        <v>80</v>
      </c>
      <c r="J94" s="7">
        <v>0</v>
      </c>
      <c r="K94" s="7">
        <f t="shared" si="27"/>
        <v>4.2374999999999998</v>
      </c>
      <c r="L94" s="7" t="s">
        <v>6</v>
      </c>
    </row>
    <row r="96" spans="4:12">
      <c r="D96" s="7" t="s">
        <v>134</v>
      </c>
    </row>
    <row r="97" spans="4:12">
      <c r="D97" s="7" t="s">
        <v>20</v>
      </c>
      <c r="E97" s="7" t="e">
        <f>#REF!</f>
        <v>#REF!</v>
      </c>
      <c r="F97" s="7" t="s">
        <v>126</v>
      </c>
      <c r="G97" s="7" t="s">
        <v>127</v>
      </c>
      <c r="H97" s="7" t="s">
        <v>128</v>
      </c>
      <c r="I97" s="7" t="s">
        <v>129</v>
      </c>
      <c r="J97" s="7" t="s">
        <v>130</v>
      </c>
      <c r="K97" s="7" t="s">
        <v>2</v>
      </c>
      <c r="L97" s="7" t="s">
        <v>122</v>
      </c>
    </row>
    <row r="98" spans="4:12">
      <c r="D98" s="7" t="str">
        <f t="shared" ref="D98:D101" si="28">A46</f>
        <v>PT Logam Bima/Transportasi</v>
      </c>
      <c r="E98" s="7">
        <f t="shared" ref="E98:E101" si="29">J46</f>
        <v>68.83</v>
      </c>
      <c r="F98" s="7" t="s">
        <v>135</v>
      </c>
      <c r="G98" s="7">
        <v>100</v>
      </c>
      <c r="H98" s="7">
        <v>51</v>
      </c>
      <c r="I98" s="7">
        <v>150</v>
      </c>
      <c r="J98" s="7">
        <v>50</v>
      </c>
      <c r="K98" s="7">
        <f t="shared" ref="K98:K101" si="30">(((G98-H98)/(I98-J98))*(E98-J98))+H98</f>
        <v>60.226700000000001</v>
      </c>
      <c r="L98" s="7" t="s">
        <v>6</v>
      </c>
    </row>
    <row r="99" spans="4:12">
      <c r="D99" s="7" t="str">
        <f t="shared" si="28"/>
        <v>Kantor Kel. Cigugur Tengah</v>
      </c>
      <c r="E99" s="7">
        <f t="shared" si="29"/>
        <v>59.22</v>
      </c>
      <c r="F99" s="7" t="s">
        <v>135</v>
      </c>
      <c r="G99" s="7">
        <v>100</v>
      </c>
      <c r="H99" s="7">
        <v>51</v>
      </c>
      <c r="I99" s="7">
        <v>150</v>
      </c>
      <c r="J99" s="7">
        <v>50</v>
      </c>
      <c r="K99" s="7">
        <f t="shared" si="30"/>
        <v>55.517800000000001</v>
      </c>
      <c r="L99" s="7" t="s">
        <v>6</v>
      </c>
    </row>
    <row r="100" spans="4:12">
      <c r="D100" s="7" t="str">
        <f t="shared" si="28"/>
        <v>PT Jenshiang Nusantara</v>
      </c>
      <c r="E100" s="7">
        <f t="shared" si="29"/>
        <v>69.95</v>
      </c>
      <c r="F100" s="7" t="s">
        <v>135</v>
      </c>
      <c r="G100" s="7">
        <v>100</v>
      </c>
      <c r="H100" s="7">
        <v>51</v>
      </c>
      <c r="I100" s="7">
        <v>150</v>
      </c>
      <c r="J100" s="7">
        <v>50</v>
      </c>
      <c r="K100" s="7">
        <f t="shared" si="30"/>
        <v>60.775500000000001</v>
      </c>
      <c r="L100" s="7" t="s">
        <v>10</v>
      </c>
    </row>
    <row r="101" spans="4:12">
      <c r="D101" s="7" t="str">
        <f t="shared" si="28"/>
        <v>Perumahan Pilar Mas</v>
      </c>
      <c r="E101" s="7">
        <f t="shared" si="29"/>
        <v>67.47</v>
      </c>
      <c r="F101" s="7" t="s">
        <v>135</v>
      </c>
      <c r="G101" s="7">
        <v>100</v>
      </c>
      <c r="H101" s="7">
        <v>51</v>
      </c>
      <c r="I101" s="7">
        <v>150</v>
      </c>
      <c r="J101" s="7">
        <v>50</v>
      </c>
      <c r="K101" s="7">
        <f t="shared" si="30"/>
        <v>59.560299999999998</v>
      </c>
      <c r="L101" s="7" t="s">
        <v>10</v>
      </c>
    </row>
    <row r="103" spans="4:12">
      <c r="D103" s="7" t="s">
        <v>136</v>
      </c>
    </row>
    <row r="104" spans="4:12">
      <c r="D104" s="7" t="s">
        <v>20</v>
      </c>
      <c r="E104" s="7" t="e">
        <f>#REF!</f>
        <v>#REF!</v>
      </c>
      <c r="F104" s="7" t="s">
        <v>126</v>
      </c>
      <c r="G104" s="7" t="s">
        <v>127</v>
      </c>
      <c r="H104" s="7" t="s">
        <v>128</v>
      </c>
      <c r="I104" s="7" t="s">
        <v>129</v>
      </c>
      <c r="J104" s="7" t="s">
        <v>130</v>
      </c>
      <c r="K104" s="7" t="s">
        <v>2</v>
      </c>
      <c r="L104" s="7" t="s">
        <v>122</v>
      </c>
    </row>
    <row r="105" spans="4:12">
      <c r="D105" s="7" t="str">
        <f t="shared" ref="D105:D108" si="31">A46</f>
        <v>PT Logam Bima/Transportasi</v>
      </c>
      <c r="E105" s="7">
        <f t="shared" ref="E105:E108" si="32">K46</f>
        <v>32.299999999999997</v>
      </c>
      <c r="F105" s="7" t="s">
        <v>131</v>
      </c>
      <c r="G105" s="7">
        <v>50</v>
      </c>
      <c r="H105" s="7">
        <v>0</v>
      </c>
      <c r="I105" s="7">
        <v>15.5</v>
      </c>
      <c r="J105" s="7">
        <v>0</v>
      </c>
      <c r="K105" s="7">
        <f t="shared" ref="K105:K108" si="33">(((G105-H105)/(I105-J105))*(E105-J105))+H105</f>
        <v>104.19354838709675</v>
      </c>
      <c r="L105" s="7" t="s">
        <v>123</v>
      </c>
    </row>
    <row r="106" spans="4:12">
      <c r="D106" s="7" t="str">
        <f t="shared" si="31"/>
        <v>Kantor Kel. Cigugur Tengah</v>
      </c>
      <c r="E106" s="7">
        <f t="shared" si="32"/>
        <v>29.48</v>
      </c>
      <c r="F106" s="7" t="s">
        <v>131</v>
      </c>
      <c r="G106" s="7">
        <v>50</v>
      </c>
      <c r="H106" s="7">
        <v>0</v>
      </c>
      <c r="I106" s="7">
        <v>15.5</v>
      </c>
      <c r="J106" s="7">
        <v>0</v>
      </c>
      <c r="K106" s="7">
        <f t="shared" si="33"/>
        <v>95.096774193548384</v>
      </c>
      <c r="L106" s="7" t="s">
        <v>10</v>
      </c>
    </row>
    <row r="107" spans="4:12">
      <c r="D107" s="7" t="str">
        <f t="shared" si="31"/>
        <v>PT Jenshiang Nusantara</v>
      </c>
      <c r="E107" s="7">
        <f t="shared" si="32"/>
        <v>35.799999999999997</v>
      </c>
      <c r="F107" s="7" t="s">
        <v>131</v>
      </c>
      <c r="G107" s="7">
        <v>50</v>
      </c>
      <c r="H107" s="7">
        <v>0</v>
      </c>
      <c r="I107" s="7">
        <v>15.5</v>
      </c>
      <c r="J107" s="7">
        <v>0</v>
      </c>
      <c r="K107" s="7">
        <f t="shared" si="33"/>
        <v>115.48387096774192</v>
      </c>
      <c r="L107" s="7" t="s">
        <v>123</v>
      </c>
    </row>
    <row r="108" spans="4:12">
      <c r="D108" s="7" t="str">
        <f t="shared" si="31"/>
        <v>Perumahan Pilar Mas</v>
      </c>
      <c r="E108" s="7">
        <f t="shared" si="32"/>
        <v>29.3</v>
      </c>
      <c r="F108" s="7" t="s">
        <v>131</v>
      </c>
      <c r="G108" s="7">
        <v>50</v>
      </c>
      <c r="H108" s="7">
        <v>0</v>
      </c>
      <c r="I108" s="7">
        <v>15.5</v>
      </c>
      <c r="J108" s="7">
        <v>0</v>
      </c>
      <c r="K108" s="7">
        <f t="shared" si="33"/>
        <v>94.516129032258064</v>
      </c>
      <c r="L108" s="7" t="s">
        <v>10</v>
      </c>
    </row>
    <row r="110" spans="4:12">
      <c r="D110" s="7" t="s">
        <v>137</v>
      </c>
    </row>
    <row r="111" spans="4:12">
      <c r="D111" s="7" t="s">
        <v>20</v>
      </c>
      <c r="E111" s="7" t="e">
        <f>#REF!</f>
        <v>#REF!</v>
      </c>
      <c r="F111" s="7" t="s">
        <v>126</v>
      </c>
      <c r="G111" s="7" t="s">
        <v>127</v>
      </c>
      <c r="H111" s="7" t="s">
        <v>128</v>
      </c>
      <c r="I111" s="7" t="s">
        <v>129</v>
      </c>
      <c r="J111" s="7" t="s">
        <v>130</v>
      </c>
      <c r="K111" s="7" t="s">
        <v>2</v>
      </c>
      <c r="L111" s="7" t="s">
        <v>122</v>
      </c>
    </row>
    <row r="112" spans="4:12">
      <c r="D112" s="7" t="str">
        <f t="shared" ref="D112:D115" si="34">A46</f>
        <v>PT Logam Bima/Transportasi</v>
      </c>
      <c r="E112" s="7">
        <f t="shared" ref="E112:E115" si="35">H46</f>
        <v>54.31</v>
      </c>
      <c r="F112" s="7" t="s">
        <v>131</v>
      </c>
      <c r="G112" s="7">
        <v>50</v>
      </c>
      <c r="H112" s="7">
        <v>0</v>
      </c>
      <c r="I112" s="7">
        <v>120</v>
      </c>
      <c r="J112" s="7">
        <v>0</v>
      </c>
      <c r="K112" s="7">
        <f t="shared" ref="K112:K115" si="36">(((G112-H112)/(I112-J112))*(E112-J112))+H112</f>
        <v>22.62916666666667</v>
      </c>
      <c r="L112" s="7" t="s">
        <v>6</v>
      </c>
    </row>
    <row r="113" spans="4:12">
      <c r="D113" s="7" t="str">
        <f t="shared" si="34"/>
        <v>Kantor Kel. Cigugur Tengah</v>
      </c>
      <c r="E113" s="7">
        <f t="shared" si="35"/>
        <v>42.49</v>
      </c>
      <c r="F113" s="7" t="s">
        <v>131</v>
      </c>
      <c r="G113" s="7">
        <v>50</v>
      </c>
      <c r="H113" s="7">
        <v>0</v>
      </c>
      <c r="I113" s="7">
        <v>120</v>
      </c>
      <c r="J113" s="7">
        <v>0</v>
      </c>
      <c r="K113" s="7">
        <f t="shared" si="36"/>
        <v>17.704166666666669</v>
      </c>
      <c r="L113" s="7" t="s">
        <v>6</v>
      </c>
    </row>
    <row r="114" spans="4:12">
      <c r="D114" s="7" t="str">
        <f t="shared" si="34"/>
        <v>PT Jenshiang Nusantara</v>
      </c>
      <c r="E114" s="7">
        <f t="shared" si="35"/>
        <v>36.46</v>
      </c>
      <c r="F114" s="7" t="s">
        <v>131</v>
      </c>
      <c r="G114" s="7">
        <v>50</v>
      </c>
      <c r="H114" s="7">
        <v>0</v>
      </c>
      <c r="I114" s="7">
        <v>120</v>
      </c>
      <c r="J114" s="7">
        <v>0</v>
      </c>
      <c r="K114" s="7">
        <f t="shared" si="36"/>
        <v>15.191666666666668</v>
      </c>
      <c r="L114" s="7" t="s">
        <v>6</v>
      </c>
    </row>
    <row r="115" spans="4:12">
      <c r="D115" s="7" t="str">
        <f t="shared" si="34"/>
        <v>Perumahan Pilar Mas</v>
      </c>
      <c r="E115" s="7">
        <f t="shared" si="35"/>
        <v>23.25</v>
      </c>
      <c r="F115" s="7" t="s">
        <v>131</v>
      </c>
      <c r="G115" s="7">
        <v>50</v>
      </c>
      <c r="H115" s="7">
        <v>0</v>
      </c>
      <c r="I115" s="7">
        <v>120</v>
      </c>
      <c r="J115" s="7">
        <v>0</v>
      </c>
      <c r="K115" s="7">
        <f t="shared" si="36"/>
        <v>9.6875</v>
      </c>
      <c r="L115" s="7" t="s">
        <v>6</v>
      </c>
    </row>
    <row r="117" spans="4:12">
      <c r="D117" s="7" t="s">
        <v>138</v>
      </c>
    </row>
    <row r="118" spans="4:12">
      <c r="D118" s="7" t="s">
        <v>20</v>
      </c>
      <c r="E118" s="7" t="e">
        <f>#REF!</f>
        <v>#REF!</v>
      </c>
      <c r="F118" s="7" t="s">
        <v>126</v>
      </c>
      <c r="G118" s="7" t="s">
        <v>127</v>
      </c>
      <c r="H118" s="7" t="s">
        <v>128</v>
      </c>
      <c r="I118" s="7" t="s">
        <v>129</v>
      </c>
      <c r="J118" s="7" t="s">
        <v>130</v>
      </c>
      <c r="K118" s="7" t="s">
        <v>2</v>
      </c>
      <c r="L118" s="7" t="s">
        <v>122</v>
      </c>
    </row>
    <row r="119" spans="4:12">
      <c r="D119" s="7" t="str">
        <f t="shared" ref="D119:D122" si="37">A46</f>
        <v>PT Logam Bima/Transportasi</v>
      </c>
      <c r="E119" s="7">
        <f t="shared" ref="E119:E122" si="38">I46</f>
        <v>6.21</v>
      </c>
      <c r="F119" s="7" t="s">
        <v>131</v>
      </c>
      <c r="G119" s="7">
        <v>50</v>
      </c>
      <c r="H119" s="7">
        <v>0</v>
      </c>
      <c r="I119" s="7">
        <v>45</v>
      </c>
      <c r="J119" s="7">
        <v>0</v>
      </c>
      <c r="K119" s="7">
        <f t="shared" ref="K119:K122" si="39">(((G119-H119)/(I119-J119))*(E119-J119))+H119</f>
        <v>6.9</v>
      </c>
      <c r="L119" s="7" t="s">
        <v>6</v>
      </c>
    </row>
    <row r="120" spans="4:12">
      <c r="D120" s="7" t="str">
        <f t="shared" si="37"/>
        <v>Kantor Kel. Cigugur Tengah</v>
      </c>
      <c r="E120" s="7">
        <f t="shared" si="38"/>
        <v>4.59</v>
      </c>
      <c r="F120" s="7" t="s">
        <v>131</v>
      </c>
      <c r="G120" s="7">
        <v>50</v>
      </c>
      <c r="H120" s="7">
        <v>0</v>
      </c>
      <c r="I120" s="7">
        <v>45</v>
      </c>
      <c r="J120" s="7">
        <v>0</v>
      </c>
      <c r="K120" s="7">
        <f t="shared" si="39"/>
        <v>5.0999999999999996</v>
      </c>
      <c r="L120" s="7" t="s">
        <v>6</v>
      </c>
    </row>
    <row r="121" spans="4:12">
      <c r="D121" s="7" t="str">
        <f t="shared" si="37"/>
        <v>PT Jenshiang Nusantara</v>
      </c>
      <c r="E121" s="7">
        <f t="shared" si="38"/>
        <v>5.71</v>
      </c>
      <c r="F121" s="7" t="s">
        <v>131</v>
      </c>
      <c r="G121" s="7">
        <v>50</v>
      </c>
      <c r="H121" s="7">
        <v>0</v>
      </c>
      <c r="I121" s="7">
        <v>45</v>
      </c>
      <c r="J121" s="7">
        <v>0</v>
      </c>
      <c r="K121" s="7">
        <f t="shared" si="39"/>
        <v>6.344444444444445</v>
      </c>
      <c r="L121" s="7" t="s">
        <v>6</v>
      </c>
    </row>
    <row r="122" spans="4:12">
      <c r="D122" s="7" t="str">
        <f t="shared" si="37"/>
        <v>Perumahan Pilar Mas</v>
      </c>
      <c r="E122" s="7">
        <f t="shared" si="38"/>
        <v>2.36</v>
      </c>
      <c r="F122" s="7" t="s">
        <v>131</v>
      </c>
      <c r="G122" s="7">
        <v>50</v>
      </c>
      <c r="H122" s="7">
        <v>0</v>
      </c>
      <c r="I122" s="7">
        <v>45</v>
      </c>
      <c r="J122" s="7">
        <v>0</v>
      </c>
      <c r="K122" s="7">
        <f t="shared" si="39"/>
        <v>2.6222222222222222</v>
      </c>
      <c r="L122" s="7" t="s">
        <v>6</v>
      </c>
    </row>
  </sheetData>
  <mergeCells count="5">
    <mergeCell ref="A1:K1"/>
    <mergeCell ref="Q71:R71"/>
    <mergeCell ref="S71:T71"/>
    <mergeCell ref="U71:V71"/>
    <mergeCell ref="W71:X7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6"/>
  <sheetViews>
    <sheetView workbookViewId="0"/>
  </sheetViews>
  <sheetFormatPr defaultColWidth="11.21875" defaultRowHeight="15" customHeight="1"/>
  <cols>
    <col min="1" max="3" width="26.6640625" customWidth="1"/>
    <col min="4" max="15" width="8.5546875" customWidth="1"/>
    <col min="16" max="16" width="26.44140625" customWidth="1"/>
    <col min="17" max="32" width="8.5546875" customWidth="1"/>
  </cols>
  <sheetData>
    <row r="1" spans="1:32">
      <c r="A1" s="89" t="s">
        <v>16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32">
      <c r="A2" s="7" t="s">
        <v>17</v>
      </c>
      <c r="B2" s="7" t="s">
        <v>18</v>
      </c>
    </row>
    <row r="3" spans="1:32">
      <c r="A3" s="7" t="s">
        <v>19</v>
      </c>
      <c r="B3" s="7">
        <v>2023</v>
      </c>
    </row>
    <row r="4" spans="1:32" ht="75">
      <c r="A4" s="8" t="s">
        <v>20</v>
      </c>
      <c r="B4" s="8" t="s">
        <v>21</v>
      </c>
      <c r="C4" s="8" t="s">
        <v>22</v>
      </c>
      <c r="D4" s="8" t="s">
        <v>139</v>
      </c>
      <c r="E4" s="8" t="s">
        <v>24</v>
      </c>
      <c r="F4" s="10" t="s">
        <v>140</v>
      </c>
      <c r="G4" s="8" t="s">
        <v>26</v>
      </c>
      <c r="H4" s="8" t="s">
        <v>27</v>
      </c>
      <c r="I4" s="10" t="s">
        <v>141</v>
      </c>
      <c r="J4" s="8" t="s">
        <v>29</v>
      </c>
      <c r="K4" s="8" t="s">
        <v>142</v>
      </c>
      <c r="L4" s="8" t="s">
        <v>31</v>
      </c>
      <c r="M4" s="8" t="s">
        <v>32</v>
      </c>
      <c r="N4" s="11" t="s">
        <v>143</v>
      </c>
      <c r="O4" s="8" t="s">
        <v>34</v>
      </c>
      <c r="P4" s="11" t="s">
        <v>35</v>
      </c>
      <c r="Q4" s="11" t="s">
        <v>36</v>
      </c>
      <c r="R4" s="8" t="s">
        <v>37</v>
      </c>
      <c r="S4" s="11" t="s">
        <v>38</v>
      </c>
      <c r="T4" s="8" t="s">
        <v>39</v>
      </c>
      <c r="U4" s="8" t="s">
        <v>144</v>
      </c>
      <c r="V4" s="8" t="s">
        <v>41</v>
      </c>
      <c r="W4" s="8" t="s">
        <v>42</v>
      </c>
      <c r="X4" s="8" t="s">
        <v>43</v>
      </c>
      <c r="Y4" s="8" t="s">
        <v>44</v>
      </c>
      <c r="Z4" s="8" t="s">
        <v>45</v>
      </c>
    </row>
    <row r="5" spans="1:32" ht="15.75">
      <c r="A5" s="12" t="s">
        <v>50</v>
      </c>
      <c r="B5" s="12" t="s">
        <v>69</v>
      </c>
      <c r="C5" s="12" t="s">
        <v>52</v>
      </c>
      <c r="D5" s="13" t="s">
        <v>49</v>
      </c>
      <c r="E5" s="13">
        <v>75</v>
      </c>
      <c r="F5" s="12">
        <v>32.9</v>
      </c>
      <c r="G5" s="12" t="s">
        <v>145</v>
      </c>
      <c r="H5" s="12">
        <v>65</v>
      </c>
      <c r="I5" s="12">
        <v>26.7</v>
      </c>
      <c r="J5" s="12">
        <v>100</v>
      </c>
      <c r="K5" s="12">
        <v>46.72</v>
      </c>
      <c r="L5" s="12">
        <v>8.65</v>
      </c>
      <c r="M5" s="12">
        <v>75</v>
      </c>
      <c r="N5" s="12">
        <v>32.200000000000003</v>
      </c>
      <c r="O5" s="12">
        <v>55</v>
      </c>
      <c r="P5" s="12">
        <v>15.2</v>
      </c>
      <c r="Q5" s="12"/>
      <c r="R5" s="12">
        <v>230</v>
      </c>
      <c r="S5" s="12">
        <v>70.39</v>
      </c>
      <c r="T5" s="12">
        <v>2</v>
      </c>
      <c r="U5" s="12">
        <v>0.08</v>
      </c>
      <c r="V5" s="12" t="s">
        <v>49</v>
      </c>
      <c r="W5" s="12" t="s">
        <v>49</v>
      </c>
      <c r="X5" s="12" t="s">
        <v>49</v>
      </c>
      <c r="Y5" s="12" t="s">
        <v>49</v>
      </c>
      <c r="Z5" s="12" t="s">
        <v>49</v>
      </c>
      <c r="AA5" s="14"/>
      <c r="AB5" s="14"/>
      <c r="AC5" s="14"/>
      <c r="AD5" s="14"/>
      <c r="AE5" s="14"/>
      <c r="AF5" s="14"/>
    </row>
    <row r="6" spans="1:32" ht="15.75">
      <c r="A6" s="12" t="s">
        <v>56</v>
      </c>
      <c r="B6" s="12" t="s">
        <v>57</v>
      </c>
      <c r="C6" s="12" t="s">
        <v>70</v>
      </c>
      <c r="D6" s="13" t="s">
        <v>49</v>
      </c>
      <c r="E6" s="13">
        <v>75</v>
      </c>
      <c r="F6" s="12">
        <v>39.74</v>
      </c>
      <c r="G6" s="12" t="s">
        <v>145</v>
      </c>
      <c r="H6" s="12">
        <v>65</v>
      </c>
      <c r="I6" s="12">
        <v>32.79</v>
      </c>
      <c r="J6" s="12">
        <v>100</v>
      </c>
      <c r="K6" s="12">
        <v>53.42</v>
      </c>
      <c r="L6" s="12">
        <v>11.32</v>
      </c>
      <c r="M6" s="12">
        <v>75</v>
      </c>
      <c r="N6" s="12">
        <v>17.3</v>
      </c>
      <c r="O6" s="12">
        <v>55</v>
      </c>
      <c r="P6" s="14"/>
      <c r="Q6" s="12">
        <v>103.48</v>
      </c>
      <c r="R6" s="12">
        <v>230</v>
      </c>
      <c r="S6" s="12">
        <v>68.7</v>
      </c>
      <c r="T6" s="12">
        <v>2</v>
      </c>
      <c r="U6" s="12">
        <v>0.11</v>
      </c>
      <c r="V6" s="12" t="s">
        <v>49</v>
      </c>
      <c r="W6" s="12" t="s">
        <v>49</v>
      </c>
      <c r="X6" s="12" t="s">
        <v>49</v>
      </c>
      <c r="Y6" s="12" t="s">
        <v>49</v>
      </c>
      <c r="Z6" s="12" t="s">
        <v>49</v>
      </c>
      <c r="AA6" s="14"/>
      <c r="AB6" s="14"/>
      <c r="AC6" s="14"/>
      <c r="AD6" s="14"/>
      <c r="AE6" s="14"/>
      <c r="AF6" s="14"/>
    </row>
    <row r="7" spans="1:32" ht="15.75">
      <c r="A7" s="12" t="s">
        <v>71</v>
      </c>
      <c r="B7" s="12" t="s">
        <v>47</v>
      </c>
      <c r="C7" s="12" t="s">
        <v>48</v>
      </c>
      <c r="D7" s="13" t="s">
        <v>49</v>
      </c>
      <c r="E7" s="13">
        <v>75</v>
      </c>
      <c r="F7" s="12">
        <v>44.17</v>
      </c>
      <c r="G7" s="12" t="s">
        <v>145</v>
      </c>
      <c r="H7" s="12">
        <v>65</v>
      </c>
      <c r="I7" s="12">
        <v>39.97</v>
      </c>
      <c r="J7" s="12">
        <v>100</v>
      </c>
      <c r="K7" s="12">
        <v>63.29</v>
      </c>
      <c r="L7" s="12">
        <v>15.67</v>
      </c>
      <c r="M7" s="12">
        <v>75</v>
      </c>
      <c r="N7" s="12">
        <v>72.5</v>
      </c>
      <c r="O7" s="12">
        <v>55</v>
      </c>
      <c r="P7" s="12">
        <v>23.7</v>
      </c>
      <c r="Q7" s="12"/>
      <c r="R7" s="12">
        <v>230</v>
      </c>
      <c r="S7" s="12">
        <v>151.06</v>
      </c>
      <c r="T7" s="12">
        <v>2</v>
      </c>
      <c r="U7" s="12">
        <v>0.23</v>
      </c>
      <c r="V7" s="12" t="s">
        <v>49</v>
      </c>
      <c r="W7" s="12" t="s">
        <v>49</v>
      </c>
      <c r="X7" s="12" t="s">
        <v>49</v>
      </c>
      <c r="Y7" s="12" t="s">
        <v>49</v>
      </c>
      <c r="Z7" s="12" t="s">
        <v>49</v>
      </c>
      <c r="AA7" s="14"/>
      <c r="AB7" s="14"/>
      <c r="AC7" s="14"/>
      <c r="AD7" s="14"/>
      <c r="AE7" s="14"/>
      <c r="AF7" s="14"/>
    </row>
    <row r="8" spans="1:32" ht="15.75">
      <c r="A8" s="12" t="s">
        <v>53</v>
      </c>
      <c r="B8" s="12" t="s">
        <v>54</v>
      </c>
      <c r="C8" s="12" t="s">
        <v>72</v>
      </c>
      <c r="D8" s="13" t="s">
        <v>49</v>
      </c>
      <c r="E8" s="13">
        <v>75</v>
      </c>
      <c r="F8" s="12">
        <v>37.590000000000003</v>
      </c>
      <c r="G8" s="12" t="s">
        <v>145</v>
      </c>
      <c r="H8" s="12">
        <v>65</v>
      </c>
      <c r="I8" s="12">
        <v>29.03</v>
      </c>
      <c r="J8" s="12">
        <v>100</v>
      </c>
      <c r="K8" s="12">
        <v>58.07</v>
      </c>
      <c r="L8" s="12">
        <v>11.87</v>
      </c>
      <c r="M8" s="12">
        <v>75</v>
      </c>
      <c r="N8" s="12">
        <v>69.099999999999994</v>
      </c>
      <c r="O8" s="12">
        <v>55</v>
      </c>
      <c r="P8" s="12">
        <v>19.2</v>
      </c>
      <c r="Q8" s="12"/>
      <c r="R8" s="12">
        <v>230</v>
      </c>
      <c r="S8" s="12">
        <v>124.34</v>
      </c>
      <c r="T8" s="12">
        <v>2</v>
      </c>
      <c r="U8" s="12">
        <v>0.18</v>
      </c>
      <c r="V8" s="12" t="s">
        <v>49</v>
      </c>
      <c r="W8" s="12" t="s">
        <v>49</v>
      </c>
      <c r="X8" s="12" t="s">
        <v>49</v>
      </c>
      <c r="Y8" s="12" t="s">
        <v>49</v>
      </c>
      <c r="Z8" s="12" t="s">
        <v>49</v>
      </c>
      <c r="AA8" s="14"/>
      <c r="AB8" s="14"/>
      <c r="AC8" s="14"/>
      <c r="AD8" s="14"/>
      <c r="AE8" s="14"/>
      <c r="AF8" s="14"/>
    </row>
    <row r="9" spans="1:32">
      <c r="A9" s="15"/>
      <c r="B9" s="16"/>
      <c r="C9" s="16"/>
      <c r="D9" s="17"/>
      <c r="E9" s="17"/>
      <c r="F9" s="18"/>
      <c r="G9" s="16"/>
      <c r="H9" s="16"/>
      <c r="I9" s="18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32" ht="15.75">
      <c r="A10" s="14" t="s">
        <v>59</v>
      </c>
      <c r="B10" s="14" t="s">
        <v>146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15.75">
      <c r="A11" s="14" t="s">
        <v>61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ht="15.75">
      <c r="A12" s="14" t="s">
        <v>62</v>
      </c>
      <c r="B12" s="14" t="s">
        <v>63</v>
      </c>
    </row>
    <row r="44" spans="1:19">
      <c r="A44" s="7" t="s">
        <v>147</v>
      </c>
    </row>
    <row r="45" spans="1:19">
      <c r="B45" s="7" t="s">
        <v>148</v>
      </c>
    </row>
    <row r="46" spans="1:19" ht="75">
      <c r="A46" s="13" t="s">
        <v>20</v>
      </c>
      <c r="B46" s="36" t="s">
        <v>21</v>
      </c>
      <c r="C46" s="36" t="s">
        <v>22</v>
      </c>
      <c r="D46" s="36" t="s">
        <v>139</v>
      </c>
      <c r="E46" s="36" t="s">
        <v>140</v>
      </c>
      <c r="F46" s="37" t="s">
        <v>26</v>
      </c>
      <c r="G46" s="36" t="s">
        <v>141</v>
      </c>
      <c r="H46" s="37" t="s">
        <v>142</v>
      </c>
      <c r="I46" s="37" t="s">
        <v>31</v>
      </c>
      <c r="J46" s="37" t="s">
        <v>143</v>
      </c>
      <c r="K46" s="37" t="s">
        <v>35</v>
      </c>
      <c r="L46" s="36" t="s">
        <v>38</v>
      </c>
      <c r="M46" s="36" t="s">
        <v>144</v>
      </c>
      <c r="N46" s="36" t="s">
        <v>41</v>
      </c>
      <c r="O46" s="36" t="s">
        <v>42</v>
      </c>
      <c r="P46" s="36" t="s">
        <v>43</v>
      </c>
      <c r="Q46" s="36"/>
      <c r="R46" s="36" t="s">
        <v>44</v>
      </c>
      <c r="S46" s="36" t="s">
        <v>45</v>
      </c>
    </row>
    <row r="47" spans="1:19" ht="15.75">
      <c r="A47" s="12" t="s">
        <v>50</v>
      </c>
      <c r="B47" s="12" t="s">
        <v>69</v>
      </c>
      <c r="C47" s="12" t="s">
        <v>52</v>
      </c>
      <c r="E47" s="12">
        <v>32.9</v>
      </c>
      <c r="F47" s="12">
        <v>1.145</v>
      </c>
      <c r="G47" s="12">
        <v>26.7</v>
      </c>
      <c r="H47" s="12">
        <v>46.72</v>
      </c>
      <c r="I47" s="12">
        <v>8.65</v>
      </c>
      <c r="J47" s="12">
        <v>32.200000000000003</v>
      </c>
      <c r="K47" s="12">
        <v>15.2</v>
      </c>
    </row>
    <row r="48" spans="1:19" ht="15.75">
      <c r="A48" s="12" t="s">
        <v>56</v>
      </c>
      <c r="B48" s="12" t="s">
        <v>57</v>
      </c>
      <c r="C48" s="12" t="s">
        <v>70</v>
      </c>
      <c r="E48" s="12">
        <v>39.74</v>
      </c>
      <c r="F48" s="12">
        <v>1.145</v>
      </c>
      <c r="G48" s="12">
        <v>32.79</v>
      </c>
      <c r="H48" s="12">
        <v>53.42</v>
      </c>
      <c r="I48" s="12">
        <v>11.32</v>
      </c>
      <c r="J48" s="12">
        <v>17.3</v>
      </c>
      <c r="K48" s="12">
        <v>103.48</v>
      </c>
    </row>
    <row r="49" spans="1:12" ht="15.75">
      <c r="A49" s="12" t="s">
        <v>71</v>
      </c>
      <c r="B49" s="12" t="s">
        <v>47</v>
      </c>
      <c r="C49" s="12" t="s">
        <v>48</v>
      </c>
      <c r="E49" s="12">
        <v>44.17</v>
      </c>
      <c r="F49" s="12">
        <v>1.145</v>
      </c>
      <c r="G49" s="12">
        <v>39.97</v>
      </c>
      <c r="H49" s="12">
        <v>63.29</v>
      </c>
      <c r="I49" s="12">
        <v>15.67</v>
      </c>
      <c r="J49" s="12">
        <v>72.5</v>
      </c>
      <c r="K49" s="12">
        <v>23.7</v>
      </c>
    </row>
    <row r="50" spans="1:12" ht="15.75">
      <c r="A50" s="12" t="s">
        <v>53</v>
      </c>
      <c r="B50" s="12" t="s">
        <v>54</v>
      </c>
      <c r="C50" s="12" t="s">
        <v>72</v>
      </c>
      <c r="E50" s="12">
        <v>37.590000000000003</v>
      </c>
      <c r="F50" s="12">
        <v>1.145</v>
      </c>
      <c r="G50" s="12">
        <v>29.03</v>
      </c>
      <c r="H50" s="12">
        <v>58.07</v>
      </c>
      <c r="I50" s="12">
        <v>11.87</v>
      </c>
      <c r="J50" s="12">
        <v>69.099999999999994</v>
      </c>
      <c r="K50" s="12">
        <v>19.2</v>
      </c>
    </row>
    <row r="52" spans="1:12">
      <c r="D52" s="7" t="s">
        <v>68</v>
      </c>
      <c r="E52" s="7">
        <f t="shared" ref="E52:K52" si="0">AVERAGE(E47:E50)</f>
        <v>38.6</v>
      </c>
      <c r="F52" s="7">
        <f t="shared" si="0"/>
        <v>1.145</v>
      </c>
      <c r="G52" s="7">
        <f t="shared" si="0"/>
        <v>32.122500000000002</v>
      </c>
      <c r="H52" s="7">
        <f t="shared" si="0"/>
        <v>55.375</v>
      </c>
      <c r="I52" s="7">
        <f t="shared" si="0"/>
        <v>11.8775</v>
      </c>
      <c r="J52" s="7">
        <f t="shared" si="0"/>
        <v>47.774999999999999</v>
      </c>
      <c r="K52" s="7">
        <f t="shared" si="0"/>
        <v>40.394999999999996</v>
      </c>
    </row>
    <row r="54" spans="1:12">
      <c r="E54" s="21">
        <f>E52/20</f>
        <v>1.9300000000000002</v>
      </c>
      <c r="F54" s="21"/>
      <c r="G54" s="21">
        <f>G52/40</f>
        <v>0.80306250000000001</v>
      </c>
    </row>
    <row r="55" spans="1:12">
      <c r="E55" s="21"/>
      <c r="F55" s="21">
        <f>(E54+G54)/2</f>
        <v>1.36653125</v>
      </c>
      <c r="G55" s="21"/>
    </row>
    <row r="56" spans="1:12">
      <c r="E56" s="21" t="s">
        <v>76</v>
      </c>
      <c r="F56" s="21">
        <f>100-((50/0.9)*(F55-0.1))</f>
        <v>29.637152777777786</v>
      </c>
      <c r="G56" s="21"/>
    </row>
    <row r="59" spans="1:12">
      <c r="D59" s="7" t="s">
        <v>125</v>
      </c>
    </row>
    <row r="60" spans="1:12">
      <c r="D60" s="7" t="s">
        <v>20</v>
      </c>
      <c r="E60" s="7" t="s">
        <v>7</v>
      </c>
      <c r="F60" s="7" t="s">
        <v>126</v>
      </c>
      <c r="G60" s="7" t="s">
        <v>127</v>
      </c>
      <c r="H60" s="7" t="s">
        <v>128</v>
      </c>
      <c r="I60" s="7" t="s">
        <v>129</v>
      </c>
      <c r="J60" s="7" t="s">
        <v>130</v>
      </c>
      <c r="K60" s="7" t="s">
        <v>2</v>
      </c>
      <c r="L60" s="7" t="s">
        <v>122</v>
      </c>
    </row>
    <row r="61" spans="1:12">
      <c r="D61" s="7" t="str">
        <f t="shared" ref="D61:D64" si="1">A47</f>
        <v>Kantor Kel. Cigugur Tengah</v>
      </c>
      <c r="E61" s="7">
        <f t="shared" ref="E61:E64" si="2">E47</f>
        <v>32.9</v>
      </c>
      <c r="F61" s="7" t="s">
        <v>131</v>
      </c>
      <c r="G61" s="7">
        <v>50</v>
      </c>
      <c r="H61" s="7">
        <v>0</v>
      </c>
      <c r="I61" s="7">
        <v>52</v>
      </c>
      <c r="J61" s="7">
        <v>0</v>
      </c>
      <c r="K61" s="7">
        <f t="shared" ref="K61:K64" si="3">(((G61-H61)/(I61-J61))*(E61-J61))+H61</f>
        <v>31.634615384615383</v>
      </c>
      <c r="L61" s="7" t="s">
        <v>6</v>
      </c>
    </row>
    <row r="62" spans="1:12">
      <c r="D62" s="7" t="str">
        <f t="shared" si="1"/>
        <v>Perumahan Pilar Mas</v>
      </c>
      <c r="E62" s="7">
        <f t="shared" si="2"/>
        <v>39.74</v>
      </c>
      <c r="F62" s="7" t="s">
        <v>131</v>
      </c>
      <c r="G62" s="7">
        <v>50</v>
      </c>
      <c r="H62" s="7">
        <v>0</v>
      </c>
      <c r="I62" s="7">
        <v>52</v>
      </c>
      <c r="J62" s="7">
        <v>0</v>
      </c>
      <c r="K62" s="7">
        <f t="shared" si="3"/>
        <v>38.211538461538467</v>
      </c>
      <c r="L62" s="7" t="s">
        <v>6</v>
      </c>
    </row>
    <row r="63" spans="1:12">
      <c r="D63" s="7" t="str">
        <f t="shared" si="1"/>
        <v>PT Logam Bima/transportasi</v>
      </c>
      <c r="E63" s="7">
        <f t="shared" si="2"/>
        <v>44.17</v>
      </c>
      <c r="F63" s="7" t="s">
        <v>131</v>
      </c>
      <c r="G63" s="7">
        <v>50</v>
      </c>
      <c r="H63" s="7">
        <v>0</v>
      </c>
      <c r="I63" s="7">
        <v>52</v>
      </c>
      <c r="J63" s="7">
        <v>0</v>
      </c>
      <c r="K63" s="7">
        <f t="shared" si="3"/>
        <v>42.471153846153847</v>
      </c>
      <c r="L63" s="7" t="s">
        <v>6</v>
      </c>
    </row>
    <row r="64" spans="1:12">
      <c r="D64" s="7" t="str">
        <f t="shared" si="1"/>
        <v>PT Jenshiang Nusantara</v>
      </c>
      <c r="E64" s="7">
        <f t="shared" si="2"/>
        <v>37.590000000000003</v>
      </c>
      <c r="F64" s="7" t="s">
        <v>131</v>
      </c>
      <c r="G64" s="7">
        <v>50</v>
      </c>
      <c r="H64" s="7">
        <v>0</v>
      </c>
      <c r="I64" s="7">
        <v>52</v>
      </c>
      <c r="J64" s="7">
        <v>0</v>
      </c>
      <c r="K64" s="7">
        <f t="shared" si="3"/>
        <v>36.144230769230774</v>
      </c>
      <c r="L64" s="7" t="s">
        <v>6</v>
      </c>
    </row>
    <row r="66" spans="4:24">
      <c r="D66" s="7" t="s">
        <v>132</v>
      </c>
    </row>
    <row r="67" spans="4:24">
      <c r="D67" s="7" t="s">
        <v>20</v>
      </c>
      <c r="E67" s="7" t="s">
        <v>66</v>
      </c>
      <c r="F67" s="7" t="s">
        <v>126</v>
      </c>
      <c r="G67" s="7" t="s">
        <v>127</v>
      </c>
      <c r="H67" s="7" t="s">
        <v>128</v>
      </c>
      <c r="I67" s="7" t="s">
        <v>129</v>
      </c>
      <c r="J67" s="7" t="s">
        <v>130</v>
      </c>
      <c r="K67" s="7" t="s">
        <v>2</v>
      </c>
      <c r="L67" s="7" t="s">
        <v>122</v>
      </c>
    </row>
    <row r="68" spans="4:24">
      <c r="D68" s="7" t="str">
        <f t="shared" ref="D68:D71" si="4">A47</f>
        <v>Kantor Kel. Cigugur Tengah</v>
      </c>
      <c r="E68" s="7">
        <f t="shared" ref="E68:E71" si="5">F47</f>
        <v>1.145</v>
      </c>
      <c r="F68" s="7" t="s">
        <v>131</v>
      </c>
      <c r="G68" s="7">
        <v>50</v>
      </c>
      <c r="H68" s="7">
        <v>0</v>
      </c>
      <c r="I68" s="7">
        <v>4000</v>
      </c>
      <c r="J68" s="7">
        <v>0</v>
      </c>
      <c r="K68" s="7">
        <f t="shared" ref="K68:K71" si="6">(((G68-H68)/(I68-J68))*(E68-J68))+H68</f>
        <v>1.4312500000000001E-2</v>
      </c>
      <c r="L68" s="7" t="s">
        <v>6</v>
      </c>
    </row>
    <row r="69" spans="4:24">
      <c r="D69" s="7" t="str">
        <f t="shared" si="4"/>
        <v>Perumahan Pilar Mas</v>
      </c>
      <c r="E69" s="7">
        <f t="shared" si="5"/>
        <v>1.145</v>
      </c>
      <c r="F69" s="7" t="s">
        <v>131</v>
      </c>
      <c r="G69" s="7">
        <v>50</v>
      </c>
      <c r="H69" s="7">
        <v>0</v>
      </c>
      <c r="I69" s="7">
        <v>4000</v>
      </c>
      <c r="J69" s="7">
        <v>0</v>
      </c>
      <c r="K69" s="7">
        <f t="shared" si="6"/>
        <v>1.4312500000000001E-2</v>
      </c>
      <c r="L69" s="7" t="s">
        <v>6</v>
      </c>
    </row>
    <row r="70" spans="4:24">
      <c r="D70" s="7" t="str">
        <f t="shared" si="4"/>
        <v>PT Logam Bima/transportasi</v>
      </c>
      <c r="E70" s="7">
        <f t="shared" si="5"/>
        <v>1.145</v>
      </c>
      <c r="F70" s="7" t="s">
        <v>131</v>
      </c>
      <c r="G70" s="7">
        <v>50</v>
      </c>
      <c r="H70" s="7">
        <v>0</v>
      </c>
      <c r="I70" s="7">
        <v>4000</v>
      </c>
      <c r="J70" s="7">
        <v>0</v>
      </c>
      <c r="K70" s="7">
        <f t="shared" si="6"/>
        <v>1.4312500000000001E-2</v>
      </c>
      <c r="L70" s="7" t="s">
        <v>6</v>
      </c>
    </row>
    <row r="71" spans="4:24">
      <c r="D71" s="7" t="str">
        <f t="shared" si="4"/>
        <v>PT Jenshiang Nusantara</v>
      </c>
      <c r="E71" s="7">
        <f t="shared" si="5"/>
        <v>1.145</v>
      </c>
      <c r="F71" s="7" t="s">
        <v>131</v>
      </c>
      <c r="G71" s="7">
        <v>50</v>
      </c>
      <c r="H71" s="7">
        <v>0</v>
      </c>
      <c r="I71" s="7">
        <v>4000</v>
      </c>
      <c r="J71" s="7">
        <v>0</v>
      </c>
      <c r="K71" s="7">
        <f t="shared" si="6"/>
        <v>1.4312500000000001E-2</v>
      </c>
      <c r="L71" s="7" t="s">
        <v>6</v>
      </c>
    </row>
    <row r="73" spans="4:24" ht="18" customHeight="1">
      <c r="D73" s="7" t="s">
        <v>133</v>
      </c>
      <c r="Q73" s="91" t="s">
        <v>118</v>
      </c>
      <c r="R73" s="90"/>
      <c r="S73" s="91" t="s">
        <v>119</v>
      </c>
      <c r="T73" s="90"/>
      <c r="U73" s="91" t="s">
        <v>120</v>
      </c>
      <c r="V73" s="90"/>
      <c r="W73" s="91" t="s">
        <v>121</v>
      </c>
      <c r="X73" s="90"/>
    </row>
    <row r="74" spans="4:24">
      <c r="D74" s="7" t="s">
        <v>20</v>
      </c>
      <c r="E74" s="7" t="str">
        <f t="shared" ref="E74:E78" si="7">G46</f>
        <v>NO2 (µg/Nm3)</v>
      </c>
      <c r="F74" s="7" t="s">
        <v>126</v>
      </c>
      <c r="G74" s="7" t="s">
        <v>127</v>
      </c>
      <c r="H74" s="7" t="s">
        <v>128</v>
      </c>
      <c r="I74" s="7" t="s">
        <v>129</v>
      </c>
      <c r="J74" s="7" t="s">
        <v>130</v>
      </c>
      <c r="K74" s="7" t="s">
        <v>2</v>
      </c>
      <c r="L74" s="7" t="s">
        <v>122</v>
      </c>
      <c r="P74" s="7" t="s">
        <v>20</v>
      </c>
      <c r="Q74" s="7" t="s">
        <v>2</v>
      </c>
      <c r="R74" s="7" t="s">
        <v>122</v>
      </c>
      <c r="S74" s="7" t="s">
        <v>2</v>
      </c>
      <c r="T74" s="7" t="s">
        <v>122</v>
      </c>
      <c r="U74" s="7" t="s">
        <v>2</v>
      </c>
      <c r="V74" s="7" t="s">
        <v>122</v>
      </c>
      <c r="W74" s="7" t="s">
        <v>2</v>
      </c>
      <c r="X74" s="7" t="s">
        <v>122</v>
      </c>
    </row>
    <row r="75" spans="4:24">
      <c r="D75" s="7" t="str">
        <f t="shared" ref="D75:D78" si="8">A47</f>
        <v>Kantor Kel. Cigugur Tengah</v>
      </c>
      <c r="E75" s="7">
        <f t="shared" si="7"/>
        <v>26.7</v>
      </c>
      <c r="F75" s="7" t="s">
        <v>131</v>
      </c>
      <c r="G75" s="7">
        <v>50</v>
      </c>
      <c r="H75" s="7">
        <v>0</v>
      </c>
      <c r="I75" s="7">
        <v>80</v>
      </c>
      <c r="J75" s="7">
        <v>0</v>
      </c>
      <c r="K75" s="7">
        <f t="shared" ref="K75:K78" si="9">(((G75-H75)/(I75-J75))*(E75-J75))+H75</f>
        <v>16.6875</v>
      </c>
      <c r="L75" s="7" t="s">
        <v>6</v>
      </c>
      <c r="P75" s="7" t="s">
        <v>50</v>
      </c>
      <c r="Q75" s="7">
        <v>31.634615384615383</v>
      </c>
      <c r="R75" s="7" t="s">
        <v>6</v>
      </c>
      <c r="S75" s="7">
        <v>16.6875</v>
      </c>
      <c r="T75" s="7" t="s">
        <v>6</v>
      </c>
      <c r="U75" s="7">
        <v>32.200000000000003</v>
      </c>
      <c r="V75" s="7" t="s">
        <v>6</v>
      </c>
      <c r="W75" s="7">
        <v>49.032258064516121</v>
      </c>
      <c r="X75" s="7" t="s">
        <v>6</v>
      </c>
    </row>
    <row r="76" spans="4:24">
      <c r="D76" s="7" t="str">
        <f t="shared" si="8"/>
        <v>Perumahan Pilar Mas</v>
      </c>
      <c r="E76" s="7">
        <f t="shared" si="7"/>
        <v>32.79</v>
      </c>
      <c r="F76" s="7" t="s">
        <v>131</v>
      </c>
      <c r="G76" s="7">
        <v>50</v>
      </c>
      <c r="H76" s="7">
        <v>0</v>
      </c>
      <c r="I76" s="7">
        <v>80</v>
      </c>
      <c r="J76" s="7">
        <v>0</v>
      </c>
      <c r="K76" s="7">
        <f t="shared" si="9"/>
        <v>20.493749999999999</v>
      </c>
      <c r="L76" s="7" t="s">
        <v>6</v>
      </c>
      <c r="P76" s="7" t="s">
        <v>56</v>
      </c>
      <c r="Q76" s="7">
        <v>38.211538461538467</v>
      </c>
      <c r="R76" s="7" t="s">
        <v>6</v>
      </c>
      <c r="S76" s="7">
        <v>20.493749999999999</v>
      </c>
      <c r="T76" s="7" t="s">
        <v>6</v>
      </c>
      <c r="U76" s="7">
        <v>17.3</v>
      </c>
      <c r="V76" s="7" t="s">
        <v>6</v>
      </c>
      <c r="W76" s="7">
        <v>151.10442105263158</v>
      </c>
      <c r="X76" s="7" t="s">
        <v>123</v>
      </c>
    </row>
    <row r="77" spans="4:24">
      <c r="D77" s="7" t="str">
        <f t="shared" si="8"/>
        <v>PT Logam Bima/transportasi</v>
      </c>
      <c r="E77" s="7">
        <f t="shared" si="7"/>
        <v>39.97</v>
      </c>
      <c r="F77" s="7" t="s">
        <v>131</v>
      </c>
      <c r="G77" s="7">
        <v>50</v>
      </c>
      <c r="H77" s="7">
        <v>0</v>
      </c>
      <c r="I77" s="7">
        <v>80</v>
      </c>
      <c r="J77" s="7">
        <v>0</v>
      </c>
      <c r="K77" s="7">
        <f t="shared" si="9"/>
        <v>24.981249999999999</v>
      </c>
      <c r="L77" s="7" t="s">
        <v>6</v>
      </c>
      <c r="P77" s="7" t="s">
        <v>71</v>
      </c>
      <c r="Q77" s="7">
        <v>42.471153846153847</v>
      </c>
      <c r="R77" s="7" t="s">
        <v>6</v>
      </c>
      <c r="S77" s="7">
        <v>24.981249999999999</v>
      </c>
      <c r="T77" s="7" t="s">
        <v>6</v>
      </c>
      <c r="U77" s="7">
        <v>62.024999999999999</v>
      </c>
      <c r="V77" s="7" t="s">
        <v>10</v>
      </c>
      <c r="W77" s="7">
        <v>61.070175438596493</v>
      </c>
      <c r="X77" s="7" t="s">
        <v>10</v>
      </c>
    </row>
    <row r="78" spans="4:24">
      <c r="D78" s="7" t="str">
        <f t="shared" si="8"/>
        <v>PT Jenshiang Nusantara</v>
      </c>
      <c r="E78" s="7">
        <f t="shared" si="7"/>
        <v>29.03</v>
      </c>
      <c r="F78" s="7" t="s">
        <v>131</v>
      </c>
      <c r="G78" s="7">
        <v>50</v>
      </c>
      <c r="H78" s="7">
        <v>0</v>
      </c>
      <c r="I78" s="7">
        <v>80</v>
      </c>
      <c r="J78" s="7">
        <v>0</v>
      </c>
      <c r="K78" s="7">
        <f t="shared" si="9"/>
        <v>18.143750000000001</v>
      </c>
      <c r="L78" s="7" t="s">
        <v>6</v>
      </c>
      <c r="P78" s="7" t="s">
        <v>53</v>
      </c>
      <c r="Q78" s="7">
        <v>36.144230769230774</v>
      </c>
      <c r="R78" s="7" t="s">
        <v>6</v>
      </c>
      <c r="S78" s="7">
        <v>18.143750000000001</v>
      </c>
      <c r="T78" s="7" t="s">
        <v>6</v>
      </c>
      <c r="U78" s="7">
        <v>60.358999999999995</v>
      </c>
      <c r="V78" s="7" t="s">
        <v>10</v>
      </c>
      <c r="W78" s="7">
        <v>55.543859649122808</v>
      </c>
      <c r="X78" s="7" t="s">
        <v>10</v>
      </c>
    </row>
    <row r="80" spans="4:24">
      <c r="D80" s="7" t="s">
        <v>134</v>
      </c>
    </row>
    <row r="81" spans="4:12">
      <c r="D81" s="7" t="s">
        <v>20</v>
      </c>
      <c r="E81" s="7" t="str">
        <f t="shared" ref="E81:E85" si="10">J46</f>
        <v>PM10 (µg/Nm3)</v>
      </c>
      <c r="F81" s="7" t="s">
        <v>126</v>
      </c>
      <c r="G81" s="7" t="s">
        <v>127</v>
      </c>
      <c r="H81" s="7" t="s">
        <v>128</v>
      </c>
      <c r="I81" s="7" t="s">
        <v>129</v>
      </c>
      <c r="J81" s="7" t="s">
        <v>130</v>
      </c>
      <c r="K81" s="7" t="s">
        <v>2</v>
      </c>
      <c r="L81" s="7" t="s">
        <v>122</v>
      </c>
    </row>
    <row r="82" spans="4:12">
      <c r="D82" s="7" t="str">
        <f t="shared" ref="D82:D85" si="11">A47</f>
        <v>Kantor Kel. Cigugur Tengah</v>
      </c>
      <c r="E82" s="7">
        <f t="shared" si="10"/>
        <v>32.200000000000003</v>
      </c>
      <c r="F82" s="7" t="s">
        <v>131</v>
      </c>
      <c r="G82" s="7">
        <v>50</v>
      </c>
      <c r="H82" s="7">
        <v>0</v>
      </c>
      <c r="I82" s="7">
        <v>50</v>
      </c>
      <c r="J82" s="7">
        <v>0</v>
      </c>
      <c r="K82" s="7">
        <f t="shared" ref="K82:K85" si="12">(((G82-H82)/(I82-J82))*(E82-J82))+H82</f>
        <v>32.200000000000003</v>
      </c>
      <c r="L82" s="7" t="s">
        <v>6</v>
      </c>
    </row>
    <row r="83" spans="4:12">
      <c r="D83" s="7" t="str">
        <f t="shared" si="11"/>
        <v>Perumahan Pilar Mas</v>
      </c>
      <c r="E83" s="7">
        <f t="shared" si="10"/>
        <v>17.3</v>
      </c>
      <c r="F83" s="7" t="s">
        <v>131</v>
      </c>
      <c r="G83" s="7">
        <v>50</v>
      </c>
      <c r="H83" s="7">
        <v>0</v>
      </c>
      <c r="I83" s="7">
        <v>50</v>
      </c>
      <c r="J83" s="7">
        <v>0</v>
      </c>
      <c r="K83" s="7">
        <f t="shared" si="12"/>
        <v>17.3</v>
      </c>
      <c r="L83" s="7" t="s">
        <v>6</v>
      </c>
    </row>
    <row r="84" spans="4:12">
      <c r="D84" s="7" t="str">
        <f t="shared" si="11"/>
        <v>PT Logam Bima/transportasi</v>
      </c>
      <c r="E84" s="7">
        <f t="shared" si="10"/>
        <v>72.5</v>
      </c>
      <c r="F84" s="7" t="s">
        <v>135</v>
      </c>
      <c r="G84" s="7">
        <v>100</v>
      </c>
      <c r="H84" s="7">
        <v>51</v>
      </c>
      <c r="I84" s="7">
        <v>150</v>
      </c>
      <c r="J84" s="7">
        <v>50</v>
      </c>
      <c r="K84" s="7">
        <f t="shared" si="12"/>
        <v>62.024999999999999</v>
      </c>
      <c r="L84" s="7" t="s">
        <v>10</v>
      </c>
    </row>
    <row r="85" spans="4:12">
      <c r="D85" s="7" t="str">
        <f t="shared" si="11"/>
        <v>PT Jenshiang Nusantara</v>
      </c>
      <c r="E85" s="7">
        <f t="shared" si="10"/>
        <v>69.099999999999994</v>
      </c>
      <c r="F85" s="7" t="s">
        <v>135</v>
      </c>
      <c r="G85" s="7">
        <v>100</v>
      </c>
      <c r="H85" s="7">
        <v>51</v>
      </c>
      <c r="I85" s="7">
        <v>150</v>
      </c>
      <c r="J85" s="7">
        <v>50</v>
      </c>
      <c r="K85" s="7">
        <f t="shared" si="12"/>
        <v>60.358999999999995</v>
      </c>
      <c r="L85" s="7" t="s">
        <v>10</v>
      </c>
    </row>
    <row r="87" spans="4:12">
      <c r="D87" s="7" t="s">
        <v>136</v>
      </c>
    </row>
    <row r="88" spans="4:12">
      <c r="D88" s="7" t="s">
        <v>20</v>
      </c>
      <c r="E88" s="7" t="str">
        <f t="shared" ref="E88:E92" si="13">K46</f>
        <v>PM2,5 (µg/Nm3)</v>
      </c>
      <c r="F88" s="7" t="s">
        <v>126</v>
      </c>
      <c r="G88" s="7" t="s">
        <v>127</v>
      </c>
      <c r="H88" s="7" t="s">
        <v>128</v>
      </c>
      <c r="I88" s="7" t="s">
        <v>129</v>
      </c>
      <c r="J88" s="7" t="s">
        <v>130</v>
      </c>
      <c r="K88" s="7" t="s">
        <v>2</v>
      </c>
      <c r="L88" s="7" t="s">
        <v>122</v>
      </c>
    </row>
    <row r="89" spans="4:12">
      <c r="D89" s="7" t="str">
        <f t="shared" ref="D89:D92" si="14">A47</f>
        <v>Kantor Kel. Cigugur Tengah</v>
      </c>
      <c r="E89" s="7">
        <f t="shared" si="13"/>
        <v>15.2</v>
      </c>
      <c r="F89" s="7" t="s">
        <v>131</v>
      </c>
      <c r="G89" s="7">
        <v>50</v>
      </c>
      <c r="H89" s="7">
        <v>0</v>
      </c>
      <c r="I89" s="7">
        <v>15.5</v>
      </c>
      <c r="J89" s="7">
        <v>0</v>
      </c>
      <c r="K89" s="7">
        <f t="shared" ref="K89:K92" si="15">(((G89-H89)/(I89-J89))*(E89-J89))+H89</f>
        <v>49.032258064516121</v>
      </c>
      <c r="L89" s="7" t="s">
        <v>6</v>
      </c>
    </row>
    <row r="90" spans="4:12">
      <c r="D90" s="7" t="str">
        <f t="shared" si="14"/>
        <v>Perumahan Pilar Mas</v>
      </c>
      <c r="E90" s="7">
        <f t="shared" si="13"/>
        <v>103.48</v>
      </c>
      <c r="F90" s="7" t="s">
        <v>149</v>
      </c>
      <c r="G90" s="7">
        <v>200</v>
      </c>
      <c r="H90" s="7">
        <v>101</v>
      </c>
      <c r="I90" s="7">
        <v>150.4</v>
      </c>
      <c r="J90" s="7">
        <v>55.4</v>
      </c>
      <c r="K90" s="7">
        <f t="shared" si="15"/>
        <v>151.10442105263158</v>
      </c>
      <c r="L90" s="7" t="s">
        <v>123</v>
      </c>
    </row>
    <row r="91" spans="4:12">
      <c r="D91" s="7" t="str">
        <f t="shared" si="14"/>
        <v>PT Logam Bima/transportasi</v>
      </c>
      <c r="E91" s="7">
        <f t="shared" si="13"/>
        <v>23.7</v>
      </c>
      <c r="F91" s="7" t="s">
        <v>135</v>
      </c>
      <c r="G91" s="7">
        <v>100</v>
      </c>
      <c r="H91" s="7">
        <v>51</v>
      </c>
      <c r="I91" s="7">
        <v>55.4</v>
      </c>
      <c r="J91" s="7">
        <v>15.5</v>
      </c>
      <c r="K91" s="7">
        <f t="shared" si="15"/>
        <v>61.070175438596493</v>
      </c>
      <c r="L91" s="7" t="s">
        <v>10</v>
      </c>
    </row>
    <row r="92" spans="4:12">
      <c r="D92" s="7" t="str">
        <f t="shared" si="14"/>
        <v>PT Jenshiang Nusantara</v>
      </c>
      <c r="E92" s="7">
        <f t="shared" si="13"/>
        <v>19.2</v>
      </c>
      <c r="F92" s="7" t="s">
        <v>135</v>
      </c>
      <c r="G92" s="7">
        <v>100</v>
      </c>
      <c r="H92" s="7">
        <v>51</v>
      </c>
      <c r="I92" s="7">
        <v>55.4</v>
      </c>
      <c r="J92" s="7">
        <v>15.5</v>
      </c>
      <c r="K92" s="7">
        <f t="shared" si="15"/>
        <v>55.543859649122808</v>
      </c>
      <c r="L92" s="7" t="s">
        <v>10</v>
      </c>
    </row>
    <row r="94" spans="4:12">
      <c r="D94" s="7" t="s">
        <v>137</v>
      </c>
    </row>
    <row r="95" spans="4:12">
      <c r="D95" s="7" t="s">
        <v>20</v>
      </c>
      <c r="E95" s="7" t="str">
        <f t="shared" ref="E95:E99" si="16">H46</f>
        <v>O3 (µg/Nm3)</v>
      </c>
      <c r="F95" s="7" t="s">
        <v>126</v>
      </c>
      <c r="G95" s="7" t="s">
        <v>127</v>
      </c>
      <c r="H95" s="7" t="s">
        <v>128</v>
      </c>
      <c r="I95" s="7" t="s">
        <v>129</v>
      </c>
      <c r="J95" s="7" t="s">
        <v>130</v>
      </c>
      <c r="K95" s="7" t="s">
        <v>2</v>
      </c>
      <c r="L95" s="7" t="s">
        <v>122</v>
      </c>
    </row>
    <row r="96" spans="4:12">
      <c r="D96" s="7" t="str">
        <f t="shared" ref="D96:D99" si="17">A47</f>
        <v>Kantor Kel. Cigugur Tengah</v>
      </c>
      <c r="E96" s="7">
        <f t="shared" si="16"/>
        <v>46.72</v>
      </c>
      <c r="F96" s="7" t="s">
        <v>131</v>
      </c>
      <c r="G96" s="7">
        <v>50</v>
      </c>
      <c r="H96" s="7">
        <v>0</v>
      </c>
      <c r="I96" s="7">
        <v>120</v>
      </c>
      <c r="J96" s="7">
        <v>0</v>
      </c>
      <c r="K96" s="7">
        <f t="shared" ref="K96:K99" si="18">(((G96-H96)/(I96-J96))*(E96-J96))+H96</f>
        <v>19.466666666666669</v>
      </c>
      <c r="L96" s="7" t="s">
        <v>6</v>
      </c>
    </row>
    <row r="97" spans="4:12">
      <c r="D97" s="7" t="str">
        <f t="shared" si="17"/>
        <v>Perumahan Pilar Mas</v>
      </c>
      <c r="E97" s="7">
        <f t="shared" si="16"/>
        <v>53.42</v>
      </c>
      <c r="F97" s="7" t="s">
        <v>131</v>
      </c>
      <c r="G97" s="7">
        <v>50</v>
      </c>
      <c r="H97" s="7">
        <v>0</v>
      </c>
      <c r="I97" s="7">
        <v>120</v>
      </c>
      <c r="J97" s="7">
        <v>0</v>
      </c>
      <c r="K97" s="7">
        <f t="shared" si="18"/>
        <v>22.258333333333336</v>
      </c>
      <c r="L97" s="7" t="s">
        <v>6</v>
      </c>
    </row>
    <row r="98" spans="4:12">
      <c r="D98" s="7" t="str">
        <f t="shared" si="17"/>
        <v>PT Logam Bima/transportasi</v>
      </c>
      <c r="E98" s="7">
        <f t="shared" si="16"/>
        <v>63.29</v>
      </c>
      <c r="F98" s="7" t="s">
        <v>131</v>
      </c>
      <c r="G98" s="7">
        <v>50</v>
      </c>
      <c r="H98" s="7">
        <v>0</v>
      </c>
      <c r="I98" s="7">
        <v>120</v>
      </c>
      <c r="J98" s="7">
        <v>0</v>
      </c>
      <c r="K98" s="7">
        <f t="shared" si="18"/>
        <v>26.370833333333334</v>
      </c>
      <c r="L98" s="7" t="s">
        <v>6</v>
      </c>
    </row>
    <row r="99" spans="4:12">
      <c r="D99" s="7" t="str">
        <f t="shared" si="17"/>
        <v>PT Jenshiang Nusantara</v>
      </c>
      <c r="E99" s="7">
        <f t="shared" si="16"/>
        <v>58.07</v>
      </c>
      <c r="F99" s="7" t="s">
        <v>131</v>
      </c>
      <c r="G99" s="7">
        <v>50</v>
      </c>
      <c r="H99" s="7">
        <v>0</v>
      </c>
      <c r="I99" s="7">
        <v>120</v>
      </c>
      <c r="J99" s="7">
        <v>0</v>
      </c>
      <c r="K99" s="7">
        <f t="shared" si="18"/>
        <v>24.195833333333333</v>
      </c>
      <c r="L99" s="7" t="s">
        <v>6</v>
      </c>
    </row>
    <row r="101" spans="4:12">
      <c r="D101" s="7" t="s">
        <v>138</v>
      </c>
    </row>
    <row r="102" spans="4:12">
      <c r="D102" s="7" t="s">
        <v>20</v>
      </c>
      <c r="E102" s="7" t="str">
        <f t="shared" ref="E102:E106" si="19">I46</f>
        <v>HC (µg/Nm3)</v>
      </c>
      <c r="F102" s="7" t="s">
        <v>126</v>
      </c>
      <c r="G102" s="7" t="s">
        <v>127</v>
      </c>
      <c r="H102" s="7" t="s">
        <v>128</v>
      </c>
      <c r="I102" s="7" t="s">
        <v>129</v>
      </c>
      <c r="J102" s="7" t="s">
        <v>130</v>
      </c>
      <c r="K102" s="7" t="s">
        <v>2</v>
      </c>
      <c r="L102" s="7" t="s">
        <v>122</v>
      </c>
    </row>
    <row r="103" spans="4:12">
      <c r="D103" s="7" t="str">
        <f t="shared" ref="D103:D106" si="20">A47</f>
        <v>Kantor Kel. Cigugur Tengah</v>
      </c>
      <c r="E103" s="7">
        <f t="shared" si="19"/>
        <v>8.65</v>
      </c>
      <c r="F103" s="7" t="s">
        <v>131</v>
      </c>
      <c r="G103" s="7">
        <v>50</v>
      </c>
      <c r="H103" s="7">
        <v>0</v>
      </c>
      <c r="I103" s="7">
        <v>45</v>
      </c>
      <c r="J103" s="7">
        <v>0</v>
      </c>
      <c r="K103" s="7">
        <f t="shared" ref="K103:K106" si="21">(((G103-H103)/(I103-J103))*(E103-J103))+H103</f>
        <v>9.6111111111111125</v>
      </c>
      <c r="L103" s="7" t="s">
        <v>6</v>
      </c>
    </row>
    <row r="104" spans="4:12">
      <c r="D104" s="7" t="str">
        <f t="shared" si="20"/>
        <v>Perumahan Pilar Mas</v>
      </c>
      <c r="E104" s="7">
        <f t="shared" si="19"/>
        <v>11.32</v>
      </c>
      <c r="F104" s="7" t="s">
        <v>131</v>
      </c>
      <c r="G104" s="7">
        <v>50</v>
      </c>
      <c r="H104" s="7">
        <v>0</v>
      </c>
      <c r="I104" s="7">
        <v>45</v>
      </c>
      <c r="J104" s="7">
        <v>0</v>
      </c>
      <c r="K104" s="7">
        <f t="shared" si="21"/>
        <v>12.577777777777779</v>
      </c>
      <c r="L104" s="7" t="s">
        <v>6</v>
      </c>
    </row>
    <row r="105" spans="4:12">
      <c r="D105" s="7" t="str">
        <f t="shared" si="20"/>
        <v>PT Logam Bima/transportasi</v>
      </c>
      <c r="E105" s="7">
        <f t="shared" si="19"/>
        <v>15.67</v>
      </c>
      <c r="F105" s="7" t="s">
        <v>131</v>
      </c>
      <c r="G105" s="7">
        <v>50</v>
      </c>
      <c r="H105" s="7">
        <v>0</v>
      </c>
      <c r="I105" s="7">
        <v>45</v>
      </c>
      <c r="J105" s="7">
        <v>0</v>
      </c>
      <c r="K105" s="7">
        <f t="shared" si="21"/>
        <v>17.411111111111111</v>
      </c>
      <c r="L105" s="7" t="s">
        <v>6</v>
      </c>
    </row>
    <row r="106" spans="4:12">
      <c r="D106" s="7" t="str">
        <f t="shared" si="20"/>
        <v>PT Jenshiang Nusantara</v>
      </c>
      <c r="E106" s="7">
        <f t="shared" si="19"/>
        <v>11.87</v>
      </c>
      <c r="F106" s="7" t="s">
        <v>131</v>
      </c>
      <c r="G106" s="7">
        <v>50</v>
      </c>
      <c r="H106" s="7">
        <v>0</v>
      </c>
      <c r="I106" s="7">
        <v>45</v>
      </c>
      <c r="J106" s="7">
        <v>0</v>
      </c>
      <c r="K106" s="7">
        <f t="shared" si="21"/>
        <v>13.188888888888888</v>
      </c>
      <c r="L106" s="7" t="s">
        <v>6</v>
      </c>
    </row>
  </sheetData>
  <mergeCells count="5">
    <mergeCell ref="A1:K1"/>
    <mergeCell ref="Q73:R73"/>
    <mergeCell ref="S73:T73"/>
    <mergeCell ref="U73:V73"/>
    <mergeCell ref="W73:X7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000"/>
  <sheetViews>
    <sheetView workbookViewId="0"/>
  </sheetViews>
  <sheetFormatPr defaultColWidth="11.21875" defaultRowHeight="15" customHeight="1"/>
  <cols>
    <col min="1" max="1" width="8.77734375" customWidth="1"/>
    <col min="2" max="2" width="69" customWidth="1"/>
    <col min="3" max="32" width="8.77734375" customWidth="1"/>
    <col min="33" max="44" width="8.5546875" customWidth="1"/>
  </cols>
  <sheetData>
    <row r="1" spans="1:44" ht="14.2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</row>
    <row r="2" spans="1:44" ht="14.25" customHeight="1">
      <c r="A2" s="38"/>
      <c r="B2" s="38" t="s">
        <v>150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 t="s">
        <v>151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</row>
    <row r="3" spans="1:44" ht="14.25" customHeight="1">
      <c r="A3" s="38"/>
      <c r="B3" s="39" t="s">
        <v>20</v>
      </c>
      <c r="C3" s="40" t="s">
        <v>21</v>
      </c>
      <c r="D3" s="40" t="s">
        <v>22</v>
      </c>
      <c r="E3" s="40" t="s">
        <v>139</v>
      </c>
      <c r="F3" s="40" t="s">
        <v>140</v>
      </c>
      <c r="G3" s="40" t="s">
        <v>26</v>
      </c>
      <c r="H3" s="40" t="s">
        <v>141</v>
      </c>
      <c r="I3" s="40" t="s">
        <v>142</v>
      </c>
      <c r="J3" s="40" t="s">
        <v>31</v>
      </c>
      <c r="K3" s="40" t="s">
        <v>143</v>
      </c>
      <c r="L3" s="40" t="s">
        <v>35</v>
      </c>
      <c r="M3" s="40" t="s">
        <v>38</v>
      </c>
      <c r="N3" s="40" t="s">
        <v>144</v>
      </c>
      <c r="O3" s="40" t="s">
        <v>41</v>
      </c>
      <c r="P3" s="40" t="s">
        <v>42</v>
      </c>
      <c r="Q3" s="40" t="s">
        <v>43</v>
      </c>
      <c r="R3" s="40" t="s">
        <v>44</v>
      </c>
      <c r="S3" s="40" t="s">
        <v>45</v>
      </c>
      <c r="T3" s="38"/>
      <c r="U3" s="41" t="s">
        <v>152</v>
      </c>
      <c r="V3" s="38"/>
      <c r="W3" s="42" t="s">
        <v>153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</row>
    <row r="4" spans="1:44" ht="14.25" customHeight="1">
      <c r="A4" s="38"/>
      <c r="B4" s="23" t="s">
        <v>73</v>
      </c>
      <c r="C4" s="13" t="s">
        <v>74</v>
      </c>
      <c r="D4" s="13" t="s">
        <v>75</v>
      </c>
      <c r="E4" s="43" t="s">
        <v>154</v>
      </c>
      <c r="F4" s="44">
        <v>7.74</v>
      </c>
      <c r="G4" s="13" t="s">
        <v>49</v>
      </c>
      <c r="H4" s="44">
        <v>16.149999999999999</v>
      </c>
      <c r="I4" s="13" t="s">
        <v>49</v>
      </c>
      <c r="J4" s="13" t="s">
        <v>49</v>
      </c>
      <c r="K4" s="13" t="s">
        <v>49</v>
      </c>
      <c r="L4" s="13" t="s">
        <v>49</v>
      </c>
      <c r="M4" s="13" t="s">
        <v>49</v>
      </c>
      <c r="N4" s="13" t="s">
        <v>49</v>
      </c>
      <c r="O4" s="13" t="s">
        <v>49</v>
      </c>
      <c r="P4" s="13" t="s">
        <v>49</v>
      </c>
      <c r="Q4" s="13" t="s">
        <v>49</v>
      </c>
      <c r="R4" s="13" t="s">
        <v>49</v>
      </c>
      <c r="S4" s="13" t="s">
        <v>49</v>
      </c>
      <c r="T4" s="38"/>
      <c r="U4" s="38">
        <v>75</v>
      </c>
      <c r="V4" s="38"/>
      <c r="W4" s="38">
        <v>65</v>
      </c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</row>
    <row r="5" spans="1:44" ht="14.25" customHeight="1">
      <c r="A5" s="38"/>
      <c r="B5" s="23" t="s">
        <v>77</v>
      </c>
      <c r="C5" s="13" t="s">
        <v>78</v>
      </c>
      <c r="D5" s="13" t="s">
        <v>79</v>
      </c>
      <c r="E5" s="43" t="s">
        <v>154</v>
      </c>
      <c r="F5" s="44">
        <v>29.7</v>
      </c>
      <c r="G5" s="13" t="s">
        <v>49</v>
      </c>
      <c r="H5" s="45">
        <v>31.6</v>
      </c>
      <c r="I5" s="13" t="s">
        <v>49</v>
      </c>
      <c r="J5" s="13" t="s">
        <v>49</v>
      </c>
      <c r="K5" s="13" t="s">
        <v>49</v>
      </c>
      <c r="L5" s="13" t="s">
        <v>49</v>
      </c>
      <c r="M5" s="13" t="s">
        <v>49</v>
      </c>
      <c r="N5" s="13" t="s">
        <v>49</v>
      </c>
      <c r="O5" s="13" t="s">
        <v>49</v>
      </c>
      <c r="P5" s="13" t="s">
        <v>49</v>
      </c>
      <c r="Q5" s="13" t="s">
        <v>49</v>
      </c>
      <c r="R5" s="13" t="s">
        <v>49</v>
      </c>
      <c r="S5" s="13" t="s">
        <v>49</v>
      </c>
      <c r="T5" s="38"/>
      <c r="U5" s="38">
        <v>75</v>
      </c>
      <c r="V5" s="38"/>
      <c r="W5" s="38">
        <v>65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</row>
    <row r="6" spans="1:44" ht="14.25" customHeight="1">
      <c r="A6" s="38"/>
      <c r="B6" s="29" t="s">
        <v>80</v>
      </c>
      <c r="C6" s="13" t="s">
        <v>81</v>
      </c>
      <c r="D6" s="13" t="s">
        <v>82</v>
      </c>
      <c r="E6" s="43" t="s">
        <v>154</v>
      </c>
      <c r="F6" s="44">
        <v>26.35</v>
      </c>
      <c r="G6" s="13" t="s">
        <v>49</v>
      </c>
      <c r="H6" s="44">
        <v>30.16</v>
      </c>
      <c r="I6" s="13" t="s">
        <v>49</v>
      </c>
      <c r="J6" s="13" t="s">
        <v>49</v>
      </c>
      <c r="K6" s="13" t="s">
        <v>49</v>
      </c>
      <c r="L6" s="13" t="s">
        <v>49</v>
      </c>
      <c r="M6" s="13" t="s">
        <v>49</v>
      </c>
      <c r="N6" s="13" t="s">
        <v>49</v>
      </c>
      <c r="O6" s="13" t="s">
        <v>49</v>
      </c>
      <c r="P6" s="13" t="s">
        <v>49</v>
      </c>
      <c r="Q6" s="13" t="s">
        <v>49</v>
      </c>
      <c r="R6" s="13" t="s">
        <v>49</v>
      </c>
      <c r="S6" s="13" t="s">
        <v>49</v>
      </c>
      <c r="T6" s="38"/>
      <c r="U6" s="38">
        <v>75</v>
      </c>
      <c r="V6" s="38"/>
      <c r="W6" s="38">
        <v>65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</row>
    <row r="7" spans="1:44" ht="14.25" customHeight="1">
      <c r="A7" s="38"/>
      <c r="B7" s="29" t="s">
        <v>83</v>
      </c>
      <c r="C7" s="13" t="s">
        <v>84</v>
      </c>
      <c r="D7" s="13" t="s">
        <v>85</v>
      </c>
      <c r="E7" s="43" t="s">
        <v>154</v>
      </c>
      <c r="F7" s="44">
        <v>4.0999999999999996</v>
      </c>
      <c r="G7" s="13" t="s">
        <v>49</v>
      </c>
      <c r="H7" s="45">
        <v>15.56</v>
      </c>
      <c r="I7" s="13" t="s">
        <v>49</v>
      </c>
      <c r="J7" s="13" t="s">
        <v>49</v>
      </c>
      <c r="K7" s="13" t="s">
        <v>49</v>
      </c>
      <c r="L7" s="13" t="s">
        <v>49</v>
      </c>
      <c r="M7" s="13" t="s">
        <v>49</v>
      </c>
      <c r="N7" s="13" t="s">
        <v>49</v>
      </c>
      <c r="O7" s="13" t="s">
        <v>49</v>
      </c>
      <c r="P7" s="13" t="s">
        <v>49</v>
      </c>
      <c r="Q7" s="13" t="s">
        <v>49</v>
      </c>
      <c r="R7" s="13" t="s">
        <v>49</v>
      </c>
      <c r="S7" s="13" t="s">
        <v>49</v>
      </c>
      <c r="T7" s="38"/>
      <c r="U7" s="38">
        <v>75</v>
      </c>
      <c r="V7" s="38"/>
      <c r="W7" s="38">
        <v>65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</row>
    <row r="8" spans="1:44" ht="14.25" customHeight="1">
      <c r="A8" s="38"/>
      <c r="B8" s="29" t="s">
        <v>86</v>
      </c>
      <c r="C8" s="13" t="s">
        <v>87</v>
      </c>
      <c r="D8" s="13" t="s">
        <v>88</v>
      </c>
      <c r="E8" s="43" t="s">
        <v>154</v>
      </c>
      <c r="F8" s="44">
        <v>12.91</v>
      </c>
      <c r="G8" s="13" t="s">
        <v>49</v>
      </c>
      <c r="H8" s="45">
        <v>21.5</v>
      </c>
      <c r="I8" s="13" t="s">
        <v>49</v>
      </c>
      <c r="J8" s="13" t="s">
        <v>49</v>
      </c>
      <c r="K8" s="13" t="s">
        <v>49</v>
      </c>
      <c r="L8" s="13" t="s">
        <v>49</v>
      </c>
      <c r="M8" s="13" t="s">
        <v>49</v>
      </c>
      <c r="N8" s="13" t="s">
        <v>49</v>
      </c>
      <c r="O8" s="13" t="s">
        <v>49</v>
      </c>
      <c r="P8" s="13" t="s">
        <v>49</v>
      </c>
      <c r="Q8" s="13" t="s">
        <v>49</v>
      </c>
      <c r="R8" s="13" t="s">
        <v>49</v>
      </c>
      <c r="S8" s="13" t="s">
        <v>49</v>
      </c>
      <c r="T8" s="38"/>
      <c r="U8" s="38">
        <v>75</v>
      </c>
      <c r="V8" s="38"/>
      <c r="W8" s="38">
        <v>65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</row>
    <row r="9" spans="1:44" ht="14.25" customHeight="1">
      <c r="A9" s="38"/>
      <c r="B9" s="29" t="s">
        <v>89</v>
      </c>
      <c r="C9" s="13" t="s">
        <v>90</v>
      </c>
      <c r="D9" s="13" t="s">
        <v>91</v>
      </c>
      <c r="E9" s="43" t="s">
        <v>154</v>
      </c>
      <c r="F9" s="44">
        <v>14.77</v>
      </c>
      <c r="G9" s="13" t="s">
        <v>49</v>
      </c>
      <c r="H9" s="45">
        <v>26.96</v>
      </c>
      <c r="I9" s="13" t="s">
        <v>49</v>
      </c>
      <c r="J9" s="13" t="s">
        <v>49</v>
      </c>
      <c r="K9" s="13" t="s">
        <v>49</v>
      </c>
      <c r="L9" s="13" t="s">
        <v>49</v>
      </c>
      <c r="M9" s="13" t="s">
        <v>49</v>
      </c>
      <c r="N9" s="13" t="s">
        <v>49</v>
      </c>
      <c r="O9" s="13" t="s">
        <v>49</v>
      </c>
      <c r="P9" s="13" t="s">
        <v>49</v>
      </c>
      <c r="Q9" s="13" t="s">
        <v>49</v>
      </c>
      <c r="R9" s="13" t="s">
        <v>49</v>
      </c>
      <c r="S9" s="13" t="s">
        <v>49</v>
      </c>
      <c r="T9" s="38"/>
      <c r="U9" s="38">
        <v>75</v>
      </c>
      <c r="V9" s="38"/>
      <c r="W9" s="38">
        <v>65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</row>
    <row r="10" spans="1:44" ht="14.25" customHeight="1">
      <c r="A10" s="38"/>
      <c r="B10" s="29" t="s">
        <v>92</v>
      </c>
      <c r="C10" s="13" t="s">
        <v>93</v>
      </c>
      <c r="D10" s="13" t="s">
        <v>94</v>
      </c>
      <c r="E10" s="43" t="s">
        <v>154</v>
      </c>
      <c r="F10" s="44">
        <v>5.52</v>
      </c>
      <c r="G10" s="13" t="s">
        <v>49</v>
      </c>
      <c r="H10" s="44">
        <v>29.37</v>
      </c>
      <c r="I10" s="13" t="s">
        <v>49</v>
      </c>
      <c r="J10" s="13" t="s">
        <v>49</v>
      </c>
      <c r="K10" s="13" t="s">
        <v>49</v>
      </c>
      <c r="L10" s="13" t="s">
        <v>49</v>
      </c>
      <c r="M10" s="13" t="s">
        <v>49</v>
      </c>
      <c r="N10" s="13" t="s">
        <v>49</v>
      </c>
      <c r="O10" s="13" t="s">
        <v>49</v>
      </c>
      <c r="P10" s="13" t="s">
        <v>49</v>
      </c>
      <c r="Q10" s="13" t="s">
        <v>49</v>
      </c>
      <c r="R10" s="13" t="s">
        <v>49</v>
      </c>
      <c r="S10" s="13" t="s">
        <v>49</v>
      </c>
      <c r="T10" s="38"/>
      <c r="U10" s="38">
        <v>75</v>
      </c>
      <c r="V10" s="38"/>
      <c r="W10" s="38">
        <v>65</v>
      </c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</row>
    <row r="11" spans="1:44" ht="14.25" customHeight="1">
      <c r="A11" s="38"/>
      <c r="B11" s="29" t="s">
        <v>95</v>
      </c>
      <c r="C11" s="13" t="s">
        <v>96</v>
      </c>
      <c r="D11" s="13" t="s">
        <v>97</v>
      </c>
      <c r="E11" s="43" t="s">
        <v>154</v>
      </c>
      <c r="F11" s="44">
        <v>4.72</v>
      </c>
      <c r="G11" s="13" t="s">
        <v>49</v>
      </c>
      <c r="H11" s="44">
        <v>26.38</v>
      </c>
      <c r="I11" s="13" t="s">
        <v>49</v>
      </c>
      <c r="J11" s="13" t="s">
        <v>49</v>
      </c>
      <c r="K11" s="13" t="s">
        <v>49</v>
      </c>
      <c r="L11" s="13" t="s">
        <v>49</v>
      </c>
      <c r="M11" s="13" t="s">
        <v>49</v>
      </c>
      <c r="N11" s="13" t="s">
        <v>49</v>
      </c>
      <c r="O11" s="13" t="s">
        <v>49</v>
      </c>
      <c r="P11" s="13" t="s">
        <v>49</v>
      </c>
      <c r="Q11" s="13" t="s">
        <v>49</v>
      </c>
      <c r="R11" s="13" t="s">
        <v>49</v>
      </c>
      <c r="S11" s="13" t="s">
        <v>49</v>
      </c>
      <c r="T11" s="38"/>
      <c r="U11" s="38">
        <v>75</v>
      </c>
      <c r="V11" s="38"/>
      <c r="W11" s="38">
        <v>65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</row>
    <row r="12" spans="1:44" ht="14.25" customHeight="1">
      <c r="A12" s="38"/>
      <c r="B12" s="46"/>
      <c r="C12" s="16"/>
      <c r="D12" s="16"/>
      <c r="E12" s="17"/>
      <c r="F12" s="18"/>
      <c r="G12" s="16"/>
      <c r="H12" s="18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</row>
    <row r="13" spans="1:44" ht="14.25" customHeight="1">
      <c r="A13" s="38"/>
      <c r="B13" s="47" t="s">
        <v>155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</row>
    <row r="14" spans="1:44" ht="14.25" customHeight="1">
      <c r="A14" s="38"/>
      <c r="B14" s="47" t="s">
        <v>156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</row>
    <row r="15" spans="1:44" ht="14.25" customHeight="1">
      <c r="A15" s="38"/>
      <c r="B15" s="48" t="s">
        <v>157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</row>
    <row r="16" spans="1:44" ht="14.25" customHeight="1">
      <c r="A16" s="38"/>
      <c r="B16" s="47" t="s">
        <v>158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</row>
    <row r="17" spans="1:44" ht="14.25" customHeight="1">
      <c r="A17" s="3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</row>
    <row r="18" spans="1:44" ht="14.25" customHeight="1">
      <c r="A18" s="38"/>
      <c r="B18" s="13" t="s">
        <v>20</v>
      </c>
      <c r="C18" s="36" t="s">
        <v>21</v>
      </c>
      <c r="D18" s="36" t="s">
        <v>22</v>
      </c>
      <c r="E18" s="36" t="s">
        <v>139</v>
      </c>
      <c r="F18" s="36" t="s">
        <v>140</v>
      </c>
      <c r="G18" s="36" t="s">
        <v>26</v>
      </c>
      <c r="H18" s="36" t="s">
        <v>141</v>
      </c>
      <c r="I18" s="36" t="s">
        <v>142</v>
      </c>
      <c r="J18" s="36" t="s">
        <v>31</v>
      </c>
      <c r="K18" s="36" t="s">
        <v>143</v>
      </c>
      <c r="L18" s="36" t="s">
        <v>35</v>
      </c>
      <c r="M18" s="36" t="s">
        <v>38</v>
      </c>
      <c r="N18" s="36" t="s">
        <v>144</v>
      </c>
      <c r="O18" s="36" t="s">
        <v>41</v>
      </c>
      <c r="P18" s="36" t="s">
        <v>42</v>
      </c>
      <c r="Q18" s="36" t="s">
        <v>43</v>
      </c>
      <c r="R18" s="36" t="s">
        <v>44</v>
      </c>
      <c r="S18" s="36" t="s">
        <v>45</v>
      </c>
      <c r="T18" s="38"/>
      <c r="U18" s="41" t="s">
        <v>152</v>
      </c>
      <c r="V18" s="38"/>
      <c r="W18" s="42" t="s">
        <v>153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</row>
    <row r="19" spans="1:44" ht="14.25" customHeight="1">
      <c r="A19" s="38"/>
      <c r="B19" s="23" t="s">
        <v>73</v>
      </c>
      <c r="C19" s="13" t="s">
        <v>159</v>
      </c>
      <c r="D19" s="13" t="s">
        <v>160</v>
      </c>
      <c r="E19" s="43" t="s">
        <v>154</v>
      </c>
      <c r="F19" s="44">
        <v>10.59</v>
      </c>
      <c r="G19" s="13" t="s">
        <v>49</v>
      </c>
      <c r="H19" s="44">
        <v>24.76</v>
      </c>
      <c r="I19" s="13" t="s">
        <v>49</v>
      </c>
      <c r="J19" s="13" t="s">
        <v>49</v>
      </c>
      <c r="K19" s="13" t="s">
        <v>49</v>
      </c>
      <c r="L19" s="13" t="s">
        <v>49</v>
      </c>
      <c r="M19" s="13" t="s">
        <v>49</v>
      </c>
      <c r="N19" s="13" t="s">
        <v>49</v>
      </c>
      <c r="O19" s="13" t="s">
        <v>49</v>
      </c>
      <c r="P19" s="13" t="s">
        <v>49</v>
      </c>
      <c r="Q19" s="13" t="s">
        <v>49</v>
      </c>
      <c r="R19" s="13" t="s">
        <v>49</v>
      </c>
      <c r="S19" s="13" t="s">
        <v>49</v>
      </c>
      <c r="T19" s="38"/>
      <c r="U19" s="38">
        <v>75</v>
      </c>
      <c r="V19" s="38"/>
      <c r="W19" s="38">
        <v>65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</row>
    <row r="20" spans="1:44" ht="14.25" customHeight="1">
      <c r="A20" s="38"/>
      <c r="B20" s="23" t="s">
        <v>77</v>
      </c>
      <c r="C20" s="13" t="s">
        <v>78</v>
      </c>
      <c r="D20" s="13" t="s">
        <v>79</v>
      </c>
      <c r="E20" s="43" t="s">
        <v>154</v>
      </c>
      <c r="F20" s="44">
        <v>11.64</v>
      </c>
      <c r="G20" s="13" t="s">
        <v>49</v>
      </c>
      <c r="H20" s="44">
        <v>34.619999999999997</v>
      </c>
      <c r="I20" s="13" t="s">
        <v>49</v>
      </c>
      <c r="J20" s="13" t="s">
        <v>49</v>
      </c>
      <c r="K20" s="13" t="s">
        <v>49</v>
      </c>
      <c r="L20" s="13" t="s">
        <v>49</v>
      </c>
      <c r="M20" s="13" t="s">
        <v>49</v>
      </c>
      <c r="N20" s="13" t="s">
        <v>49</v>
      </c>
      <c r="O20" s="13" t="s">
        <v>49</v>
      </c>
      <c r="P20" s="13" t="s">
        <v>49</v>
      </c>
      <c r="Q20" s="13" t="s">
        <v>49</v>
      </c>
      <c r="R20" s="13" t="s">
        <v>49</v>
      </c>
      <c r="S20" s="13" t="s">
        <v>49</v>
      </c>
      <c r="T20" s="38"/>
      <c r="U20" s="38">
        <v>75</v>
      </c>
      <c r="V20" s="38"/>
      <c r="W20" s="38">
        <v>65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</row>
    <row r="21" spans="1:44" ht="14.25" customHeight="1">
      <c r="A21" s="38"/>
      <c r="B21" s="29" t="s">
        <v>80</v>
      </c>
      <c r="C21" s="13" t="s">
        <v>81</v>
      </c>
      <c r="D21" s="13" t="s">
        <v>82</v>
      </c>
      <c r="E21" s="31" t="s">
        <v>154</v>
      </c>
      <c r="F21" s="44">
        <v>3.64</v>
      </c>
      <c r="G21" s="13" t="s">
        <v>49</v>
      </c>
      <c r="H21" s="44">
        <v>14.75</v>
      </c>
      <c r="I21" s="13" t="s">
        <v>49</v>
      </c>
      <c r="J21" s="13" t="s">
        <v>49</v>
      </c>
      <c r="K21" s="13" t="s">
        <v>49</v>
      </c>
      <c r="L21" s="13" t="s">
        <v>49</v>
      </c>
      <c r="M21" s="13" t="s">
        <v>49</v>
      </c>
      <c r="N21" s="13" t="s">
        <v>49</v>
      </c>
      <c r="O21" s="13" t="s">
        <v>49</v>
      </c>
      <c r="P21" s="13" t="s">
        <v>49</v>
      </c>
      <c r="Q21" s="13" t="s">
        <v>49</v>
      </c>
      <c r="R21" s="13" t="s">
        <v>49</v>
      </c>
      <c r="S21" s="13" t="s">
        <v>49</v>
      </c>
      <c r="T21" s="38"/>
      <c r="U21" s="38">
        <v>75</v>
      </c>
      <c r="V21" s="38"/>
      <c r="W21" s="38">
        <v>65</v>
      </c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</row>
    <row r="22" spans="1:44" ht="14.25" customHeight="1">
      <c r="A22" s="38"/>
      <c r="B22" s="29" t="s">
        <v>83</v>
      </c>
      <c r="C22" s="13" t="s">
        <v>84</v>
      </c>
      <c r="D22" s="13" t="s">
        <v>85</v>
      </c>
      <c r="E22" s="43" t="s">
        <v>154</v>
      </c>
      <c r="F22" s="44">
        <v>5.72</v>
      </c>
      <c r="G22" s="13" t="s">
        <v>49</v>
      </c>
      <c r="H22" s="44">
        <v>48.69</v>
      </c>
      <c r="I22" s="13" t="s">
        <v>49</v>
      </c>
      <c r="J22" s="13" t="s">
        <v>49</v>
      </c>
      <c r="K22" s="13" t="s">
        <v>49</v>
      </c>
      <c r="L22" s="13" t="s">
        <v>49</v>
      </c>
      <c r="M22" s="13" t="s">
        <v>49</v>
      </c>
      <c r="N22" s="13" t="s">
        <v>49</v>
      </c>
      <c r="O22" s="13" t="s">
        <v>49</v>
      </c>
      <c r="P22" s="13" t="s">
        <v>49</v>
      </c>
      <c r="Q22" s="13" t="s">
        <v>49</v>
      </c>
      <c r="R22" s="13" t="s">
        <v>49</v>
      </c>
      <c r="S22" s="13" t="s">
        <v>49</v>
      </c>
      <c r="T22" s="38"/>
      <c r="U22" s="38">
        <v>75</v>
      </c>
      <c r="V22" s="38"/>
      <c r="W22" s="38">
        <v>65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</row>
    <row r="23" spans="1:44" ht="14.25" customHeight="1">
      <c r="A23" s="38"/>
      <c r="B23" s="29" t="s">
        <v>86</v>
      </c>
      <c r="C23" s="13" t="s">
        <v>87</v>
      </c>
      <c r="D23" s="13" t="s">
        <v>88</v>
      </c>
      <c r="E23" s="43" t="s">
        <v>154</v>
      </c>
      <c r="F23" s="44">
        <v>3.09</v>
      </c>
      <c r="G23" s="13" t="s">
        <v>49</v>
      </c>
      <c r="H23" s="44">
        <v>28.84</v>
      </c>
      <c r="I23" s="13" t="s">
        <v>49</v>
      </c>
      <c r="J23" s="13" t="s">
        <v>49</v>
      </c>
      <c r="K23" s="13" t="s">
        <v>49</v>
      </c>
      <c r="L23" s="13" t="s">
        <v>49</v>
      </c>
      <c r="M23" s="13" t="s">
        <v>49</v>
      </c>
      <c r="N23" s="13" t="s">
        <v>49</v>
      </c>
      <c r="O23" s="13" t="s">
        <v>49</v>
      </c>
      <c r="P23" s="13" t="s">
        <v>49</v>
      </c>
      <c r="Q23" s="13" t="s">
        <v>49</v>
      </c>
      <c r="R23" s="13" t="s">
        <v>49</v>
      </c>
      <c r="S23" s="13" t="s">
        <v>49</v>
      </c>
      <c r="T23" s="38"/>
      <c r="U23" s="38">
        <v>75</v>
      </c>
      <c r="V23" s="38"/>
      <c r="W23" s="38">
        <v>65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</row>
    <row r="24" spans="1:44" ht="14.25" customHeight="1">
      <c r="A24" s="38"/>
      <c r="B24" s="29" t="s">
        <v>89</v>
      </c>
      <c r="C24" s="13" t="s">
        <v>90</v>
      </c>
      <c r="D24" s="13" t="s">
        <v>91</v>
      </c>
      <c r="E24" s="43" t="s">
        <v>154</v>
      </c>
      <c r="F24" s="44">
        <v>7.65</v>
      </c>
      <c r="G24" s="13" t="s">
        <v>49</v>
      </c>
      <c r="H24" s="44">
        <v>31.5</v>
      </c>
      <c r="I24" s="13" t="s">
        <v>49</v>
      </c>
      <c r="J24" s="13" t="s">
        <v>49</v>
      </c>
      <c r="K24" s="13" t="s">
        <v>49</v>
      </c>
      <c r="L24" s="13" t="s">
        <v>49</v>
      </c>
      <c r="M24" s="13" t="s">
        <v>49</v>
      </c>
      <c r="N24" s="13" t="s">
        <v>49</v>
      </c>
      <c r="O24" s="13" t="s">
        <v>49</v>
      </c>
      <c r="P24" s="13" t="s">
        <v>49</v>
      </c>
      <c r="Q24" s="13" t="s">
        <v>49</v>
      </c>
      <c r="R24" s="13" t="s">
        <v>49</v>
      </c>
      <c r="S24" s="13" t="s">
        <v>49</v>
      </c>
      <c r="T24" s="38"/>
      <c r="U24" s="38">
        <v>75</v>
      </c>
      <c r="V24" s="38"/>
      <c r="W24" s="38">
        <v>65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</row>
    <row r="25" spans="1:44" ht="14.25" customHeight="1">
      <c r="A25" s="38"/>
      <c r="B25" s="29" t="s">
        <v>92</v>
      </c>
      <c r="C25" s="13" t="s">
        <v>93</v>
      </c>
      <c r="D25" s="13" t="s">
        <v>94</v>
      </c>
      <c r="E25" s="43" t="s">
        <v>154</v>
      </c>
      <c r="F25" s="44">
        <v>5.04</v>
      </c>
      <c r="G25" s="13" t="s">
        <v>49</v>
      </c>
      <c r="H25" s="44">
        <v>35.81</v>
      </c>
      <c r="I25" s="13" t="s">
        <v>49</v>
      </c>
      <c r="J25" s="13" t="s">
        <v>49</v>
      </c>
      <c r="K25" s="13" t="s">
        <v>49</v>
      </c>
      <c r="L25" s="13" t="s">
        <v>49</v>
      </c>
      <c r="M25" s="13" t="s">
        <v>49</v>
      </c>
      <c r="N25" s="13" t="s">
        <v>49</v>
      </c>
      <c r="O25" s="13" t="s">
        <v>49</v>
      </c>
      <c r="P25" s="13" t="s">
        <v>49</v>
      </c>
      <c r="Q25" s="13" t="s">
        <v>49</v>
      </c>
      <c r="R25" s="13" t="s">
        <v>49</v>
      </c>
      <c r="S25" s="13" t="s">
        <v>49</v>
      </c>
      <c r="T25" s="38"/>
      <c r="U25" s="38">
        <v>75</v>
      </c>
      <c r="V25" s="38"/>
      <c r="W25" s="38">
        <v>65</v>
      </c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</row>
    <row r="26" spans="1:44" ht="14.25" customHeight="1">
      <c r="A26" s="38"/>
      <c r="B26" s="29" t="s">
        <v>95</v>
      </c>
      <c r="C26" s="13" t="s">
        <v>161</v>
      </c>
      <c r="D26" s="13" t="s">
        <v>97</v>
      </c>
      <c r="E26" s="49" t="s">
        <v>154</v>
      </c>
      <c r="F26" s="50">
        <v>4.42</v>
      </c>
      <c r="G26" s="51" t="s">
        <v>49</v>
      </c>
      <c r="H26" s="50">
        <v>27.82</v>
      </c>
      <c r="I26" s="51" t="s">
        <v>49</v>
      </c>
      <c r="J26" s="51" t="s">
        <v>49</v>
      </c>
      <c r="K26" s="51" t="s">
        <v>49</v>
      </c>
      <c r="L26" s="51" t="s">
        <v>49</v>
      </c>
      <c r="M26" s="51" t="s">
        <v>49</v>
      </c>
      <c r="N26" s="51" t="s">
        <v>49</v>
      </c>
      <c r="O26" s="51" t="s">
        <v>49</v>
      </c>
      <c r="P26" s="51" t="s">
        <v>49</v>
      </c>
      <c r="Q26" s="51" t="s">
        <v>49</v>
      </c>
      <c r="R26" s="51" t="s">
        <v>49</v>
      </c>
      <c r="S26" s="51" t="s">
        <v>49</v>
      </c>
      <c r="T26" s="38"/>
      <c r="U26" s="38">
        <v>75</v>
      </c>
      <c r="V26" s="38"/>
      <c r="W26" s="38">
        <v>65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</row>
    <row r="27" spans="1:44" ht="14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</row>
    <row r="28" spans="1:44" ht="14.25" customHeight="1">
      <c r="A28" s="38"/>
      <c r="B28" s="47" t="s">
        <v>162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</row>
    <row r="29" spans="1:44" ht="14.25" customHeight="1">
      <c r="A29" s="38"/>
      <c r="B29" s="47" t="s">
        <v>156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</row>
    <row r="30" spans="1:44" ht="14.25" customHeight="1">
      <c r="A30" s="38"/>
      <c r="B30" s="48" t="s">
        <v>163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</row>
    <row r="31" spans="1:44" ht="14.25" customHeight="1">
      <c r="A31" s="38"/>
      <c r="B31" s="47" t="s">
        <v>158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</row>
    <row r="32" spans="1:44" ht="14.2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</row>
    <row r="33" spans="1:44" ht="14.2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</row>
    <row r="34" spans="1:44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</row>
    <row r="35" spans="1:44" ht="14.2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</row>
    <row r="36" spans="1:44" ht="14.2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</row>
    <row r="37" spans="1:44" ht="14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</row>
    <row r="38" spans="1:44" ht="14.2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</row>
    <row r="39" spans="1:44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</row>
    <row r="40" spans="1:44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</row>
    <row r="41" spans="1:44" ht="14.2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92" t="s">
        <v>164</v>
      </c>
      <c r="AC41" s="94" t="s">
        <v>140</v>
      </c>
      <c r="AD41" s="90"/>
      <c r="AE41" s="13" t="s">
        <v>141</v>
      </c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</row>
    <row r="42" spans="1:44" ht="14.25" customHeight="1">
      <c r="A42" s="38"/>
      <c r="B42" s="38" t="str">
        <f>B30</f>
        <v>1. Pengujian dilakukan pada bulan Oktober 2021 oleh PT. Anugrah Analisis Sempurna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 t="str">
        <f>B15</f>
        <v>1. Pengujian dilakukan pada bulan April 2021 oleh PT. Anugrah Analisis Sempurna</v>
      </c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93"/>
      <c r="AC42" s="38" t="s">
        <v>165</v>
      </c>
      <c r="AD42" s="38" t="s">
        <v>166</v>
      </c>
      <c r="AE42" s="38" t="s">
        <v>165</v>
      </c>
      <c r="AF42" s="38" t="s">
        <v>166</v>
      </c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</row>
    <row r="43" spans="1:44" ht="14.25" customHeight="1">
      <c r="A43" s="38"/>
      <c r="B43" s="13" t="s">
        <v>20</v>
      </c>
      <c r="C43" s="13" t="s">
        <v>21</v>
      </c>
      <c r="D43" s="13" t="s">
        <v>22</v>
      </c>
      <c r="E43" s="13" t="s">
        <v>139</v>
      </c>
      <c r="F43" s="13" t="s">
        <v>140</v>
      </c>
      <c r="G43" s="13" t="s">
        <v>26</v>
      </c>
      <c r="H43" s="13" t="s">
        <v>141</v>
      </c>
      <c r="I43" s="38"/>
      <c r="J43" s="52" t="s">
        <v>167</v>
      </c>
      <c r="K43" s="52" t="s">
        <v>168</v>
      </c>
      <c r="L43" s="38"/>
      <c r="M43" s="38"/>
      <c r="N43" s="38"/>
      <c r="O43" s="38"/>
      <c r="P43" s="13" t="s">
        <v>20</v>
      </c>
      <c r="Q43" s="13" t="s">
        <v>21</v>
      </c>
      <c r="R43" s="13" t="s">
        <v>22</v>
      </c>
      <c r="S43" s="13" t="s">
        <v>139</v>
      </c>
      <c r="T43" s="13" t="s">
        <v>140</v>
      </c>
      <c r="U43" s="13" t="s">
        <v>26</v>
      </c>
      <c r="V43" s="13" t="s">
        <v>141</v>
      </c>
      <c r="W43" s="38"/>
      <c r="X43" s="52" t="s">
        <v>167</v>
      </c>
      <c r="Y43" s="52" t="s">
        <v>168</v>
      </c>
      <c r="Z43" s="38"/>
      <c r="AA43" s="38"/>
      <c r="AB43" s="23" t="s">
        <v>73</v>
      </c>
      <c r="AC43" s="53">
        <f t="shared" ref="AC43:AC50" si="0">T44</f>
        <v>7.74</v>
      </c>
      <c r="AD43" s="53">
        <f t="shared" ref="AD43:AD50" si="1">F44</f>
        <v>10.59</v>
      </c>
      <c r="AE43" s="53">
        <f t="shared" ref="AE43:AE50" si="2">V44</f>
        <v>16.149999999999999</v>
      </c>
      <c r="AF43" s="53">
        <f t="shared" ref="AF43:AF50" si="3">H44</f>
        <v>24.76</v>
      </c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</row>
    <row r="44" spans="1:44" ht="14.25" customHeight="1">
      <c r="A44" s="38"/>
      <c r="B44" s="30" t="str">
        <f t="shared" ref="B44:B51" si="4">B19</f>
        <v>Kantor BPJS Kesehatan
Jl. Sangkuriang No.65 Cibabat</v>
      </c>
      <c r="C44" s="13" t="s">
        <v>98</v>
      </c>
      <c r="D44" s="13" t="s">
        <v>75</v>
      </c>
      <c r="E44" s="31" t="s">
        <v>154</v>
      </c>
      <c r="F44" s="54">
        <f t="shared" ref="F44:F51" si="5">F19</f>
        <v>10.59</v>
      </c>
      <c r="G44" s="13" t="s">
        <v>49</v>
      </c>
      <c r="H44" s="54">
        <f t="shared" ref="H44:H51" si="6">H19</f>
        <v>24.76</v>
      </c>
      <c r="I44" s="38"/>
      <c r="J44" s="38">
        <v>75</v>
      </c>
      <c r="K44" s="38">
        <v>65</v>
      </c>
      <c r="L44" s="38"/>
      <c r="M44" s="38"/>
      <c r="N44" s="38"/>
      <c r="O44" s="38"/>
      <c r="P44" s="55" t="str">
        <f t="shared" ref="P44:P51" si="7">B4</f>
        <v>Kantor BPJS Kesehatan
Jl. Sangkuriang No.65 Cibabat</v>
      </c>
      <c r="Q44" s="13" t="s">
        <v>98</v>
      </c>
      <c r="R44" s="13" t="s">
        <v>75</v>
      </c>
      <c r="S44" s="31" t="s">
        <v>154</v>
      </c>
      <c r="T44" s="54">
        <f t="shared" ref="T44:T51" si="8">F4</f>
        <v>7.74</v>
      </c>
      <c r="U44" s="54">
        <v>0</v>
      </c>
      <c r="V44" s="54">
        <f t="shared" ref="V44:V51" si="9">H4</f>
        <v>16.149999999999999</v>
      </c>
      <c r="W44" s="38"/>
      <c r="X44" s="38">
        <v>75</v>
      </c>
      <c r="Y44" s="38">
        <v>65</v>
      </c>
      <c r="Z44" s="38"/>
      <c r="AA44" s="38"/>
      <c r="AB44" s="23" t="s">
        <v>77</v>
      </c>
      <c r="AC44" s="53">
        <f t="shared" si="0"/>
        <v>29.7</v>
      </c>
      <c r="AD44" s="53">
        <f t="shared" si="1"/>
        <v>11.64</v>
      </c>
      <c r="AE44" s="53">
        <f t="shared" si="2"/>
        <v>31.6</v>
      </c>
      <c r="AF44" s="53">
        <f t="shared" si="3"/>
        <v>34.619999999999997</v>
      </c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</row>
    <row r="45" spans="1:44" ht="14.25" customHeight="1">
      <c r="A45" s="38"/>
      <c r="B45" s="30" t="str">
        <f t="shared" si="4"/>
        <v>PT Bina Nusantara Prima
Jl. Industri 2 No. 18 Utama</v>
      </c>
      <c r="C45" s="13" t="s">
        <v>100</v>
      </c>
      <c r="D45" s="13" t="s">
        <v>101</v>
      </c>
      <c r="E45" s="31" t="s">
        <v>154</v>
      </c>
      <c r="F45" s="54">
        <f t="shared" si="5"/>
        <v>11.64</v>
      </c>
      <c r="G45" s="13" t="s">
        <v>49</v>
      </c>
      <c r="H45" s="54">
        <f t="shared" si="6"/>
        <v>34.619999999999997</v>
      </c>
      <c r="I45" s="38"/>
      <c r="J45" s="38">
        <v>75</v>
      </c>
      <c r="K45" s="38">
        <v>65</v>
      </c>
      <c r="L45" s="38"/>
      <c r="M45" s="38"/>
      <c r="N45" s="38"/>
      <c r="O45" s="38"/>
      <c r="P45" s="55" t="str">
        <f t="shared" si="7"/>
        <v>PT Bina Nusantara Prima
Jl. Industri 2 No. 18 Utama</v>
      </c>
      <c r="Q45" s="13" t="s">
        <v>100</v>
      </c>
      <c r="R45" s="13" t="s">
        <v>101</v>
      </c>
      <c r="S45" s="31" t="s">
        <v>154</v>
      </c>
      <c r="T45" s="54">
        <f t="shared" si="8"/>
        <v>29.7</v>
      </c>
      <c r="U45" s="54">
        <v>0</v>
      </c>
      <c r="V45" s="54">
        <f t="shared" si="9"/>
        <v>31.6</v>
      </c>
      <c r="W45" s="38"/>
      <c r="X45" s="38">
        <v>75</v>
      </c>
      <c r="Y45" s="38">
        <v>65</v>
      </c>
      <c r="Z45" s="38"/>
      <c r="AA45" s="38"/>
      <c r="AB45" s="29" t="s">
        <v>80</v>
      </c>
      <c r="AC45" s="53">
        <f t="shared" si="0"/>
        <v>26.35</v>
      </c>
      <c r="AD45" s="53">
        <f t="shared" si="1"/>
        <v>3.64</v>
      </c>
      <c r="AE45" s="53">
        <f t="shared" si="2"/>
        <v>30.16</v>
      </c>
      <c r="AF45" s="53">
        <f t="shared" si="3"/>
        <v>14.75</v>
      </c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</row>
    <row r="46" spans="1:44" ht="14.25" customHeight="1">
      <c r="A46" s="38"/>
      <c r="B46" s="30" t="str">
        <f t="shared" si="4"/>
        <v>Perumahan Kemarung Regency
Jl. Kamarung Citeureup</v>
      </c>
      <c r="C46" s="13" t="s">
        <v>81</v>
      </c>
      <c r="D46" s="13" t="s">
        <v>102</v>
      </c>
      <c r="E46" s="31" t="s">
        <v>154</v>
      </c>
      <c r="F46" s="54">
        <f t="shared" si="5"/>
        <v>3.64</v>
      </c>
      <c r="G46" s="13" t="s">
        <v>49</v>
      </c>
      <c r="H46" s="54">
        <f t="shared" si="6"/>
        <v>14.75</v>
      </c>
      <c r="I46" s="38"/>
      <c r="J46" s="38">
        <v>75</v>
      </c>
      <c r="K46" s="38">
        <v>65</v>
      </c>
      <c r="L46" s="38"/>
      <c r="M46" s="38"/>
      <c r="N46" s="38"/>
      <c r="O46" s="38"/>
      <c r="P46" s="55" t="str">
        <f t="shared" si="7"/>
        <v>Perumahan Kemarung Regency
Jl. Kamarung Citeureup</v>
      </c>
      <c r="Q46" s="13" t="s">
        <v>81</v>
      </c>
      <c r="R46" s="13" t="s">
        <v>102</v>
      </c>
      <c r="S46" s="31" t="s">
        <v>154</v>
      </c>
      <c r="T46" s="54">
        <f t="shared" si="8"/>
        <v>26.35</v>
      </c>
      <c r="U46" s="54">
        <v>0</v>
      </c>
      <c r="V46" s="54">
        <f t="shared" si="9"/>
        <v>30.16</v>
      </c>
      <c r="W46" s="38"/>
      <c r="X46" s="38">
        <v>75</v>
      </c>
      <c r="Y46" s="38">
        <v>65</v>
      </c>
      <c r="Z46" s="38"/>
      <c r="AA46" s="38"/>
      <c r="AB46" s="29" t="s">
        <v>83</v>
      </c>
      <c r="AC46" s="53">
        <f t="shared" si="0"/>
        <v>4.0999999999999996</v>
      </c>
      <c r="AD46" s="53">
        <f t="shared" si="1"/>
        <v>5.72</v>
      </c>
      <c r="AE46" s="53">
        <f t="shared" si="2"/>
        <v>15.56</v>
      </c>
      <c r="AF46" s="53">
        <f t="shared" si="3"/>
        <v>48.69</v>
      </c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</row>
    <row r="47" spans="1:44" ht="14.25" customHeight="1">
      <c r="A47" s="38"/>
      <c r="B47" s="30" t="str">
        <f t="shared" si="4"/>
        <v xml:space="preserve">Kantor Kelurahan Melong
Jl. Melong Sakola No.72 Melong </v>
      </c>
      <c r="C47" s="13" t="s">
        <v>103</v>
      </c>
      <c r="D47" s="13" t="s">
        <v>104</v>
      </c>
      <c r="E47" s="31" t="s">
        <v>154</v>
      </c>
      <c r="F47" s="54">
        <f t="shared" si="5"/>
        <v>5.72</v>
      </c>
      <c r="G47" s="13" t="s">
        <v>49</v>
      </c>
      <c r="H47" s="54">
        <f t="shared" si="6"/>
        <v>48.69</v>
      </c>
      <c r="I47" s="38"/>
      <c r="J47" s="38">
        <v>75</v>
      </c>
      <c r="K47" s="38">
        <v>65</v>
      </c>
      <c r="L47" s="38"/>
      <c r="M47" s="38"/>
      <c r="N47" s="38"/>
      <c r="O47" s="38"/>
      <c r="P47" s="55" t="str">
        <f t="shared" si="7"/>
        <v xml:space="preserve">Kantor Kelurahan Melong
Jl. Melong Sakola No.72 Melong </v>
      </c>
      <c r="Q47" s="13" t="s">
        <v>103</v>
      </c>
      <c r="R47" s="13" t="s">
        <v>104</v>
      </c>
      <c r="S47" s="31" t="s">
        <v>154</v>
      </c>
      <c r="T47" s="54">
        <f t="shared" si="8"/>
        <v>4.0999999999999996</v>
      </c>
      <c r="U47" s="54">
        <v>0</v>
      </c>
      <c r="V47" s="54">
        <f t="shared" si="9"/>
        <v>15.56</v>
      </c>
      <c r="W47" s="38"/>
      <c r="X47" s="38">
        <v>75</v>
      </c>
      <c r="Y47" s="38">
        <v>65</v>
      </c>
      <c r="Z47" s="38"/>
      <c r="AA47" s="38"/>
      <c r="AB47" s="29" t="s">
        <v>86</v>
      </c>
      <c r="AC47" s="53">
        <f t="shared" si="0"/>
        <v>12.91</v>
      </c>
      <c r="AD47" s="53">
        <f t="shared" si="1"/>
        <v>3.09</v>
      </c>
      <c r="AE47" s="53">
        <f t="shared" si="2"/>
        <v>21.5</v>
      </c>
      <c r="AF47" s="53">
        <f t="shared" si="3"/>
        <v>28.84</v>
      </c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</row>
    <row r="48" spans="1:44" ht="14.25" customHeight="1">
      <c r="A48" s="38"/>
      <c r="B48" s="30" t="str">
        <f t="shared" si="4"/>
        <v>Perusahaan Logam Bima
Jl. Raya No.518 Padasuka</v>
      </c>
      <c r="C48" s="13" t="s">
        <v>105</v>
      </c>
      <c r="D48" s="13" t="s">
        <v>106</v>
      </c>
      <c r="E48" s="31" t="s">
        <v>154</v>
      </c>
      <c r="F48" s="54">
        <f t="shared" si="5"/>
        <v>3.09</v>
      </c>
      <c r="G48" s="13" t="s">
        <v>49</v>
      </c>
      <c r="H48" s="54">
        <f t="shared" si="6"/>
        <v>28.84</v>
      </c>
      <c r="I48" s="38"/>
      <c r="J48" s="38">
        <v>75</v>
      </c>
      <c r="K48" s="38">
        <v>65</v>
      </c>
      <c r="L48" s="38"/>
      <c r="M48" s="38"/>
      <c r="N48" s="38"/>
      <c r="O48" s="38"/>
      <c r="P48" s="55" t="str">
        <f t="shared" si="7"/>
        <v>Perusahaan Logam Bima
Jl. Raya No.518 Padasuka</v>
      </c>
      <c r="Q48" s="13" t="s">
        <v>105</v>
      </c>
      <c r="R48" s="13" t="s">
        <v>106</v>
      </c>
      <c r="S48" s="31" t="s">
        <v>154</v>
      </c>
      <c r="T48" s="54">
        <f t="shared" si="8"/>
        <v>12.91</v>
      </c>
      <c r="U48" s="54">
        <v>0</v>
      </c>
      <c r="V48" s="54">
        <f t="shared" si="9"/>
        <v>21.5</v>
      </c>
      <c r="W48" s="38"/>
      <c r="X48" s="38">
        <v>75</v>
      </c>
      <c r="Y48" s="38">
        <v>65</v>
      </c>
      <c r="Z48" s="38"/>
      <c r="AA48" s="38"/>
      <c r="AB48" s="29" t="s">
        <v>89</v>
      </c>
      <c r="AC48" s="53">
        <f t="shared" si="0"/>
        <v>14.77</v>
      </c>
      <c r="AD48" s="53">
        <f t="shared" si="1"/>
        <v>7.65</v>
      </c>
      <c r="AE48" s="53">
        <f t="shared" si="2"/>
        <v>26.96</v>
      </c>
      <c r="AF48" s="53">
        <f t="shared" si="3"/>
        <v>31.5</v>
      </c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</row>
    <row r="49" spans="1:44" ht="14.25" customHeight="1">
      <c r="A49" s="38"/>
      <c r="B49" s="30" t="str">
        <f t="shared" si="4"/>
        <v>PT Jenshiang Nusantara
Jl Mancong No.238 Melong</v>
      </c>
      <c r="C49" s="13" t="s">
        <v>107</v>
      </c>
      <c r="D49" s="13" t="s">
        <v>108</v>
      </c>
      <c r="E49" s="31" t="s">
        <v>154</v>
      </c>
      <c r="F49" s="54">
        <f t="shared" si="5"/>
        <v>7.65</v>
      </c>
      <c r="G49" s="13" t="s">
        <v>49</v>
      </c>
      <c r="H49" s="54">
        <f t="shared" si="6"/>
        <v>31.5</v>
      </c>
      <c r="I49" s="38"/>
      <c r="J49" s="38">
        <v>75</v>
      </c>
      <c r="K49" s="38">
        <v>65</v>
      </c>
      <c r="L49" s="38"/>
      <c r="M49" s="38"/>
      <c r="N49" s="38"/>
      <c r="O49" s="38"/>
      <c r="P49" s="55" t="str">
        <f t="shared" si="7"/>
        <v>PT Jenshiang Nusantara
Jl Mancong No.238 Melong</v>
      </c>
      <c r="Q49" s="13" t="s">
        <v>107</v>
      </c>
      <c r="R49" s="13" t="s">
        <v>108</v>
      </c>
      <c r="S49" s="31" t="s">
        <v>154</v>
      </c>
      <c r="T49" s="54">
        <f t="shared" si="8"/>
        <v>14.77</v>
      </c>
      <c r="U49" s="54">
        <v>0</v>
      </c>
      <c r="V49" s="54">
        <f t="shared" si="9"/>
        <v>26.96</v>
      </c>
      <c r="W49" s="38"/>
      <c r="X49" s="38">
        <v>75</v>
      </c>
      <c r="Y49" s="38">
        <v>65</v>
      </c>
      <c r="Z49" s="38"/>
      <c r="AA49" s="38"/>
      <c r="AB49" s="29" t="s">
        <v>92</v>
      </c>
      <c r="AC49" s="53">
        <f t="shared" si="0"/>
        <v>5.52</v>
      </c>
      <c r="AD49" s="53">
        <f t="shared" si="1"/>
        <v>5.04</v>
      </c>
      <c r="AE49" s="53">
        <f t="shared" si="2"/>
        <v>29.37</v>
      </c>
      <c r="AF49" s="53">
        <f t="shared" si="3"/>
        <v>35.81</v>
      </c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</row>
    <row r="50" spans="1:44" ht="14.25" customHeight="1">
      <c r="A50" s="38"/>
      <c r="B50" s="30" t="str">
        <f t="shared" si="4"/>
        <v>Perum Pilar Mas
Jl. Mahar Martanegara Utama</v>
      </c>
      <c r="C50" s="13" t="s">
        <v>109</v>
      </c>
      <c r="D50" s="13" t="s">
        <v>110</v>
      </c>
      <c r="E50" s="31" t="s">
        <v>154</v>
      </c>
      <c r="F50" s="54">
        <f t="shared" si="5"/>
        <v>5.04</v>
      </c>
      <c r="G50" s="13" t="s">
        <v>49</v>
      </c>
      <c r="H50" s="54">
        <f t="shared" si="6"/>
        <v>35.81</v>
      </c>
      <c r="I50" s="38"/>
      <c r="J50" s="38">
        <v>75</v>
      </c>
      <c r="K50" s="38">
        <v>65</v>
      </c>
      <c r="L50" s="38"/>
      <c r="M50" s="38"/>
      <c r="N50" s="38"/>
      <c r="O50" s="38"/>
      <c r="P50" s="55" t="str">
        <f t="shared" si="7"/>
        <v>Perum Pilar Mas
Jl. Mahar Martanegara Utama</v>
      </c>
      <c r="Q50" s="13" t="s">
        <v>109</v>
      </c>
      <c r="R50" s="13" t="s">
        <v>110</v>
      </c>
      <c r="S50" s="31" t="s">
        <v>154</v>
      </c>
      <c r="T50" s="54">
        <f t="shared" si="8"/>
        <v>5.52</v>
      </c>
      <c r="U50" s="54">
        <v>0</v>
      </c>
      <c r="V50" s="54">
        <f t="shared" si="9"/>
        <v>29.37</v>
      </c>
      <c r="W50" s="38"/>
      <c r="X50" s="38">
        <v>75</v>
      </c>
      <c r="Y50" s="38">
        <v>65</v>
      </c>
      <c r="Z50" s="38"/>
      <c r="AA50" s="38"/>
      <c r="AB50" s="29" t="s">
        <v>95</v>
      </c>
      <c r="AC50" s="53">
        <f t="shared" si="0"/>
        <v>4.72</v>
      </c>
      <c r="AD50" s="53">
        <f t="shared" si="1"/>
        <v>4.42</v>
      </c>
      <c r="AE50" s="53">
        <f t="shared" si="2"/>
        <v>26.38</v>
      </c>
      <c r="AF50" s="53">
        <f t="shared" si="3"/>
        <v>27.82</v>
      </c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</row>
    <row r="51" spans="1:44" ht="14.25" customHeight="1">
      <c r="A51" s="38"/>
      <c r="B51" s="30" t="str">
        <f t="shared" si="4"/>
        <v>Kantor Kel Cigugur Tengah
Jl Abdul Halim No 178 Cigugur Tengah</v>
      </c>
      <c r="C51" s="13" t="s">
        <v>111</v>
      </c>
      <c r="D51" s="13" t="s">
        <v>112</v>
      </c>
      <c r="E51" s="31" t="s">
        <v>154</v>
      </c>
      <c r="F51" s="54">
        <f t="shared" si="5"/>
        <v>4.42</v>
      </c>
      <c r="G51" s="13" t="s">
        <v>49</v>
      </c>
      <c r="H51" s="54">
        <f t="shared" si="6"/>
        <v>27.82</v>
      </c>
      <c r="I51" s="38"/>
      <c r="J51" s="38">
        <v>75</v>
      </c>
      <c r="K51" s="38">
        <v>65</v>
      </c>
      <c r="L51" s="38"/>
      <c r="M51" s="38"/>
      <c r="N51" s="38"/>
      <c r="O51" s="38"/>
      <c r="P51" s="55" t="str">
        <f t="shared" si="7"/>
        <v>Kantor Kel Cigugur Tengah
Jl Abdul Halim No 178 Cigugur Tengah</v>
      </c>
      <c r="Q51" s="13" t="s">
        <v>111</v>
      </c>
      <c r="R51" s="13" t="s">
        <v>112</v>
      </c>
      <c r="S51" s="31" t="s">
        <v>154</v>
      </c>
      <c r="T51" s="54">
        <f t="shared" si="8"/>
        <v>4.72</v>
      </c>
      <c r="U51" s="54">
        <v>0</v>
      </c>
      <c r="V51" s="54">
        <f t="shared" si="9"/>
        <v>26.38</v>
      </c>
      <c r="W51" s="38"/>
      <c r="X51" s="38">
        <v>75</v>
      </c>
      <c r="Y51" s="38">
        <v>65</v>
      </c>
      <c r="Z51" s="38"/>
      <c r="AA51" s="38"/>
      <c r="AB51" s="38"/>
      <c r="AC51" s="53">
        <f>AVERAGE(AC43:AD50)</f>
        <v>9.85</v>
      </c>
      <c r="AD51" s="53"/>
      <c r="AE51" s="53">
        <f>AVERAGE(AE43:AF50)</f>
        <v>27.779374999999998</v>
      </c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spans="1:44" ht="14.2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53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</row>
    <row r="53" spans="1:44" ht="14.2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>
        <f>AC51/20</f>
        <v>0.49249999999999999</v>
      </c>
      <c r="AD53" s="38"/>
      <c r="AE53" s="38">
        <f>AE51/40</f>
        <v>0.69448437499999993</v>
      </c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</row>
    <row r="54" spans="1:44" ht="14.25" customHeight="1">
      <c r="A54" s="38"/>
      <c r="B54" s="38"/>
      <c r="C54" s="38"/>
      <c r="D54" s="38"/>
      <c r="E54" s="38"/>
      <c r="F54" s="53">
        <f>AVERAGE(F44:F51)</f>
        <v>6.4737499999999999</v>
      </c>
      <c r="G54" s="38"/>
      <c r="H54" s="53">
        <f>AVERAGE(H44:H51)</f>
        <v>30.848749999999999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53">
        <f>AVERAGE(T44:T51)</f>
        <v>13.226249999999999</v>
      </c>
      <c r="U54" s="38"/>
      <c r="V54" s="53">
        <f>AVERAGE(V44:V51)</f>
        <v>24.71</v>
      </c>
      <c r="W54" s="38"/>
      <c r="X54" s="38"/>
      <c r="Y54" s="38"/>
      <c r="Z54" s="38"/>
      <c r="AA54" s="38"/>
      <c r="AB54" s="38"/>
      <c r="AC54" s="38"/>
      <c r="AD54" s="38">
        <f>(AC53+AE53)/2</f>
        <v>0.59349218749999999</v>
      </c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</row>
    <row r="55" spans="1:44" ht="14.25" customHeight="1">
      <c r="A55" s="38"/>
      <c r="B55" s="38"/>
      <c r="C55" s="38"/>
      <c r="D55" s="38"/>
      <c r="E55" s="38"/>
      <c r="F55" s="38">
        <f>F54/20</f>
        <v>0.32368750000000002</v>
      </c>
      <c r="G55" s="38"/>
      <c r="H55" s="38">
        <f>H54/40</f>
        <v>0.77121874999999995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>
        <f>T54/20</f>
        <v>0.66131249999999997</v>
      </c>
      <c r="U55" s="38"/>
      <c r="V55" s="38">
        <f>V54/40</f>
        <v>0.61775000000000002</v>
      </c>
      <c r="W55" s="38"/>
      <c r="X55" s="38"/>
      <c r="Y55" s="38"/>
      <c r="Z55" s="38"/>
      <c r="AA55" s="38"/>
      <c r="AB55" s="38"/>
      <c r="AC55" s="38" t="s">
        <v>76</v>
      </c>
      <c r="AD55" s="38">
        <f>100-((50/0.9)*(AD54-0.1))</f>
        <v>72.583767361111114</v>
      </c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</row>
    <row r="56" spans="1:44" ht="14.25" customHeight="1">
      <c r="A56" s="38"/>
      <c r="B56" s="38"/>
      <c r="C56" s="38"/>
      <c r="D56" s="38"/>
      <c r="E56" s="38"/>
      <c r="F56" s="38"/>
      <c r="G56" s="38">
        <f>F55+H55</f>
        <v>1.09490625</v>
      </c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>
        <f>T55+V55</f>
        <v>1.2790625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</row>
    <row r="57" spans="1:44" ht="14.25" customHeight="1">
      <c r="A57" s="38"/>
      <c r="B57" s="38"/>
      <c r="C57" s="38"/>
      <c r="D57" s="38"/>
      <c r="E57" s="38"/>
      <c r="F57" s="38"/>
      <c r="G57" s="38">
        <f>G56/2</f>
        <v>0.54745312499999998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>
        <f>U56/2</f>
        <v>0.63953125</v>
      </c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</row>
    <row r="58" spans="1:44" ht="14.25" customHeight="1">
      <c r="A58" s="38"/>
      <c r="B58" s="38"/>
      <c r="C58" s="38"/>
      <c r="D58" s="38"/>
      <c r="E58" s="38"/>
      <c r="F58" s="38"/>
      <c r="G58" s="38">
        <f>100-((50/0.9)*(G57-0.1))</f>
        <v>75.141493055555557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>
        <f>100-((50/0.9)*(U57-0.1))</f>
        <v>70.026041666666657</v>
      </c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</row>
    <row r="59" spans="1:44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</row>
    <row r="60" spans="1:44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</row>
    <row r="61" spans="1:44" ht="14.25" customHeight="1">
      <c r="A61" s="38"/>
      <c r="B61" s="38" t="str">
        <f>B42</f>
        <v>1. Pengujian dilakukan pada bulan Oktober 2021 oleh PT. Anugrah Analisis Sempurna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 t="str">
        <f>F62</f>
        <v>SO2 (µg/Nm3)</v>
      </c>
      <c r="R61" s="38"/>
      <c r="S61" s="38"/>
      <c r="T61" s="38"/>
      <c r="U61" s="38"/>
      <c r="V61" s="38"/>
      <c r="W61" s="38" t="str">
        <f>H62</f>
        <v>NO2 (µg/Nm3)</v>
      </c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</row>
    <row r="62" spans="1:44" ht="14.25" customHeight="1">
      <c r="A62" s="38"/>
      <c r="B62" s="13" t="s">
        <v>20</v>
      </c>
      <c r="C62" s="13" t="s">
        <v>21</v>
      </c>
      <c r="D62" s="13" t="s">
        <v>22</v>
      </c>
      <c r="E62" s="13" t="s">
        <v>139</v>
      </c>
      <c r="F62" s="13" t="s">
        <v>140</v>
      </c>
      <c r="G62" s="13" t="s">
        <v>26</v>
      </c>
      <c r="H62" s="13" t="s">
        <v>141</v>
      </c>
      <c r="I62" s="38"/>
      <c r="J62" s="38"/>
      <c r="K62" s="38"/>
      <c r="L62" s="38" t="s">
        <v>169</v>
      </c>
      <c r="M62" s="38" t="s">
        <v>170</v>
      </c>
      <c r="N62" s="38" t="s">
        <v>171</v>
      </c>
      <c r="O62" s="38" t="s">
        <v>172</v>
      </c>
      <c r="P62" s="38" t="s">
        <v>2</v>
      </c>
      <c r="Q62" s="56" t="s">
        <v>122</v>
      </c>
      <c r="R62" s="38"/>
      <c r="S62" s="38" t="s">
        <v>169</v>
      </c>
      <c r="T62" s="38" t="s">
        <v>170</v>
      </c>
      <c r="U62" s="38" t="s">
        <v>171</v>
      </c>
      <c r="V62" s="38" t="s">
        <v>172</v>
      </c>
      <c r="W62" s="38" t="s">
        <v>2</v>
      </c>
      <c r="X62" s="56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</row>
    <row r="63" spans="1:44" ht="14.25" customHeight="1">
      <c r="A63" s="38"/>
      <c r="B63" s="30" t="str">
        <f t="shared" ref="B63:B70" si="10">B44</f>
        <v>Kantor BPJS Kesehatan
Jl. Sangkuriang No.65 Cibabat</v>
      </c>
      <c r="C63" s="13" t="s">
        <v>98</v>
      </c>
      <c r="D63" s="13" t="s">
        <v>75</v>
      </c>
      <c r="E63" s="31" t="s">
        <v>154</v>
      </c>
      <c r="F63" s="54">
        <f t="shared" ref="F63:F70" si="11">F44</f>
        <v>10.59</v>
      </c>
      <c r="G63" s="13" t="s">
        <v>49</v>
      </c>
      <c r="H63" s="54">
        <f t="shared" ref="H63:H70" si="12">H44</f>
        <v>24.76</v>
      </c>
      <c r="I63" s="38"/>
      <c r="J63" s="38"/>
      <c r="K63" s="38"/>
      <c r="L63" s="38">
        <v>50</v>
      </c>
      <c r="M63" s="38">
        <v>0</v>
      </c>
      <c r="N63" s="38">
        <v>52</v>
      </c>
      <c r="O63" s="38">
        <v>0</v>
      </c>
      <c r="P63" s="38">
        <f t="shared" ref="P63:P70" si="13">(((L63-M63)/(N63-O63))*(F63-O63))+M63</f>
        <v>10.182692307692308</v>
      </c>
      <c r="Q63" s="56" t="s">
        <v>6</v>
      </c>
      <c r="R63" s="38"/>
      <c r="S63" s="38">
        <v>50</v>
      </c>
      <c r="T63" s="38">
        <v>0</v>
      </c>
      <c r="U63" s="38">
        <v>80</v>
      </c>
      <c r="V63" s="38">
        <v>0</v>
      </c>
      <c r="W63" s="53">
        <f t="shared" ref="W63:W70" si="14">(((S63-T63)/(U63-V63))*(H63-V63))+T63</f>
        <v>15.475000000000001</v>
      </c>
      <c r="X63" s="56" t="s">
        <v>6</v>
      </c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</row>
    <row r="64" spans="1:44" ht="14.25" customHeight="1">
      <c r="A64" s="38"/>
      <c r="B64" s="30" t="str">
        <f t="shared" si="10"/>
        <v>PT Bina Nusantara Prima
Jl. Industri 2 No. 18 Utama</v>
      </c>
      <c r="C64" s="13" t="s">
        <v>100</v>
      </c>
      <c r="D64" s="13" t="s">
        <v>101</v>
      </c>
      <c r="E64" s="31" t="s">
        <v>154</v>
      </c>
      <c r="F64" s="54">
        <f t="shared" si="11"/>
        <v>11.64</v>
      </c>
      <c r="G64" s="13" t="s">
        <v>49</v>
      </c>
      <c r="H64" s="54">
        <f t="shared" si="12"/>
        <v>34.619999999999997</v>
      </c>
      <c r="I64" s="38"/>
      <c r="J64" s="38"/>
      <c r="K64" s="38"/>
      <c r="L64" s="38">
        <v>50</v>
      </c>
      <c r="M64" s="38">
        <v>0</v>
      </c>
      <c r="N64" s="38">
        <v>52</v>
      </c>
      <c r="O64" s="38">
        <v>0</v>
      </c>
      <c r="P64" s="38">
        <f t="shared" si="13"/>
        <v>11.192307692307693</v>
      </c>
      <c r="Q64" s="56" t="s">
        <v>6</v>
      </c>
      <c r="R64" s="38"/>
      <c r="S64" s="38">
        <v>50</v>
      </c>
      <c r="T64" s="38">
        <v>0</v>
      </c>
      <c r="U64" s="38">
        <v>80</v>
      </c>
      <c r="V64" s="38">
        <v>0</v>
      </c>
      <c r="W64" s="53">
        <f t="shared" si="14"/>
        <v>21.637499999999999</v>
      </c>
      <c r="X64" s="56" t="s">
        <v>6</v>
      </c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</row>
    <row r="65" spans="1:44" ht="14.25" customHeight="1">
      <c r="A65" s="38"/>
      <c r="B65" s="30" t="str">
        <f t="shared" si="10"/>
        <v>Perumahan Kemarung Regency
Jl. Kamarung Citeureup</v>
      </c>
      <c r="C65" s="13" t="s">
        <v>81</v>
      </c>
      <c r="D65" s="13" t="s">
        <v>102</v>
      </c>
      <c r="E65" s="31" t="s">
        <v>154</v>
      </c>
      <c r="F65" s="54">
        <f t="shared" si="11"/>
        <v>3.64</v>
      </c>
      <c r="G65" s="13" t="s">
        <v>49</v>
      </c>
      <c r="H65" s="54">
        <f t="shared" si="12"/>
        <v>14.75</v>
      </c>
      <c r="I65" s="38"/>
      <c r="J65" s="38"/>
      <c r="K65" s="38"/>
      <c r="L65" s="38">
        <v>50</v>
      </c>
      <c r="M65" s="38">
        <v>0</v>
      </c>
      <c r="N65" s="38">
        <v>52</v>
      </c>
      <c r="O65" s="38">
        <v>0</v>
      </c>
      <c r="P65" s="38">
        <f t="shared" si="13"/>
        <v>3.5</v>
      </c>
      <c r="Q65" s="56" t="s">
        <v>6</v>
      </c>
      <c r="R65" s="38"/>
      <c r="S65" s="38">
        <v>50</v>
      </c>
      <c r="T65" s="38">
        <v>0</v>
      </c>
      <c r="U65" s="38">
        <v>80</v>
      </c>
      <c r="V65" s="38">
        <v>0</v>
      </c>
      <c r="W65" s="53">
        <f t="shared" si="14"/>
        <v>9.21875</v>
      </c>
      <c r="X65" s="56" t="s">
        <v>6</v>
      </c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</row>
    <row r="66" spans="1:44" ht="14.25" customHeight="1">
      <c r="A66" s="38"/>
      <c r="B66" s="30" t="str">
        <f t="shared" si="10"/>
        <v xml:space="preserve">Kantor Kelurahan Melong
Jl. Melong Sakola No.72 Melong </v>
      </c>
      <c r="C66" s="13" t="s">
        <v>103</v>
      </c>
      <c r="D66" s="13" t="s">
        <v>104</v>
      </c>
      <c r="E66" s="31" t="s">
        <v>154</v>
      </c>
      <c r="F66" s="54">
        <f t="shared" si="11"/>
        <v>5.72</v>
      </c>
      <c r="G66" s="13" t="s">
        <v>49</v>
      </c>
      <c r="H66" s="54">
        <f t="shared" si="12"/>
        <v>48.69</v>
      </c>
      <c r="I66" s="38"/>
      <c r="J66" s="38"/>
      <c r="K66" s="38"/>
      <c r="L66" s="38">
        <v>50</v>
      </c>
      <c r="M66" s="38">
        <v>0</v>
      </c>
      <c r="N66" s="38">
        <v>52</v>
      </c>
      <c r="O66" s="38">
        <v>0</v>
      </c>
      <c r="P66" s="38">
        <f t="shared" si="13"/>
        <v>5.5</v>
      </c>
      <c r="Q66" s="56" t="s">
        <v>6</v>
      </c>
      <c r="R66" s="38"/>
      <c r="S66" s="38">
        <v>50</v>
      </c>
      <c r="T66" s="38">
        <v>0</v>
      </c>
      <c r="U66" s="38">
        <v>80</v>
      </c>
      <c r="V66" s="38">
        <v>0</v>
      </c>
      <c r="W66" s="53">
        <f t="shared" si="14"/>
        <v>30.431249999999999</v>
      </c>
      <c r="X66" s="56" t="s">
        <v>6</v>
      </c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</row>
    <row r="67" spans="1:44" ht="14.25" customHeight="1">
      <c r="A67" s="38"/>
      <c r="B67" s="30" t="str">
        <f t="shared" si="10"/>
        <v>Perusahaan Logam Bima
Jl. Raya No.518 Padasuka</v>
      </c>
      <c r="C67" s="13" t="s">
        <v>105</v>
      </c>
      <c r="D67" s="13" t="s">
        <v>106</v>
      </c>
      <c r="E67" s="31" t="s">
        <v>154</v>
      </c>
      <c r="F67" s="54">
        <f t="shared" si="11"/>
        <v>3.09</v>
      </c>
      <c r="G67" s="13" t="s">
        <v>49</v>
      </c>
      <c r="H67" s="54">
        <f t="shared" si="12"/>
        <v>28.84</v>
      </c>
      <c r="I67" s="38"/>
      <c r="J67" s="38"/>
      <c r="K67" s="38"/>
      <c r="L67" s="38">
        <v>50</v>
      </c>
      <c r="M67" s="38">
        <v>0</v>
      </c>
      <c r="N67" s="38">
        <v>52</v>
      </c>
      <c r="O67" s="38">
        <v>0</v>
      </c>
      <c r="P67" s="38">
        <f t="shared" si="13"/>
        <v>2.9711538461538463</v>
      </c>
      <c r="Q67" s="56" t="s">
        <v>6</v>
      </c>
      <c r="R67" s="38"/>
      <c r="S67" s="38">
        <v>50</v>
      </c>
      <c r="T67" s="38">
        <v>0</v>
      </c>
      <c r="U67" s="38">
        <v>80</v>
      </c>
      <c r="V67" s="38">
        <v>0</v>
      </c>
      <c r="W67" s="53">
        <f t="shared" si="14"/>
        <v>18.024999999999999</v>
      </c>
      <c r="X67" s="56" t="s">
        <v>6</v>
      </c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</row>
    <row r="68" spans="1:44" ht="14.25" customHeight="1">
      <c r="A68" s="38"/>
      <c r="B68" s="30" t="str">
        <f t="shared" si="10"/>
        <v>PT Jenshiang Nusantara
Jl Mancong No.238 Melong</v>
      </c>
      <c r="C68" s="13" t="s">
        <v>107</v>
      </c>
      <c r="D68" s="13" t="s">
        <v>108</v>
      </c>
      <c r="E68" s="31" t="s">
        <v>154</v>
      </c>
      <c r="F68" s="54">
        <f t="shared" si="11"/>
        <v>7.65</v>
      </c>
      <c r="G68" s="13" t="s">
        <v>49</v>
      </c>
      <c r="H68" s="54">
        <f t="shared" si="12"/>
        <v>31.5</v>
      </c>
      <c r="I68" s="38"/>
      <c r="J68" s="38"/>
      <c r="K68" s="38"/>
      <c r="L68" s="38">
        <v>50</v>
      </c>
      <c r="M68" s="38">
        <v>0</v>
      </c>
      <c r="N68" s="38">
        <v>52</v>
      </c>
      <c r="O68" s="38">
        <v>0</v>
      </c>
      <c r="P68" s="38">
        <f t="shared" si="13"/>
        <v>7.3557692307692317</v>
      </c>
      <c r="Q68" s="56" t="s">
        <v>6</v>
      </c>
      <c r="R68" s="38"/>
      <c r="S68" s="38">
        <v>50</v>
      </c>
      <c r="T68" s="38">
        <v>0</v>
      </c>
      <c r="U68" s="38">
        <v>80</v>
      </c>
      <c r="V68" s="38">
        <v>0</v>
      </c>
      <c r="W68" s="53">
        <f t="shared" si="14"/>
        <v>19.6875</v>
      </c>
      <c r="X68" s="56" t="s">
        <v>6</v>
      </c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</row>
    <row r="69" spans="1:44" ht="14.25" customHeight="1">
      <c r="A69" s="38"/>
      <c r="B69" s="30" t="str">
        <f t="shared" si="10"/>
        <v>Perum Pilar Mas
Jl. Mahar Martanegara Utama</v>
      </c>
      <c r="C69" s="13" t="s">
        <v>109</v>
      </c>
      <c r="D69" s="13" t="s">
        <v>110</v>
      </c>
      <c r="E69" s="31" t="s">
        <v>154</v>
      </c>
      <c r="F69" s="54">
        <f t="shared" si="11"/>
        <v>5.04</v>
      </c>
      <c r="G69" s="13" t="s">
        <v>49</v>
      </c>
      <c r="H69" s="54">
        <f t="shared" si="12"/>
        <v>35.81</v>
      </c>
      <c r="I69" s="38"/>
      <c r="J69" s="38"/>
      <c r="K69" s="38"/>
      <c r="L69" s="38">
        <v>50</v>
      </c>
      <c r="M69" s="38">
        <v>0</v>
      </c>
      <c r="N69" s="38">
        <v>52</v>
      </c>
      <c r="O69" s="38">
        <v>0</v>
      </c>
      <c r="P69" s="38">
        <f t="shared" si="13"/>
        <v>4.8461538461538467</v>
      </c>
      <c r="Q69" s="56" t="s">
        <v>6</v>
      </c>
      <c r="R69" s="38"/>
      <c r="S69" s="38">
        <v>50</v>
      </c>
      <c r="T69" s="38">
        <v>0</v>
      </c>
      <c r="U69" s="38">
        <v>80</v>
      </c>
      <c r="V69" s="38">
        <v>0</v>
      </c>
      <c r="W69" s="53">
        <f t="shared" si="14"/>
        <v>22.381250000000001</v>
      </c>
      <c r="X69" s="56" t="s">
        <v>6</v>
      </c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</row>
    <row r="70" spans="1:44" ht="14.25" customHeight="1">
      <c r="A70" s="38"/>
      <c r="B70" s="30" t="str">
        <f t="shared" si="10"/>
        <v>Kantor Kel Cigugur Tengah
Jl Abdul Halim No 178 Cigugur Tengah</v>
      </c>
      <c r="C70" s="13" t="s">
        <v>111</v>
      </c>
      <c r="D70" s="13" t="s">
        <v>112</v>
      </c>
      <c r="E70" s="31" t="s">
        <v>154</v>
      </c>
      <c r="F70" s="54">
        <f t="shared" si="11"/>
        <v>4.42</v>
      </c>
      <c r="G70" s="13" t="s">
        <v>49</v>
      </c>
      <c r="H70" s="54">
        <f t="shared" si="12"/>
        <v>27.82</v>
      </c>
      <c r="I70" s="38"/>
      <c r="J70" s="38"/>
      <c r="K70" s="38"/>
      <c r="L70" s="38">
        <v>50</v>
      </c>
      <c r="M70" s="38">
        <v>0</v>
      </c>
      <c r="N70" s="38">
        <v>52</v>
      </c>
      <c r="O70" s="38">
        <v>0</v>
      </c>
      <c r="P70" s="38">
        <f t="shared" si="13"/>
        <v>4.25</v>
      </c>
      <c r="Q70" s="56" t="s">
        <v>6</v>
      </c>
      <c r="R70" s="38"/>
      <c r="S70" s="38">
        <v>50</v>
      </c>
      <c r="T70" s="38">
        <v>0</v>
      </c>
      <c r="U70" s="38">
        <v>80</v>
      </c>
      <c r="V70" s="38">
        <v>0</v>
      </c>
      <c r="W70" s="53">
        <f t="shared" si="14"/>
        <v>17.387499999999999</v>
      </c>
      <c r="X70" s="56" t="s">
        <v>6</v>
      </c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</row>
    <row r="71" spans="1:44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</row>
    <row r="72" spans="1:44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</row>
    <row r="73" spans="1:44" ht="14.25" customHeight="1">
      <c r="A73" s="38"/>
      <c r="B73" s="38" t="s">
        <v>76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</row>
    <row r="74" spans="1:44" ht="14.25" customHeight="1">
      <c r="A74" s="38"/>
      <c r="B74" s="38" t="s">
        <v>173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</row>
    <row r="75" spans="1:44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</row>
    <row r="76" spans="1:44" ht="14.25" customHeight="1">
      <c r="A76" s="38"/>
      <c r="B76" s="38" t="s">
        <v>174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</row>
    <row r="77" spans="1:44" ht="14.25" customHeight="1">
      <c r="A77" s="38"/>
      <c r="B77" s="38" t="s">
        <v>175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</row>
    <row r="78" spans="1:44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</row>
    <row r="79" spans="1:44" ht="14.25" customHeight="1">
      <c r="A79" s="38"/>
      <c r="B79" s="38" t="s">
        <v>176</v>
      </c>
      <c r="C79" s="38" t="s">
        <v>177</v>
      </c>
      <c r="D79" s="38" t="s">
        <v>178</v>
      </c>
      <c r="E79" s="38" t="s">
        <v>174</v>
      </c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</row>
    <row r="80" spans="1:44" ht="14.25" customHeight="1">
      <c r="A80" s="38"/>
      <c r="B80" s="38" t="s">
        <v>7</v>
      </c>
      <c r="C80" s="53">
        <f>AVERAGE(F63:F70)</f>
        <v>6.4737499999999999</v>
      </c>
      <c r="D80" s="38">
        <v>20</v>
      </c>
      <c r="E80" s="38">
        <f t="shared" ref="E80:E81" si="15">C80/D80</f>
        <v>0.32368750000000002</v>
      </c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</row>
    <row r="81" spans="1:44" ht="14.25" customHeight="1">
      <c r="A81" s="38"/>
      <c r="B81" s="38" t="s">
        <v>8</v>
      </c>
      <c r="C81" s="53">
        <f>AVERAGE(H63:H70)</f>
        <v>30.848749999999999</v>
      </c>
      <c r="D81" s="38">
        <v>40</v>
      </c>
      <c r="E81" s="38">
        <f t="shared" si="15"/>
        <v>0.77121874999999995</v>
      </c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</row>
    <row r="82" spans="1:44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</row>
    <row r="83" spans="1:44" ht="14.25" customHeight="1">
      <c r="A83" s="38"/>
      <c r="B83" s="38" t="s">
        <v>174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</row>
    <row r="84" spans="1:44" ht="14.25" customHeight="1">
      <c r="A84" s="38"/>
      <c r="B84" s="38">
        <f>(0.5*E80)+(0.5*E81)</f>
        <v>0.54745312499999998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</row>
    <row r="85" spans="1:44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</row>
    <row r="86" spans="1:44" ht="14.25" customHeight="1">
      <c r="A86" s="38"/>
      <c r="B86" s="38" t="s">
        <v>76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</row>
    <row r="87" spans="1:44" ht="14.25" customHeight="1">
      <c r="A87" s="38"/>
      <c r="B87" s="38">
        <f>100-((50/0.9)*(B84-0.1))</f>
        <v>75.141493055555557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</row>
    <row r="88" spans="1:44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</row>
    <row r="89" spans="1:44" ht="14.25" customHeight="1">
      <c r="A89" s="38"/>
      <c r="B89" s="38" t="str">
        <f>P42</f>
        <v>1. Pengujian dilakukan pada bulan April 2021 oleh PT. Anugrah Analisis Sempurna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 t="str">
        <f>F90</f>
        <v>SO2 (µg/Nm3)</v>
      </c>
      <c r="R89" s="38"/>
      <c r="S89" s="38"/>
      <c r="T89" s="38"/>
      <c r="U89" s="38"/>
      <c r="V89" s="38"/>
      <c r="W89" s="38"/>
      <c r="X89" s="38" t="str">
        <f>H90</f>
        <v>NO2 (µg/Nm3)</v>
      </c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</row>
    <row r="90" spans="1:44" ht="14.25" customHeight="1">
      <c r="A90" s="38"/>
      <c r="B90" s="13" t="s">
        <v>20</v>
      </c>
      <c r="C90" s="13" t="s">
        <v>21</v>
      </c>
      <c r="D90" s="13" t="s">
        <v>22</v>
      </c>
      <c r="E90" s="13" t="s">
        <v>139</v>
      </c>
      <c r="F90" s="13" t="s">
        <v>140</v>
      </c>
      <c r="G90" s="13" t="s">
        <v>26</v>
      </c>
      <c r="H90" s="13" t="s">
        <v>141</v>
      </c>
      <c r="I90" s="38"/>
      <c r="J90" s="38"/>
      <c r="K90" s="38"/>
      <c r="L90" s="38" t="s">
        <v>169</v>
      </c>
      <c r="M90" s="38" t="s">
        <v>170</v>
      </c>
      <c r="N90" s="38" t="s">
        <v>171</v>
      </c>
      <c r="O90" s="38" t="s">
        <v>172</v>
      </c>
      <c r="P90" s="38" t="s">
        <v>2</v>
      </c>
      <c r="Q90" s="56" t="s">
        <v>122</v>
      </c>
      <c r="R90" s="38"/>
      <c r="S90" s="38" t="s">
        <v>169</v>
      </c>
      <c r="T90" s="38" t="s">
        <v>170</v>
      </c>
      <c r="U90" s="38" t="s">
        <v>171</v>
      </c>
      <c r="V90" s="38" t="s">
        <v>172</v>
      </c>
      <c r="W90" s="38" t="s">
        <v>2</v>
      </c>
      <c r="X90" s="56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</row>
    <row r="91" spans="1:44" ht="14.25" customHeight="1">
      <c r="A91" s="38"/>
      <c r="B91" s="30" t="str">
        <f t="shared" ref="B91:B98" si="16">P44</f>
        <v>Kantor BPJS Kesehatan
Jl. Sangkuriang No.65 Cibabat</v>
      </c>
      <c r="C91" s="13" t="s">
        <v>98</v>
      </c>
      <c r="D91" s="13" t="s">
        <v>75</v>
      </c>
      <c r="E91" s="31" t="s">
        <v>154</v>
      </c>
      <c r="F91" s="54">
        <f t="shared" ref="F91:F98" si="17">T44</f>
        <v>7.74</v>
      </c>
      <c r="G91" s="13" t="s">
        <v>49</v>
      </c>
      <c r="H91" s="54">
        <f t="shared" ref="H91:H98" si="18">V44</f>
        <v>16.149999999999999</v>
      </c>
      <c r="I91" s="38"/>
      <c r="J91" s="38"/>
      <c r="K91" s="38"/>
      <c r="L91" s="38">
        <v>50</v>
      </c>
      <c r="M91" s="38">
        <v>0</v>
      </c>
      <c r="N91" s="38">
        <v>52</v>
      </c>
      <c r="O91" s="38">
        <v>0</v>
      </c>
      <c r="P91" s="38">
        <f t="shared" ref="P91:P98" si="19">(((L91-M91)/(N91-O91))*(F91-O91))+M91</f>
        <v>7.4423076923076925</v>
      </c>
      <c r="Q91" s="56" t="s">
        <v>6</v>
      </c>
      <c r="R91" s="38"/>
      <c r="S91" s="38">
        <v>50</v>
      </c>
      <c r="T91" s="38">
        <v>0</v>
      </c>
      <c r="U91" s="38">
        <v>80</v>
      </c>
      <c r="V91" s="38">
        <v>0</v>
      </c>
      <c r="W91" s="53">
        <f t="shared" ref="W91:W98" si="20">(((S91-T91)/(U91-V91))*(H91-V91))+T91</f>
        <v>10.09375</v>
      </c>
      <c r="X91" s="56" t="s">
        <v>6</v>
      </c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</row>
    <row r="92" spans="1:44" ht="14.25" customHeight="1">
      <c r="A92" s="38"/>
      <c r="B92" s="30" t="str">
        <f t="shared" si="16"/>
        <v>PT Bina Nusantara Prima
Jl. Industri 2 No. 18 Utama</v>
      </c>
      <c r="C92" s="13" t="s">
        <v>100</v>
      </c>
      <c r="D92" s="13" t="s">
        <v>101</v>
      </c>
      <c r="E92" s="31" t="s">
        <v>154</v>
      </c>
      <c r="F92" s="54">
        <f t="shared" si="17"/>
        <v>29.7</v>
      </c>
      <c r="G92" s="13" t="s">
        <v>49</v>
      </c>
      <c r="H92" s="54">
        <f t="shared" si="18"/>
        <v>31.6</v>
      </c>
      <c r="I92" s="38"/>
      <c r="J92" s="38"/>
      <c r="K92" s="38"/>
      <c r="L92" s="38">
        <v>50</v>
      </c>
      <c r="M92" s="38">
        <v>0</v>
      </c>
      <c r="N92" s="38">
        <v>52</v>
      </c>
      <c r="O92" s="38">
        <v>0</v>
      </c>
      <c r="P92" s="38">
        <f t="shared" si="19"/>
        <v>28.557692307692307</v>
      </c>
      <c r="Q92" s="56" t="s">
        <v>6</v>
      </c>
      <c r="R92" s="38"/>
      <c r="S92" s="38">
        <v>50</v>
      </c>
      <c r="T92" s="38">
        <v>0</v>
      </c>
      <c r="U92" s="38">
        <v>80</v>
      </c>
      <c r="V92" s="38">
        <v>0</v>
      </c>
      <c r="W92" s="53">
        <f t="shared" si="20"/>
        <v>19.75</v>
      </c>
      <c r="X92" s="56" t="s">
        <v>6</v>
      </c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</row>
    <row r="93" spans="1:44" ht="14.25" customHeight="1">
      <c r="A93" s="38"/>
      <c r="B93" s="30" t="str">
        <f t="shared" si="16"/>
        <v>Perumahan Kemarung Regency
Jl. Kamarung Citeureup</v>
      </c>
      <c r="C93" s="13" t="s">
        <v>81</v>
      </c>
      <c r="D93" s="13" t="s">
        <v>102</v>
      </c>
      <c r="E93" s="31" t="s">
        <v>154</v>
      </c>
      <c r="F93" s="54">
        <f t="shared" si="17"/>
        <v>26.35</v>
      </c>
      <c r="G93" s="13" t="s">
        <v>49</v>
      </c>
      <c r="H93" s="54">
        <f t="shared" si="18"/>
        <v>30.16</v>
      </c>
      <c r="I93" s="38"/>
      <c r="J93" s="38"/>
      <c r="K93" s="38"/>
      <c r="L93" s="38">
        <v>50</v>
      </c>
      <c r="M93" s="38">
        <v>0</v>
      </c>
      <c r="N93" s="38">
        <v>52</v>
      </c>
      <c r="O93" s="38">
        <v>0</v>
      </c>
      <c r="P93" s="38">
        <f t="shared" si="19"/>
        <v>25.336538461538463</v>
      </c>
      <c r="Q93" s="56" t="s">
        <v>6</v>
      </c>
      <c r="R93" s="38"/>
      <c r="S93" s="38">
        <v>50</v>
      </c>
      <c r="T93" s="38">
        <v>0</v>
      </c>
      <c r="U93" s="38">
        <v>80</v>
      </c>
      <c r="V93" s="38">
        <v>0</v>
      </c>
      <c r="W93" s="53">
        <f t="shared" si="20"/>
        <v>18.850000000000001</v>
      </c>
      <c r="X93" s="56" t="s">
        <v>6</v>
      </c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</row>
    <row r="94" spans="1:44" ht="14.25" customHeight="1">
      <c r="A94" s="38"/>
      <c r="B94" s="30" t="str">
        <f t="shared" si="16"/>
        <v xml:space="preserve">Kantor Kelurahan Melong
Jl. Melong Sakola No.72 Melong </v>
      </c>
      <c r="C94" s="13" t="s">
        <v>103</v>
      </c>
      <c r="D94" s="13" t="s">
        <v>104</v>
      </c>
      <c r="E94" s="31" t="s">
        <v>154</v>
      </c>
      <c r="F94" s="54">
        <f t="shared" si="17"/>
        <v>4.0999999999999996</v>
      </c>
      <c r="G94" s="13" t="s">
        <v>49</v>
      </c>
      <c r="H94" s="54">
        <f t="shared" si="18"/>
        <v>15.56</v>
      </c>
      <c r="I94" s="38"/>
      <c r="J94" s="38"/>
      <c r="K94" s="38"/>
      <c r="L94" s="38">
        <v>50</v>
      </c>
      <c r="M94" s="38">
        <v>0</v>
      </c>
      <c r="N94" s="38">
        <v>52</v>
      </c>
      <c r="O94" s="38">
        <v>0</v>
      </c>
      <c r="P94" s="38">
        <f t="shared" si="19"/>
        <v>3.9423076923076921</v>
      </c>
      <c r="Q94" s="56" t="s">
        <v>6</v>
      </c>
      <c r="R94" s="38"/>
      <c r="S94" s="38">
        <v>50</v>
      </c>
      <c r="T94" s="38">
        <v>0</v>
      </c>
      <c r="U94" s="38">
        <v>80</v>
      </c>
      <c r="V94" s="38">
        <v>0</v>
      </c>
      <c r="W94" s="53">
        <f t="shared" si="20"/>
        <v>9.7249999999999996</v>
      </c>
      <c r="X94" s="56" t="s">
        <v>6</v>
      </c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</row>
    <row r="95" spans="1:44" ht="14.25" customHeight="1">
      <c r="A95" s="38"/>
      <c r="B95" s="30" t="str">
        <f t="shared" si="16"/>
        <v>Perusahaan Logam Bima
Jl. Raya No.518 Padasuka</v>
      </c>
      <c r="C95" s="13" t="s">
        <v>105</v>
      </c>
      <c r="D95" s="13" t="s">
        <v>106</v>
      </c>
      <c r="E95" s="31" t="s">
        <v>154</v>
      </c>
      <c r="F95" s="54">
        <f t="shared" si="17"/>
        <v>12.91</v>
      </c>
      <c r="G95" s="13" t="s">
        <v>49</v>
      </c>
      <c r="H95" s="54">
        <f t="shared" si="18"/>
        <v>21.5</v>
      </c>
      <c r="I95" s="38"/>
      <c r="J95" s="38"/>
      <c r="K95" s="38"/>
      <c r="L95" s="38">
        <v>50</v>
      </c>
      <c r="M95" s="38">
        <v>0</v>
      </c>
      <c r="N95" s="38">
        <v>52</v>
      </c>
      <c r="O95" s="38">
        <v>0</v>
      </c>
      <c r="P95" s="38">
        <f t="shared" si="19"/>
        <v>12.413461538461538</v>
      </c>
      <c r="Q95" s="56" t="s">
        <v>6</v>
      </c>
      <c r="R95" s="38"/>
      <c r="S95" s="38">
        <v>50</v>
      </c>
      <c r="T95" s="38">
        <v>0</v>
      </c>
      <c r="U95" s="38">
        <v>80</v>
      </c>
      <c r="V95" s="38">
        <v>0</v>
      </c>
      <c r="W95" s="53">
        <f t="shared" si="20"/>
        <v>13.4375</v>
      </c>
      <c r="X95" s="56" t="s">
        <v>6</v>
      </c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</row>
    <row r="96" spans="1:44" ht="14.25" customHeight="1">
      <c r="A96" s="38"/>
      <c r="B96" s="30" t="str">
        <f t="shared" si="16"/>
        <v>PT Jenshiang Nusantara
Jl Mancong No.238 Melong</v>
      </c>
      <c r="C96" s="13" t="s">
        <v>107</v>
      </c>
      <c r="D96" s="13" t="s">
        <v>108</v>
      </c>
      <c r="E96" s="31" t="s">
        <v>154</v>
      </c>
      <c r="F96" s="54">
        <f t="shared" si="17"/>
        <v>14.77</v>
      </c>
      <c r="G96" s="13" t="s">
        <v>49</v>
      </c>
      <c r="H96" s="54">
        <f t="shared" si="18"/>
        <v>26.96</v>
      </c>
      <c r="I96" s="38"/>
      <c r="J96" s="38"/>
      <c r="K96" s="38"/>
      <c r="L96" s="38">
        <v>50</v>
      </c>
      <c r="M96" s="38">
        <v>0</v>
      </c>
      <c r="N96" s="38">
        <v>52</v>
      </c>
      <c r="O96" s="38">
        <v>0</v>
      </c>
      <c r="P96" s="38">
        <f t="shared" si="19"/>
        <v>14.201923076923077</v>
      </c>
      <c r="Q96" s="56" t="s">
        <v>6</v>
      </c>
      <c r="R96" s="38"/>
      <c r="S96" s="38">
        <v>50</v>
      </c>
      <c r="T96" s="38">
        <v>0</v>
      </c>
      <c r="U96" s="38">
        <v>80</v>
      </c>
      <c r="V96" s="38">
        <v>0</v>
      </c>
      <c r="W96" s="53">
        <f t="shared" si="20"/>
        <v>16.850000000000001</v>
      </c>
      <c r="X96" s="56" t="s">
        <v>6</v>
      </c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</row>
    <row r="97" spans="1:44" ht="14.25" customHeight="1">
      <c r="A97" s="38"/>
      <c r="B97" s="30" t="str">
        <f t="shared" si="16"/>
        <v>Perum Pilar Mas
Jl. Mahar Martanegara Utama</v>
      </c>
      <c r="C97" s="13" t="s">
        <v>109</v>
      </c>
      <c r="D97" s="13" t="s">
        <v>110</v>
      </c>
      <c r="E97" s="31" t="s">
        <v>154</v>
      </c>
      <c r="F97" s="54">
        <f t="shared" si="17"/>
        <v>5.52</v>
      </c>
      <c r="G97" s="13" t="s">
        <v>49</v>
      </c>
      <c r="H97" s="54">
        <f t="shared" si="18"/>
        <v>29.37</v>
      </c>
      <c r="I97" s="38"/>
      <c r="J97" s="38"/>
      <c r="K97" s="38"/>
      <c r="L97" s="38">
        <v>50</v>
      </c>
      <c r="M97" s="38">
        <v>0</v>
      </c>
      <c r="N97" s="38">
        <v>52</v>
      </c>
      <c r="O97" s="38">
        <v>0</v>
      </c>
      <c r="P97" s="38">
        <f t="shared" si="19"/>
        <v>5.3076923076923075</v>
      </c>
      <c r="Q97" s="56" t="s">
        <v>6</v>
      </c>
      <c r="R97" s="38"/>
      <c r="S97" s="38">
        <v>50</v>
      </c>
      <c r="T97" s="38">
        <v>0</v>
      </c>
      <c r="U97" s="38">
        <v>80</v>
      </c>
      <c r="V97" s="38">
        <v>0</v>
      </c>
      <c r="W97" s="53">
        <f t="shared" si="20"/>
        <v>18.356249999999999</v>
      </c>
      <c r="X97" s="56" t="s">
        <v>6</v>
      </c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</row>
    <row r="98" spans="1:44" ht="14.25" customHeight="1">
      <c r="A98" s="38"/>
      <c r="B98" s="30" t="str">
        <f t="shared" si="16"/>
        <v>Kantor Kel Cigugur Tengah
Jl Abdul Halim No 178 Cigugur Tengah</v>
      </c>
      <c r="C98" s="13" t="s">
        <v>111</v>
      </c>
      <c r="D98" s="13" t="s">
        <v>112</v>
      </c>
      <c r="E98" s="31" t="s">
        <v>154</v>
      </c>
      <c r="F98" s="54">
        <f t="shared" si="17"/>
        <v>4.72</v>
      </c>
      <c r="G98" s="13" t="s">
        <v>49</v>
      </c>
      <c r="H98" s="54">
        <f t="shared" si="18"/>
        <v>26.38</v>
      </c>
      <c r="I98" s="38"/>
      <c r="J98" s="38"/>
      <c r="K98" s="38"/>
      <c r="L98" s="38">
        <v>50</v>
      </c>
      <c r="M98" s="38">
        <v>0</v>
      </c>
      <c r="N98" s="38">
        <v>52</v>
      </c>
      <c r="O98" s="38">
        <v>0</v>
      </c>
      <c r="P98" s="38">
        <f t="shared" si="19"/>
        <v>4.5384615384615383</v>
      </c>
      <c r="Q98" s="56" t="s">
        <v>6</v>
      </c>
      <c r="R98" s="38"/>
      <c r="S98" s="38">
        <v>50</v>
      </c>
      <c r="T98" s="38">
        <v>0</v>
      </c>
      <c r="U98" s="38">
        <v>80</v>
      </c>
      <c r="V98" s="38">
        <v>0</v>
      </c>
      <c r="W98" s="53">
        <f t="shared" si="20"/>
        <v>16.487500000000001</v>
      </c>
      <c r="X98" s="56" t="s">
        <v>6</v>
      </c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</row>
    <row r="99" spans="1:44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</row>
    <row r="100" spans="1:44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</row>
    <row r="101" spans="1:44" ht="14.25" customHeight="1">
      <c r="A101" s="38"/>
      <c r="B101" s="38" t="s">
        <v>76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</row>
    <row r="102" spans="1:44" ht="14.25" customHeight="1">
      <c r="A102" s="38"/>
      <c r="B102" s="38" t="s">
        <v>173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 t="s">
        <v>20</v>
      </c>
      <c r="P102" s="38" t="s">
        <v>2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</row>
    <row r="103" spans="1:44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57" t="str">
        <f t="shared" ref="O103:O110" si="21">P44</f>
        <v>Kantor BPJS Kesehatan
Jl. Sangkuriang No.65 Cibabat</v>
      </c>
      <c r="P103" s="38">
        <f t="shared" ref="P103:P110" si="22">AVERAGE(P63,P91)</f>
        <v>8.8125</v>
      </c>
      <c r="Q103" s="38" t="s">
        <v>6</v>
      </c>
      <c r="R103" s="38"/>
      <c r="S103" s="38"/>
      <c r="T103" s="38"/>
      <c r="U103" s="38"/>
      <c r="V103" s="38"/>
      <c r="W103" s="53">
        <f t="shared" ref="W103:W110" si="23">AVERAGE(W63,W91)</f>
        <v>12.784375000000001</v>
      </c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</row>
    <row r="104" spans="1:44" ht="14.25" customHeight="1">
      <c r="A104" s="38"/>
      <c r="B104" s="38" t="s">
        <v>174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57" t="str">
        <f t="shared" si="21"/>
        <v>PT Bina Nusantara Prima
Jl. Industri 2 No. 18 Utama</v>
      </c>
      <c r="P104" s="38">
        <f t="shared" si="22"/>
        <v>19.875</v>
      </c>
      <c r="Q104" s="38" t="s">
        <v>6</v>
      </c>
      <c r="R104" s="38"/>
      <c r="S104" s="38"/>
      <c r="T104" s="38"/>
      <c r="U104" s="38"/>
      <c r="V104" s="38"/>
      <c r="W104" s="53">
        <f t="shared" si="23"/>
        <v>20.693750000000001</v>
      </c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</row>
    <row r="105" spans="1:44" ht="14.25" customHeight="1">
      <c r="A105" s="38"/>
      <c r="B105" s="38" t="s">
        <v>175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57" t="str">
        <f t="shared" si="21"/>
        <v>Perumahan Kemarung Regency
Jl. Kamarung Citeureup</v>
      </c>
      <c r="P105" s="38">
        <f t="shared" si="22"/>
        <v>14.418269230769232</v>
      </c>
      <c r="Q105" s="38" t="s">
        <v>6</v>
      </c>
      <c r="R105" s="38"/>
      <c r="S105" s="38"/>
      <c r="T105" s="38"/>
      <c r="U105" s="38"/>
      <c r="V105" s="38"/>
      <c r="W105" s="53">
        <f t="shared" si="23"/>
        <v>14.034375000000001</v>
      </c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</row>
    <row r="106" spans="1:44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57" t="str">
        <f t="shared" si="21"/>
        <v xml:space="preserve">Kantor Kelurahan Melong
Jl. Melong Sakola No.72 Melong </v>
      </c>
      <c r="P106" s="38">
        <f t="shared" si="22"/>
        <v>4.7211538461538458</v>
      </c>
      <c r="Q106" s="38" t="s">
        <v>6</v>
      </c>
      <c r="R106" s="38"/>
      <c r="S106" s="38"/>
      <c r="T106" s="38"/>
      <c r="U106" s="38"/>
      <c r="V106" s="38"/>
      <c r="W106" s="53">
        <f t="shared" si="23"/>
        <v>20.078125</v>
      </c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</row>
    <row r="107" spans="1:44" ht="14.25" customHeight="1">
      <c r="A107" s="38"/>
      <c r="B107" s="38" t="s">
        <v>176</v>
      </c>
      <c r="C107" s="38" t="s">
        <v>177</v>
      </c>
      <c r="D107" s="38" t="s">
        <v>178</v>
      </c>
      <c r="E107" s="38" t="s">
        <v>174</v>
      </c>
      <c r="F107" s="38"/>
      <c r="G107" s="38"/>
      <c r="H107" s="38"/>
      <c r="I107" s="38"/>
      <c r="J107" s="38"/>
      <c r="K107" s="38"/>
      <c r="L107" s="38"/>
      <c r="M107" s="38"/>
      <c r="N107" s="38"/>
      <c r="O107" s="57" t="str">
        <f t="shared" si="21"/>
        <v>Perusahaan Logam Bima
Jl. Raya No.518 Padasuka</v>
      </c>
      <c r="P107" s="38">
        <f t="shared" si="22"/>
        <v>7.6923076923076925</v>
      </c>
      <c r="Q107" s="38" t="s">
        <v>6</v>
      </c>
      <c r="R107" s="38"/>
      <c r="S107" s="38"/>
      <c r="T107" s="38"/>
      <c r="U107" s="38"/>
      <c r="V107" s="38"/>
      <c r="W107" s="53">
        <f t="shared" si="23"/>
        <v>15.731249999999999</v>
      </c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</row>
    <row r="108" spans="1:44" ht="14.25" customHeight="1">
      <c r="A108" s="38"/>
      <c r="B108" s="38" t="s">
        <v>7</v>
      </c>
      <c r="C108" s="53">
        <f>AVERAGE(F91:F98)</f>
        <v>13.226249999999999</v>
      </c>
      <c r="D108" s="38">
        <v>20</v>
      </c>
      <c r="E108" s="38">
        <f t="shared" ref="E108:E109" si="24">C108/D108</f>
        <v>0.66131249999999997</v>
      </c>
      <c r="F108" s="38"/>
      <c r="G108" s="38"/>
      <c r="H108" s="38"/>
      <c r="I108" s="38"/>
      <c r="J108" s="38"/>
      <c r="K108" s="38"/>
      <c r="L108" s="38"/>
      <c r="M108" s="38"/>
      <c r="N108" s="38"/>
      <c r="O108" s="57" t="str">
        <f t="shared" si="21"/>
        <v>PT Jenshiang Nusantara
Jl Mancong No.238 Melong</v>
      </c>
      <c r="P108" s="38">
        <f t="shared" si="22"/>
        <v>10.778846153846153</v>
      </c>
      <c r="Q108" s="38" t="s">
        <v>6</v>
      </c>
      <c r="R108" s="38"/>
      <c r="S108" s="38"/>
      <c r="T108" s="38"/>
      <c r="U108" s="38"/>
      <c r="V108" s="38"/>
      <c r="W108" s="53">
        <f t="shared" si="23"/>
        <v>18.268750000000001</v>
      </c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</row>
    <row r="109" spans="1:44" ht="14.25" customHeight="1">
      <c r="A109" s="38"/>
      <c r="B109" s="38" t="s">
        <v>8</v>
      </c>
      <c r="C109" s="53">
        <f>AVERAGE(H91:H98)</f>
        <v>24.71</v>
      </c>
      <c r="D109" s="38">
        <v>40</v>
      </c>
      <c r="E109" s="38">
        <f t="shared" si="24"/>
        <v>0.61775000000000002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57" t="str">
        <f t="shared" si="21"/>
        <v>Perum Pilar Mas
Jl. Mahar Martanegara Utama</v>
      </c>
      <c r="P109" s="38">
        <f t="shared" si="22"/>
        <v>5.0769230769230766</v>
      </c>
      <c r="Q109" s="38" t="s">
        <v>6</v>
      </c>
      <c r="R109" s="38"/>
      <c r="S109" s="38"/>
      <c r="T109" s="38"/>
      <c r="U109" s="38"/>
      <c r="V109" s="38"/>
      <c r="W109" s="53">
        <f t="shared" si="23"/>
        <v>20.368749999999999</v>
      </c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</row>
    <row r="110" spans="1:44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57" t="str">
        <f t="shared" si="21"/>
        <v>Kantor Kel Cigugur Tengah
Jl Abdul Halim No 178 Cigugur Tengah</v>
      </c>
      <c r="P110" s="38">
        <f t="shared" si="22"/>
        <v>4.3942307692307692</v>
      </c>
      <c r="Q110" s="38" t="s">
        <v>6</v>
      </c>
      <c r="R110" s="38"/>
      <c r="S110" s="38"/>
      <c r="T110" s="38"/>
      <c r="U110" s="38"/>
      <c r="V110" s="38"/>
      <c r="W110" s="53">
        <f t="shared" si="23"/>
        <v>16.9375</v>
      </c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</row>
    <row r="111" spans="1:44" ht="14.25" customHeight="1">
      <c r="A111" s="38"/>
      <c r="B111" s="38" t="s">
        <v>174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</row>
    <row r="112" spans="1:44" ht="14.25" customHeight="1">
      <c r="A112" s="38"/>
      <c r="B112" s="38">
        <f>(0.5*E108)+(0.5*E109)</f>
        <v>0.63953125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</row>
    <row r="113" spans="1:44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</row>
    <row r="114" spans="1:44" ht="14.25" customHeight="1">
      <c r="A114" s="38"/>
      <c r="B114" s="38" t="s">
        <v>76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</row>
    <row r="115" spans="1:44" ht="14.25" customHeight="1">
      <c r="A115" s="38"/>
      <c r="B115" s="38">
        <f>100-((50/0.9)*(B112-0.1))</f>
        <v>70.026041666666657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</row>
    <row r="116" spans="1:44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</row>
    <row r="117" spans="1:44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</row>
    <row r="118" spans="1:44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</row>
    <row r="119" spans="1:44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</row>
    <row r="120" spans="1:44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</row>
    <row r="121" spans="1:44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</row>
    <row r="122" spans="1:44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</row>
    <row r="123" spans="1:44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</row>
    <row r="124" spans="1:4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</row>
    <row r="125" spans="1:44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</row>
    <row r="126" spans="1:44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</row>
    <row r="127" spans="1:44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</row>
    <row r="128" spans="1:44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</row>
    <row r="129" spans="1:44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</row>
    <row r="130" spans="1:44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</row>
    <row r="131" spans="1:44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</row>
    <row r="132" spans="1:44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</row>
    <row r="133" spans="1:44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</row>
    <row r="134" spans="1:4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</row>
    <row r="135" spans="1:44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</row>
    <row r="136" spans="1:44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</row>
    <row r="137" spans="1:44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</row>
    <row r="138" spans="1:44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</row>
    <row r="139" spans="1:44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</row>
    <row r="140" spans="1:44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</row>
    <row r="141" spans="1:44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</row>
    <row r="142" spans="1:44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</row>
    <row r="143" spans="1:44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</row>
    <row r="144" spans="1:44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</row>
    <row r="145" spans="1:44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</row>
    <row r="146" spans="1:44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</row>
    <row r="147" spans="1:44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</row>
    <row r="148" spans="1:44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</row>
    <row r="149" spans="1:44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</row>
    <row r="150" spans="1:44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</row>
    <row r="151" spans="1:44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</row>
    <row r="152" spans="1:44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</row>
    <row r="153" spans="1:44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</row>
    <row r="154" spans="1:44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</row>
    <row r="155" spans="1:44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</row>
    <row r="156" spans="1:44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</row>
    <row r="157" spans="1:44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</row>
    <row r="158" spans="1:44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</row>
    <row r="159" spans="1:44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</row>
    <row r="160" spans="1:44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</row>
    <row r="161" spans="1:44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</row>
    <row r="162" spans="1:44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</row>
    <row r="163" spans="1:44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</row>
    <row r="164" spans="1:44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</row>
    <row r="165" spans="1:44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</row>
    <row r="166" spans="1:44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</row>
    <row r="167" spans="1:44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</row>
    <row r="168" spans="1:44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</row>
    <row r="169" spans="1:44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</row>
    <row r="170" spans="1:44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</row>
    <row r="171" spans="1:44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</row>
    <row r="172" spans="1:44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</row>
    <row r="173" spans="1:44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</row>
    <row r="174" spans="1:44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</row>
    <row r="175" spans="1:44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</row>
    <row r="176" spans="1:44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</row>
    <row r="177" spans="1:44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</row>
    <row r="178" spans="1:44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</row>
    <row r="179" spans="1:44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</row>
    <row r="180" spans="1:44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</row>
    <row r="181" spans="1:44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</row>
    <row r="182" spans="1:44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</row>
    <row r="183" spans="1:44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</row>
    <row r="184" spans="1:44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</row>
    <row r="185" spans="1:44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</row>
    <row r="186" spans="1:44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</row>
    <row r="187" spans="1:44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</row>
    <row r="188" spans="1:44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</row>
    <row r="189" spans="1:44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</row>
    <row r="190" spans="1:44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</row>
    <row r="191" spans="1:44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</row>
    <row r="192" spans="1:44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</row>
    <row r="193" spans="1:44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</row>
    <row r="194" spans="1:44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</row>
    <row r="195" spans="1:44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</row>
    <row r="196" spans="1:44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</row>
    <row r="197" spans="1:44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</row>
    <row r="198" spans="1:44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</row>
    <row r="199" spans="1:44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</row>
    <row r="200" spans="1:44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</row>
    <row r="201" spans="1:44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</row>
    <row r="202" spans="1:44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</row>
    <row r="203" spans="1:44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</row>
    <row r="204" spans="1:44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</row>
    <row r="205" spans="1:44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</row>
    <row r="206" spans="1:44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</row>
    <row r="207" spans="1:44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</row>
    <row r="208" spans="1:44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</row>
    <row r="209" spans="1:44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</row>
    <row r="210" spans="1:44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</row>
    <row r="211" spans="1:44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</row>
    <row r="212" spans="1:44" ht="14.2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</row>
    <row r="213" spans="1:44" ht="14.2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</row>
    <row r="214" spans="1:44" ht="14.2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</row>
    <row r="215" spans="1:44" ht="14.2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</row>
    <row r="216" spans="1:44" ht="14.2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</row>
    <row r="217" spans="1:44" ht="14.2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</row>
    <row r="218" spans="1:44" ht="14.2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</row>
    <row r="219" spans="1:44" ht="14.2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</row>
    <row r="220" spans="1:44" ht="14.2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</row>
    <row r="221" spans="1:44" ht="14.2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</row>
    <row r="222" spans="1:44" ht="14.2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</row>
    <row r="223" spans="1:44" ht="14.2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</row>
    <row r="224" spans="1:44" ht="14.2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</row>
    <row r="225" spans="1:44" ht="14.2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</row>
    <row r="226" spans="1:44" ht="14.2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</row>
    <row r="227" spans="1:44" ht="14.2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</row>
    <row r="228" spans="1:44" ht="14.2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</row>
    <row r="229" spans="1:44" ht="14.2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</row>
    <row r="230" spans="1:44" ht="14.2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</row>
    <row r="231" spans="1:44" ht="14.2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</row>
    <row r="232" spans="1:44" ht="14.2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</row>
    <row r="233" spans="1:44" ht="14.2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</row>
    <row r="234" spans="1:44" ht="14.2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</row>
    <row r="235" spans="1:44" ht="14.2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</row>
    <row r="236" spans="1:44" ht="14.2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</row>
    <row r="237" spans="1:44" ht="14.2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</row>
    <row r="238" spans="1:44" ht="14.2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</row>
    <row r="239" spans="1:44" ht="14.2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</row>
    <row r="240" spans="1:44" ht="14.2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</row>
    <row r="241" spans="1:44" ht="14.2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</row>
    <row r="242" spans="1:44" ht="14.2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</row>
    <row r="243" spans="1:44" ht="14.2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</row>
    <row r="244" spans="1:44" ht="14.2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</row>
    <row r="245" spans="1:44" ht="14.2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</row>
    <row r="246" spans="1:44" ht="14.2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</row>
    <row r="247" spans="1:44" ht="14.2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</row>
    <row r="248" spans="1:44" ht="14.2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</row>
    <row r="249" spans="1:44" ht="14.2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</row>
    <row r="250" spans="1:44" ht="14.2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</row>
    <row r="251" spans="1:44" ht="14.2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</row>
    <row r="252" spans="1:44" ht="14.2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</row>
    <row r="253" spans="1:44" ht="14.2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</row>
    <row r="254" spans="1:44" ht="14.2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</row>
    <row r="255" spans="1:44" ht="14.2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</row>
    <row r="256" spans="1:44" ht="14.2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</row>
    <row r="257" spans="1:44" ht="14.2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</row>
    <row r="258" spans="1:44" ht="14.2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</row>
    <row r="259" spans="1:44" ht="14.2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</row>
    <row r="260" spans="1:44" ht="14.2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</row>
    <row r="261" spans="1:44" ht="14.2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</row>
    <row r="262" spans="1:44" ht="14.2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</row>
    <row r="263" spans="1:44" ht="14.2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</row>
    <row r="264" spans="1:44" ht="14.2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</row>
    <row r="265" spans="1:44" ht="14.2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</row>
    <row r="266" spans="1:44" ht="14.2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</row>
    <row r="267" spans="1:44" ht="14.2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</row>
    <row r="268" spans="1:44" ht="14.2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</row>
    <row r="269" spans="1:44" ht="14.2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</row>
    <row r="270" spans="1:44" ht="14.2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</row>
    <row r="271" spans="1:44" ht="14.2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</row>
    <row r="272" spans="1:44" ht="14.2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</row>
    <row r="273" spans="1:44" ht="14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</row>
    <row r="274" spans="1:44" ht="14.2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</row>
    <row r="275" spans="1:44" ht="14.2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</row>
    <row r="276" spans="1:44" ht="14.2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</row>
    <row r="277" spans="1:44" ht="14.2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</row>
    <row r="278" spans="1:44" ht="14.2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</row>
    <row r="279" spans="1:44" ht="14.2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</row>
    <row r="280" spans="1:44" ht="14.2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</row>
    <row r="281" spans="1:44" ht="14.2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</row>
    <row r="282" spans="1:44" ht="14.2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</row>
    <row r="283" spans="1:44" ht="14.2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</row>
    <row r="284" spans="1:44" ht="14.2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</row>
    <row r="285" spans="1:44" ht="14.2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</row>
    <row r="286" spans="1:44" ht="14.2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</row>
    <row r="287" spans="1:44" ht="14.2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</row>
    <row r="288" spans="1:44" ht="14.2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</row>
    <row r="289" spans="1:44" ht="14.2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</row>
    <row r="290" spans="1:44" ht="14.2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</row>
    <row r="291" spans="1:44" ht="14.2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</row>
    <row r="292" spans="1:44" ht="14.2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</row>
    <row r="293" spans="1:44" ht="14.2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</row>
    <row r="294" spans="1:44" ht="14.2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</row>
    <row r="295" spans="1:44" ht="14.2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</row>
    <row r="296" spans="1:44" ht="14.2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</row>
    <row r="297" spans="1:44" ht="14.2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</row>
    <row r="298" spans="1:44" ht="14.2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</row>
    <row r="299" spans="1:44" ht="14.2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</row>
    <row r="300" spans="1:44" ht="14.2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</row>
    <row r="301" spans="1:44" ht="14.2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</row>
    <row r="302" spans="1:44" ht="14.2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</row>
    <row r="303" spans="1:44" ht="14.2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</row>
    <row r="304" spans="1:44" ht="14.2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</row>
    <row r="305" spans="1:44" ht="14.2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</row>
    <row r="306" spans="1:44" ht="14.2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</row>
    <row r="307" spans="1:44" ht="14.2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</row>
    <row r="308" spans="1:44" ht="14.2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</row>
    <row r="309" spans="1:44" ht="14.2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</row>
    <row r="310" spans="1:44" ht="14.2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</row>
    <row r="311" spans="1:44" ht="14.2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</row>
    <row r="312" spans="1:44" ht="14.2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</row>
    <row r="313" spans="1:44" ht="14.2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</row>
    <row r="314" spans="1:44" ht="14.2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</row>
    <row r="315" spans="1:44" ht="14.2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</row>
    <row r="316" spans="1:44" ht="14.2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</row>
    <row r="317" spans="1:44" ht="14.2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</row>
    <row r="318" spans="1:44" ht="14.2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</row>
    <row r="319" spans="1:44" ht="14.2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</row>
    <row r="320" spans="1:44" ht="14.2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</row>
    <row r="321" spans="1:44" ht="14.2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</row>
    <row r="322" spans="1:44" ht="14.2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</row>
    <row r="323" spans="1:44" ht="14.2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</row>
    <row r="324" spans="1:44" ht="14.2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</row>
    <row r="325" spans="1:44" ht="14.2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</row>
    <row r="326" spans="1:44" ht="14.2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</row>
    <row r="327" spans="1:44" ht="14.2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</row>
    <row r="328" spans="1:44" ht="14.2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</row>
    <row r="329" spans="1:44" ht="14.2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</row>
    <row r="330" spans="1:44" ht="14.2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</row>
    <row r="331" spans="1:44" ht="14.2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</row>
    <row r="332" spans="1:44" ht="14.2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</row>
    <row r="333" spans="1:44" ht="14.2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</row>
    <row r="334" spans="1:44" ht="14.2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</row>
    <row r="335" spans="1:44" ht="14.2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</row>
    <row r="336" spans="1:44" ht="14.2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</row>
    <row r="337" spans="1:44" ht="14.2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</row>
    <row r="338" spans="1:44" ht="14.2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</row>
    <row r="339" spans="1:44" ht="14.2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</row>
    <row r="340" spans="1:44" ht="14.2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</row>
    <row r="341" spans="1:44" ht="14.2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</row>
    <row r="342" spans="1:44" ht="14.2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</row>
    <row r="343" spans="1:44" ht="14.2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</row>
    <row r="344" spans="1:44" ht="14.2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</row>
    <row r="345" spans="1:44" ht="14.2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</row>
    <row r="346" spans="1:44" ht="14.2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</row>
    <row r="347" spans="1:44" ht="14.2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</row>
    <row r="348" spans="1:44" ht="14.2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</row>
    <row r="349" spans="1:44" ht="14.2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</row>
    <row r="350" spans="1:44" ht="14.2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</row>
    <row r="351" spans="1:44" ht="14.2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</row>
    <row r="352" spans="1:44" ht="14.2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</row>
    <row r="353" spans="1:44" ht="14.2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</row>
    <row r="354" spans="1:44" ht="14.2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</row>
    <row r="355" spans="1:44" ht="14.2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</row>
    <row r="356" spans="1:44" ht="14.2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</row>
    <row r="357" spans="1:44" ht="14.2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</row>
    <row r="358" spans="1:44" ht="14.2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</row>
    <row r="359" spans="1:44" ht="14.2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</row>
    <row r="360" spans="1:44" ht="14.2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</row>
    <row r="361" spans="1:44" ht="14.2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</row>
    <row r="362" spans="1:44" ht="14.2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</row>
    <row r="363" spans="1:44" ht="14.2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</row>
    <row r="364" spans="1:44" ht="14.2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</row>
    <row r="365" spans="1:44" ht="14.2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</row>
    <row r="366" spans="1:44" ht="14.2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</row>
    <row r="367" spans="1:44" ht="14.2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</row>
    <row r="368" spans="1:44" ht="14.2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</row>
    <row r="369" spans="1:44" ht="14.2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</row>
    <row r="370" spans="1:44" ht="14.2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</row>
    <row r="371" spans="1:44" ht="14.2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</row>
    <row r="372" spans="1:44" ht="14.2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</row>
    <row r="373" spans="1:44" ht="14.2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</row>
    <row r="374" spans="1:44" ht="14.2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</row>
    <row r="375" spans="1:44" ht="14.2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</row>
    <row r="376" spans="1:44" ht="14.2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</row>
    <row r="377" spans="1:44" ht="14.2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</row>
    <row r="378" spans="1:44" ht="14.2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</row>
    <row r="379" spans="1:44" ht="14.2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</row>
    <row r="380" spans="1:44" ht="14.2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</row>
    <row r="381" spans="1:44" ht="14.2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</row>
    <row r="382" spans="1:44" ht="14.2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</row>
    <row r="383" spans="1:44" ht="14.2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</row>
    <row r="384" spans="1:44" ht="14.2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</row>
    <row r="385" spans="1:44" ht="14.2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</row>
    <row r="386" spans="1:44" ht="14.2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</row>
    <row r="387" spans="1:44" ht="14.2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</row>
    <row r="388" spans="1:44" ht="14.2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</row>
    <row r="389" spans="1:44" ht="14.2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</row>
    <row r="390" spans="1:44" ht="14.2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</row>
    <row r="391" spans="1:44" ht="14.2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</row>
    <row r="392" spans="1:44" ht="14.2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</row>
    <row r="393" spans="1:44" ht="14.2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</row>
    <row r="394" spans="1:44" ht="14.2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</row>
    <row r="395" spans="1:44" ht="14.2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</row>
    <row r="396" spans="1:44" ht="14.2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</row>
    <row r="397" spans="1:44" ht="14.2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</row>
    <row r="398" spans="1:44" ht="14.2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</row>
    <row r="399" spans="1:44" ht="14.2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</row>
    <row r="400" spans="1:44" ht="14.2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</row>
    <row r="401" spans="1:44" ht="14.2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</row>
    <row r="402" spans="1:44" ht="14.2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</row>
    <row r="403" spans="1:44" ht="14.2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</row>
    <row r="404" spans="1:44" ht="14.2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</row>
    <row r="405" spans="1:44" ht="14.2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</row>
    <row r="406" spans="1:44" ht="14.2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</row>
    <row r="407" spans="1:44" ht="14.2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</row>
    <row r="408" spans="1:44" ht="14.2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</row>
    <row r="409" spans="1:44" ht="14.2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</row>
    <row r="410" spans="1:44" ht="14.2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</row>
    <row r="411" spans="1:44" ht="14.2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</row>
    <row r="412" spans="1:44" ht="14.2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</row>
    <row r="413" spans="1:44" ht="14.2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</row>
    <row r="414" spans="1:44" ht="14.2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</row>
    <row r="415" spans="1:44" ht="14.2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</row>
    <row r="416" spans="1:44" ht="14.2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</row>
    <row r="417" spans="1:44" ht="14.2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</row>
    <row r="418" spans="1:44" ht="14.2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</row>
    <row r="419" spans="1:44" ht="14.2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</row>
    <row r="420" spans="1:44" ht="14.2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</row>
    <row r="421" spans="1:44" ht="14.2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</row>
    <row r="422" spans="1:44" ht="14.2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</row>
    <row r="423" spans="1:44" ht="14.2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</row>
    <row r="424" spans="1:44" ht="14.2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</row>
    <row r="425" spans="1:44" ht="14.2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</row>
    <row r="426" spans="1:44" ht="14.2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</row>
    <row r="427" spans="1:44" ht="14.2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</row>
    <row r="428" spans="1:44" ht="14.2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</row>
    <row r="429" spans="1:44" ht="14.2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</row>
    <row r="430" spans="1:44" ht="14.2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</row>
    <row r="431" spans="1:44" ht="14.2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</row>
    <row r="432" spans="1:44" ht="14.2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</row>
    <row r="433" spans="1:44" ht="14.2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</row>
    <row r="434" spans="1:44" ht="14.2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</row>
    <row r="435" spans="1:44" ht="14.2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</row>
    <row r="436" spans="1:44" ht="14.2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</row>
    <row r="437" spans="1:44" ht="14.2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</row>
    <row r="438" spans="1:44" ht="14.2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</row>
    <row r="439" spans="1:44" ht="14.2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</row>
    <row r="440" spans="1:44" ht="14.2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</row>
    <row r="441" spans="1:44" ht="14.2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</row>
    <row r="442" spans="1:44" ht="14.2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</row>
    <row r="443" spans="1:44" ht="14.2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</row>
    <row r="444" spans="1:44" ht="14.2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</row>
    <row r="445" spans="1:44" ht="14.2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</row>
    <row r="446" spans="1:44" ht="14.2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</row>
    <row r="447" spans="1:44" ht="14.2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</row>
    <row r="448" spans="1:44" ht="14.2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</row>
    <row r="449" spans="1:44" ht="14.2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</row>
    <row r="450" spans="1:44" ht="14.2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</row>
    <row r="451" spans="1:44" ht="14.2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</row>
    <row r="452" spans="1:44" ht="14.2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</row>
    <row r="453" spans="1:44" ht="14.2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</row>
    <row r="454" spans="1:44" ht="14.2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</row>
    <row r="455" spans="1:44" ht="14.2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</row>
    <row r="456" spans="1:44" ht="14.2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</row>
    <row r="457" spans="1:44" ht="14.2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</row>
    <row r="458" spans="1:44" ht="14.2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</row>
    <row r="459" spans="1:44" ht="14.2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</row>
    <row r="460" spans="1:44" ht="14.2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</row>
    <row r="461" spans="1:44" ht="14.2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</row>
    <row r="462" spans="1:44" ht="14.2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</row>
    <row r="463" spans="1:44" ht="14.2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</row>
    <row r="464" spans="1:44" ht="14.2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</row>
    <row r="465" spans="1:44" ht="14.2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</row>
    <row r="466" spans="1:44" ht="14.2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</row>
    <row r="467" spans="1:44" ht="14.2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</row>
    <row r="468" spans="1:44" ht="14.2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</row>
    <row r="469" spans="1:44" ht="14.2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</row>
    <row r="470" spans="1:44" ht="14.2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</row>
    <row r="471" spans="1:44" ht="14.2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</row>
    <row r="472" spans="1:44" ht="14.2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</row>
    <row r="473" spans="1:44" ht="14.2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</row>
    <row r="474" spans="1:44" ht="14.2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</row>
    <row r="475" spans="1:44" ht="14.2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</row>
    <row r="476" spans="1:44" ht="14.2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</row>
    <row r="477" spans="1:44" ht="14.2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</row>
    <row r="478" spans="1:44" ht="14.2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</row>
    <row r="479" spans="1:44" ht="14.2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</row>
    <row r="480" spans="1:44" ht="14.2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</row>
    <row r="481" spans="1:44" ht="14.2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</row>
    <row r="482" spans="1:44" ht="14.2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</row>
    <row r="483" spans="1:44" ht="14.2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</row>
    <row r="484" spans="1:44" ht="14.2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</row>
    <row r="485" spans="1:44" ht="14.2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</row>
    <row r="486" spans="1:44" ht="14.2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</row>
    <row r="487" spans="1:44" ht="14.2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</row>
    <row r="488" spans="1:44" ht="14.2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</row>
    <row r="489" spans="1:44" ht="14.2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</row>
    <row r="490" spans="1:44" ht="14.2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</row>
    <row r="491" spans="1:44" ht="14.2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</row>
    <row r="492" spans="1:44" ht="14.2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</row>
    <row r="493" spans="1:44" ht="14.2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</row>
    <row r="494" spans="1:44" ht="14.2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</row>
    <row r="495" spans="1:44" ht="14.2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</row>
    <row r="496" spans="1:44" ht="14.2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</row>
    <row r="497" spans="1:44" ht="14.2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</row>
    <row r="498" spans="1:44" ht="14.2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</row>
    <row r="499" spans="1:44" ht="14.2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</row>
    <row r="500" spans="1:44" ht="14.2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</row>
    <row r="501" spans="1:44" ht="14.2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</row>
    <row r="502" spans="1:44" ht="14.2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</row>
    <row r="503" spans="1:44" ht="14.2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</row>
    <row r="504" spans="1:44" ht="14.2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</row>
    <row r="505" spans="1:44" ht="14.2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</row>
    <row r="506" spans="1:44" ht="14.2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</row>
    <row r="507" spans="1:44" ht="14.2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</row>
    <row r="508" spans="1:44" ht="14.2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</row>
    <row r="509" spans="1:44" ht="14.2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</row>
    <row r="510" spans="1:44" ht="14.2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</row>
    <row r="511" spans="1:44" ht="14.2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</row>
    <row r="512" spans="1:44" ht="14.2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</row>
    <row r="513" spans="1:44" ht="14.2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</row>
    <row r="514" spans="1:44" ht="14.2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</row>
    <row r="515" spans="1:44" ht="14.2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</row>
    <row r="516" spans="1:44" ht="14.2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</row>
    <row r="517" spans="1:44" ht="14.2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</row>
    <row r="518" spans="1:44" ht="14.2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</row>
    <row r="519" spans="1:44" ht="14.2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</row>
    <row r="520" spans="1:44" ht="14.2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</row>
    <row r="521" spans="1:44" ht="14.2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</row>
    <row r="522" spans="1:44" ht="14.2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</row>
    <row r="523" spans="1:44" ht="14.2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</row>
    <row r="524" spans="1:44" ht="14.2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</row>
    <row r="525" spans="1:44" ht="14.2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</row>
    <row r="526" spans="1:44" ht="14.2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</row>
    <row r="527" spans="1:44" ht="14.2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</row>
    <row r="528" spans="1:44" ht="14.2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</row>
    <row r="529" spans="1:44" ht="14.2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</row>
    <row r="530" spans="1:44" ht="14.2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</row>
    <row r="531" spans="1:44" ht="14.2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</row>
    <row r="532" spans="1:44" ht="14.2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</row>
    <row r="533" spans="1:44" ht="14.2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</row>
    <row r="534" spans="1:44" ht="14.2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</row>
    <row r="535" spans="1:44" ht="14.2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</row>
    <row r="536" spans="1:44" ht="14.2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</row>
    <row r="537" spans="1:44" ht="14.2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</row>
    <row r="538" spans="1:44" ht="14.2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</row>
    <row r="539" spans="1:44" ht="14.2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</row>
    <row r="540" spans="1:44" ht="14.2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</row>
    <row r="541" spans="1:44" ht="14.2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</row>
    <row r="542" spans="1:44" ht="14.2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</row>
    <row r="543" spans="1:44" ht="14.2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</row>
    <row r="544" spans="1:44" ht="14.2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</row>
    <row r="545" spans="1:44" ht="14.2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</row>
    <row r="546" spans="1:44" ht="14.2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</row>
    <row r="547" spans="1:44" ht="14.2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</row>
    <row r="548" spans="1:44" ht="14.2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</row>
    <row r="549" spans="1:44" ht="14.2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</row>
    <row r="550" spans="1:44" ht="14.2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</row>
    <row r="551" spans="1:44" ht="14.2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</row>
    <row r="552" spans="1:44" ht="14.2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</row>
    <row r="553" spans="1:44" ht="14.2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</row>
    <row r="554" spans="1:44" ht="14.2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</row>
    <row r="555" spans="1:44" ht="14.2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</row>
    <row r="556" spans="1:44" ht="14.2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</row>
    <row r="557" spans="1:44" ht="14.2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</row>
    <row r="558" spans="1:44" ht="14.2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</row>
    <row r="559" spans="1:44" ht="14.2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</row>
    <row r="560" spans="1:44" ht="14.2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</row>
    <row r="561" spans="1:44" ht="14.2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</row>
    <row r="562" spans="1:44" ht="14.2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</row>
    <row r="563" spans="1:44" ht="14.2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</row>
    <row r="564" spans="1:44" ht="14.2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</row>
    <row r="565" spans="1:44" ht="14.2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</row>
    <row r="566" spans="1:44" ht="14.2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</row>
    <row r="567" spans="1:44" ht="14.2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</row>
    <row r="568" spans="1:44" ht="14.2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</row>
    <row r="569" spans="1:44" ht="14.2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</row>
    <row r="570" spans="1:44" ht="14.2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</row>
    <row r="571" spans="1:44" ht="14.2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</row>
    <row r="572" spans="1:44" ht="14.2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</row>
    <row r="573" spans="1:44" ht="14.2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</row>
    <row r="574" spans="1:44" ht="14.2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</row>
    <row r="575" spans="1:44" ht="14.2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</row>
    <row r="576" spans="1:44" ht="14.2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</row>
    <row r="577" spans="1:44" ht="14.2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</row>
    <row r="578" spans="1:44" ht="14.2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</row>
    <row r="579" spans="1:44" ht="14.2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</row>
    <row r="580" spans="1:44" ht="14.2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</row>
    <row r="581" spans="1:44" ht="14.2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</row>
    <row r="582" spans="1:44" ht="14.2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</row>
    <row r="583" spans="1:44" ht="14.2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</row>
    <row r="584" spans="1:44" ht="14.2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</row>
    <row r="585" spans="1:44" ht="14.2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</row>
    <row r="586" spans="1:44" ht="14.2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</row>
    <row r="587" spans="1:44" ht="14.2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</row>
    <row r="588" spans="1:44" ht="14.2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</row>
    <row r="589" spans="1:44" ht="14.2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</row>
    <row r="590" spans="1:44" ht="14.2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</row>
    <row r="591" spans="1:44" ht="14.2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</row>
    <row r="592" spans="1:44" ht="14.2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</row>
    <row r="593" spans="1:44" ht="14.2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</row>
    <row r="594" spans="1:44" ht="14.2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</row>
    <row r="595" spans="1:44" ht="14.2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</row>
    <row r="596" spans="1:44" ht="14.2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</row>
    <row r="597" spans="1:44" ht="14.2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</row>
    <row r="598" spans="1:44" ht="14.2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</row>
    <row r="599" spans="1:44" ht="14.2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</row>
    <row r="600" spans="1:44" ht="14.2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</row>
    <row r="601" spans="1:44" ht="14.2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</row>
    <row r="602" spans="1:44" ht="14.2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</row>
    <row r="603" spans="1:44" ht="14.2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</row>
    <row r="604" spans="1:44" ht="14.2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</row>
    <row r="605" spans="1:44" ht="14.2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</row>
    <row r="606" spans="1:44" ht="14.2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</row>
    <row r="607" spans="1:44" ht="14.2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</row>
    <row r="608" spans="1:44" ht="14.2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</row>
    <row r="609" spans="1:44" ht="14.2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</row>
    <row r="610" spans="1:44" ht="14.2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</row>
    <row r="611" spans="1:44" ht="14.2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</row>
    <row r="612" spans="1:44" ht="14.2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</row>
    <row r="613" spans="1:44" ht="14.2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</row>
    <row r="614" spans="1:44" ht="14.2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</row>
    <row r="615" spans="1:44" ht="14.2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</row>
    <row r="616" spans="1:44" ht="14.2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</row>
    <row r="617" spans="1:44" ht="14.2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</row>
    <row r="618" spans="1:44" ht="14.2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</row>
    <row r="619" spans="1:44" ht="14.2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</row>
    <row r="620" spans="1:44" ht="14.2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</row>
    <row r="621" spans="1:44" ht="14.2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</row>
    <row r="622" spans="1:44" ht="14.2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</row>
    <row r="623" spans="1:44" ht="14.2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</row>
    <row r="624" spans="1:44" ht="14.2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</row>
    <row r="625" spans="1:44" ht="14.2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</row>
    <row r="626" spans="1:44" ht="14.2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</row>
    <row r="627" spans="1:44" ht="14.2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</row>
    <row r="628" spans="1:44" ht="14.2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</row>
    <row r="629" spans="1:44" ht="14.2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</row>
    <row r="630" spans="1:44" ht="14.2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</row>
    <row r="631" spans="1:44" ht="14.2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</row>
    <row r="632" spans="1:44" ht="14.2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</row>
    <row r="633" spans="1:44" ht="14.2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</row>
    <row r="634" spans="1:44" ht="14.2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</row>
    <row r="635" spans="1:44" ht="14.2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</row>
    <row r="636" spans="1:44" ht="14.2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</row>
    <row r="637" spans="1:44" ht="14.2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</row>
    <row r="638" spans="1:44" ht="14.2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</row>
    <row r="639" spans="1:44" ht="14.2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</row>
    <row r="640" spans="1:44" ht="14.2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</row>
    <row r="641" spans="1:44" ht="14.2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</row>
    <row r="642" spans="1:44" ht="14.2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</row>
    <row r="643" spans="1:44" ht="14.2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</row>
    <row r="644" spans="1:44" ht="14.2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</row>
    <row r="645" spans="1:44" ht="14.2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</row>
    <row r="646" spans="1:44" ht="14.2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</row>
    <row r="647" spans="1:44" ht="14.2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</row>
    <row r="648" spans="1:44" ht="14.2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</row>
    <row r="649" spans="1:44" ht="14.2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</row>
    <row r="650" spans="1:44" ht="14.2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</row>
    <row r="651" spans="1:44" ht="14.2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</row>
    <row r="652" spans="1:44" ht="14.2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</row>
    <row r="653" spans="1:44" ht="14.2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</row>
    <row r="654" spans="1:44" ht="14.2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</row>
    <row r="655" spans="1:44" ht="14.2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</row>
    <row r="656" spans="1:44" ht="14.2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</row>
    <row r="657" spans="1:44" ht="14.2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</row>
    <row r="658" spans="1:44" ht="14.2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</row>
    <row r="659" spans="1:44" ht="14.2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</row>
    <row r="660" spans="1:44" ht="14.2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</row>
    <row r="661" spans="1:44" ht="14.2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</row>
    <row r="662" spans="1:44" ht="14.2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</row>
    <row r="663" spans="1:44" ht="14.2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</row>
    <row r="664" spans="1:44" ht="14.2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</row>
    <row r="665" spans="1:44" ht="14.2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</row>
    <row r="666" spans="1:44" ht="14.2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</row>
    <row r="667" spans="1:44" ht="14.2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</row>
    <row r="668" spans="1:44" ht="14.2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</row>
    <row r="669" spans="1:44" ht="14.2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</row>
    <row r="670" spans="1:44" ht="14.2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</row>
    <row r="671" spans="1:44" ht="14.2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</row>
    <row r="672" spans="1:44" ht="14.2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</row>
    <row r="673" spans="1:44" ht="14.2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</row>
    <row r="674" spans="1:44" ht="14.2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</row>
    <row r="675" spans="1:44" ht="14.2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</row>
    <row r="676" spans="1:44" ht="14.2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</row>
    <row r="677" spans="1:44" ht="14.2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</row>
    <row r="678" spans="1:44" ht="14.2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</row>
    <row r="679" spans="1:44" ht="14.2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</row>
    <row r="680" spans="1:44" ht="14.2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</row>
    <row r="681" spans="1:44" ht="14.2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</row>
    <row r="682" spans="1:44" ht="14.2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</row>
    <row r="683" spans="1:44" ht="14.2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</row>
    <row r="684" spans="1:44" ht="14.2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</row>
    <row r="685" spans="1:44" ht="14.2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</row>
    <row r="686" spans="1:44" ht="14.2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</row>
    <row r="687" spans="1:44" ht="14.2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</row>
    <row r="688" spans="1:44" ht="14.2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</row>
    <row r="689" spans="1:44" ht="14.2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</row>
    <row r="690" spans="1:44" ht="14.2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</row>
    <row r="691" spans="1:44" ht="14.2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</row>
    <row r="692" spans="1:44" ht="14.2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</row>
    <row r="693" spans="1:44" ht="14.2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</row>
    <row r="694" spans="1:44" ht="14.2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</row>
    <row r="695" spans="1:44" ht="14.2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</row>
    <row r="696" spans="1:44" ht="14.2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</row>
    <row r="697" spans="1:44" ht="14.2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</row>
    <row r="698" spans="1:44" ht="14.2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</row>
    <row r="699" spans="1:44" ht="14.2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</row>
    <row r="700" spans="1:44" ht="14.2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</row>
    <row r="701" spans="1:44" ht="14.2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</row>
    <row r="702" spans="1:44" ht="14.2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</row>
    <row r="703" spans="1:44" ht="14.2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</row>
    <row r="704" spans="1:44" ht="14.2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</row>
    <row r="705" spans="1:44" ht="14.2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</row>
    <row r="706" spans="1:44" ht="14.2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</row>
    <row r="707" spans="1:44" ht="14.2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</row>
    <row r="708" spans="1:44" ht="14.2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</row>
    <row r="709" spans="1:44" ht="14.2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</row>
    <row r="710" spans="1:44" ht="14.2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</row>
    <row r="711" spans="1:44" ht="14.2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</row>
    <row r="712" spans="1:44" ht="14.2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</row>
    <row r="713" spans="1:44" ht="14.2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</row>
    <row r="714" spans="1:44" ht="14.2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</row>
    <row r="715" spans="1:44" ht="14.2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</row>
    <row r="716" spans="1:44" ht="14.2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</row>
    <row r="717" spans="1:44" ht="14.2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</row>
    <row r="718" spans="1:44" ht="14.2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</row>
    <row r="719" spans="1:44" ht="14.2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</row>
    <row r="720" spans="1:44" ht="14.2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</row>
    <row r="721" spans="1:44" ht="14.2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</row>
    <row r="722" spans="1:44" ht="14.2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</row>
    <row r="723" spans="1:44" ht="14.2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</row>
    <row r="724" spans="1:44" ht="14.2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</row>
    <row r="725" spans="1:44" ht="14.2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</row>
    <row r="726" spans="1:44" ht="14.2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</row>
    <row r="727" spans="1:44" ht="14.2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</row>
    <row r="728" spans="1:44" ht="14.2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</row>
    <row r="729" spans="1:44" ht="14.2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</row>
    <row r="730" spans="1:44" ht="14.2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</row>
    <row r="731" spans="1:44" ht="14.2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</row>
    <row r="732" spans="1:44" ht="14.2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</row>
    <row r="733" spans="1:44" ht="14.2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</row>
    <row r="734" spans="1:44" ht="14.2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</row>
    <row r="735" spans="1:44" ht="14.2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</row>
    <row r="736" spans="1:44" ht="14.2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</row>
    <row r="737" spans="1:44" ht="14.2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</row>
    <row r="738" spans="1:44" ht="14.2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</row>
    <row r="739" spans="1:44" ht="14.2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</row>
    <row r="740" spans="1:44" ht="14.2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</row>
    <row r="741" spans="1:44" ht="14.2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</row>
    <row r="742" spans="1:44" ht="14.2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</row>
    <row r="743" spans="1:44" ht="14.2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</row>
    <row r="744" spans="1:44" ht="14.2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</row>
    <row r="745" spans="1:44" ht="14.2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</row>
    <row r="746" spans="1:44" ht="14.2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</row>
    <row r="747" spans="1:44" ht="14.2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</row>
    <row r="748" spans="1:44" ht="14.2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</row>
    <row r="749" spans="1:44" ht="14.2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</row>
    <row r="750" spans="1:44" ht="14.2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</row>
    <row r="751" spans="1:44" ht="14.2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</row>
    <row r="752" spans="1:44" ht="14.2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</row>
    <row r="753" spans="1:44" ht="14.2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</row>
    <row r="754" spans="1:44" ht="14.2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</row>
    <row r="755" spans="1:44" ht="14.2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</row>
    <row r="756" spans="1:44" ht="14.2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</row>
    <row r="757" spans="1:44" ht="14.2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</row>
    <row r="758" spans="1:44" ht="14.2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</row>
    <row r="759" spans="1:44" ht="14.2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</row>
    <row r="760" spans="1:44" ht="14.2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</row>
    <row r="761" spans="1:44" ht="14.2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</row>
    <row r="762" spans="1:44" ht="14.2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</row>
    <row r="763" spans="1:44" ht="14.2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</row>
    <row r="764" spans="1:44" ht="14.2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</row>
    <row r="765" spans="1:44" ht="14.2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</row>
    <row r="766" spans="1:44" ht="14.2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</row>
    <row r="767" spans="1:44" ht="14.2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</row>
    <row r="768" spans="1:44" ht="14.2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</row>
    <row r="769" spans="1:44" ht="14.2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</row>
    <row r="770" spans="1:44" ht="14.2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</row>
    <row r="771" spans="1:44" ht="14.2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</row>
    <row r="772" spans="1:44" ht="14.2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</row>
    <row r="773" spans="1:44" ht="14.2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</row>
    <row r="774" spans="1:44" ht="14.2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</row>
    <row r="775" spans="1:44" ht="14.2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</row>
    <row r="776" spans="1:44" ht="14.2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</row>
    <row r="777" spans="1:44" ht="14.2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</row>
    <row r="778" spans="1:44" ht="14.2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</row>
    <row r="779" spans="1:44" ht="14.2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</row>
    <row r="780" spans="1:44" ht="14.2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</row>
    <row r="781" spans="1:44" ht="14.2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</row>
    <row r="782" spans="1:44" ht="14.2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</row>
    <row r="783" spans="1:44" ht="14.2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</row>
    <row r="784" spans="1:44" ht="14.2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</row>
    <row r="785" spans="1:44" ht="14.2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</row>
    <row r="786" spans="1:44" ht="14.2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</row>
    <row r="787" spans="1:44" ht="14.2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</row>
    <row r="788" spans="1:44" ht="14.2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</row>
    <row r="789" spans="1:44" ht="14.2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</row>
    <row r="790" spans="1:44" ht="14.2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</row>
    <row r="791" spans="1:44" ht="14.2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</row>
    <row r="792" spans="1:44" ht="14.2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</row>
    <row r="793" spans="1:44" ht="14.2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</row>
    <row r="794" spans="1:44" ht="14.2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</row>
    <row r="795" spans="1:44" ht="14.2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</row>
    <row r="796" spans="1:44" ht="14.2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</row>
    <row r="797" spans="1:44" ht="14.2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</row>
    <row r="798" spans="1:44" ht="14.2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</row>
    <row r="799" spans="1:44" ht="14.2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</row>
    <row r="800" spans="1:44" ht="14.2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</row>
    <row r="801" spans="1:44" ht="14.2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</row>
    <row r="802" spans="1:44" ht="14.2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</row>
    <row r="803" spans="1:44" ht="14.2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</row>
    <row r="804" spans="1:44" ht="14.2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</row>
    <row r="805" spans="1:44" ht="14.2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</row>
    <row r="806" spans="1:44" ht="14.2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</row>
    <row r="807" spans="1:44" ht="14.2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</row>
    <row r="808" spans="1:44" ht="14.2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</row>
    <row r="809" spans="1:44" ht="14.2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</row>
    <row r="810" spans="1:44" ht="14.2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</row>
    <row r="811" spans="1:44" ht="14.2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</row>
    <row r="812" spans="1:44" ht="14.2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</row>
    <row r="813" spans="1:44" ht="14.2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</row>
    <row r="814" spans="1:44" ht="14.2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</row>
    <row r="815" spans="1:44" ht="14.2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</row>
    <row r="816" spans="1:44" ht="14.2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</row>
    <row r="817" spans="1:44" ht="14.2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</row>
    <row r="818" spans="1:44" ht="14.2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</row>
    <row r="819" spans="1:44" ht="14.2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</row>
    <row r="820" spans="1:44" ht="14.2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</row>
    <row r="821" spans="1:44" ht="14.2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</row>
    <row r="822" spans="1:44" ht="14.2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</row>
    <row r="823" spans="1:44" ht="14.2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</row>
    <row r="824" spans="1:44" ht="14.2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</row>
    <row r="825" spans="1:44" ht="14.2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</row>
    <row r="826" spans="1:44" ht="14.2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</row>
    <row r="827" spans="1:44" ht="14.2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</row>
    <row r="828" spans="1:44" ht="14.2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</row>
    <row r="829" spans="1:44" ht="14.2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</row>
    <row r="830" spans="1:44" ht="14.2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</row>
    <row r="831" spans="1:44" ht="14.2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</row>
    <row r="832" spans="1:44" ht="14.2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</row>
    <row r="833" spans="1:44" ht="14.2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</row>
    <row r="834" spans="1:44" ht="14.2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</row>
    <row r="835" spans="1:44" ht="14.2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</row>
    <row r="836" spans="1:44" ht="14.2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</row>
    <row r="837" spans="1:44" ht="14.2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</row>
    <row r="838" spans="1:44" ht="14.2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</row>
    <row r="839" spans="1:44" ht="14.2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</row>
    <row r="840" spans="1:44" ht="14.2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</row>
    <row r="841" spans="1:44" ht="14.2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</row>
    <row r="842" spans="1:44" ht="14.2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</row>
    <row r="843" spans="1:44" ht="14.2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</row>
    <row r="844" spans="1:44" ht="14.2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</row>
    <row r="845" spans="1:44" ht="14.2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</row>
    <row r="846" spans="1:44" ht="14.2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</row>
    <row r="847" spans="1:44" ht="14.2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</row>
    <row r="848" spans="1:44" ht="14.2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</row>
    <row r="849" spans="1:44" ht="14.2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</row>
    <row r="850" spans="1:44" ht="14.2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</row>
    <row r="851" spans="1:44" ht="14.2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</row>
    <row r="852" spans="1:44" ht="14.2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</row>
    <row r="853" spans="1:44" ht="14.2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</row>
    <row r="854" spans="1:44" ht="14.2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</row>
    <row r="855" spans="1:44" ht="14.2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</row>
    <row r="856" spans="1:44" ht="14.2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</row>
    <row r="857" spans="1:44" ht="14.2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</row>
    <row r="858" spans="1:44" ht="14.2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</row>
    <row r="859" spans="1:44" ht="14.2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</row>
    <row r="860" spans="1:44" ht="14.2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</row>
    <row r="861" spans="1:44" ht="14.2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</row>
    <row r="862" spans="1:44" ht="14.2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</row>
    <row r="863" spans="1:44" ht="14.2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</row>
    <row r="864" spans="1:44" ht="14.2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</row>
    <row r="865" spans="1:44" ht="14.2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</row>
    <row r="866" spans="1:44" ht="14.2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</row>
    <row r="867" spans="1:44" ht="14.2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</row>
    <row r="868" spans="1:44" ht="14.2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</row>
    <row r="869" spans="1:44" ht="14.2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</row>
    <row r="870" spans="1:44" ht="14.2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</row>
    <row r="871" spans="1:44" ht="14.2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</row>
    <row r="872" spans="1:44" ht="14.2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</row>
    <row r="873" spans="1:44" ht="14.2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</row>
    <row r="874" spans="1:44" ht="14.2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</row>
    <row r="875" spans="1:44" ht="14.2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</row>
    <row r="876" spans="1:44" ht="14.2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</row>
    <row r="877" spans="1:44" ht="14.2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</row>
    <row r="878" spans="1:44" ht="14.2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</row>
    <row r="879" spans="1:44" ht="14.2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</row>
    <row r="880" spans="1:44" ht="14.2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</row>
    <row r="881" spans="1:44" ht="14.2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</row>
    <row r="882" spans="1:44" ht="14.2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</row>
    <row r="883" spans="1:44" ht="14.2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</row>
    <row r="884" spans="1:44" ht="14.2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</row>
    <row r="885" spans="1:44" ht="14.2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</row>
    <row r="886" spans="1:44" ht="14.2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</row>
    <row r="887" spans="1:44" ht="14.2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</row>
    <row r="888" spans="1:44" ht="14.2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</row>
    <row r="889" spans="1:44" ht="14.2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</row>
    <row r="890" spans="1:44" ht="14.2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</row>
    <row r="891" spans="1:44" ht="14.2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</row>
    <row r="892" spans="1:44" ht="14.2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</row>
    <row r="893" spans="1:44" ht="14.2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</row>
    <row r="894" spans="1:44" ht="14.2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</row>
    <row r="895" spans="1:44" ht="14.2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</row>
    <row r="896" spans="1:44" ht="14.2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</row>
    <row r="897" spans="1:44" ht="14.2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</row>
    <row r="898" spans="1:44" ht="14.2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</row>
    <row r="899" spans="1:44" ht="14.2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</row>
    <row r="900" spans="1:44" ht="14.2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</row>
    <row r="901" spans="1:44" ht="14.2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</row>
    <row r="902" spans="1:44" ht="14.2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</row>
    <row r="903" spans="1:44" ht="14.2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</row>
    <row r="904" spans="1:44" ht="14.2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</row>
    <row r="905" spans="1:44" ht="14.2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</row>
    <row r="906" spans="1:44" ht="14.2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</row>
    <row r="907" spans="1:44" ht="14.2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</row>
    <row r="908" spans="1:44" ht="14.2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</row>
    <row r="909" spans="1:44" ht="14.2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</row>
    <row r="910" spans="1:44" ht="14.2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</row>
    <row r="911" spans="1:44" ht="14.2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</row>
    <row r="912" spans="1:44" ht="14.2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</row>
    <row r="913" spans="1:44" ht="14.2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</row>
    <row r="914" spans="1:44" ht="14.2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</row>
    <row r="915" spans="1:44" ht="14.2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</row>
    <row r="916" spans="1:44" ht="14.2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</row>
    <row r="917" spans="1:44" ht="14.2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</row>
    <row r="918" spans="1:44" ht="14.2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</row>
    <row r="919" spans="1:44" ht="14.2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</row>
    <row r="920" spans="1:44" ht="14.2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</row>
    <row r="921" spans="1:44" ht="14.2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</row>
    <row r="922" spans="1:44" ht="14.2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</row>
    <row r="923" spans="1:44" ht="14.2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</row>
    <row r="924" spans="1:44" ht="14.2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</row>
    <row r="925" spans="1:44" ht="14.2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</row>
    <row r="926" spans="1:44" ht="14.2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</row>
    <row r="927" spans="1:44" ht="14.2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</row>
    <row r="928" spans="1:44" ht="14.2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</row>
    <row r="929" spans="1:44" ht="14.2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</row>
    <row r="930" spans="1:44" ht="14.2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</row>
    <row r="931" spans="1:44" ht="14.2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</row>
    <row r="932" spans="1:44" ht="14.2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</row>
    <row r="933" spans="1:44" ht="14.2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</row>
    <row r="934" spans="1:44" ht="14.2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</row>
    <row r="935" spans="1:44" ht="14.2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</row>
    <row r="936" spans="1:44" ht="14.2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</row>
    <row r="937" spans="1:44" ht="14.2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</row>
    <row r="938" spans="1:44" ht="14.2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</row>
    <row r="939" spans="1:44" ht="14.2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</row>
    <row r="940" spans="1:44" ht="14.2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</row>
    <row r="941" spans="1:44" ht="14.2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</row>
    <row r="942" spans="1:44" ht="14.2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</row>
    <row r="943" spans="1:44" ht="14.2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</row>
    <row r="944" spans="1:44" ht="14.2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</row>
    <row r="945" spans="1:44" ht="14.2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</row>
    <row r="946" spans="1:44" ht="14.2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</row>
    <row r="947" spans="1:44" ht="14.2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</row>
    <row r="948" spans="1:44" ht="14.2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</row>
    <row r="949" spans="1:44" ht="14.2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</row>
    <row r="950" spans="1:44" ht="14.2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</row>
    <row r="951" spans="1:44" ht="14.2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</row>
    <row r="952" spans="1:44" ht="14.2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</row>
    <row r="953" spans="1:44" ht="14.2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</row>
    <row r="954" spans="1:44" ht="14.2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</row>
    <row r="955" spans="1:44" ht="14.2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</row>
    <row r="956" spans="1:44" ht="14.2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</row>
    <row r="957" spans="1:44" ht="14.2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</row>
    <row r="958" spans="1:44" ht="14.2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</row>
    <row r="959" spans="1:44" ht="14.2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</row>
    <row r="960" spans="1:44" ht="14.2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</row>
    <row r="961" spans="1:44" ht="14.2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</row>
    <row r="962" spans="1:44" ht="14.2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</row>
    <row r="963" spans="1:44" ht="14.2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</row>
    <row r="964" spans="1:44" ht="14.2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</row>
    <row r="965" spans="1:44" ht="14.2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</row>
    <row r="966" spans="1:44" ht="14.2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</row>
    <row r="967" spans="1:44" ht="14.2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</row>
    <row r="968" spans="1:44" ht="14.2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</row>
    <row r="969" spans="1:44" ht="14.2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</row>
    <row r="970" spans="1:44" ht="14.2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</row>
    <row r="971" spans="1:44" ht="14.2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</row>
    <row r="972" spans="1:44" ht="14.2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</row>
    <row r="973" spans="1:44" ht="14.2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</row>
    <row r="974" spans="1:44" ht="14.2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</row>
    <row r="975" spans="1:44" ht="14.2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</row>
    <row r="976" spans="1:44" ht="14.2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</row>
    <row r="977" spans="1:44" ht="14.2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</row>
    <row r="978" spans="1:44" ht="14.2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</row>
    <row r="979" spans="1:44" ht="14.2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</row>
    <row r="980" spans="1:44" ht="14.2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</row>
    <row r="981" spans="1:44" ht="14.2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</row>
    <row r="982" spans="1:44" ht="14.2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</row>
    <row r="983" spans="1:44" ht="14.2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</row>
    <row r="984" spans="1:44" ht="14.2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</row>
    <row r="985" spans="1:44" ht="14.2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</row>
    <row r="986" spans="1:44" ht="14.2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</row>
    <row r="987" spans="1:44" ht="14.2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</row>
    <row r="988" spans="1:44" ht="14.2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</row>
    <row r="989" spans="1:44" ht="14.2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</row>
    <row r="990" spans="1:44" ht="14.2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</row>
    <row r="991" spans="1:44" ht="14.2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</row>
    <row r="992" spans="1:44" ht="14.2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</row>
    <row r="993" spans="1:44" ht="14.2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</row>
    <row r="994" spans="1:44" ht="14.2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</row>
    <row r="995" spans="1:44" ht="14.2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</row>
    <row r="996" spans="1:44" ht="14.2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</row>
    <row r="997" spans="1:44" ht="14.2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</row>
    <row r="998" spans="1:44" ht="14.2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</row>
    <row r="999" spans="1:44" ht="14.2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</row>
    <row r="1000" spans="1:44" ht="14.2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</row>
  </sheetData>
  <mergeCells count="2">
    <mergeCell ref="AB41:AB42"/>
    <mergeCell ref="AC41:AD4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workbookViewId="0"/>
  </sheetViews>
  <sheetFormatPr defaultColWidth="11.21875" defaultRowHeight="15" customHeight="1"/>
  <cols>
    <col min="1" max="1" width="8.77734375" customWidth="1"/>
    <col min="2" max="2" width="3.33203125" customWidth="1"/>
    <col min="3" max="3" width="21.88671875" customWidth="1"/>
    <col min="4" max="4" width="7.109375" customWidth="1"/>
    <col min="5" max="5" width="7.77734375" customWidth="1"/>
    <col min="6" max="6" width="7.109375" customWidth="1"/>
    <col min="7" max="7" width="12.21875" customWidth="1"/>
    <col min="8" max="8" width="7.109375" customWidth="1"/>
    <col min="9" max="9" width="12.5546875" customWidth="1"/>
    <col min="10" max="11" width="5.33203125" customWidth="1"/>
    <col min="12" max="12" width="22.88671875" customWidth="1"/>
    <col min="13" max="15" width="5.33203125" customWidth="1"/>
    <col min="16" max="17" width="6.21875" customWidth="1"/>
    <col min="18" max="18" width="7.109375" customWidth="1"/>
    <col min="19" max="19" width="11.109375" customWidth="1"/>
    <col min="20" max="20" width="8.77734375" customWidth="1"/>
    <col min="21" max="21" width="2.6640625" customWidth="1"/>
    <col min="22" max="22" width="3.5546875" customWidth="1"/>
    <col min="23" max="23" width="8.77734375" customWidth="1"/>
    <col min="24" max="24" width="5.77734375" customWidth="1"/>
    <col min="25" max="25" width="18.5546875" customWidth="1"/>
    <col min="26" max="28" width="9.44140625" customWidth="1"/>
    <col min="29" max="33" width="8.77734375" customWidth="1"/>
  </cols>
  <sheetData>
    <row r="1" spans="1:33" ht="14.2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 ht="14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</row>
    <row r="3" spans="1:33" ht="29.25" customHeight="1">
      <c r="A3" s="38"/>
      <c r="B3" s="101" t="s">
        <v>179</v>
      </c>
      <c r="C3" s="101" t="s">
        <v>180</v>
      </c>
      <c r="D3" s="109" t="s">
        <v>181</v>
      </c>
      <c r="E3" s="110"/>
      <c r="F3" s="111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6"/>
      <c r="S3" s="38"/>
      <c r="T3" s="38"/>
      <c r="U3" s="38"/>
      <c r="V3" s="38"/>
      <c r="W3" s="38"/>
      <c r="X3" s="107" t="s">
        <v>179</v>
      </c>
      <c r="Y3" s="107" t="s">
        <v>182</v>
      </c>
      <c r="Z3" s="95" t="s">
        <v>183</v>
      </c>
      <c r="AA3" s="96"/>
      <c r="AB3" s="97"/>
      <c r="AC3" s="95"/>
      <c r="AD3" s="96"/>
      <c r="AE3" s="97"/>
      <c r="AF3" s="38"/>
      <c r="AG3" s="38"/>
    </row>
    <row r="4" spans="1:33" ht="15.75" customHeight="1">
      <c r="A4" s="38"/>
      <c r="B4" s="102"/>
      <c r="C4" s="102"/>
      <c r="D4" s="112"/>
      <c r="E4" s="113"/>
      <c r="F4" s="93"/>
      <c r="G4" s="98"/>
      <c r="H4" s="99"/>
      <c r="I4" s="100"/>
      <c r="J4" s="98"/>
      <c r="K4" s="99"/>
      <c r="L4" s="100"/>
      <c r="M4" s="98"/>
      <c r="N4" s="99"/>
      <c r="O4" s="100"/>
      <c r="P4" s="98"/>
      <c r="Q4" s="99"/>
      <c r="R4" s="100"/>
      <c r="S4" s="38"/>
      <c r="T4" s="38"/>
      <c r="U4" s="38"/>
      <c r="V4" s="38"/>
      <c r="W4" s="38"/>
      <c r="X4" s="108"/>
      <c r="Y4" s="108"/>
      <c r="Z4" s="58">
        <v>2017</v>
      </c>
      <c r="AA4" s="58">
        <v>2018</v>
      </c>
      <c r="AB4" s="58">
        <v>2019</v>
      </c>
      <c r="AC4" s="58"/>
      <c r="AD4" s="58"/>
      <c r="AE4" s="58"/>
      <c r="AF4" s="38"/>
      <c r="AG4" s="38"/>
    </row>
    <row r="5" spans="1:33" ht="14.25" customHeight="1">
      <c r="A5" s="38"/>
      <c r="B5" s="103"/>
      <c r="C5" s="103"/>
      <c r="D5" s="59" t="s">
        <v>184</v>
      </c>
      <c r="E5" s="59" t="s">
        <v>185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38"/>
      <c r="T5" s="38"/>
      <c r="U5" s="38"/>
      <c r="V5" s="38"/>
      <c r="W5" s="38"/>
      <c r="X5" s="60">
        <v>1</v>
      </c>
      <c r="Y5" s="61" t="s">
        <v>186</v>
      </c>
      <c r="Z5" s="62">
        <f t="shared" ref="Z5:AB5" si="0">G10</f>
        <v>0</v>
      </c>
      <c r="AA5" s="62">
        <f t="shared" si="0"/>
        <v>0</v>
      </c>
      <c r="AB5" s="62">
        <f t="shared" si="0"/>
        <v>0</v>
      </c>
      <c r="AC5" s="63"/>
      <c r="AD5" s="62"/>
      <c r="AE5" s="62"/>
      <c r="AF5" s="64" t="e">
        <f t="shared" ref="AF5:AG5" si="1">AD5/AA5</f>
        <v>#DIV/0!</v>
      </c>
      <c r="AG5" s="64" t="e">
        <f t="shared" si="1"/>
        <v>#DIV/0!</v>
      </c>
    </row>
    <row r="6" spans="1:33" ht="14.25" customHeight="1">
      <c r="A6" s="38"/>
      <c r="B6" s="65">
        <v>1</v>
      </c>
      <c r="C6" s="65" t="s">
        <v>187</v>
      </c>
      <c r="D6" s="66">
        <v>11383.01</v>
      </c>
      <c r="E6" s="66">
        <v>127443.79</v>
      </c>
      <c r="F6" s="66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8">
        <f t="shared" ref="S6:U6" si="2">D6-G6-J6-M6-P6</f>
        <v>11383.01</v>
      </c>
      <c r="T6" s="68">
        <f t="shared" si="2"/>
        <v>127443.79</v>
      </c>
      <c r="U6" s="68">
        <f t="shared" si="2"/>
        <v>0</v>
      </c>
      <c r="V6" s="38"/>
      <c r="W6" s="38"/>
      <c r="X6" s="60">
        <v>2</v>
      </c>
      <c r="Y6" s="61" t="s">
        <v>188</v>
      </c>
      <c r="Z6" s="69">
        <f t="shared" ref="Z6:AB6" si="3">J10</f>
        <v>0</v>
      </c>
      <c r="AA6" s="69">
        <f t="shared" si="3"/>
        <v>0</v>
      </c>
      <c r="AB6" s="69">
        <f t="shared" si="3"/>
        <v>0</v>
      </c>
      <c r="AC6" s="63"/>
      <c r="AD6" s="63"/>
      <c r="AE6" s="63"/>
      <c r="AF6" s="64" t="e">
        <f t="shared" ref="AF6:AG6" si="4">AD6/AA6</f>
        <v>#DIV/0!</v>
      </c>
      <c r="AG6" s="64" t="e">
        <f t="shared" si="4"/>
        <v>#DIV/0!</v>
      </c>
    </row>
    <row r="7" spans="1:33" ht="14.25" customHeight="1">
      <c r="A7" s="38"/>
      <c r="B7" s="65">
        <v>2</v>
      </c>
      <c r="C7" s="65" t="s">
        <v>189</v>
      </c>
      <c r="D7" s="66">
        <v>45532.04</v>
      </c>
      <c r="E7" s="66">
        <v>430996.09</v>
      </c>
      <c r="F7" s="66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8">
        <f t="shared" ref="S7:U7" si="5">D7-G7-J7-M7-P7</f>
        <v>45532.04</v>
      </c>
      <c r="T7" s="68">
        <f t="shared" si="5"/>
        <v>430996.09</v>
      </c>
      <c r="U7" s="68">
        <f t="shared" si="5"/>
        <v>0</v>
      </c>
      <c r="V7" s="38"/>
      <c r="W7" s="38"/>
      <c r="X7" s="60">
        <v>3</v>
      </c>
      <c r="Y7" s="61" t="s">
        <v>190</v>
      </c>
      <c r="Z7" s="62">
        <f t="shared" ref="Z7:AB7" si="6">M10</f>
        <v>0</v>
      </c>
      <c r="AA7" s="69">
        <f t="shared" si="6"/>
        <v>0</v>
      </c>
      <c r="AB7" s="69">
        <f t="shared" si="6"/>
        <v>0</v>
      </c>
      <c r="AC7" s="63"/>
      <c r="AD7" s="62"/>
      <c r="AE7" s="63"/>
      <c r="AF7" s="64" t="e">
        <f t="shared" ref="AF7:AG7" si="7">AD7/AA7</f>
        <v>#DIV/0!</v>
      </c>
      <c r="AG7" s="64" t="e">
        <f t="shared" si="7"/>
        <v>#DIV/0!</v>
      </c>
    </row>
    <row r="8" spans="1:33" ht="14.25" customHeight="1">
      <c r="A8" s="38"/>
      <c r="B8" s="65"/>
      <c r="C8" s="65"/>
      <c r="D8" s="66"/>
      <c r="E8" s="66"/>
      <c r="F8" s="66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8">
        <f t="shared" ref="S8:U8" si="8">D8-G8-J8-M8-P8</f>
        <v>0</v>
      </c>
      <c r="T8" s="68">
        <f t="shared" si="8"/>
        <v>0</v>
      </c>
      <c r="U8" s="68">
        <f t="shared" si="8"/>
        <v>0</v>
      </c>
      <c r="V8" s="38"/>
      <c r="W8" s="38"/>
      <c r="X8" s="60">
        <v>4</v>
      </c>
      <c r="Y8" s="61" t="s">
        <v>191</v>
      </c>
      <c r="Z8" s="69">
        <f t="shared" ref="Z8:AB8" si="9">P10</f>
        <v>0</v>
      </c>
      <c r="AA8" s="69">
        <f t="shared" si="9"/>
        <v>0</v>
      </c>
      <c r="AB8" s="69">
        <f t="shared" si="9"/>
        <v>0</v>
      </c>
      <c r="AC8" s="63"/>
      <c r="AD8" s="63"/>
      <c r="AE8" s="63"/>
      <c r="AF8" s="38"/>
      <c r="AG8" s="38"/>
    </row>
    <row r="9" spans="1:33" ht="14.25" customHeight="1">
      <c r="A9" s="38"/>
      <c r="B9" s="65"/>
      <c r="C9" s="65"/>
      <c r="D9" s="65"/>
      <c r="E9" s="65"/>
      <c r="F9" s="6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38"/>
      <c r="T9" s="38"/>
      <c r="U9" s="38"/>
      <c r="V9" s="38"/>
      <c r="W9" s="38"/>
      <c r="X9" s="60"/>
      <c r="Y9" s="61"/>
      <c r="Z9" s="63"/>
      <c r="AA9" s="63"/>
      <c r="AB9" s="63"/>
      <c r="AC9" s="63"/>
      <c r="AD9" s="63"/>
      <c r="AE9" s="63"/>
      <c r="AF9" s="64"/>
      <c r="AG9" s="64"/>
    </row>
    <row r="10" spans="1:33" ht="14.25" customHeight="1">
      <c r="A10" s="38"/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4"/>
      <c r="T10" s="64"/>
      <c r="U10" s="38"/>
      <c r="V10" s="38"/>
      <c r="W10" s="38"/>
      <c r="X10" s="60"/>
      <c r="Y10" s="61"/>
      <c r="Z10" s="63"/>
      <c r="AA10" s="63"/>
      <c r="AB10" s="63"/>
      <c r="AC10" s="63"/>
      <c r="AD10" s="63"/>
      <c r="AE10" s="63"/>
      <c r="AF10" s="64"/>
      <c r="AG10" s="64"/>
    </row>
    <row r="11" spans="1:33" ht="14.25" customHeight="1">
      <c r="A11" s="38"/>
      <c r="B11" s="65"/>
      <c r="C11" s="65"/>
      <c r="D11" s="65"/>
      <c r="E11" s="65"/>
      <c r="F11" s="65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64"/>
      <c r="T11" s="64"/>
      <c r="U11" s="38"/>
      <c r="V11" s="38"/>
      <c r="W11" s="38"/>
      <c r="X11" s="60"/>
      <c r="Y11" s="61"/>
      <c r="Z11" s="63"/>
      <c r="AA11" s="63"/>
      <c r="AB11" s="63"/>
      <c r="AC11" s="63"/>
      <c r="AD11" s="63"/>
      <c r="AE11" s="63"/>
      <c r="AF11" s="64"/>
      <c r="AG11" s="64"/>
    </row>
    <row r="12" spans="1:33" ht="14.25" customHeight="1">
      <c r="A12" s="38"/>
      <c r="B12" s="65"/>
      <c r="C12" s="65"/>
      <c r="D12" s="65"/>
      <c r="E12" s="65"/>
      <c r="F12" s="65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64"/>
      <c r="T12" s="64"/>
      <c r="U12" s="38"/>
      <c r="V12" s="38"/>
      <c r="W12" s="38"/>
      <c r="X12" s="60"/>
      <c r="Y12" s="61"/>
      <c r="Z12" s="63"/>
      <c r="AA12" s="63"/>
      <c r="AB12" s="63"/>
      <c r="AC12" s="63"/>
      <c r="AD12" s="63"/>
      <c r="AE12" s="63"/>
      <c r="AF12" s="64"/>
      <c r="AG12" s="64"/>
    </row>
    <row r="13" spans="1:33" ht="14.25" customHeight="1">
      <c r="A13" s="38"/>
      <c r="B13" s="65"/>
      <c r="C13" s="65"/>
      <c r="D13" s="65"/>
      <c r="E13" s="65"/>
      <c r="F13" s="65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64"/>
      <c r="T13" s="64"/>
      <c r="U13" s="38"/>
      <c r="V13" s="38"/>
      <c r="W13" s="38"/>
      <c r="X13" s="60"/>
      <c r="Y13" s="61"/>
      <c r="Z13" s="63"/>
      <c r="AA13" s="63"/>
      <c r="AB13" s="63"/>
      <c r="AC13" s="63"/>
      <c r="AD13" s="63"/>
      <c r="AE13" s="63"/>
      <c r="AF13" s="38"/>
      <c r="AG13" s="38"/>
    </row>
    <row r="14" spans="1:33" ht="14.25" customHeight="1">
      <c r="A14" s="38"/>
      <c r="B14" s="65"/>
      <c r="C14" s="65"/>
      <c r="D14" s="65"/>
      <c r="E14" s="65"/>
      <c r="F14" s="65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14.2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14.2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pans="1:33" ht="14.2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18" spans="1:33" ht="14.2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pans="1:33" ht="14.2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spans="1:33" ht="14.2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spans="1:33" ht="14.2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</row>
    <row r="22" spans="1:33" ht="14.2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spans="1:33" ht="14.2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</row>
    <row r="24" spans="1:33" ht="14.2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</row>
    <row r="25" spans="1:33" ht="14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</row>
    <row r="26" spans="1:33" ht="14.2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spans="1:33" ht="14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spans="1:33" ht="14.2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</row>
    <row r="29" spans="1:33" ht="14.2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</row>
    <row r="30" spans="1:33" ht="14.2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</row>
    <row r="31" spans="1:33" ht="14.2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</row>
    <row r="32" spans="1:33" ht="14.2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ht="14.2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101" t="s">
        <v>179</v>
      </c>
      <c r="Y33" s="101" t="s">
        <v>192</v>
      </c>
      <c r="Z33" s="109" t="s">
        <v>181</v>
      </c>
      <c r="AA33" s="110"/>
      <c r="AB33" s="111"/>
      <c r="AC33" s="38"/>
      <c r="AD33" s="38"/>
      <c r="AE33" s="38"/>
      <c r="AF33" s="38"/>
      <c r="AG33" s="38"/>
    </row>
    <row r="34" spans="1:33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102"/>
      <c r="Y34" s="102"/>
      <c r="Z34" s="112"/>
      <c r="AA34" s="113"/>
      <c r="AB34" s="93"/>
      <c r="AC34" s="38"/>
      <c r="AD34" s="38"/>
      <c r="AE34" s="38"/>
      <c r="AF34" s="38"/>
      <c r="AG34" s="38"/>
    </row>
    <row r="35" spans="1:33" ht="14.2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103"/>
      <c r="Y35" s="103"/>
      <c r="Z35" s="59" t="s">
        <v>189</v>
      </c>
      <c r="AA35" s="59" t="s">
        <v>193</v>
      </c>
      <c r="AB35" s="59"/>
      <c r="AC35" s="38"/>
      <c r="AD35" s="38"/>
      <c r="AE35" s="38"/>
      <c r="AF35" s="38"/>
      <c r="AG35" s="38"/>
    </row>
    <row r="36" spans="1:33" ht="14.2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65">
        <v>1</v>
      </c>
      <c r="Y36" s="65" t="s">
        <v>194</v>
      </c>
      <c r="Z36" s="66">
        <v>50639.45</v>
      </c>
      <c r="AA36" s="66">
        <v>12659.86</v>
      </c>
      <c r="AB36" s="66"/>
      <c r="AC36" s="38"/>
      <c r="AD36" s="38"/>
      <c r="AE36" s="38"/>
      <c r="AF36" s="38"/>
      <c r="AG36" s="38"/>
    </row>
    <row r="37" spans="1:33" ht="14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65">
        <v>2</v>
      </c>
      <c r="Y37" s="65" t="s">
        <v>195</v>
      </c>
      <c r="Z37" s="66">
        <v>20382.82</v>
      </c>
      <c r="AA37" s="66">
        <v>5095.71</v>
      </c>
      <c r="AB37" s="66"/>
      <c r="AC37" s="38"/>
      <c r="AD37" s="38"/>
      <c r="AE37" s="38"/>
      <c r="AF37" s="38"/>
      <c r="AG37" s="38"/>
    </row>
    <row r="38" spans="1:33" ht="14.2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65">
        <v>3</v>
      </c>
      <c r="Y38" s="65" t="s">
        <v>196</v>
      </c>
      <c r="Z38" s="66">
        <v>102129.53</v>
      </c>
      <c r="AA38" s="66">
        <v>25532.38</v>
      </c>
      <c r="AB38" s="66"/>
      <c r="AC38" s="38"/>
      <c r="AD38" s="38"/>
      <c r="AE38" s="38"/>
      <c r="AF38" s="38"/>
      <c r="AG38" s="38"/>
    </row>
    <row r="39" spans="1:33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65">
        <v>4</v>
      </c>
      <c r="Y39" s="65" t="s">
        <v>184</v>
      </c>
      <c r="Z39" s="66">
        <v>45532.04</v>
      </c>
      <c r="AA39" s="66">
        <v>11383.01</v>
      </c>
      <c r="AB39" s="65"/>
      <c r="AC39" s="38"/>
      <c r="AD39" s="38"/>
      <c r="AE39" s="38"/>
      <c r="AF39" s="38"/>
      <c r="AG39" s="38"/>
    </row>
    <row r="40" spans="1:33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65">
        <v>5</v>
      </c>
      <c r="Y40" s="65" t="s">
        <v>197</v>
      </c>
      <c r="Z40" s="66">
        <v>21005.95</v>
      </c>
      <c r="AA40" s="66">
        <v>10502.98</v>
      </c>
      <c r="AB40" s="66"/>
      <c r="AC40" s="38"/>
      <c r="AD40" s="38"/>
      <c r="AE40" s="38"/>
      <c r="AF40" s="38"/>
      <c r="AG40" s="38"/>
    </row>
    <row r="41" spans="1:33" ht="14.25" customHeight="1">
      <c r="A41" s="38"/>
      <c r="B41" s="38"/>
      <c r="C41" s="13" t="s">
        <v>20</v>
      </c>
      <c r="D41" s="13" t="s">
        <v>21</v>
      </c>
      <c r="E41" s="13" t="s">
        <v>22</v>
      </c>
      <c r="F41" s="13" t="s">
        <v>139</v>
      </c>
      <c r="G41" s="13" t="s">
        <v>140</v>
      </c>
      <c r="H41" s="13" t="s">
        <v>26</v>
      </c>
      <c r="I41" s="13" t="s">
        <v>141</v>
      </c>
      <c r="J41" s="38"/>
      <c r="K41" s="52" t="s">
        <v>167</v>
      </c>
      <c r="L41" s="52" t="s">
        <v>168</v>
      </c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65">
        <v>6</v>
      </c>
      <c r="Y41" s="65" t="s">
        <v>198</v>
      </c>
      <c r="Z41" s="66">
        <v>32219.81</v>
      </c>
      <c r="AA41" s="66">
        <v>16109.91</v>
      </c>
      <c r="AB41" s="65"/>
      <c r="AC41" s="38"/>
      <c r="AD41" s="38"/>
      <c r="AE41" s="38"/>
      <c r="AF41" s="38"/>
      <c r="AG41" s="38"/>
    </row>
    <row r="42" spans="1:33" ht="14.25" customHeight="1">
      <c r="A42" s="38"/>
      <c r="B42" s="38"/>
      <c r="C42" s="30" t="s">
        <v>73</v>
      </c>
      <c r="D42" s="13" t="s">
        <v>98</v>
      </c>
      <c r="E42" s="13" t="s">
        <v>75</v>
      </c>
      <c r="F42" s="31" t="s">
        <v>154</v>
      </c>
      <c r="G42" s="54">
        <v>8.52</v>
      </c>
      <c r="H42" s="13" t="s">
        <v>49</v>
      </c>
      <c r="I42" s="54">
        <v>36.5</v>
      </c>
      <c r="J42" s="38"/>
      <c r="K42" s="38">
        <v>75</v>
      </c>
      <c r="L42" s="38">
        <v>65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65">
        <v>7</v>
      </c>
      <c r="Y42" s="65" t="s">
        <v>198</v>
      </c>
      <c r="Z42" s="66">
        <v>7803.99</v>
      </c>
      <c r="AA42" s="66">
        <v>3901.99</v>
      </c>
      <c r="AB42" s="65"/>
      <c r="AC42" s="38"/>
      <c r="AD42" s="38"/>
      <c r="AE42" s="38"/>
      <c r="AF42" s="38"/>
      <c r="AG42" s="38"/>
    </row>
    <row r="43" spans="1:33" ht="14.25" customHeight="1">
      <c r="A43" s="38"/>
      <c r="B43" s="38"/>
      <c r="C43" s="30" t="s">
        <v>99</v>
      </c>
      <c r="D43" s="13" t="s">
        <v>100</v>
      </c>
      <c r="E43" s="13" t="s">
        <v>101</v>
      </c>
      <c r="F43" s="31" t="s">
        <v>154</v>
      </c>
      <c r="G43" s="54">
        <v>29.7</v>
      </c>
      <c r="H43" s="13" t="s">
        <v>49</v>
      </c>
      <c r="I43" s="71">
        <v>31.6</v>
      </c>
      <c r="J43" s="38"/>
      <c r="K43" s="38">
        <v>75</v>
      </c>
      <c r="L43" s="38">
        <v>65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65">
        <v>8</v>
      </c>
      <c r="Y43" s="114" t="s">
        <v>199</v>
      </c>
      <c r="Z43" s="66">
        <v>17749.330000000002</v>
      </c>
      <c r="AA43" s="66">
        <v>8874.66</v>
      </c>
      <c r="AB43" s="65"/>
      <c r="AC43" s="38"/>
      <c r="AD43" s="38"/>
      <c r="AE43" s="38"/>
      <c r="AF43" s="38"/>
      <c r="AG43" s="38"/>
    </row>
    <row r="44" spans="1:33" ht="14.25" customHeight="1">
      <c r="A44" s="38"/>
      <c r="B44" s="38"/>
      <c r="C44" s="30" t="s">
        <v>80</v>
      </c>
      <c r="D44" s="13" t="s">
        <v>81</v>
      </c>
      <c r="E44" s="13" t="s">
        <v>102</v>
      </c>
      <c r="F44" s="31" t="s">
        <v>154</v>
      </c>
      <c r="G44" s="54">
        <v>4.0599999999999996</v>
      </c>
      <c r="H44" s="13" t="s">
        <v>49</v>
      </c>
      <c r="I44" s="71">
        <v>10.9</v>
      </c>
      <c r="J44" s="38"/>
      <c r="K44" s="38">
        <v>75</v>
      </c>
      <c r="L44" s="38">
        <v>65</v>
      </c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65">
        <v>9</v>
      </c>
      <c r="Y44" s="103"/>
      <c r="Z44" s="66">
        <v>13985.97</v>
      </c>
      <c r="AA44" s="66">
        <v>3496.49</v>
      </c>
      <c r="AB44" s="65"/>
      <c r="AC44" s="38"/>
      <c r="AD44" s="38"/>
      <c r="AE44" s="38"/>
      <c r="AF44" s="38"/>
      <c r="AG44" s="38"/>
    </row>
    <row r="45" spans="1:33" ht="14.25" customHeight="1">
      <c r="A45" s="38"/>
      <c r="B45" s="38"/>
      <c r="C45" s="30" t="s">
        <v>83</v>
      </c>
      <c r="D45" s="13" t="s">
        <v>103</v>
      </c>
      <c r="E45" s="13" t="s">
        <v>104</v>
      </c>
      <c r="F45" s="31" t="s">
        <v>154</v>
      </c>
      <c r="G45" s="54">
        <v>8.77</v>
      </c>
      <c r="H45" s="13" t="s">
        <v>49</v>
      </c>
      <c r="I45" s="71">
        <v>19.899999999999999</v>
      </c>
      <c r="J45" s="38"/>
      <c r="K45" s="38">
        <v>75</v>
      </c>
      <c r="L45" s="38">
        <v>65</v>
      </c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65">
        <v>10</v>
      </c>
      <c r="Y45" s="65" t="s">
        <v>200</v>
      </c>
      <c r="Z45" s="66">
        <v>13150.92</v>
      </c>
      <c r="AA45" s="66">
        <v>3287.73</v>
      </c>
      <c r="AB45" s="65"/>
      <c r="AC45" s="38"/>
      <c r="AD45" s="38"/>
      <c r="AE45" s="38"/>
      <c r="AF45" s="38"/>
      <c r="AG45" s="38"/>
    </row>
    <row r="46" spans="1:33" ht="14.25" customHeight="1">
      <c r="A46" s="38"/>
      <c r="B46" s="38"/>
      <c r="C46" s="30" t="s">
        <v>86</v>
      </c>
      <c r="D46" s="13" t="s">
        <v>105</v>
      </c>
      <c r="E46" s="13" t="s">
        <v>106</v>
      </c>
      <c r="F46" s="31" t="s">
        <v>154</v>
      </c>
      <c r="G46" s="54">
        <v>9.5500000000000007</v>
      </c>
      <c r="H46" s="13" t="s">
        <v>49</v>
      </c>
      <c r="I46" s="71">
        <v>23.3</v>
      </c>
      <c r="J46" s="38"/>
      <c r="K46" s="38">
        <v>75</v>
      </c>
      <c r="L46" s="38">
        <v>65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65">
        <v>11</v>
      </c>
      <c r="Y46" s="65" t="s">
        <v>201</v>
      </c>
      <c r="Z46" s="66">
        <v>66349.06</v>
      </c>
      <c r="AA46" s="66">
        <v>16587.259999999998</v>
      </c>
      <c r="AB46" s="65"/>
      <c r="AC46" s="38"/>
      <c r="AD46" s="38"/>
      <c r="AE46" s="38"/>
      <c r="AF46" s="38"/>
      <c r="AG46" s="38"/>
    </row>
    <row r="47" spans="1:33" ht="14.25" customHeight="1">
      <c r="A47" s="38"/>
      <c r="B47" s="38"/>
      <c r="C47" s="30" t="s">
        <v>89</v>
      </c>
      <c r="D47" s="13" t="s">
        <v>107</v>
      </c>
      <c r="E47" s="13" t="s">
        <v>108</v>
      </c>
      <c r="F47" s="31" t="s">
        <v>154</v>
      </c>
      <c r="G47" s="54">
        <v>20.420000000000002</v>
      </c>
      <c r="H47" s="13" t="s">
        <v>49</v>
      </c>
      <c r="I47" s="71">
        <v>23</v>
      </c>
      <c r="J47" s="38"/>
      <c r="K47" s="38">
        <v>75</v>
      </c>
      <c r="L47" s="38">
        <v>65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5">
        <v>12</v>
      </c>
      <c r="Y47" s="65" t="s">
        <v>202</v>
      </c>
      <c r="Z47" s="66">
        <v>40047.22</v>
      </c>
      <c r="AA47" s="66">
        <v>10011.81</v>
      </c>
      <c r="AB47" s="65"/>
      <c r="AC47" s="38"/>
      <c r="AD47" s="38"/>
      <c r="AE47" s="38"/>
      <c r="AF47" s="38"/>
      <c r="AG47" s="38"/>
    </row>
    <row r="48" spans="1:33" ht="14.25" customHeight="1">
      <c r="A48" s="38"/>
      <c r="B48" s="38"/>
      <c r="C48" s="30" t="s">
        <v>92</v>
      </c>
      <c r="D48" s="13" t="s">
        <v>109</v>
      </c>
      <c r="E48" s="13" t="s">
        <v>110</v>
      </c>
      <c r="F48" s="31" t="s">
        <v>154</v>
      </c>
      <c r="G48" s="54">
        <v>25.3</v>
      </c>
      <c r="H48" s="13" t="s">
        <v>49</v>
      </c>
      <c r="I48" s="54">
        <v>13.67</v>
      </c>
      <c r="J48" s="38"/>
      <c r="K48" s="38">
        <v>75</v>
      </c>
      <c r="L48" s="38">
        <v>65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72" t="s">
        <v>203</v>
      </c>
      <c r="Z48" s="72">
        <v>430996.09</v>
      </c>
      <c r="AA48" s="72">
        <v>127443.79</v>
      </c>
      <c r="AB48" s="38"/>
      <c r="AC48" s="38"/>
      <c r="AD48" s="38"/>
      <c r="AE48" s="38"/>
      <c r="AF48" s="38"/>
      <c r="AG48" s="38"/>
    </row>
    <row r="49" spans="1:33" ht="14.25" customHeight="1">
      <c r="A49" s="38"/>
      <c r="B49" s="38"/>
      <c r="C49" s="30" t="s">
        <v>95</v>
      </c>
      <c r="D49" s="13" t="s">
        <v>111</v>
      </c>
      <c r="E49" s="13" t="s">
        <v>112</v>
      </c>
      <c r="F49" s="31" t="s">
        <v>154</v>
      </c>
      <c r="G49" s="54">
        <v>9.81</v>
      </c>
      <c r="H49" s="13" t="s">
        <v>49</v>
      </c>
      <c r="I49" s="54">
        <v>21.4</v>
      </c>
      <c r="J49" s="38"/>
      <c r="K49" s="38">
        <v>75</v>
      </c>
      <c r="L49" s="38">
        <v>65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</row>
    <row r="50" spans="1:33" ht="14.2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72" t="s">
        <v>203</v>
      </c>
      <c r="Z50" s="72">
        <v>430996.09</v>
      </c>
      <c r="AA50" s="72">
        <v>127443.79</v>
      </c>
      <c r="AB50" s="38"/>
      <c r="AC50" s="38"/>
      <c r="AD50" s="38"/>
      <c r="AE50" s="38"/>
      <c r="AF50" s="38"/>
      <c r="AG50" s="38"/>
    </row>
    <row r="51" spans="1:33" ht="14.2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5" t="s">
        <v>184</v>
      </c>
      <c r="Z51" s="65">
        <v>45532.04</v>
      </c>
      <c r="AA51" s="66">
        <v>11383.01</v>
      </c>
      <c r="AB51" s="38"/>
      <c r="AC51" s="38"/>
      <c r="AD51" s="38"/>
      <c r="AE51" s="38"/>
      <c r="AF51" s="38"/>
      <c r="AG51" s="38"/>
    </row>
    <row r="52" spans="1:33" ht="14.25" customHeight="1">
      <c r="A52" s="38"/>
      <c r="B52" s="38"/>
      <c r="C52" s="38"/>
      <c r="D52" s="38"/>
      <c r="E52" s="38"/>
      <c r="F52" s="38"/>
      <c r="G52" s="53">
        <f>AVERAGE(G42:G49)</f>
        <v>14.516249999999999</v>
      </c>
      <c r="H52" s="38"/>
      <c r="I52" s="53">
        <f>AVERAGE(I42:I49)</f>
        <v>22.533749999999998</v>
      </c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</row>
    <row r="53" spans="1:33" ht="14.25" customHeight="1">
      <c r="A53" s="38"/>
      <c r="B53" s="38"/>
      <c r="C53" s="38"/>
      <c r="D53" s="38"/>
      <c r="E53" s="38"/>
      <c r="F53" s="38"/>
      <c r="G53" s="38">
        <f>G52/20</f>
        <v>0.72581249999999997</v>
      </c>
      <c r="H53" s="38"/>
      <c r="I53" s="38">
        <f>I52/40</f>
        <v>0.56334374999999992</v>
      </c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>
        <f t="shared" ref="Z53:AA53" si="10">Z51/Z50</f>
        <v>0.10564374261492721</v>
      </c>
      <c r="AA53" s="38">
        <f t="shared" si="10"/>
        <v>8.9317886732652882E-2</v>
      </c>
      <c r="AB53" s="38"/>
      <c r="AC53" s="38"/>
      <c r="AD53" s="38"/>
      <c r="AE53" s="38"/>
      <c r="AF53" s="38"/>
      <c r="AG53" s="38"/>
    </row>
    <row r="54" spans="1:33" ht="14.25" customHeight="1">
      <c r="A54" s="38"/>
      <c r="B54" s="38"/>
      <c r="C54" s="38"/>
      <c r="D54" s="38"/>
      <c r="E54" s="38"/>
      <c r="F54" s="38"/>
      <c r="G54" s="38"/>
      <c r="H54" s="38">
        <f>G53+I53</f>
        <v>1.28915625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</row>
    <row r="55" spans="1:33" ht="14.25" customHeight="1">
      <c r="A55" s="38"/>
      <c r="B55" s="38"/>
      <c r="C55" s="38"/>
      <c r="D55" s="38"/>
      <c r="E55" s="38"/>
      <c r="F55" s="38"/>
      <c r="G55" s="38"/>
      <c r="H55" s="38">
        <f>H54/2</f>
        <v>0.644578125</v>
      </c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</row>
    <row r="56" spans="1:33" ht="14.25" customHeight="1">
      <c r="A56" s="38"/>
      <c r="B56" s="38"/>
      <c r="C56" s="38"/>
      <c r="D56" s="38"/>
      <c r="E56" s="38"/>
      <c r="F56" s="38"/>
      <c r="G56" s="38"/>
      <c r="H56" s="38">
        <f>100-((50/0.9)*(H55-0.1))</f>
        <v>69.745659722222229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</row>
    <row r="57" spans="1:33" ht="14.2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</row>
    <row r="58" spans="1:33" ht="14.2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</row>
    <row r="59" spans="1:33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</row>
    <row r="60" spans="1:33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</row>
    <row r="61" spans="1:33" ht="14.2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</row>
    <row r="62" spans="1:33" ht="14.2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</row>
    <row r="63" spans="1:33" ht="14.2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4.2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spans="1:33" ht="14.2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</row>
    <row r="66" spans="1:33" ht="14.2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</row>
    <row r="67" spans="1:33" ht="14.2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</row>
    <row r="68" spans="1:33" ht="14.2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</row>
    <row r="69" spans="1:33" ht="14.2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</row>
    <row r="70" spans="1:33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</row>
    <row r="71" spans="1:33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</row>
    <row r="72" spans="1:33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</row>
    <row r="73" spans="1:3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</row>
    <row r="74" spans="1:33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3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</row>
    <row r="76" spans="1:33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</row>
    <row r="77" spans="1:33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</row>
    <row r="78" spans="1:33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</row>
    <row r="79" spans="1:33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</row>
    <row r="80" spans="1:33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115" t="s">
        <v>7</v>
      </c>
      <c r="N80" s="90"/>
      <c r="O80" s="90"/>
      <c r="P80" s="90"/>
      <c r="Q80" s="90"/>
      <c r="R80" s="38"/>
      <c r="S80" s="38"/>
      <c r="T80" s="115" t="s">
        <v>8</v>
      </c>
      <c r="U80" s="90"/>
      <c r="V80" s="90"/>
      <c r="W80" s="90"/>
      <c r="X80" s="90"/>
      <c r="Y80" s="38"/>
      <c r="Z80" s="38"/>
      <c r="AA80" s="38"/>
      <c r="AB80" s="38"/>
      <c r="AC80" s="38"/>
      <c r="AD80" s="38"/>
      <c r="AE80" s="38"/>
      <c r="AF80" s="38"/>
      <c r="AG80" s="38"/>
    </row>
    <row r="81" spans="1:33" ht="14.25" customHeight="1">
      <c r="A81" s="38"/>
      <c r="B81" s="38"/>
      <c r="C81" s="13" t="s">
        <v>20</v>
      </c>
      <c r="D81" s="13" t="s">
        <v>21</v>
      </c>
      <c r="E81" s="13" t="s">
        <v>22</v>
      </c>
      <c r="F81" s="13" t="s">
        <v>139</v>
      </c>
      <c r="G81" s="13" t="s">
        <v>140</v>
      </c>
      <c r="H81" s="13" t="s">
        <v>26</v>
      </c>
      <c r="I81" s="13" t="s">
        <v>141</v>
      </c>
      <c r="J81" s="38"/>
      <c r="K81" s="38"/>
      <c r="L81" s="38"/>
      <c r="M81" s="38" t="s">
        <v>169</v>
      </c>
      <c r="N81" s="38" t="s">
        <v>170</v>
      </c>
      <c r="O81" s="38" t="s">
        <v>171</v>
      </c>
      <c r="P81" s="38" t="s">
        <v>172</v>
      </c>
      <c r="Q81" s="38" t="s">
        <v>2</v>
      </c>
      <c r="R81" s="38" t="s">
        <v>122</v>
      </c>
      <c r="S81" s="38"/>
      <c r="T81" s="38" t="s">
        <v>169</v>
      </c>
      <c r="U81" s="38" t="s">
        <v>170</v>
      </c>
      <c r="V81" s="38" t="s">
        <v>171</v>
      </c>
      <c r="W81" s="38" t="s">
        <v>172</v>
      </c>
      <c r="X81" s="38" t="s">
        <v>2</v>
      </c>
      <c r="Y81" s="38"/>
      <c r="Z81" s="38"/>
      <c r="AA81" s="38"/>
      <c r="AB81" s="38"/>
      <c r="AC81" s="38"/>
      <c r="AD81" s="38"/>
      <c r="AE81" s="38"/>
      <c r="AF81" s="38"/>
      <c r="AG81" s="38"/>
    </row>
    <row r="82" spans="1:33" ht="14.25" customHeight="1">
      <c r="A82" s="38"/>
      <c r="B82" s="38"/>
      <c r="C82" s="30" t="s">
        <v>73</v>
      </c>
      <c r="D82" s="13" t="s">
        <v>98</v>
      </c>
      <c r="E82" s="13" t="s">
        <v>75</v>
      </c>
      <c r="F82" s="31" t="s">
        <v>154</v>
      </c>
      <c r="G82" s="54">
        <v>8.52</v>
      </c>
      <c r="H82" s="13" t="s">
        <v>49</v>
      </c>
      <c r="I82" s="54">
        <v>36.5</v>
      </c>
      <c r="J82" s="38"/>
      <c r="K82" s="38"/>
      <c r="L82" s="38"/>
      <c r="M82" s="38">
        <v>50</v>
      </c>
      <c r="N82" s="38">
        <v>0</v>
      </c>
      <c r="O82" s="38">
        <v>52</v>
      </c>
      <c r="P82" s="38">
        <v>0</v>
      </c>
      <c r="Q82" s="38">
        <f t="shared" ref="Q82:Q91" si="11">(((M82-N82)/(O82-P82))*(G82-P82))+N82</f>
        <v>8.1923076923076916</v>
      </c>
      <c r="R82" s="38" t="s">
        <v>6</v>
      </c>
      <c r="S82" s="38"/>
      <c r="T82" s="38">
        <v>50</v>
      </c>
      <c r="U82" s="38">
        <v>0</v>
      </c>
      <c r="V82" s="38">
        <v>80</v>
      </c>
      <c r="W82" s="38">
        <v>0</v>
      </c>
      <c r="X82" s="53">
        <f t="shared" ref="X82:X91" si="12">(((T82-U82)/(V82-W82))*(I82-W82))+U82</f>
        <v>22.8125</v>
      </c>
      <c r="Y82" s="38" t="s">
        <v>6</v>
      </c>
      <c r="Z82" s="38"/>
      <c r="AA82" s="38"/>
      <c r="AB82" s="38"/>
      <c r="AC82" s="38"/>
      <c r="AD82" s="38"/>
      <c r="AE82" s="38"/>
      <c r="AF82" s="38"/>
      <c r="AG82" s="38"/>
    </row>
    <row r="83" spans="1:33" ht="14.25" customHeight="1">
      <c r="A83" s="38"/>
      <c r="B83" s="38"/>
      <c r="C83" s="30" t="s">
        <v>99</v>
      </c>
      <c r="D83" s="13" t="s">
        <v>100</v>
      </c>
      <c r="E83" s="13" t="s">
        <v>101</v>
      </c>
      <c r="F83" s="31" t="s">
        <v>154</v>
      </c>
      <c r="G83" s="54">
        <v>29.7</v>
      </c>
      <c r="H83" s="13" t="s">
        <v>49</v>
      </c>
      <c r="I83" s="71">
        <v>31.6</v>
      </c>
      <c r="J83" s="38"/>
      <c r="K83" s="38"/>
      <c r="L83" s="38"/>
      <c r="M83" s="38">
        <v>50</v>
      </c>
      <c r="N83" s="38">
        <v>0</v>
      </c>
      <c r="O83" s="38">
        <v>52</v>
      </c>
      <c r="P83" s="38">
        <v>0</v>
      </c>
      <c r="Q83" s="38">
        <f t="shared" si="11"/>
        <v>28.557692307692307</v>
      </c>
      <c r="R83" s="38" t="s">
        <v>6</v>
      </c>
      <c r="S83" s="38"/>
      <c r="T83" s="38">
        <v>50</v>
      </c>
      <c r="U83" s="38">
        <v>0</v>
      </c>
      <c r="V83" s="38">
        <v>80</v>
      </c>
      <c r="W83" s="38">
        <v>0</v>
      </c>
      <c r="X83" s="53">
        <f t="shared" si="12"/>
        <v>19.75</v>
      </c>
      <c r="Y83" s="38" t="s">
        <v>6</v>
      </c>
      <c r="Z83" s="38"/>
      <c r="AA83" s="38"/>
      <c r="AB83" s="38"/>
      <c r="AC83" s="38"/>
      <c r="AD83" s="38"/>
      <c r="AE83" s="38"/>
      <c r="AF83" s="38"/>
      <c r="AG83" s="38"/>
    </row>
    <row r="84" spans="1:33" ht="14.25" customHeight="1">
      <c r="A84" s="38"/>
      <c r="B84" s="38"/>
      <c r="C84" s="30" t="s">
        <v>80</v>
      </c>
      <c r="D84" s="13" t="s">
        <v>81</v>
      </c>
      <c r="E84" s="13" t="s">
        <v>102</v>
      </c>
      <c r="F84" s="31" t="s">
        <v>154</v>
      </c>
      <c r="G84" s="54">
        <v>4.0599999999999996</v>
      </c>
      <c r="H84" s="13" t="s">
        <v>49</v>
      </c>
      <c r="I84" s="71">
        <v>10.9</v>
      </c>
      <c r="J84" s="38"/>
      <c r="K84" s="38"/>
      <c r="L84" s="38"/>
      <c r="M84" s="38">
        <v>50</v>
      </c>
      <c r="N84" s="38">
        <v>0</v>
      </c>
      <c r="O84" s="38">
        <v>52</v>
      </c>
      <c r="P84" s="38">
        <v>0</v>
      </c>
      <c r="Q84" s="38">
        <f t="shared" si="11"/>
        <v>3.9038461538461537</v>
      </c>
      <c r="R84" s="38" t="s">
        <v>6</v>
      </c>
      <c r="S84" s="38"/>
      <c r="T84" s="38">
        <v>50</v>
      </c>
      <c r="U84" s="38">
        <v>0</v>
      </c>
      <c r="V84" s="38">
        <v>80</v>
      </c>
      <c r="W84" s="38">
        <v>0</v>
      </c>
      <c r="X84" s="53">
        <f t="shared" si="12"/>
        <v>6.8125</v>
      </c>
      <c r="Y84" s="38" t="s">
        <v>6</v>
      </c>
      <c r="Z84" s="38"/>
      <c r="AA84" s="38"/>
      <c r="AB84" s="38"/>
      <c r="AC84" s="38"/>
      <c r="AD84" s="38"/>
      <c r="AE84" s="38"/>
      <c r="AF84" s="38"/>
      <c r="AG84" s="38"/>
    </row>
    <row r="85" spans="1:33" ht="14.25" customHeight="1">
      <c r="A85" s="38"/>
      <c r="B85" s="38"/>
      <c r="C85" s="30" t="s">
        <v>83</v>
      </c>
      <c r="D85" s="13" t="s">
        <v>103</v>
      </c>
      <c r="E85" s="13" t="s">
        <v>104</v>
      </c>
      <c r="F85" s="31" t="s">
        <v>154</v>
      </c>
      <c r="G85" s="54">
        <v>8.77</v>
      </c>
      <c r="H85" s="13" t="s">
        <v>49</v>
      </c>
      <c r="I85" s="71">
        <v>19.899999999999999</v>
      </c>
      <c r="J85" s="38"/>
      <c r="K85" s="38"/>
      <c r="L85" s="38"/>
      <c r="M85" s="38">
        <v>50</v>
      </c>
      <c r="N85" s="38">
        <v>0</v>
      </c>
      <c r="O85" s="38">
        <v>52</v>
      </c>
      <c r="P85" s="38">
        <v>0</v>
      </c>
      <c r="Q85" s="38">
        <f t="shared" si="11"/>
        <v>8.4326923076923084</v>
      </c>
      <c r="R85" s="38" t="s">
        <v>6</v>
      </c>
      <c r="S85" s="38"/>
      <c r="T85" s="38">
        <v>50</v>
      </c>
      <c r="U85" s="38">
        <v>0</v>
      </c>
      <c r="V85" s="38">
        <v>80</v>
      </c>
      <c r="W85" s="38">
        <v>0</v>
      </c>
      <c r="X85" s="53">
        <f t="shared" si="12"/>
        <v>12.4375</v>
      </c>
      <c r="Y85" s="38" t="s">
        <v>6</v>
      </c>
      <c r="Z85" s="38"/>
      <c r="AA85" s="38"/>
      <c r="AB85" s="38"/>
      <c r="AC85" s="38"/>
      <c r="AD85" s="38"/>
      <c r="AE85" s="38"/>
      <c r="AF85" s="38"/>
      <c r="AG85" s="38"/>
    </row>
    <row r="86" spans="1:33" ht="14.25" customHeight="1">
      <c r="A86" s="38"/>
      <c r="B86" s="38"/>
      <c r="C86" s="30" t="s">
        <v>86</v>
      </c>
      <c r="D86" s="13" t="s">
        <v>105</v>
      </c>
      <c r="E86" s="13" t="s">
        <v>106</v>
      </c>
      <c r="F86" s="31" t="s">
        <v>154</v>
      </c>
      <c r="G86" s="54">
        <v>9.5500000000000007</v>
      </c>
      <c r="H86" s="13" t="s">
        <v>49</v>
      </c>
      <c r="I86" s="71">
        <v>23.3</v>
      </c>
      <c r="J86" s="38"/>
      <c r="K86" s="38"/>
      <c r="L86" s="38"/>
      <c r="M86" s="38">
        <v>50</v>
      </c>
      <c r="N86" s="38">
        <v>0</v>
      </c>
      <c r="O86" s="38">
        <v>52</v>
      </c>
      <c r="P86" s="38">
        <v>0</v>
      </c>
      <c r="Q86" s="38">
        <f t="shared" si="11"/>
        <v>9.1826923076923084</v>
      </c>
      <c r="R86" s="38" t="s">
        <v>6</v>
      </c>
      <c r="S86" s="38"/>
      <c r="T86" s="38">
        <v>50</v>
      </c>
      <c r="U86" s="38">
        <v>0</v>
      </c>
      <c r="V86" s="38">
        <v>80</v>
      </c>
      <c r="W86" s="38">
        <v>0</v>
      </c>
      <c r="X86" s="53">
        <f t="shared" si="12"/>
        <v>14.5625</v>
      </c>
      <c r="Y86" s="38" t="s">
        <v>6</v>
      </c>
      <c r="Z86" s="38"/>
      <c r="AA86" s="38"/>
      <c r="AB86" s="38"/>
      <c r="AC86" s="38"/>
      <c r="AD86" s="38"/>
      <c r="AE86" s="38"/>
      <c r="AF86" s="38"/>
      <c r="AG86" s="38"/>
    </row>
    <row r="87" spans="1:33" ht="14.25" customHeight="1">
      <c r="A87" s="38"/>
      <c r="B87" s="38"/>
      <c r="C87" s="30" t="s">
        <v>89</v>
      </c>
      <c r="D87" s="13" t="s">
        <v>107</v>
      </c>
      <c r="E87" s="13" t="s">
        <v>108</v>
      </c>
      <c r="F87" s="31" t="s">
        <v>154</v>
      </c>
      <c r="G87" s="54">
        <v>20.420000000000002</v>
      </c>
      <c r="H87" s="13" t="s">
        <v>49</v>
      </c>
      <c r="I87" s="71">
        <v>23</v>
      </c>
      <c r="J87" s="38"/>
      <c r="K87" s="38"/>
      <c r="L87" s="38"/>
      <c r="M87" s="38">
        <v>50</v>
      </c>
      <c r="N87" s="38">
        <v>0</v>
      </c>
      <c r="O87" s="38">
        <v>52</v>
      </c>
      <c r="P87" s="38">
        <v>0</v>
      </c>
      <c r="Q87" s="38">
        <f t="shared" si="11"/>
        <v>19.634615384615387</v>
      </c>
      <c r="R87" s="38" t="s">
        <v>6</v>
      </c>
      <c r="S87" s="38"/>
      <c r="T87" s="38">
        <v>50</v>
      </c>
      <c r="U87" s="38">
        <v>0</v>
      </c>
      <c r="V87" s="38">
        <v>80</v>
      </c>
      <c r="W87" s="38">
        <v>0</v>
      </c>
      <c r="X87" s="53">
        <f t="shared" si="12"/>
        <v>14.375</v>
      </c>
      <c r="Y87" s="38" t="s">
        <v>6</v>
      </c>
      <c r="Z87" s="38"/>
      <c r="AA87" s="38"/>
      <c r="AB87" s="38"/>
      <c r="AC87" s="38"/>
      <c r="AD87" s="38"/>
      <c r="AE87" s="38"/>
      <c r="AF87" s="38"/>
      <c r="AG87" s="38"/>
    </row>
    <row r="88" spans="1:33" ht="14.25" customHeight="1">
      <c r="A88" s="38"/>
      <c r="B88" s="38"/>
      <c r="C88" s="30" t="s">
        <v>92</v>
      </c>
      <c r="D88" s="13" t="s">
        <v>109</v>
      </c>
      <c r="E88" s="13" t="s">
        <v>110</v>
      </c>
      <c r="F88" s="31" t="s">
        <v>154</v>
      </c>
      <c r="G88" s="54">
        <v>25.3</v>
      </c>
      <c r="H88" s="13" t="s">
        <v>49</v>
      </c>
      <c r="I88" s="54">
        <v>13.67</v>
      </c>
      <c r="J88" s="38"/>
      <c r="K88" s="38"/>
      <c r="L88" s="38"/>
      <c r="M88" s="38">
        <v>50</v>
      </c>
      <c r="N88" s="38">
        <v>0</v>
      </c>
      <c r="O88" s="38">
        <v>52</v>
      </c>
      <c r="P88" s="38">
        <v>0</v>
      </c>
      <c r="Q88" s="38">
        <f t="shared" si="11"/>
        <v>24.326923076923077</v>
      </c>
      <c r="R88" s="38" t="s">
        <v>6</v>
      </c>
      <c r="S88" s="38"/>
      <c r="T88" s="38">
        <v>50</v>
      </c>
      <c r="U88" s="38">
        <v>0</v>
      </c>
      <c r="V88" s="38">
        <v>80</v>
      </c>
      <c r="W88" s="38">
        <v>0</v>
      </c>
      <c r="X88" s="53">
        <f t="shared" si="12"/>
        <v>8.5437499999999993</v>
      </c>
      <c r="Y88" s="38" t="s">
        <v>6</v>
      </c>
      <c r="Z88" s="38"/>
      <c r="AA88" s="38"/>
      <c r="AB88" s="38"/>
      <c r="AC88" s="38"/>
      <c r="AD88" s="38"/>
      <c r="AE88" s="38"/>
      <c r="AF88" s="38"/>
      <c r="AG88" s="38"/>
    </row>
    <row r="89" spans="1:33" ht="14.25" customHeight="1">
      <c r="A89" s="38"/>
      <c r="B89" s="38"/>
      <c r="C89" s="30" t="s">
        <v>95</v>
      </c>
      <c r="D89" s="13" t="s">
        <v>111</v>
      </c>
      <c r="E89" s="13" t="s">
        <v>112</v>
      </c>
      <c r="F89" s="31" t="s">
        <v>154</v>
      </c>
      <c r="G89" s="54">
        <v>9.81</v>
      </c>
      <c r="H89" s="13" t="s">
        <v>49</v>
      </c>
      <c r="I89" s="54">
        <v>21.4</v>
      </c>
      <c r="J89" s="38"/>
      <c r="K89" s="38"/>
      <c r="L89" s="38"/>
      <c r="M89" s="38">
        <v>50</v>
      </c>
      <c r="N89" s="38">
        <v>0</v>
      </c>
      <c r="O89" s="38">
        <v>52</v>
      </c>
      <c r="P89" s="38">
        <v>0</v>
      </c>
      <c r="Q89" s="38">
        <f t="shared" si="11"/>
        <v>9.4326923076923084</v>
      </c>
      <c r="R89" s="38" t="s">
        <v>6</v>
      </c>
      <c r="S89" s="38"/>
      <c r="T89" s="38">
        <v>50</v>
      </c>
      <c r="U89" s="38">
        <v>0</v>
      </c>
      <c r="V89" s="38">
        <v>80</v>
      </c>
      <c r="W89" s="38">
        <v>0</v>
      </c>
      <c r="X89" s="53">
        <f t="shared" si="12"/>
        <v>13.375</v>
      </c>
      <c r="Y89" s="38" t="s">
        <v>6</v>
      </c>
      <c r="Z89" s="38"/>
      <c r="AA89" s="38"/>
      <c r="AB89" s="38"/>
      <c r="AC89" s="38"/>
      <c r="AD89" s="38"/>
      <c r="AE89" s="38"/>
      <c r="AF89" s="38"/>
      <c r="AG89" s="38"/>
    </row>
    <row r="90" spans="1:33" ht="14.25" customHeight="1">
      <c r="A90" s="38"/>
      <c r="B90" s="38"/>
      <c r="C90" s="35" t="s">
        <v>113</v>
      </c>
      <c r="D90" s="13" t="s">
        <v>114</v>
      </c>
      <c r="E90" s="13" t="s">
        <v>115</v>
      </c>
      <c r="F90" s="31" t="s">
        <v>154</v>
      </c>
      <c r="G90" s="54">
        <v>31.18</v>
      </c>
      <c r="H90" s="13" t="s">
        <v>49</v>
      </c>
      <c r="I90" s="54">
        <v>27.38</v>
      </c>
      <c r="J90" s="38"/>
      <c r="K90" s="38"/>
      <c r="L90" s="38"/>
      <c r="M90" s="38">
        <v>50</v>
      </c>
      <c r="N90" s="38">
        <v>0</v>
      </c>
      <c r="O90" s="38">
        <v>52</v>
      </c>
      <c r="P90" s="38">
        <v>0</v>
      </c>
      <c r="Q90" s="38">
        <f t="shared" si="11"/>
        <v>29.98076923076923</v>
      </c>
      <c r="R90" s="38" t="s">
        <v>6</v>
      </c>
      <c r="S90" s="38"/>
      <c r="T90" s="38">
        <v>50</v>
      </c>
      <c r="U90" s="38">
        <v>0</v>
      </c>
      <c r="V90" s="38">
        <v>80</v>
      </c>
      <c r="W90" s="38">
        <v>0</v>
      </c>
      <c r="X90" s="53">
        <f t="shared" si="12"/>
        <v>17.112500000000001</v>
      </c>
      <c r="Y90" s="38" t="s">
        <v>6</v>
      </c>
      <c r="Z90" s="38"/>
      <c r="AA90" s="38"/>
      <c r="AB90" s="38"/>
      <c r="AC90" s="38"/>
      <c r="AD90" s="38"/>
      <c r="AE90" s="38"/>
      <c r="AF90" s="38"/>
      <c r="AG90" s="38"/>
    </row>
    <row r="91" spans="1:33" ht="14.25" customHeight="1">
      <c r="A91" s="38"/>
      <c r="B91" s="38"/>
      <c r="C91" s="35" t="s">
        <v>116</v>
      </c>
      <c r="D91" s="13" t="s">
        <v>107</v>
      </c>
      <c r="E91" s="13" t="s">
        <v>117</v>
      </c>
      <c r="F91" s="31" t="s">
        <v>154</v>
      </c>
      <c r="G91" s="54">
        <v>27.91</v>
      </c>
      <c r="H91" s="13" t="s">
        <v>49</v>
      </c>
      <c r="I91" s="54">
        <v>22.24</v>
      </c>
      <c r="J91" s="38"/>
      <c r="K91" s="38"/>
      <c r="L91" s="38"/>
      <c r="M91" s="38">
        <v>50</v>
      </c>
      <c r="N91" s="38">
        <v>0</v>
      </c>
      <c r="O91" s="38">
        <v>52</v>
      </c>
      <c r="P91" s="38">
        <v>0</v>
      </c>
      <c r="Q91" s="38">
        <f t="shared" si="11"/>
        <v>26.836538461538463</v>
      </c>
      <c r="R91" s="38" t="s">
        <v>6</v>
      </c>
      <c r="S91" s="38"/>
      <c r="T91" s="38">
        <v>50</v>
      </c>
      <c r="U91" s="38">
        <v>0</v>
      </c>
      <c r="V91" s="38">
        <v>80</v>
      </c>
      <c r="W91" s="38">
        <v>0</v>
      </c>
      <c r="X91" s="53">
        <f t="shared" si="12"/>
        <v>13.899999999999999</v>
      </c>
      <c r="Y91" s="38" t="s">
        <v>6</v>
      </c>
      <c r="Z91" s="38"/>
      <c r="AA91" s="38"/>
      <c r="AB91" s="38"/>
      <c r="AC91" s="38"/>
      <c r="AD91" s="38"/>
      <c r="AE91" s="38"/>
      <c r="AF91" s="38"/>
      <c r="AG91" s="38"/>
    </row>
    <row r="92" spans="1:33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</row>
    <row r="93" spans="1:3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</row>
    <row r="94" spans="1:33" ht="14.25" customHeight="1">
      <c r="A94" s="38"/>
      <c r="B94" s="38"/>
      <c r="C94" s="38" t="s">
        <v>76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spans="1:33" ht="14.25" customHeight="1">
      <c r="A95" s="38"/>
      <c r="B95" s="38"/>
      <c r="C95" s="38" t="s">
        <v>173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</row>
    <row r="96" spans="1:33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</row>
    <row r="97" spans="1:33" ht="14.25" customHeight="1">
      <c r="A97" s="38"/>
      <c r="B97" s="38"/>
      <c r="C97" s="38" t="s">
        <v>174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</row>
    <row r="98" spans="1:33" ht="14.25" customHeight="1">
      <c r="A98" s="38"/>
      <c r="B98" s="38"/>
      <c r="C98" s="38" t="s">
        <v>175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</row>
    <row r="99" spans="1:33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</row>
    <row r="100" spans="1:33" ht="14.25" customHeight="1">
      <c r="A100" s="38"/>
      <c r="B100" s="38"/>
      <c r="C100" s="38" t="s">
        <v>176</v>
      </c>
      <c r="D100" s="38" t="s">
        <v>177</v>
      </c>
      <c r="E100" s="38" t="s">
        <v>178</v>
      </c>
      <c r="F100" s="38" t="s">
        <v>174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spans="1:33" ht="14.25" customHeight="1">
      <c r="A101" s="38"/>
      <c r="B101" s="38"/>
      <c r="C101" s="38" t="s">
        <v>7</v>
      </c>
      <c r="D101" s="53">
        <f>AVERAGE(G82:G91)</f>
        <v>17.521999999999998</v>
      </c>
      <c r="E101" s="38">
        <v>20</v>
      </c>
      <c r="F101" s="38">
        <f t="shared" ref="F101:F102" si="13">D101/E101</f>
        <v>0.87609999999999988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spans="1:33" ht="14.25" customHeight="1">
      <c r="A102" s="38"/>
      <c r="B102" s="38"/>
      <c r="C102" s="38" t="s">
        <v>8</v>
      </c>
      <c r="D102" s="53">
        <f>AVERAGE(I82:I91)</f>
        <v>22.988999999999997</v>
      </c>
      <c r="E102" s="38">
        <v>40</v>
      </c>
      <c r="F102" s="38">
        <f t="shared" si="13"/>
        <v>0.57472499999999993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</row>
    <row r="103" spans="1:3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</row>
    <row r="104" spans="1:33" ht="14.25" customHeight="1">
      <c r="A104" s="38"/>
      <c r="B104" s="38"/>
      <c r="C104" s="38" t="s">
        <v>174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</row>
    <row r="105" spans="1:33" ht="14.25" customHeight="1">
      <c r="A105" s="38"/>
      <c r="B105" s="38"/>
      <c r="C105" s="38">
        <f>(0.5*F101)+(0.5*F102)</f>
        <v>0.7254124999999999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</row>
    <row r="106" spans="1:33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1:33" ht="14.25" customHeight="1">
      <c r="A107" s="38"/>
      <c r="B107" s="38"/>
      <c r="C107" s="38" t="s">
        <v>76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1:33" ht="14.25" customHeight="1">
      <c r="A108" s="38"/>
      <c r="B108" s="38"/>
      <c r="C108" s="38">
        <f>100-((50/0.9)*(C105-0.1))</f>
        <v>65.254861111111111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1:33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spans="1:33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</row>
    <row r="111" spans="1:33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</row>
    <row r="112" spans="1:33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spans="1:3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1:33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</row>
    <row r="115" spans="1:33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</row>
    <row r="116" spans="1:33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</row>
    <row r="117" spans="1:33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</row>
    <row r="118" spans="1:33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</row>
    <row r="119" spans="1:33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</row>
    <row r="120" spans="1:33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</row>
    <row r="121" spans="1:33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</row>
    <row r="122" spans="1:33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</row>
    <row r="123" spans="1:3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</row>
    <row r="124" spans="1:33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</row>
    <row r="125" spans="1:33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</row>
    <row r="126" spans="1:33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1:33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1:33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</row>
    <row r="129" spans="1:33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</row>
    <row r="130" spans="1:33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</row>
    <row r="131" spans="1:33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</row>
    <row r="132" spans="1:33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</row>
    <row r="133" spans="1: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</row>
    <row r="134" spans="1:33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</row>
    <row r="135" spans="1:33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</row>
    <row r="136" spans="1:33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</row>
    <row r="137" spans="1:33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</row>
    <row r="138" spans="1:33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</row>
    <row r="139" spans="1:33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</row>
    <row r="140" spans="1:33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</row>
    <row r="141" spans="1:33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</row>
    <row r="142" spans="1:33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</row>
    <row r="143" spans="1:33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</row>
    <row r="144" spans="1:33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</row>
    <row r="145" spans="1:33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</row>
    <row r="146" spans="1:33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</row>
    <row r="147" spans="1:33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</row>
    <row r="148" spans="1:33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</row>
    <row r="149" spans="1:33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</row>
    <row r="150" spans="1:33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</row>
    <row r="151" spans="1:33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</row>
    <row r="152" spans="1:33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</row>
    <row r="153" spans="1:33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1:33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</row>
    <row r="155" spans="1:33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</row>
    <row r="156" spans="1:33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</row>
    <row r="157" spans="1:33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</row>
    <row r="158" spans="1:33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</row>
    <row r="159" spans="1:33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</row>
    <row r="160" spans="1:33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</row>
    <row r="161" spans="1:33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</row>
    <row r="162" spans="1:33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</row>
    <row r="163" spans="1:33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</row>
    <row r="164" spans="1:33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</row>
    <row r="165" spans="1:33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</row>
    <row r="166" spans="1:33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</row>
    <row r="167" spans="1:33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</row>
    <row r="168" spans="1:33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</row>
    <row r="169" spans="1:33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</row>
    <row r="170" spans="1:33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</row>
    <row r="171" spans="1:33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</row>
    <row r="172" spans="1:33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</row>
    <row r="173" spans="1:33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</row>
    <row r="174" spans="1:33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</row>
    <row r="175" spans="1:33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</row>
    <row r="176" spans="1:33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</row>
    <row r="177" spans="1:33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</row>
    <row r="178" spans="1:33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</row>
    <row r="179" spans="1:33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  <row r="180" spans="1:33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</row>
    <row r="181" spans="1:33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</row>
    <row r="182" spans="1:33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</row>
    <row r="183" spans="1:33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</row>
    <row r="184" spans="1:33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</row>
    <row r="185" spans="1:33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</row>
    <row r="186" spans="1:33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</row>
    <row r="187" spans="1:33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</row>
    <row r="188" spans="1:33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</row>
    <row r="189" spans="1:33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</row>
    <row r="190" spans="1:33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</row>
    <row r="191" spans="1:33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</row>
    <row r="192" spans="1:33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</row>
    <row r="193" spans="1:33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</row>
    <row r="194" spans="1:33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</row>
    <row r="195" spans="1:33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1:33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</row>
    <row r="197" spans="1:33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</row>
    <row r="198" spans="1:33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</row>
    <row r="199" spans="1:33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</row>
    <row r="200" spans="1:33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</row>
    <row r="201" spans="1:33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</row>
    <row r="202" spans="1:33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</row>
    <row r="203" spans="1:33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</row>
    <row r="204" spans="1:33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</row>
    <row r="205" spans="1:33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</row>
    <row r="206" spans="1:33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</row>
    <row r="207" spans="1:33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</row>
    <row r="208" spans="1:33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</row>
    <row r="209" spans="1:33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</row>
    <row r="210" spans="1:33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</row>
    <row r="211" spans="1:33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</row>
    <row r="212" spans="1:33" ht="14.2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</row>
    <row r="213" spans="1:33" ht="14.2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</row>
    <row r="214" spans="1:33" ht="14.2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</row>
    <row r="215" spans="1:33" ht="14.2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</row>
    <row r="216" spans="1:33" ht="14.2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</row>
    <row r="217" spans="1:33" ht="14.2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1:33" ht="14.2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</row>
    <row r="219" spans="1:33" ht="14.2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</row>
    <row r="220" spans="1:33" ht="14.2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</row>
    <row r="221" spans="1:33" ht="14.2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</row>
    <row r="222" spans="1:33" ht="14.2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</row>
    <row r="223" spans="1:33" ht="14.2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</row>
    <row r="224" spans="1:33" ht="14.2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</row>
    <row r="225" spans="1:33" ht="14.2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</row>
    <row r="226" spans="1:33" ht="14.2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</row>
    <row r="227" spans="1:33" ht="14.2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</row>
    <row r="228" spans="1:33" ht="14.2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</row>
    <row r="229" spans="1:33" ht="14.2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</row>
    <row r="230" spans="1:33" ht="14.2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</row>
    <row r="231" spans="1:33" ht="14.2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</row>
    <row r="232" spans="1:33" ht="14.2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</row>
    <row r="233" spans="1:33" ht="14.2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</row>
    <row r="234" spans="1:33" ht="14.2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</row>
    <row r="235" spans="1:33" ht="14.2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</row>
    <row r="236" spans="1:33" ht="14.2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</row>
    <row r="237" spans="1:33" ht="14.2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</row>
    <row r="238" spans="1:33" ht="14.2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</row>
    <row r="239" spans="1:33" ht="14.2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</row>
    <row r="240" spans="1:33" ht="14.2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</row>
    <row r="241" spans="1:33" ht="14.2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</row>
    <row r="242" spans="1:33" ht="14.2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</row>
    <row r="243" spans="1:33" ht="14.2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</row>
    <row r="244" spans="1:33" ht="14.2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</row>
    <row r="245" spans="1:33" ht="14.2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</row>
    <row r="246" spans="1:33" ht="14.2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</row>
    <row r="247" spans="1:33" ht="14.2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</row>
    <row r="248" spans="1:33" ht="14.2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</row>
    <row r="249" spans="1:33" ht="14.2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</row>
    <row r="250" spans="1:33" ht="14.2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</row>
    <row r="251" spans="1:33" ht="14.2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</row>
    <row r="252" spans="1:33" ht="14.2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</row>
    <row r="253" spans="1:33" ht="14.2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</row>
    <row r="254" spans="1:33" ht="14.2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</row>
    <row r="255" spans="1:33" ht="14.2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</row>
    <row r="256" spans="1:33" ht="14.2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</row>
    <row r="257" spans="1:33" ht="14.2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</row>
    <row r="258" spans="1:33" ht="14.2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</row>
    <row r="259" spans="1:33" ht="14.2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</row>
    <row r="260" spans="1:33" ht="14.2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</row>
    <row r="261" spans="1:33" ht="14.2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</row>
    <row r="262" spans="1:33" ht="14.2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</row>
    <row r="263" spans="1:33" ht="14.2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</row>
    <row r="264" spans="1:33" ht="14.2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</row>
    <row r="265" spans="1:33" ht="14.2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</row>
    <row r="266" spans="1:33" ht="14.2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</row>
    <row r="267" spans="1:33" ht="14.2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</row>
    <row r="268" spans="1:33" ht="14.2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</row>
    <row r="269" spans="1:33" ht="14.2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</row>
    <row r="270" spans="1:33" ht="14.2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</row>
    <row r="271" spans="1:33" ht="14.2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</row>
    <row r="272" spans="1:33" ht="14.2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</row>
    <row r="273" spans="1:33" ht="14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</row>
    <row r="274" spans="1:33" ht="14.2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</row>
    <row r="275" spans="1:33" ht="14.2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</row>
    <row r="276" spans="1:33" ht="14.2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</row>
    <row r="277" spans="1:33" ht="14.2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</row>
    <row r="278" spans="1:33" ht="14.2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</row>
    <row r="279" spans="1:33" ht="14.2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spans="1:33" ht="14.2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</row>
    <row r="281" spans="1:33" ht="14.2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</row>
    <row r="282" spans="1:33" ht="14.2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</row>
    <row r="283" spans="1:33" ht="14.2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</row>
    <row r="284" spans="1:33" ht="14.2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</row>
    <row r="285" spans="1:33" ht="14.2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</row>
    <row r="286" spans="1:33" ht="14.2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</row>
    <row r="287" spans="1:33" ht="14.2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</row>
    <row r="288" spans="1:33" ht="14.2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</row>
    <row r="289" spans="1:33" ht="14.2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</row>
    <row r="290" spans="1:33" ht="14.2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</row>
    <row r="291" spans="1:33" ht="14.2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</row>
    <row r="292" spans="1:33" ht="14.2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</row>
    <row r="293" spans="1:33" ht="14.2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</row>
    <row r="294" spans="1:33" ht="14.2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</row>
    <row r="295" spans="1:33" ht="14.2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</row>
    <row r="296" spans="1:33" ht="14.2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</row>
    <row r="297" spans="1:33" ht="14.2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</row>
    <row r="298" spans="1:33" ht="14.2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</row>
    <row r="299" spans="1:33" ht="14.2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</row>
    <row r="300" spans="1:33" ht="14.2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</row>
    <row r="301" spans="1:33" ht="14.2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</row>
    <row r="302" spans="1:33" ht="14.2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</row>
    <row r="303" spans="1:33" ht="14.2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</row>
    <row r="304" spans="1:33" ht="14.2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</row>
    <row r="305" spans="1:33" ht="14.2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</row>
    <row r="306" spans="1:33" ht="14.2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</row>
    <row r="307" spans="1:33" ht="14.2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</row>
    <row r="308" spans="1:33" ht="14.2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</row>
    <row r="309" spans="1:33" ht="14.2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</row>
    <row r="310" spans="1:33" ht="14.2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</row>
    <row r="311" spans="1:33" ht="14.2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</row>
    <row r="312" spans="1:33" ht="14.2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spans="1:33" ht="14.2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</row>
    <row r="314" spans="1:33" ht="14.2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</row>
    <row r="315" spans="1:33" ht="14.2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</row>
    <row r="316" spans="1:33" ht="14.2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</row>
    <row r="317" spans="1:33" ht="14.2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</row>
    <row r="318" spans="1:33" ht="14.2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</row>
    <row r="319" spans="1:33" ht="14.2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</row>
    <row r="320" spans="1:33" ht="14.2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</row>
    <row r="321" spans="1:33" ht="14.2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</row>
    <row r="322" spans="1:33" ht="14.2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</row>
    <row r="323" spans="1:33" ht="14.2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</row>
    <row r="324" spans="1:33" ht="14.2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</row>
    <row r="325" spans="1:33" ht="14.2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</row>
    <row r="326" spans="1:33" ht="14.2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</row>
    <row r="327" spans="1:33" ht="14.2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</row>
    <row r="328" spans="1:33" ht="14.2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</row>
    <row r="329" spans="1:33" ht="14.2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</row>
    <row r="330" spans="1:33" ht="14.2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</row>
    <row r="331" spans="1:33" ht="14.2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</row>
    <row r="332" spans="1:33" ht="14.2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</row>
    <row r="333" spans="1:33" ht="14.2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</row>
    <row r="334" spans="1:33" ht="14.2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</row>
    <row r="335" spans="1:33" ht="14.2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</row>
    <row r="336" spans="1:33" ht="14.2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</row>
    <row r="337" spans="1:33" ht="14.2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</row>
    <row r="338" spans="1:33" ht="14.2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</row>
    <row r="339" spans="1:33" ht="14.2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</row>
    <row r="340" spans="1:33" ht="14.2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</row>
    <row r="341" spans="1:33" ht="14.2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</row>
    <row r="342" spans="1:33" ht="14.2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</row>
    <row r="343" spans="1:33" ht="14.2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</row>
    <row r="344" spans="1:33" ht="14.2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</row>
    <row r="345" spans="1:33" ht="14.2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</row>
    <row r="346" spans="1:33" ht="14.2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</row>
    <row r="347" spans="1:33" ht="14.2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</row>
    <row r="348" spans="1:33" ht="14.2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</row>
    <row r="349" spans="1:33" ht="14.2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</row>
    <row r="350" spans="1:33" ht="14.2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</row>
    <row r="351" spans="1:33" ht="14.2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</row>
    <row r="352" spans="1:33" ht="14.2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spans="1:33" ht="14.2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</row>
    <row r="354" spans="1:33" ht="14.2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</row>
    <row r="355" spans="1:33" ht="14.2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</row>
    <row r="356" spans="1:33" ht="14.2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</row>
    <row r="357" spans="1:33" ht="14.2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</row>
    <row r="358" spans="1:33" ht="14.2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</row>
    <row r="359" spans="1:33" ht="14.2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</row>
    <row r="360" spans="1:33" ht="14.2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</row>
    <row r="361" spans="1:33" ht="14.2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</row>
    <row r="362" spans="1:33" ht="14.2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</row>
    <row r="363" spans="1:33" ht="14.2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</row>
    <row r="364" spans="1:33" ht="14.2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</row>
    <row r="365" spans="1:33" ht="14.2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</row>
    <row r="366" spans="1:33" ht="14.2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</row>
    <row r="367" spans="1:33" ht="14.2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</row>
    <row r="368" spans="1:33" ht="14.2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</row>
    <row r="369" spans="1:33" ht="14.2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</row>
    <row r="370" spans="1:33" ht="14.2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</row>
    <row r="371" spans="1:33" ht="14.2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</row>
    <row r="372" spans="1:33" ht="14.2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</row>
    <row r="373" spans="1:33" ht="14.2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spans="1:33" ht="14.2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</row>
    <row r="375" spans="1:33" ht="14.2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</row>
    <row r="376" spans="1:33" ht="14.2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</row>
    <row r="377" spans="1:33" ht="14.2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</row>
    <row r="378" spans="1:33" ht="14.2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</row>
    <row r="379" spans="1:33" ht="14.2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</row>
    <row r="380" spans="1:33" ht="14.2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</row>
    <row r="381" spans="1:33" ht="14.2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</row>
    <row r="382" spans="1:33" ht="14.2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</row>
    <row r="383" spans="1:33" ht="14.2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</row>
    <row r="384" spans="1:33" ht="14.2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</row>
    <row r="385" spans="1:33" ht="14.2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</row>
    <row r="386" spans="1:33" ht="14.2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</row>
    <row r="387" spans="1:33" ht="14.2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</row>
    <row r="388" spans="1:33" ht="14.2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</row>
    <row r="389" spans="1:33" ht="14.2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</row>
    <row r="390" spans="1:33" ht="14.2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</row>
    <row r="391" spans="1:33" ht="14.2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</row>
    <row r="392" spans="1:33" ht="14.2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</row>
    <row r="393" spans="1:33" ht="14.2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</row>
    <row r="394" spans="1:33" ht="14.2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</row>
    <row r="395" spans="1:33" ht="14.2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</row>
    <row r="396" spans="1:33" ht="14.2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</row>
    <row r="397" spans="1:33" ht="14.2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</row>
    <row r="398" spans="1:33" ht="14.2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</row>
    <row r="399" spans="1:33" ht="14.2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</row>
    <row r="400" spans="1:33" ht="14.2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</row>
    <row r="401" spans="1:33" ht="14.2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</row>
    <row r="402" spans="1:33" ht="14.2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</row>
    <row r="403" spans="1:33" ht="14.2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</row>
    <row r="404" spans="1:33" ht="14.2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</row>
    <row r="405" spans="1:33" ht="14.2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</row>
    <row r="406" spans="1:33" ht="14.2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</row>
    <row r="407" spans="1:33" ht="14.2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</row>
    <row r="408" spans="1:33" ht="14.2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</row>
    <row r="409" spans="1:33" ht="14.2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</row>
    <row r="410" spans="1:33" ht="14.2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</row>
    <row r="411" spans="1:33" ht="14.2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</row>
    <row r="412" spans="1:33" ht="14.2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</row>
    <row r="413" spans="1:33" ht="14.2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</row>
    <row r="414" spans="1:33" ht="14.2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</row>
    <row r="415" spans="1:33" ht="14.2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spans="1:33" ht="14.2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</row>
    <row r="417" spans="1:33" ht="14.2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</row>
    <row r="418" spans="1:33" ht="14.2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</row>
    <row r="419" spans="1:33" ht="14.2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</row>
    <row r="420" spans="1:33" ht="14.2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</row>
    <row r="421" spans="1:33" ht="14.2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</row>
    <row r="422" spans="1:33" ht="14.2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</row>
    <row r="423" spans="1:33" ht="14.2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</row>
    <row r="424" spans="1:33" ht="14.2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</row>
    <row r="425" spans="1:33" ht="14.2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</row>
    <row r="426" spans="1:33" ht="14.2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</row>
    <row r="427" spans="1:33" ht="14.2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</row>
    <row r="428" spans="1:33" ht="14.2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</row>
    <row r="429" spans="1:33" ht="14.2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</row>
    <row r="430" spans="1:33" ht="14.2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</row>
    <row r="431" spans="1:33" ht="14.2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</row>
    <row r="432" spans="1:33" ht="14.2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</row>
    <row r="433" spans="1:33" ht="14.2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</row>
    <row r="434" spans="1:33" ht="14.2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</row>
    <row r="435" spans="1:33" ht="14.2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</row>
    <row r="436" spans="1:33" ht="14.2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</row>
    <row r="437" spans="1:33" ht="14.2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</row>
    <row r="438" spans="1:33" ht="14.2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</row>
    <row r="439" spans="1:33" ht="14.2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</row>
    <row r="440" spans="1:33" ht="14.2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</row>
    <row r="441" spans="1:33" ht="14.2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</row>
    <row r="442" spans="1:33" ht="14.2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</row>
    <row r="443" spans="1:33" ht="14.2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</row>
    <row r="444" spans="1:33" ht="14.2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</row>
    <row r="445" spans="1:33" ht="14.2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</row>
    <row r="446" spans="1:33" ht="14.2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</row>
    <row r="447" spans="1:33" ht="14.2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</row>
    <row r="448" spans="1:33" ht="14.2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</row>
    <row r="449" spans="1:33" ht="14.2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</row>
    <row r="450" spans="1:33" ht="14.2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</row>
    <row r="451" spans="1:33" ht="14.2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</row>
    <row r="452" spans="1:33" ht="14.2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</row>
    <row r="453" spans="1:33" ht="14.2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</row>
    <row r="454" spans="1:33" ht="14.2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</row>
    <row r="455" spans="1:33" ht="14.2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4.2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</row>
    <row r="457" spans="1:33" ht="14.2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</row>
    <row r="458" spans="1:33" ht="14.2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</row>
    <row r="459" spans="1:33" ht="14.2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</row>
    <row r="460" spans="1:33" ht="14.2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</row>
    <row r="461" spans="1:33" ht="14.2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</row>
    <row r="462" spans="1:33" ht="14.2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</row>
    <row r="463" spans="1:33" ht="14.2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</row>
    <row r="464" spans="1:33" ht="14.2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</row>
    <row r="465" spans="1:33" ht="14.2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</row>
    <row r="466" spans="1:33" ht="14.2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</row>
    <row r="467" spans="1:33" ht="14.2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</row>
    <row r="468" spans="1:33" ht="14.2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</row>
    <row r="469" spans="1:33" ht="14.2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</row>
    <row r="470" spans="1:33" ht="14.2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</row>
    <row r="471" spans="1:33" ht="14.2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</row>
    <row r="472" spans="1:33" ht="14.2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</row>
    <row r="473" spans="1:33" ht="14.2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</row>
    <row r="474" spans="1:33" ht="14.2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</row>
    <row r="475" spans="1:33" ht="14.2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</row>
    <row r="476" spans="1:33" ht="14.2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</row>
    <row r="477" spans="1:33" ht="14.2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</row>
    <row r="478" spans="1:33" ht="14.2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</row>
    <row r="479" spans="1:33" ht="14.2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</row>
    <row r="480" spans="1:33" ht="14.2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</row>
    <row r="481" spans="1:33" ht="14.2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</row>
    <row r="482" spans="1:33" ht="14.2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</row>
    <row r="483" spans="1:33" ht="14.2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</row>
    <row r="484" spans="1:33" ht="14.2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</row>
    <row r="485" spans="1:33" ht="14.2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</row>
    <row r="486" spans="1:33" ht="14.2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</row>
    <row r="487" spans="1:33" ht="14.2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</row>
    <row r="488" spans="1:33" ht="14.2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</row>
    <row r="489" spans="1:33" ht="14.2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</row>
    <row r="490" spans="1:33" ht="14.2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</row>
    <row r="491" spans="1:33" ht="14.2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</row>
    <row r="492" spans="1:33" ht="14.2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</row>
    <row r="493" spans="1:33" ht="14.2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</row>
    <row r="494" spans="1:33" ht="14.2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</row>
    <row r="495" spans="1:33" ht="14.2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</row>
    <row r="496" spans="1:33" ht="14.2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</row>
    <row r="497" spans="1:33" ht="14.2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</row>
    <row r="498" spans="1:33" ht="14.2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</row>
    <row r="499" spans="1:33" ht="14.2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</row>
    <row r="500" spans="1:33" ht="14.2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</row>
    <row r="501" spans="1:33" ht="14.2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</row>
    <row r="502" spans="1:33" ht="14.2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</row>
    <row r="503" spans="1:33" ht="14.2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</row>
    <row r="504" spans="1:33" ht="14.2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</row>
    <row r="505" spans="1:33" ht="14.2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</row>
    <row r="506" spans="1:33" ht="14.2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</row>
    <row r="507" spans="1:33" ht="14.2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</row>
    <row r="508" spans="1:33" ht="14.2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</row>
    <row r="509" spans="1:33" ht="14.2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</row>
    <row r="510" spans="1:33" ht="14.2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</row>
    <row r="511" spans="1:33" ht="14.2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</row>
    <row r="512" spans="1:33" ht="14.2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</row>
    <row r="513" spans="1:33" ht="14.2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</row>
    <row r="514" spans="1:33" ht="14.2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</row>
    <row r="515" spans="1:33" ht="14.2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</row>
    <row r="516" spans="1:33" ht="14.2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</row>
    <row r="517" spans="1:33" ht="14.2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</row>
    <row r="518" spans="1:33" ht="14.2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</row>
    <row r="519" spans="1:33" ht="14.2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</row>
    <row r="520" spans="1:33" ht="14.2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</row>
    <row r="521" spans="1:33" ht="14.2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</row>
    <row r="522" spans="1:33" ht="14.2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</row>
    <row r="523" spans="1:33" ht="14.2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</row>
    <row r="524" spans="1:33" ht="14.2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</row>
    <row r="525" spans="1:33" ht="14.2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</row>
    <row r="526" spans="1:33" ht="14.2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</row>
    <row r="527" spans="1:33" ht="14.2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</row>
    <row r="528" spans="1:33" ht="14.2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</row>
    <row r="529" spans="1:33" ht="14.2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</row>
    <row r="530" spans="1:33" ht="14.2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</row>
    <row r="531" spans="1:33" ht="14.2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</row>
    <row r="532" spans="1:33" ht="14.2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</row>
    <row r="533" spans="1:33" ht="14.2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</row>
    <row r="534" spans="1:33" ht="14.2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</row>
    <row r="535" spans="1:33" ht="14.2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</row>
    <row r="536" spans="1:33" ht="14.2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</row>
    <row r="537" spans="1:33" ht="14.2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</row>
    <row r="538" spans="1:33" ht="14.2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</row>
    <row r="539" spans="1:33" ht="14.2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</row>
    <row r="540" spans="1:33" ht="14.2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</row>
    <row r="541" spans="1:33" ht="14.2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</row>
    <row r="542" spans="1:33" ht="14.2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</row>
    <row r="543" spans="1:33" ht="14.2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</row>
    <row r="544" spans="1:33" ht="14.2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</row>
    <row r="545" spans="1:33" ht="14.2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</row>
    <row r="546" spans="1:33" ht="14.2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</row>
    <row r="547" spans="1:33" ht="14.2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</row>
    <row r="548" spans="1:33" ht="14.2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</row>
    <row r="549" spans="1:33" ht="14.2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</row>
    <row r="550" spans="1:33" ht="14.2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</row>
    <row r="551" spans="1:33" ht="14.2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</row>
    <row r="552" spans="1:33" ht="14.2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</row>
    <row r="553" spans="1:33" ht="14.2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</row>
    <row r="554" spans="1:33" ht="14.2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</row>
    <row r="555" spans="1:33" ht="14.2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</row>
    <row r="556" spans="1:33" ht="14.2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</row>
    <row r="557" spans="1:33" ht="14.2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</row>
    <row r="558" spans="1:33" ht="14.2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</row>
    <row r="559" spans="1:33" ht="14.2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</row>
    <row r="560" spans="1:33" ht="14.2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</row>
    <row r="561" spans="1:33" ht="14.2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</row>
    <row r="562" spans="1:33" ht="14.2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</row>
    <row r="563" spans="1:33" ht="14.2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</row>
    <row r="564" spans="1:33" ht="14.2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</row>
    <row r="565" spans="1:33" ht="14.2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</row>
    <row r="566" spans="1:33" ht="14.2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</row>
    <row r="567" spans="1:33" ht="14.2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</row>
    <row r="568" spans="1:33" ht="14.2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</row>
    <row r="569" spans="1:33" ht="14.2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</row>
    <row r="570" spans="1:33" ht="14.2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</row>
    <row r="571" spans="1:33" ht="14.2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</row>
    <row r="572" spans="1:33" ht="14.2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</row>
    <row r="573" spans="1:33" ht="14.2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</row>
    <row r="574" spans="1:33" ht="14.2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</row>
    <row r="575" spans="1:33" ht="14.2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</row>
    <row r="576" spans="1:33" ht="14.2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</row>
    <row r="577" spans="1:33" ht="14.2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</row>
    <row r="578" spans="1:33" ht="14.2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</row>
    <row r="579" spans="1:33" ht="14.2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</row>
    <row r="580" spans="1:33" ht="14.2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</row>
    <row r="581" spans="1:33" ht="14.2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</row>
    <row r="582" spans="1:33" ht="14.2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</row>
    <row r="583" spans="1:33" ht="14.2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</row>
    <row r="584" spans="1:33" ht="14.2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</row>
    <row r="585" spans="1:33" ht="14.2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</row>
    <row r="586" spans="1:33" ht="14.2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</row>
    <row r="587" spans="1:33" ht="14.2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</row>
    <row r="588" spans="1:33" ht="14.2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</row>
    <row r="589" spans="1:33" ht="14.2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</row>
    <row r="590" spans="1:33" ht="14.2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</row>
    <row r="591" spans="1:33" ht="14.2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</row>
    <row r="592" spans="1:33" ht="14.2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</row>
    <row r="593" spans="1:33" ht="14.2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</row>
    <row r="594" spans="1:33" ht="14.2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</row>
    <row r="595" spans="1:33" ht="14.2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</row>
    <row r="596" spans="1:33" ht="14.2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</row>
    <row r="597" spans="1:33" ht="14.2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</row>
    <row r="598" spans="1:33" ht="14.2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</row>
    <row r="599" spans="1:33" ht="14.2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</row>
    <row r="600" spans="1:33" ht="14.2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</row>
    <row r="601" spans="1:33" ht="14.2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</row>
    <row r="602" spans="1:33" ht="14.2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</row>
    <row r="603" spans="1:33" ht="14.2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</row>
    <row r="604" spans="1:33" ht="14.2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</row>
    <row r="605" spans="1:33" ht="14.2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</row>
    <row r="606" spans="1:33" ht="14.2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</row>
    <row r="607" spans="1:33" ht="14.2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</row>
    <row r="608" spans="1:33" ht="14.2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</row>
    <row r="609" spans="1:33" ht="14.2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</row>
    <row r="610" spans="1:33" ht="14.2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</row>
    <row r="611" spans="1:33" ht="14.2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</row>
    <row r="612" spans="1:33" ht="14.2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</row>
    <row r="613" spans="1:33" ht="14.2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</row>
    <row r="614" spans="1:33" ht="14.2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</row>
    <row r="615" spans="1:33" ht="14.2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</row>
    <row r="616" spans="1:33" ht="14.2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</row>
    <row r="617" spans="1:33" ht="14.2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</row>
    <row r="618" spans="1:33" ht="14.2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</row>
    <row r="619" spans="1:33" ht="14.2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</row>
    <row r="620" spans="1:33" ht="14.2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</row>
    <row r="621" spans="1:33" ht="14.2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</row>
    <row r="622" spans="1:33" ht="14.2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</row>
    <row r="623" spans="1:33" ht="14.2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</row>
    <row r="624" spans="1:33" ht="14.2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</row>
    <row r="625" spans="1:33" ht="14.2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</row>
    <row r="626" spans="1:33" ht="14.2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</row>
    <row r="627" spans="1:33" ht="14.2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</row>
    <row r="628" spans="1:33" ht="14.2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</row>
    <row r="629" spans="1:33" ht="14.2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</row>
    <row r="630" spans="1:33" ht="14.2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</row>
    <row r="631" spans="1:33" ht="14.2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</row>
    <row r="632" spans="1:33" ht="14.2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</row>
    <row r="633" spans="1:33" ht="14.2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</row>
    <row r="634" spans="1:33" ht="14.2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</row>
    <row r="635" spans="1:33" ht="14.2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</row>
    <row r="636" spans="1:33" ht="14.2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</row>
    <row r="637" spans="1:33" ht="14.2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</row>
    <row r="638" spans="1:33" ht="14.2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</row>
    <row r="639" spans="1:33" ht="14.2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</row>
    <row r="640" spans="1:33" ht="14.2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</row>
    <row r="641" spans="1:33" ht="14.2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</row>
    <row r="642" spans="1:33" ht="14.2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</row>
    <row r="643" spans="1:33" ht="14.2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</row>
    <row r="644" spans="1:33" ht="14.2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</row>
    <row r="645" spans="1:33" ht="14.2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</row>
    <row r="646" spans="1:33" ht="14.2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</row>
    <row r="647" spans="1:33" ht="14.2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</row>
    <row r="648" spans="1:33" ht="14.2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</row>
    <row r="649" spans="1:33" ht="14.2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</row>
    <row r="650" spans="1:33" ht="14.2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</row>
    <row r="651" spans="1:33" ht="14.2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</row>
    <row r="652" spans="1:33" ht="14.2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</row>
    <row r="653" spans="1:33" ht="14.2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</row>
    <row r="654" spans="1:33" ht="14.2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</row>
    <row r="655" spans="1:33" ht="14.2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</row>
    <row r="656" spans="1:33" ht="14.2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</row>
    <row r="657" spans="1:33" ht="14.2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</row>
    <row r="658" spans="1:33" ht="14.2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</row>
    <row r="659" spans="1:33" ht="14.2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</row>
    <row r="660" spans="1:33" ht="14.2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</row>
    <row r="661" spans="1:33" ht="14.2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</row>
    <row r="662" spans="1:33" ht="14.2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</row>
    <row r="663" spans="1:33" ht="14.2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</row>
    <row r="664" spans="1:33" ht="14.2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</row>
    <row r="665" spans="1:33" ht="14.2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</row>
    <row r="666" spans="1:33" ht="14.2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</row>
    <row r="667" spans="1:33" ht="14.2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</row>
    <row r="668" spans="1:33" ht="14.2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</row>
    <row r="669" spans="1:33" ht="14.2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</row>
    <row r="670" spans="1:33" ht="14.2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</row>
    <row r="671" spans="1:33" ht="14.2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</row>
    <row r="672" spans="1:33" ht="14.2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</row>
    <row r="673" spans="1:33" ht="14.2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</row>
    <row r="674" spans="1:33" ht="14.2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</row>
    <row r="675" spans="1:33" ht="14.2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</row>
    <row r="676" spans="1:33" ht="14.2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</row>
    <row r="677" spans="1:33" ht="14.2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</row>
    <row r="678" spans="1:33" ht="14.2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</row>
    <row r="679" spans="1:33" ht="14.2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</row>
    <row r="680" spans="1:33" ht="14.2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</row>
    <row r="681" spans="1:33" ht="14.2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</row>
    <row r="682" spans="1:33" ht="14.2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</row>
    <row r="683" spans="1:33" ht="14.2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</row>
    <row r="684" spans="1:33" ht="14.2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</row>
    <row r="685" spans="1:33" ht="14.2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</row>
    <row r="686" spans="1:33" ht="14.2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</row>
    <row r="687" spans="1:33" ht="14.2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</row>
    <row r="688" spans="1:33" ht="14.2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</row>
    <row r="689" spans="1:33" ht="14.2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</row>
    <row r="690" spans="1:33" ht="14.2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</row>
    <row r="691" spans="1:33" ht="14.2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</row>
    <row r="692" spans="1:33" ht="14.2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</row>
    <row r="693" spans="1:33" ht="14.2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</row>
    <row r="694" spans="1:33" ht="14.2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</row>
    <row r="695" spans="1:33" ht="14.2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</row>
    <row r="696" spans="1:33" ht="14.2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</row>
    <row r="697" spans="1:33" ht="14.2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</row>
    <row r="698" spans="1:33" ht="14.2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</row>
    <row r="699" spans="1:33" ht="14.2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</row>
    <row r="700" spans="1:33" ht="14.2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</row>
    <row r="701" spans="1:33" ht="14.2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</row>
    <row r="702" spans="1:33" ht="14.2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</row>
    <row r="703" spans="1:33" ht="14.2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</row>
    <row r="704" spans="1:33" ht="14.2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</row>
    <row r="705" spans="1:33" ht="14.2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</row>
    <row r="706" spans="1:33" ht="14.2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</row>
    <row r="707" spans="1:33" ht="14.2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</row>
    <row r="708" spans="1:33" ht="14.2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</row>
    <row r="709" spans="1:33" ht="14.2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</row>
    <row r="710" spans="1:33" ht="14.2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</row>
    <row r="711" spans="1:33" ht="14.2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</row>
    <row r="712" spans="1:33" ht="14.2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</row>
    <row r="713" spans="1:33" ht="14.2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</row>
    <row r="714" spans="1:33" ht="14.2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</row>
    <row r="715" spans="1:33" ht="14.2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</row>
    <row r="716" spans="1:33" ht="14.2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</row>
    <row r="717" spans="1:33" ht="14.2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</row>
    <row r="718" spans="1:33" ht="14.2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</row>
    <row r="719" spans="1:33" ht="14.2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</row>
    <row r="720" spans="1:33" ht="14.2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</row>
    <row r="721" spans="1:33" ht="14.2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</row>
    <row r="722" spans="1:33" ht="14.2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</row>
    <row r="723" spans="1:33" ht="14.2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</row>
    <row r="724" spans="1:33" ht="14.2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</row>
    <row r="725" spans="1:33" ht="14.2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</row>
    <row r="726" spans="1:33" ht="14.2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</row>
    <row r="727" spans="1:33" ht="14.2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</row>
    <row r="728" spans="1:33" ht="14.2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</row>
    <row r="729" spans="1:33" ht="14.2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</row>
    <row r="730" spans="1:33" ht="14.2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</row>
    <row r="731" spans="1:33" ht="14.2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</row>
    <row r="732" spans="1:33" ht="14.2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</row>
    <row r="733" spans="1:33" ht="14.2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</row>
    <row r="734" spans="1:33" ht="14.2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</row>
    <row r="735" spans="1:33" ht="14.2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</row>
    <row r="736" spans="1:33" ht="14.2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</row>
    <row r="737" spans="1:33" ht="14.2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</row>
    <row r="738" spans="1:33" ht="14.2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</row>
    <row r="739" spans="1:33" ht="14.2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</row>
    <row r="740" spans="1:33" ht="14.2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</row>
    <row r="741" spans="1:33" ht="14.2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</row>
    <row r="742" spans="1:33" ht="14.2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</row>
    <row r="743" spans="1:33" ht="14.2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</row>
    <row r="744" spans="1:33" ht="14.2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</row>
    <row r="745" spans="1:33" ht="14.2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</row>
    <row r="746" spans="1:33" ht="14.2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</row>
    <row r="747" spans="1:33" ht="14.2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</row>
    <row r="748" spans="1:33" ht="14.2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</row>
    <row r="749" spans="1:33" ht="14.2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</row>
    <row r="750" spans="1:33" ht="14.2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</row>
    <row r="751" spans="1:33" ht="14.2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</row>
    <row r="752" spans="1:33" ht="14.2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</row>
    <row r="753" spans="1:33" ht="14.2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</row>
    <row r="754" spans="1:33" ht="14.2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</row>
    <row r="755" spans="1:33" ht="14.2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</row>
    <row r="756" spans="1:33" ht="14.2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</row>
    <row r="757" spans="1:33" ht="14.2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</row>
    <row r="758" spans="1:33" ht="14.2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</row>
    <row r="759" spans="1:33" ht="14.2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</row>
    <row r="760" spans="1:33" ht="14.2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</row>
    <row r="761" spans="1:33" ht="14.2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</row>
    <row r="762" spans="1:33" ht="14.2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</row>
    <row r="763" spans="1:33" ht="14.2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</row>
    <row r="764" spans="1:33" ht="14.2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</row>
    <row r="765" spans="1:33" ht="14.2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</row>
    <row r="766" spans="1:33" ht="14.2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</row>
    <row r="767" spans="1:33" ht="14.2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</row>
    <row r="768" spans="1:33" ht="14.2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</row>
    <row r="769" spans="1:33" ht="14.2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</row>
    <row r="770" spans="1:33" ht="14.2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</row>
    <row r="771" spans="1:33" ht="14.2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</row>
    <row r="772" spans="1:33" ht="14.2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</row>
    <row r="773" spans="1:33" ht="14.2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</row>
    <row r="774" spans="1:33" ht="14.2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</row>
    <row r="775" spans="1:33" ht="14.2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</row>
    <row r="776" spans="1:33" ht="14.2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</row>
    <row r="777" spans="1:33" ht="14.2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</row>
    <row r="778" spans="1:33" ht="14.2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</row>
    <row r="779" spans="1:33" ht="14.2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</row>
    <row r="780" spans="1:33" ht="14.2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</row>
    <row r="781" spans="1:33" ht="14.2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</row>
    <row r="782" spans="1:33" ht="14.2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</row>
    <row r="783" spans="1:33" ht="14.2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</row>
    <row r="784" spans="1:33" ht="14.2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</row>
    <row r="785" spans="1:33" ht="14.2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</row>
    <row r="786" spans="1:33" ht="14.2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</row>
    <row r="787" spans="1:33" ht="14.2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</row>
    <row r="788" spans="1:33" ht="14.2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</row>
    <row r="789" spans="1:33" ht="14.2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</row>
    <row r="790" spans="1:33" ht="14.2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</row>
    <row r="791" spans="1:33" ht="14.2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</row>
    <row r="792" spans="1:33" ht="14.2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</row>
    <row r="793" spans="1:33" ht="14.2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</row>
    <row r="794" spans="1:33" ht="14.2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</row>
    <row r="795" spans="1:33" ht="14.2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</row>
    <row r="796" spans="1:33" ht="14.2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</row>
    <row r="797" spans="1:33" ht="14.2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</row>
    <row r="798" spans="1:33" ht="14.2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</row>
    <row r="799" spans="1:33" ht="14.2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</row>
    <row r="800" spans="1:33" ht="14.2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</row>
    <row r="801" spans="1:33" ht="14.2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</row>
    <row r="802" spans="1:33" ht="14.2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</row>
    <row r="803" spans="1:33" ht="14.2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</row>
    <row r="804" spans="1:33" ht="14.2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</row>
    <row r="805" spans="1:33" ht="14.2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</row>
    <row r="806" spans="1:33" ht="14.2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</row>
    <row r="807" spans="1:33" ht="14.2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</row>
    <row r="808" spans="1:33" ht="14.2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</row>
    <row r="809" spans="1:33" ht="14.2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</row>
    <row r="810" spans="1:33" ht="14.2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</row>
    <row r="811" spans="1:33" ht="14.2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</row>
    <row r="812" spans="1:33" ht="14.2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</row>
    <row r="813" spans="1:33" ht="14.2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</row>
    <row r="814" spans="1:33" ht="14.2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</row>
    <row r="815" spans="1:33" ht="14.2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</row>
    <row r="816" spans="1:33" ht="14.2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</row>
    <row r="817" spans="1:33" ht="14.2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</row>
    <row r="818" spans="1:33" ht="14.2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</row>
    <row r="819" spans="1:33" ht="14.2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</row>
    <row r="820" spans="1:33" ht="14.2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</row>
    <row r="821" spans="1:33" ht="14.2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</row>
    <row r="822" spans="1:33" ht="14.2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</row>
    <row r="823" spans="1:33" ht="14.2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</row>
    <row r="824" spans="1:33" ht="14.2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</row>
    <row r="825" spans="1:33" ht="14.2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</row>
    <row r="826" spans="1:33" ht="14.2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</row>
    <row r="827" spans="1:33" ht="14.2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</row>
    <row r="828" spans="1:33" ht="14.2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</row>
    <row r="829" spans="1:33" ht="14.2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</row>
    <row r="830" spans="1:33" ht="14.2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</row>
    <row r="831" spans="1:33" ht="14.2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</row>
    <row r="832" spans="1:33" ht="14.2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</row>
    <row r="833" spans="1:33" ht="14.2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</row>
    <row r="834" spans="1:33" ht="14.2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</row>
    <row r="835" spans="1:33" ht="14.2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</row>
    <row r="836" spans="1:33" ht="14.2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</row>
    <row r="837" spans="1:33" ht="14.2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</row>
    <row r="838" spans="1:33" ht="14.2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</row>
    <row r="839" spans="1:33" ht="14.2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</row>
    <row r="840" spans="1:33" ht="14.2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</row>
    <row r="841" spans="1:33" ht="14.2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</row>
    <row r="842" spans="1:33" ht="14.2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</row>
    <row r="843" spans="1:33" ht="14.2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</row>
    <row r="844" spans="1:33" ht="14.2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</row>
    <row r="845" spans="1:33" ht="14.2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</row>
    <row r="846" spans="1:33" ht="14.2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</row>
    <row r="847" spans="1:33" ht="14.2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</row>
    <row r="848" spans="1:33" ht="14.2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</row>
    <row r="849" spans="1:33" ht="14.2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</row>
    <row r="850" spans="1:33" ht="14.2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</row>
    <row r="851" spans="1:33" ht="14.2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</row>
    <row r="852" spans="1:33" ht="14.2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</row>
    <row r="853" spans="1:33" ht="14.2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</row>
    <row r="854" spans="1:33" ht="14.2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</row>
    <row r="855" spans="1:33" ht="14.2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</row>
    <row r="856" spans="1:33" ht="14.2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</row>
    <row r="857" spans="1:33" ht="14.2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</row>
    <row r="858" spans="1:33" ht="14.2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</row>
    <row r="859" spans="1:33" ht="14.2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</row>
    <row r="860" spans="1:33" ht="14.2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</row>
    <row r="861" spans="1:33" ht="14.2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</row>
    <row r="862" spans="1:33" ht="14.2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</row>
    <row r="863" spans="1:33" ht="14.2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</row>
    <row r="864" spans="1:33" ht="14.2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</row>
    <row r="865" spans="1:33" ht="14.2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</row>
    <row r="866" spans="1:33" ht="14.2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</row>
    <row r="867" spans="1:33" ht="14.2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</row>
    <row r="868" spans="1:33" ht="14.2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</row>
    <row r="869" spans="1:33" ht="14.2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</row>
    <row r="870" spans="1:33" ht="14.2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</row>
    <row r="871" spans="1:33" ht="14.2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</row>
    <row r="872" spans="1:33" ht="14.2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</row>
    <row r="873" spans="1:33" ht="14.2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</row>
    <row r="874" spans="1:33" ht="14.2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</row>
    <row r="875" spans="1:33" ht="14.2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</row>
    <row r="876" spans="1:33" ht="14.2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</row>
    <row r="877" spans="1:33" ht="14.2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</row>
    <row r="878" spans="1:33" ht="14.2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</row>
    <row r="879" spans="1:33" ht="14.2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</row>
    <row r="880" spans="1:33" ht="14.2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</row>
    <row r="881" spans="1:33" ht="14.2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</row>
    <row r="882" spans="1:33" ht="14.2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</row>
    <row r="883" spans="1:33" ht="14.2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</row>
    <row r="884" spans="1:33" ht="14.2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</row>
    <row r="885" spans="1:33" ht="14.2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</row>
    <row r="886" spans="1:33" ht="14.2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</row>
    <row r="887" spans="1:33" ht="14.2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</row>
    <row r="888" spans="1:33" ht="14.2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</row>
    <row r="889" spans="1:33" ht="14.2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</row>
    <row r="890" spans="1:33" ht="14.2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</row>
    <row r="891" spans="1:33" ht="14.2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</row>
    <row r="892" spans="1:33" ht="14.2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</row>
    <row r="893" spans="1:33" ht="14.2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</row>
    <row r="894" spans="1:33" ht="14.2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</row>
    <row r="895" spans="1:33" ht="14.2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</row>
    <row r="896" spans="1:33" ht="14.2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</row>
    <row r="897" spans="1:33" ht="14.2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</row>
    <row r="898" spans="1:33" ht="14.2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</row>
    <row r="899" spans="1:33" ht="14.2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</row>
    <row r="900" spans="1:33" ht="14.2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</row>
    <row r="901" spans="1:33" ht="14.2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</row>
    <row r="902" spans="1:33" ht="14.2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</row>
    <row r="903" spans="1:33" ht="14.2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</row>
    <row r="904" spans="1:33" ht="14.2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</row>
    <row r="905" spans="1:33" ht="14.2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</row>
    <row r="906" spans="1:33" ht="14.2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</row>
    <row r="907" spans="1:33" ht="14.2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</row>
    <row r="908" spans="1:33" ht="14.2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</row>
    <row r="909" spans="1:33" ht="14.2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</row>
    <row r="910" spans="1:33" ht="14.2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</row>
    <row r="911" spans="1:33" ht="14.2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</row>
    <row r="912" spans="1:33" ht="14.2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</row>
    <row r="913" spans="1:33" ht="14.2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</row>
    <row r="914" spans="1:33" ht="14.2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</row>
    <row r="915" spans="1:33" ht="14.2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</row>
    <row r="916" spans="1:33" ht="14.2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</row>
    <row r="917" spans="1:33" ht="14.2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</row>
    <row r="918" spans="1:33" ht="14.2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</row>
    <row r="919" spans="1:33" ht="14.2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</row>
    <row r="920" spans="1:33" ht="14.2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</row>
    <row r="921" spans="1:33" ht="14.2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</row>
    <row r="922" spans="1:33" ht="14.2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</row>
    <row r="923" spans="1:33" ht="14.2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</row>
    <row r="924" spans="1:33" ht="14.2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</row>
    <row r="925" spans="1:33" ht="14.2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</row>
    <row r="926" spans="1:33" ht="14.2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</row>
    <row r="927" spans="1:33" ht="14.2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</row>
    <row r="928" spans="1:33" ht="14.2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</row>
    <row r="929" spans="1:33" ht="14.2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</row>
    <row r="930" spans="1:33" ht="14.2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</row>
    <row r="931" spans="1:33" ht="14.2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</row>
    <row r="932" spans="1:33" ht="14.2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</row>
    <row r="933" spans="1:33" ht="14.2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</row>
    <row r="934" spans="1:33" ht="14.2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</row>
    <row r="935" spans="1:33" ht="14.2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</row>
    <row r="936" spans="1:33" ht="14.2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</row>
    <row r="937" spans="1:33" ht="14.2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</row>
    <row r="938" spans="1:33" ht="14.2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</row>
    <row r="939" spans="1:33" ht="14.2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</row>
    <row r="940" spans="1:33" ht="14.2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</row>
    <row r="941" spans="1:33" ht="14.2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</row>
    <row r="942" spans="1:33" ht="14.2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</row>
    <row r="943" spans="1:33" ht="14.2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</row>
    <row r="944" spans="1:33" ht="14.2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</row>
    <row r="945" spans="1:33" ht="14.2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</row>
    <row r="946" spans="1:33" ht="14.2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</row>
    <row r="947" spans="1:33" ht="14.2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</row>
    <row r="948" spans="1:33" ht="14.2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</row>
    <row r="949" spans="1:33" ht="14.2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</row>
    <row r="950" spans="1:33" ht="14.2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</row>
    <row r="951" spans="1:33" ht="14.2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</row>
    <row r="952" spans="1:33" ht="14.2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</row>
    <row r="953" spans="1:33" ht="14.2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</row>
    <row r="954" spans="1:33" ht="14.2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</row>
    <row r="955" spans="1:33" ht="14.2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</row>
    <row r="956" spans="1:33" ht="14.2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</row>
    <row r="957" spans="1:33" ht="14.2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</row>
    <row r="958" spans="1:33" ht="14.2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</row>
    <row r="959" spans="1:33" ht="14.2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</row>
    <row r="960" spans="1:33" ht="14.2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</row>
    <row r="961" spans="1:33" ht="14.2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</row>
    <row r="962" spans="1:33" ht="14.2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</row>
    <row r="963" spans="1:33" ht="14.2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</row>
    <row r="964" spans="1:33" ht="14.2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</row>
    <row r="965" spans="1:33" ht="14.2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</row>
    <row r="966" spans="1:33" ht="14.2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</row>
    <row r="967" spans="1:33" ht="14.2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</row>
    <row r="968" spans="1:33" ht="14.2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</row>
    <row r="969" spans="1:33" ht="14.2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</row>
    <row r="970" spans="1:33" ht="14.2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</row>
    <row r="971" spans="1:33" ht="14.2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</row>
    <row r="972" spans="1:33" ht="14.2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</row>
    <row r="973" spans="1:33" ht="14.2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</row>
    <row r="974" spans="1:33" ht="14.2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</row>
    <row r="975" spans="1:33" ht="14.2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</row>
    <row r="976" spans="1:33" ht="14.2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</row>
    <row r="977" spans="1:33" ht="14.2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</row>
    <row r="978" spans="1:33" ht="14.2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</row>
    <row r="979" spans="1:33" ht="14.2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</row>
    <row r="980" spans="1:33" ht="14.2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</row>
    <row r="981" spans="1:33" ht="14.2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</row>
    <row r="982" spans="1:33" ht="14.2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</row>
    <row r="983" spans="1:33" ht="14.2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</row>
    <row r="984" spans="1:33" ht="14.2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</row>
    <row r="985" spans="1:33" ht="14.2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</row>
    <row r="986" spans="1:33" ht="14.2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</row>
    <row r="987" spans="1:33" ht="14.2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</row>
    <row r="988" spans="1:33" ht="14.2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</row>
    <row r="989" spans="1:33" ht="14.2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</row>
    <row r="990" spans="1:33" ht="14.2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</row>
    <row r="991" spans="1:33" ht="14.2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</row>
    <row r="992" spans="1:33" ht="14.2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</row>
    <row r="993" spans="1:33" ht="14.2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</row>
    <row r="994" spans="1:33" ht="14.2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</row>
    <row r="995" spans="1:33" ht="14.2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</row>
    <row r="996" spans="1:33" ht="14.2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</row>
    <row r="997" spans="1:33" ht="14.2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</row>
    <row r="998" spans="1:33" ht="14.2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</row>
    <row r="999" spans="1:33" ht="14.2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</row>
    <row r="1000" spans="1:33" ht="14.2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</row>
  </sheetData>
  <mergeCells count="18">
    <mergeCell ref="Y33:Y35"/>
    <mergeCell ref="Z33:AB34"/>
    <mergeCell ref="Y43:Y44"/>
    <mergeCell ref="M80:Q80"/>
    <mergeCell ref="T80:X80"/>
    <mergeCell ref="X33:X35"/>
    <mergeCell ref="Z3:AB3"/>
    <mergeCell ref="AC3:AE3"/>
    <mergeCell ref="P4:R4"/>
    <mergeCell ref="B3:B5"/>
    <mergeCell ref="C3:C5"/>
    <mergeCell ref="G3:R3"/>
    <mergeCell ref="X3:X4"/>
    <mergeCell ref="Y3:Y4"/>
    <mergeCell ref="D3:F4"/>
    <mergeCell ref="G4:I4"/>
    <mergeCell ref="J4:L4"/>
    <mergeCell ref="M4:O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Utama</vt:lpstr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2025-01-14T10:27:39Z</dcterms:modified>
</cp:coreProperties>
</file>