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owzee/Downloads/"/>
    </mc:Choice>
  </mc:AlternateContent>
  <xr:revisionPtr revIDLastSave="0" documentId="13_ncr:1_{08FACBB0-486A-FA43-9945-73683DC40C38}" xr6:coauthVersionLast="47" xr6:coauthVersionMax="47" xr10:uidLastSave="{00000000-0000-0000-0000-000000000000}"/>
  <bookViews>
    <workbookView xWindow="0" yWindow="860" windowWidth="24720" windowHeight="18840" xr2:uid="{00000000-000D-0000-FFFF-FFFF00000000}"/>
  </bookViews>
  <sheets>
    <sheet name="Calculator - Rent-to-Own Calcul" sheetId="2" r:id="rId1"/>
    <sheet name="In&amp;O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28" i="2"/>
  <c r="D27" i="2"/>
  <c r="D26" i="2"/>
  <c r="C30" i="2"/>
  <c r="C29" i="2"/>
  <c r="C28" i="2"/>
  <c r="C27" i="2"/>
  <c r="C26" i="2"/>
  <c r="B30" i="2"/>
  <c r="B29" i="2"/>
  <c r="B28" i="2"/>
  <c r="B27" i="2"/>
  <c r="B26" i="2"/>
  <c r="B5" i="2"/>
  <c r="B7" i="2" s="1"/>
  <c r="B23" i="2" l="1"/>
  <c r="D7" i="2"/>
  <c r="B10" i="2"/>
  <c r="E7" i="2" l="1"/>
  <c r="D8" i="2"/>
  <c r="D9" i="2"/>
  <c r="D14" i="2" s="1"/>
  <c r="D15" i="2" s="1"/>
  <c r="D16" i="2" s="1"/>
  <c r="D17" i="2" s="1"/>
  <c r="D11" i="2" l="1"/>
  <c r="B17" i="2" s="1"/>
  <c r="B24" i="2" s="1"/>
  <c r="D12" i="2"/>
  <c r="D13" i="2" s="1"/>
  <c r="E8" i="2"/>
  <c r="E9" i="2"/>
  <c r="E14" i="2" s="1"/>
  <c r="E15" i="2" s="1"/>
  <c r="E16" i="2" s="1"/>
  <c r="E17" i="2" s="1"/>
  <c r="F7" i="2"/>
  <c r="F8" i="2" l="1"/>
  <c r="F9" i="2"/>
  <c r="F14" i="2" s="1"/>
  <c r="F15" i="2" s="1"/>
  <c r="F16" i="2"/>
  <c r="F17" i="2" s="1"/>
  <c r="G7" i="2"/>
  <c r="E11" i="2"/>
  <c r="E12" i="2"/>
  <c r="E13" i="2" s="1"/>
  <c r="G9" i="2" l="1"/>
  <c r="G14" i="2" s="1"/>
  <c r="G15" i="2" s="1"/>
  <c r="G8" i="2"/>
  <c r="G16" i="2"/>
  <c r="G17" i="2" s="1"/>
  <c r="H7" i="2"/>
  <c r="F11" i="2"/>
  <c r="F12" i="2"/>
  <c r="F13" i="2" s="1"/>
  <c r="I7" i="2" l="1"/>
  <c r="H8" i="2"/>
  <c r="H9" i="2"/>
  <c r="H14" i="2" s="1"/>
  <c r="H15" i="2" s="1"/>
  <c r="H16" i="2" s="1"/>
  <c r="H17" i="2" s="1"/>
  <c r="G11" i="2"/>
  <c r="G12" i="2"/>
  <c r="G13" i="2" s="1"/>
  <c r="H12" i="2" l="1"/>
  <c r="H13" i="2" s="1"/>
  <c r="H11" i="2"/>
  <c r="J7" i="2"/>
  <c r="I9" i="2"/>
  <c r="I14" i="2" s="1"/>
  <c r="I15" i="2" s="1"/>
  <c r="I16" i="2" s="1"/>
  <c r="I17" i="2" s="1"/>
  <c r="I8" i="2"/>
  <c r="I12" i="2" l="1"/>
  <c r="I13" i="2" s="1"/>
  <c r="I11" i="2"/>
  <c r="J8" i="2"/>
  <c r="J9" i="2"/>
  <c r="J14" i="2" s="1"/>
  <c r="J15" i="2" s="1"/>
  <c r="J16" i="2" s="1"/>
  <c r="J17" i="2" s="1"/>
  <c r="J12" i="2" l="1"/>
  <c r="J13" i="2" s="1"/>
  <c r="J11" i="2"/>
</calcChain>
</file>

<file path=xl/sharedStrings.xml><?xml version="1.0" encoding="utf-8"?>
<sst xmlns="http://schemas.openxmlformats.org/spreadsheetml/2006/main" count="65" uniqueCount="63">
  <si>
    <t>Rent-to-Own Calculator</t>
  </si>
  <si>
    <t>Inputs</t>
  </si>
  <si>
    <t>Values</t>
  </si>
  <si>
    <t>Household annual income</t>
  </si>
  <si>
    <t>Annual Budget allocated</t>
  </si>
  <si>
    <t>Year 1</t>
  </si>
  <si>
    <t>Year 2</t>
  </si>
  <si>
    <t>Year 3</t>
  </si>
  <si>
    <t>Year 4</t>
  </si>
  <si>
    <t>Year 5</t>
  </si>
  <si>
    <t>Year 6</t>
  </si>
  <si>
    <t>Year 7</t>
  </si>
  <si>
    <t>Home Price (AED)</t>
  </si>
  <si>
    <t>Home Value</t>
  </si>
  <si>
    <t>Annual Appreciation Rate (%)</t>
  </si>
  <si>
    <t>Monthly Rent</t>
  </si>
  <si>
    <t>Option Fee (%)</t>
  </si>
  <si>
    <t>Monthly Premium</t>
  </si>
  <si>
    <t>Option Fee (AED)</t>
  </si>
  <si>
    <t>Annual ROE Percentage (%)</t>
  </si>
  <si>
    <t>Annual Rent (excluding Premium)</t>
  </si>
  <si>
    <t>Annual Savings Percentage from Rent (%)</t>
  </si>
  <si>
    <t>Total Monthly Rent (including Premium)</t>
  </si>
  <si>
    <t>Lease Duration (Years)</t>
  </si>
  <si>
    <t>Total Annual Rent (including Premium)</t>
  </si>
  <si>
    <t>Dubai Land Department Costs</t>
  </si>
  <si>
    <t>Total Premiums Accumulated</t>
  </si>
  <si>
    <t>Seller Fee</t>
  </si>
  <si>
    <t>Total Savings at Lease End</t>
  </si>
  <si>
    <t>Buyer Fee</t>
  </si>
  <si>
    <t>Remaining Amount to Purchase</t>
  </si>
  <si>
    <t>Monthly Rental Value</t>
  </si>
  <si>
    <t>Remaining Percentage</t>
  </si>
  <si>
    <t>Rental Value Fee</t>
  </si>
  <si>
    <t>Title Deed Issuance</t>
  </si>
  <si>
    <t>Land Plot Map</t>
  </si>
  <si>
    <t>Unified Land Plot Map</t>
  </si>
  <si>
    <t>Knowledge &amp; Innovation Fee</t>
  </si>
  <si>
    <t>Service Partners Fee</t>
  </si>
  <si>
    <t>Total Dubai Fees</t>
  </si>
  <si>
    <t>Table 1</t>
  </si>
  <si>
    <t>User Inputs</t>
  </si>
  <si>
    <t>Calculator Outputs</t>
  </si>
  <si>
    <t>Annual Household Income</t>
  </si>
  <si>
    <t>Default at 50% Budget Allocation</t>
  </si>
  <si>
    <t>Max Home Budget</t>
  </si>
  <si>
    <t>Desired Lease Length</t>
  </si>
  <si>
    <t>1-7 years</t>
  </si>
  <si>
    <t>Down payment/Option fee amount</t>
  </si>
  <si>
    <t>Home Location</t>
  </si>
  <si>
    <t>City Name</t>
  </si>
  <si>
    <t>Avg Monthly Rent + Premium Saving</t>
  </si>
  <si>
    <t>Future home buyback price</t>
  </si>
  <si>
    <t>Remaining</t>
  </si>
  <si>
    <t>Projected Home Value at end of lease period</t>
  </si>
  <si>
    <t>Average Monthly Year 3</t>
  </si>
  <si>
    <t>Average Monthly Year 4</t>
  </si>
  <si>
    <t>Average Monthly Year 5</t>
  </si>
  <si>
    <t>Average Monthly Year 6</t>
  </si>
  <si>
    <t>Average Monthly Year 7</t>
  </si>
  <si>
    <t>Combine Value</t>
  </si>
  <si>
    <t>Rent Only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</si>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</sst>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AED]0.00"/>
    <numFmt numFmtId="165" formatCode="[$AED]#,##0.00"/>
    <numFmt numFmtId="166" formatCode="0.0%"/>
    <numFmt numFmtId="167" formatCode="0.0#%"/>
    <numFmt numFmtId="168" formatCode="[$AED]\ #,##0.00"/>
  </numFmts>
  <fonts count="9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5"/>
      <color indexed="8"/>
      <name val="Helvetica Neue"/>
      <family val="2"/>
    </font>
    <font>
      <b/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1"/>
      <color indexed="8"/>
      <name val="Helvetica Neue"/>
      <family val="2"/>
    </font>
    <font>
      <sz val="11"/>
      <color indexed="8"/>
      <name val="Helvetica Neue"/>
      <family val="2"/>
    </font>
    <font>
      <i/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top" wrapText="1"/>
    </xf>
    <xf numFmtId="0" fontId="5" fillId="0" borderId="2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165" fontId="0" fillId="3" borderId="7" xfId="0" applyNumberFormat="1" applyFill="1" applyBorder="1" applyAlignment="1">
      <alignment vertical="center" wrapText="1"/>
    </xf>
    <xf numFmtId="9" fontId="0" fillId="0" borderId="6" xfId="0" applyNumberFormat="1" applyBorder="1" applyAlignment="1">
      <alignment horizontal="center" vertical="center" wrapText="1"/>
    </xf>
    <xf numFmtId="165" fontId="0" fillId="3" borderId="7" xfId="0" applyNumberFormat="1" applyFill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top" wrapText="1"/>
    </xf>
    <xf numFmtId="165" fontId="0" fillId="3" borderId="6" xfId="0" applyNumberFormat="1" applyFill="1" applyBorder="1" applyAlignment="1">
      <alignment horizontal="center" vertical="center" wrapText="1"/>
    </xf>
    <xf numFmtId="0" fontId="0" fillId="0" borderId="7" xfId="0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FFF056"/>
      <rgbColor rgb="FF919191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showGridLines="0" tabSelected="1" workbookViewId="0">
      <pane ySplit="2" topLeftCell="A13" activePane="bottomLeft" state="frozen"/>
      <selection pane="bottomLeft" activeCell="F32" sqref="F32"/>
    </sheetView>
  </sheetViews>
  <sheetFormatPr baseColWidth="10" defaultColWidth="16.33203125" defaultRowHeight="20" customHeight="1" x14ac:dyDescent="0.15"/>
  <cols>
    <col min="1" max="1" width="31.1640625" style="1" customWidth="1"/>
    <col min="2" max="3" width="16.33203125" style="1" customWidth="1"/>
    <col min="4" max="8" width="15" style="1" customWidth="1"/>
    <col min="9" max="9" width="15.33203125" style="1" customWidth="1"/>
    <col min="10" max="10" width="17.33203125" style="1" customWidth="1"/>
    <col min="11" max="11" width="16.33203125" style="1" customWidth="1"/>
    <col min="12" max="16384" width="16.33203125" style="1"/>
  </cols>
  <sheetData>
    <row r="1" spans="1:10" ht="31.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5" customHeight="1" x14ac:dyDescent="0.15">
      <c r="A2" s="2" t="s">
        <v>1</v>
      </c>
      <c r="B2" s="2" t="s">
        <v>2</v>
      </c>
      <c r="C2" s="3"/>
      <c r="D2" s="46" t="s">
        <v>2</v>
      </c>
      <c r="E2" s="47"/>
      <c r="F2" s="47"/>
      <c r="G2" s="47"/>
      <c r="H2" s="47"/>
      <c r="I2" s="47"/>
      <c r="J2" s="47"/>
    </row>
    <row r="3" spans="1:10" ht="21.25" customHeight="1" x14ac:dyDescent="0.15">
      <c r="A3" s="4"/>
      <c r="B3" s="5"/>
      <c r="C3" s="6"/>
      <c r="D3" s="7"/>
      <c r="E3" s="7"/>
      <c r="F3" s="7"/>
      <c r="G3" s="7"/>
      <c r="H3" s="7"/>
      <c r="I3" s="7"/>
      <c r="J3" s="7"/>
    </row>
    <row r="4" spans="1:10" ht="21" customHeight="1" x14ac:dyDescent="0.15">
      <c r="A4" s="8" t="s">
        <v>3</v>
      </c>
      <c r="B4" s="9">
        <v>100000</v>
      </c>
      <c r="C4" s="10"/>
      <c r="D4" s="11"/>
      <c r="E4" s="11"/>
      <c r="F4" s="11"/>
      <c r="G4" s="11"/>
      <c r="H4" s="11"/>
      <c r="I4" s="11"/>
      <c r="J4" s="11"/>
    </row>
    <row r="5" spans="1:10" ht="21" customHeight="1" x14ac:dyDescent="0.15">
      <c r="A5" s="8" t="s">
        <v>4</v>
      </c>
      <c r="B5" s="12">
        <f>B4*50%</f>
        <v>50000</v>
      </c>
      <c r="C5" s="10"/>
      <c r="D5" s="11"/>
      <c r="E5" s="11"/>
      <c r="F5" s="11"/>
      <c r="G5" s="11"/>
      <c r="H5" s="11"/>
      <c r="I5" s="11"/>
      <c r="J5" s="11"/>
    </row>
    <row r="6" spans="1:10" ht="21" customHeight="1" x14ac:dyDescent="0.15">
      <c r="A6" s="13"/>
      <c r="B6" s="14"/>
      <c r="C6" s="10"/>
      <c r="D6" s="15" t="s">
        <v>5</v>
      </c>
      <c r="E6" s="15" t="s">
        <v>6</v>
      </c>
      <c r="F6" s="15" t="s">
        <v>7</v>
      </c>
      <c r="G6" s="15" t="s">
        <v>8</v>
      </c>
      <c r="H6" s="15" t="s">
        <v>9</v>
      </c>
      <c r="I6" s="15" t="s">
        <v>10</v>
      </c>
      <c r="J6" s="15" t="s">
        <v>11</v>
      </c>
    </row>
    <row r="7" spans="1:10" ht="21" customHeight="1" x14ac:dyDescent="0.15">
      <c r="A7" s="8" t="s">
        <v>12</v>
      </c>
      <c r="B7" s="12">
        <f>B5*B13</f>
        <v>350000</v>
      </c>
      <c r="C7" s="16" t="s">
        <v>13</v>
      </c>
      <c r="D7" s="17">
        <f>B7</f>
        <v>350000</v>
      </c>
      <c r="E7" s="17">
        <f>D7*(1+B8)</f>
        <v>364000</v>
      </c>
      <c r="F7" s="17">
        <f>E7*(1+B8)</f>
        <v>378560</v>
      </c>
      <c r="G7" s="17">
        <f>F7*(1+B8)</f>
        <v>393702.40000000002</v>
      </c>
      <c r="H7" s="17">
        <f>G7*(1+B8)</f>
        <v>409450.49600000004</v>
      </c>
      <c r="I7" s="17">
        <f>H7*(1+B8)</f>
        <v>425828.51584000007</v>
      </c>
      <c r="J7" s="17">
        <f>I7*(1+B8)</f>
        <v>442861.65647360007</v>
      </c>
    </row>
    <row r="8" spans="1:10" ht="21" customHeight="1" x14ac:dyDescent="0.15">
      <c r="A8" s="8" t="s">
        <v>14</v>
      </c>
      <c r="B8" s="18">
        <v>0.04</v>
      </c>
      <c r="C8" s="16" t="s">
        <v>15</v>
      </c>
      <c r="D8" s="19">
        <f>(D7*(1+B8)^1*B11)/12</f>
        <v>3033.3333333333335</v>
      </c>
      <c r="E8" s="19">
        <f>(E7*(1+B8)^1*B11)/12</f>
        <v>3154.6666666666665</v>
      </c>
      <c r="F8" s="19">
        <f>(F7*(1+B8)^1*B11)/12</f>
        <v>3280.8533333333339</v>
      </c>
      <c r="G8" s="19">
        <f>(G7*(1+B8)^1*B11)/12</f>
        <v>3412.0874666666673</v>
      </c>
      <c r="H8" s="19">
        <f>(H7*(1+B8)^1*B11)/12</f>
        <v>3548.5709653333342</v>
      </c>
      <c r="I8" s="19">
        <f>(I7*(1+B8)^1*B11)/12</f>
        <v>3690.5138039466674</v>
      </c>
      <c r="J8" s="19">
        <f>(J7*(1+B8)^1*B11)/12</f>
        <v>3838.1343561045342</v>
      </c>
    </row>
    <row r="9" spans="1:10" ht="34" customHeight="1" x14ac:dyDescent="0.15">
      <c r="A9" s="8" t="s">
        <v>16</v>
      </c>
      <c r="B9" s="18">
        <v>0.02</v>
      </c>
      <c r="C9" s="16" t="s">
        <v>17</v>
      </c>
      <c r="D9" s="19">
        <f>(D7*B12)/12</f>
        <v>875</v>
      </c>
      <c r="E9" s="19">
        <f>(E7*B12)/12</f>
        <v>910</v>
      </c>
      <c r="F9" s="19">
        <f>(F7*B12)/12</f>
        <v>946.4</v>
      </c>
      <c r="G9" s="19">
        <f>(G7*B12)/12</f>
        <v>984.25599999999997</v>
      </c>
      <c r="H9" s="19">
        <f>(H7*B12)/12</f>
        <v>1023.6262400000001</v>
      </c>
      <c r="I9" s="19">
        <f>(I7*B12)/12</f>
        <v>1064.5712896000002</v>
      </c>
      <c r="J9" s="19">
        <f>(J7*B12)/12</f>
        <v>1107.1541411840001</v>
      </c>
    </row>
    <row r="10" spans="1:10" ht="21" customHeight="1" x14ac:dyDescent="0.15">
      <c r="A10" s="8" t="s">
        <v>18</v>
      </c>
      <c r="B10" s="48">
        <f>B7*B9</f>
        <v>7000</v>
      </c>
      <c r="C10" s="49"/>
      <c r="D10" s="49"/>
      <c r="E10" s="49"/>
      <c r="F10" s="49"/>
      <c r="G10" s="49"/>
      <c r="H10" s="49"/>
      <c r="I10" s="49"/>
      <c r="J10" s="49"/>
    </row>
    <row r="11" spans="1:10" ht="44" customHeight="1" x14ac:dyDescent="0.15">
      <c r="A11" s="8" t="s">
        <v>19</v>
      </c>
      <c r="B11" s="20">
        <v>0.1</v>
      </c>
      <c r="C11" s="15" t="s">
        <v>20</v>
      </c>
      <c r="D11" s="19">
        <f t="shared" ref="D11:J11" si="0">D8*12</f>
        <v>36400</v>
      </c>
      <c r="E11" s="19">
        <f t="shared" si="0"/>
        <v>37856</v>
      </c>
      <c r="F11" s="19">
        <f t="shared" si="0"/>
        <v>39370.240000000005</v>
      </c>
      <c r="G11" s="19">
        <f t="shared" si="0"/>
        <v>40945.049600000006</v>
      </c>
      <c r="H11" s="19">
        <f t="shared" si="0"/>
        <v>42582.851584000011</v>
      </c>
      <c r="I11" s="19">
        <f t="shared" si="0"/>
        <v>44286.165647360009</v>
      </c>
      <c r="J11" s="19">
        <f t="shared" si="0"/>
        <v>46057.61227325441</v>
      </c>
    </row>
    <row r="12" spans="1:10" ht="44" customHeight="1" x14ac:dyDescent="0.15">
      <c r="A12" s="8" t="s">
        <v>21</v>
      </c>
      <c r="B12" s="18">
        <v>0.03</v>
      </c>
      <c r="C12" s="15" t="s">
        <v>22</v>
      </c>
      <c r="D12" s="19">
        <f t="shared" ref="D12:J12" si="1">D8+D9</f>
        <v>3908.3333333333335</v>
      </c>
      <c r="E12" s="19">
        <f t="shared" si="1"/>
        <v>4064.6666666666665</v>
      </c>
      <c r="F12" s="19">
        <f t="shared" si="1"/>
        <v>4227.253333333334</v>
      </c>
      <c r="G12" s="19">
        <f t="shared" si="1"/>
        <v>4396.3434666666672</v>
      </c>
      <c r="H12" s="19">
        <f t="shared" si="1"/>
        <v>4572.1972053333338</v>
      </c>
      <c r="I12" s="19">
        <f t="shared" si="1"/>
        <v>4755.0850935466678</v>
      </c>
      <c r="J12" s="19">
        <f t="shared" si="1"/>
        <v>4945.288497288534</v>
      </c>
    </row>
    <row r="13" spans="1:10" ht="44" customHeight="1" x14ac:dyDescent="0.15">
      <c r="A13" s="8" t="s">
        <v>23</v>
      </c>
      <c r="B13" s="21">
        <v>7</v>
      </c>
      <c r="C13" s="15" t="s">
        <v>24</v>
      </c>
      <c r="D13" s="19">
        <f t="shared" ref="D13:J13" si="2">D12*12</f>
        <v>46900</v>
      </c>
      <c r="E13" s="19">
        <f t="shared" si="2"/>
        <v>48776</v>
      </c>
      <c r="F13" s="19">
        <f t="shared" si="2"/>
        <v>50727.040000000008</v>
      </c>
      <c r="G13" s="19">
        <f t="shared" si="2"/>
        <v>52756.121600000006</v>
      </c>
      <c r="H13" s="19">
        <f t="shared" si="2"/>
        <v>54866.366464000006</v>
      </c>
      <c r="I13" s="19">
        <f t="shared" si="2"/>
        <v>57061.021122560014</v>
      </c>
      <c r="J13" s="19">
        <f t="shared" si="2"/>
        <v>59343.461967462412</v>
      </c>
    </row>
    <row r="14" spans="1:10" ht="34" customHeight="1" x14ac:dyDescent="0.15">
      <c r="A14" s="22" t="s">
        <v>25</v>
      </c>
      <c r="B14" s="23"/>
      <c r="C14" s="16" t="s">
        <v>26</v>
      </c>
      <c r="D14" s="19">
        <f t="shared" ref="D14:J14" si="3">D9*12</f>
        <v>10500</v>
      </c>
      <c r="E14" s="19">
        <f t="shared" si="3"/>
        <v>10920</v>
      </c>
      <c r="F14" s="19">
        <f t="shared" si="3"/>
        <v>11356.8</v>
      </c>
      <c r="G14" s="19">
        <f t="shared" si="3"/>
        <v>11811.072</v>
      </c>
      <c r="H14" s="19">
        <f t="shared" si="3"/>
        <v>12283.514880000001</v>
      </c>
      <c r="I14" s="19">
        <f t="shared" si="3"/>
        <v>12774.855475200002</v>
      </c>
      <c r="J14" s="19">
        <f t="shared" si="3"/>
        <v>13285.849694208002</v>
      </c>
    </row>
    <row r="15" spans="1:10" ht="34" customHeight="1" x14ac:dyDescent="0.15">
      <c r="A15" s="8" t="s">
        <v>27</v>
      </c>
      <c r="B15" s="18">
        <v>0.02</v>
      </c>
      <c r="C15" s="16" t="s">
        <v>28</v>
      </c>
      <c r="D15" s="19">
        <f>D14+B10</f>
        <v>17500</v>
      </c>
      <c r="E15" s="19">
        <f t="shared" ref="E15:J15" si="4">E14+D15</f>
        <v>28420</v>
      </c>
      <c r="F15" s="19">
        <f t="shared" si="4"/>
        <v>39776.800000000003</v>
      </c>
      <c r="G15" s="19">
        <f t="shared" si="4"/>
        <v>51587.872000000003</v>
      </c>
      <c r="H15" s="19">
        <f t="shared" si="4"/>
        <v>63871.386880000005</v>
      </c>
      <c r="I15" s="19">
        <f t="shared" si="4"/>
        <v>76646.242355200011</v>
      </c>
      <c r="J15" s="19">
        <f t="shared" si="4"/>
        <v>89932.092049408006</v>
      </c>
    </row>
    <row r="16" spans="1:10" ht="47" customHeight="1" x14ac:dyDescent="0.15">
      <c r="A16" s="8" t="s">
        <v>29</v>
      </c>
      <c r="B16" s="18">
        <v>0.02</v>
      </c>
      <c r="C16" s="16" t="s">
        <v>30</v>
      </c>
      <c r="D16" s="19">
        <f t="shared" ref="D16:J16" si="5">D7-D15</f>
        <v>332500</v>
      </c>
      <c r="E16" s="19">
        <f t="shared" si="5"/>
        <v>335580</v>
      </c>
      <c r="F16" s="19">
        <f t="shared" si="5"/>
        <v>338783.2</v>
      </c>
      <c r="G16" s="19">
        <f t="shared" si="5"/>
        <v>342114.52800000005</v>
      </c>
      <c r="H16" s="19">
        <f t="shared" si="5"/>
        <v>345579.10912000004</v>
      </c>
      <c r="I16" s="19">
        <f t="shared" si="5"/>
        <v>349182.27348480007</v>
      </c>
      <c r="J16" s="19">
        <f t="shared" si="5"/>
        <v>352929.56442419207</v>
      </c>
    </row>
    <row r="17" spans="1:10" ht="34" customHeight="1" x14ac:dyDescent="0.15">
      <c r="A17" s="8" t="s">
        <v>31</v>
      </c>
      <c r="B17" s="12">
        <f>D11/12</f>
        <v>3033.3333333333335</v>
      </c>
      <c r="C17" s="16" t="s">
        <v>32</v>
      </c>
      <c r="D17" s="24">
        <f t="shared" ref="D17:J17" si="6">D16/D7</f>
        <v>0.95</v>
      </c>
      <c r="E17" s="24">
        <f t="shared" si="6"/>
        <v>0.92192307692307696</v>
      </c>
      <c r="F17" s="24">
        <f t="shared" si="6"/>
        <v>0.89492603550295857</v>
      </c>
      <c r="G17" s="24">
        <f t="shared" si="6"/>
        <v>0.86896734182976798</v>
      </c>
      <c r="H17" s="24">
        <f t="shared" si="6"/>
        <v>0.84400705945169985</v>
      </c>
      <c r="I17" s="24">
        <f t="shared" si="6"/>
        <v>0.8200067879343268</v>
      </c>
      <c r="J17" s="24">
        <f t="shared" si="6"/>
        <v>0.79692960378300659</v>
      </c>
    </row>
    <row r="18" spans="1:10" ht="21" customHeight="1" x14ac:dyDescent="0.15">
      <c r="A18" s="8" t="s">
        <v>33</v>
      </c>
      <c r="B18" s="25">
        <v>2.5000000000000001E-3</v>
      </c>
      <c r="C18" s="26"/>
      <c r="D18" s="11"/>
      <c r="E18" s="26"/>
      <c r="F18" s="26"/>
      <c r="G18" s="26"/>
      <c r="H18" s="26"/>
      <c r="I18" s="26"/>
      <c r="J18" s="26"/>
    </row>
    <row r="19" spans="1:10" ht="21" customHeight="1" x14ac:dyDescent="0.15">
      <c r="A19" s="8" t="s">
        <v>34</v>
      </c>
      <c r="B19" s="14">
        <v>250</v>
      </c>
      <c r="C19" s="26"/>
      <c r="D19" s="26"/>
      <c r="E19" s="26"/>
      <c r="F19" s="26"/>
      <c r="G19" s="26"/>
      <c r="H19" s="26"/>
      <c r="I19" s="26"/>
      <c r="J19" s="26"/>
    </row>
    <row r="20" spans="1:10" ht="21" customHeight="1" x14ac:dyDescent="0.15">
      <c r="A20" s="8" t="s">
        <v>35</v>
      </c>
      <c r="B20" s="14">
        <v>100</v>
      </c>
      <c r="C20" s="26"/>
      <c r="D20" s="26"/>
      <c r="E20" s="26"/>
      <c r="F20" s="26"/>
      <c r="G20" s="26"/>
      <c r="H20" s="26"/>
      <c r="I20" s="26"/>
      <c r="J20" s="26"/>
    </row>
    <row r="21" spans="1:10" ht="21" customHeight="1" x14ac:dyDescent="0.15">
      <c r="A21" s="8" t="s">
        <v>36</v>
      </c>
      <c r="B21" s="14">
        <v>225</v>
      </c>
      <c r="C21" s="11"/>
      <c r="D21" s="11"/>
      <c r="E21" s="11"/>
      <c r="F21" s="11"/>
      <c r="G21" s="11"/>
      <c r="H21" s="11"/>
      <c r="I21" s="11"/>
      <c r="J21" s="11"/>
    </row>
    <row r="22" spans="1:10" ht="21" customHeight="1" x14ac:dyDescent="0.15">
      <c r="A22" s="8" t="s">
        <v>37</v>
      </c>
      <c r="B22" s="14">
        <v>50</v>
      </c>
      <c r="C22" s="11"/>
      <c r="D22" s="11"/>
      <c r="E22" s="11"/>
      <c r="F22" s="11"/>
      <c r="G22" s="11"/>
      <c r="H22" s="11"/>
      <c r="I22" s="11"/>
      <c r="J22" s="11"/>
    </row>
    <row r="23" spans="1:10" ht="21" customHeight="1" x14ac:dyDescent="0.15">
      <c r="A23" s="8" t="s">
        <v>38</v>
      </c>
      <c r="B23" s="27">
        <f>IF(B7&gt;=500000,(4000+4000*0.05),(2000+2000*0.05))</f>
        <v>2100</v>
      </c>
      <c r="C23" s="11"/>
      <c r="D23" s="11"/>
      <c r="E23" s="11"/>
      <c r="F23" s="11"/>
      <c r="G23" s="11"/>
      <c r="H23" s="11"/>
      <c r="I23" s="11"/>
      <c r="J23" s="11"/>
    </row>
    <row r="24" spans="1:10" ht="21" customHeight="1" x14ac:dyDescent="0.15">
      <c r="A24" s="8" t="s">
        <v>39</v>
      </c>
      <c r="B24" s="12">
        <f>((B17*B18)+B19+B20+B21+B22+B23)+(B7*B15)+(B7*B16)</f>
        <v>16732.583333333332</v>
      </c>
      <c r="C24" s="11"/>
      <c r="D24" s="11"/>
      <c r="E24" s="11"/>
      <c r="F24" s="11"/>
      <c r="G24" s="11"/>
      <c r="H24" s="11"/>
      <c r="I24" s="11"/>
      <c r="J24" s="11"/>
    </row>
    <row r="25" spans="1:10" ht="20" customHeight="1" x14ac:dyDescent="0.15">
      <c r="A25" s="28"/>
      <c r="B25" s="43" t="s">
        <v>60</v>
      </c>
      <c r="C25" s="44" t="s">
        <v>61</v>
      </c>
      <c r="D25" s="44" t="s">
        <v>62</v>
      </c>
      <c r="E25" s="11"/>
      <c r="F25" s="11"/>
      <c r="G25" s="11"/>
      <c r="H25" s="11"/>
      <c r="I25" s="11"/>
      <c r="J25" s="11"/>
    </row>
    <row r="26" spans="1:10" ht="20" customHeight="1" x14ac:dyDescent="0.15">
      <c r="A26" s="40" t="s">
        <v>55</v>
      </c>
      <c r="B26" s="41">
        <f>SUM(D8:F9)/3</f>
        <v>4066.7511111111112</v>
      </c>
      <c r="C26" s="42">
        <f>SUM(D8:F8)/3</f>
        <v>3156.2844444444449</v>
      </c>
      <c r="D26" s="42">
        <f>SUM(D9:F9)/3</f>
        <v>910.4666666666667</v>
      </c>
      <c r="E26" s="11"/>
      <c r="F26" s="11"/>
      <c r="G26" s="11"/>
      <c r="H26" s="11"/>
      <c r="I26" s="11"/>
      <c r="J26" s="11"/>
    </row>
    <row r="27" spans="1:10" ht="20" customHeight="1" x14ac:dyDescent="0.15">
      <c r="A27" s="40" t="s">
        <v>56</v>
      </c>
      <c r="B27" s="41">
        <f>SUM(D8:G9)/4</f>
        <v>4149.1492000000007</v>
      </c>
      <c r="C27" s="42">
        <f>SUM(D8:G8)/4</f>
        <v>3220.2352000000005</v>
      </c>
      <c r="D27" s="42">
        <f>SUM(D9:G9)/4</f>
        <v>928.91399999999999</v>
      </c>
      <c r="E27" s="11"/>
      <c r="F27" s="11"/>
      <c r="G27" s="11"/>
      <c r="H27" s="11"/>
      <c r="I27" s="11"/>
      <c r="J27" s="11"/>
    </row>
    <row r="28" spans="1:10" ht="20" customHeight="1" x14ac:dyDescent="0.15">
      <c r="A28" s="40" t="s">
        <v>57</v>
      </c>
      <c r="B28" s="41">
        <f>SUM(D8:H9)/5</f>
        <v>4233.7588010666677</v>
      </c>
      <c r="C28" s="42">
        <f>SUM(D8:H8)/5</f>
        <v>3285.9023530666673</v>
      </c>
      <c r="D28" s="42">
        <f>SUM(D9:H9)/5</f>
        <v>947.85644800000011</v>
      </c>
      <c r="E28" s="26"/>
      <c r="F28" s="26"/>
      <c r="G28" s="26"/>
      <c r="H28" s="26"/>
      <c r="I28" s="26"/>
      <c r="J28" s="26"/>
    </row>
    <row r="29" spans="1:10" ht="20" customHeight="1" x14ac:dyDescent="0.15">
      <c r="A29" s="40" t="s">
        <v>58</v>
      </c>
      <c r="B29" s="41">
        <f>SUM(D8:I9)/6</f>
        <v>4320.646516480002</v>
      </c>
      <c r="C29" s="41">
        <f>SUM(D8:I8)/6</f>
        <v>3353.3375948800008</v>
      </c>
      <c r="D29" s="41">
        <f>SUM(D9:I9)/6</f>
        <v>967.30892160000019</v>
      </c>
      <c r="E29" s="30"/>
      <c r="F29" s="30"/>
      <c r="G29" s="30"/>
      <c r="H29" s="30"/>
      <c r="I29" s="30"/>
      <c r="J29" s="30"/>
    </row>
    <row r="30" spans="1:10" ht="20" customHeight="1" x14ac:dyDescent="0.15">
      <c r="A30" s="40" t="s">
        <v>59</v>
      </c>
      <c r="B30" s="41">
        <f>SUM(D8:J9)/7</f>
        <v>4409.881085166935</v>
      </c>
      <c r="C30" s="41">
        <f>SUM(D8:J8)/7</f>
        <v>3422.5942750549343</v>
      </c>
      <c r="D30" s="41">
        <f>SUM(D9:J9)/7</f>
        <v>987.28681011200013</v>
      </c>
    </row>
    <row r="31" spans="1:10" ht="20" customHeight="1" x14ac:dyDescent="0.15">
      <c r="A31" s="40"/>
      <c r="B31" s="30"/>
      <c r="C31" s="30"/>
      <c r="D31" s="30"/>
    </row>
  </sheetData>
  <mergeCells count="3">
    <mergeCell ref="A1:J1"/>
    <mergeCell ref="D2:J2"/>
    <mergeCell ref="B10:J10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ignoredErrors>
    <ignoredError sqref="B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15.6640625" style="1" customWidth="1"/>
    <col min="3" max="3" width="16.33203125" style="1" customWidth="1"/>
    <col min="4" max="4" width="16.6640625" style="1" customWidth="1"/>
    <col min="5" max="7" width="16.33203125" style="1" customWidth="1"/>
    <col min="8" max="16384" width="16.33203125" style="1"/>
  </cols>
  <sheetData>
    <row r="1" spans="1:6" ht="27.75" customHeight="1" x14ac:dyDescent="0.15">
      <c r="A1" s="50" t="s">
        <v>40</v>
      </c>
      <c r="B1" s="50"/>
      <c r="C1" s="50"/>
      <c r="D1" s="50"/>
      <c r="E1" s="50"/>
      <c r="F1" s="50"/>
    </row>
    <row r="2" spans="1:6" ht="20.25" customHeight="1" x14ac:dyDescent="0.15">
      <c r="A2" s="31"/>
      <c r="B2" s="31"/>
      <c r="C2" s="31"/>
      <c r="D2" s="31"/>
      <c r="E2" s="31"/>
      <c r="F2" s="31"/>
    </row>
    <row r="3" spans="1:6" ht="20.25" customHeight="1" x14ac:dyDescent="0.15">
      <c r="A3" s="32"/>
      <c r="B3" s="33" t="s">
        <v>41</v>
      </c>
      <c r="C3" s="34"/>
      <c r="D3" s="35" t="s">
        <v>42</v>
      </c>
      <c r="E3" s="34"/>
      <c r="F3" s="34"/>
    </row>
    <row r="4" spans="1:6" ht="20" customHeight="1" x14ac:dyDescent="0.15">
      <c r="A4" s="36"/>
      <c r="B4" s="29"/>
      <c r="C4" s="11"/>
      <c r="D4" s="11"/>
      <c r="E4" s="11"/>
      <c r="F4" s="11"/>
    </row>
    <row r="5" spans="1:6" ht="32" customHeight="1" x14ac:dyDescent="0.15">
      <c r="A5" s="36"/>
      <c r="B5" s="37" t="s">
        <v>43</v>
      </c>
      <c r="C5" s="38" t="s">
        <v>44</v>
      </c>
      <c r="D5" s="39" t="s">
        <v>45</v>
      </c>
      <c r="E5" s="11"/>
      <c r="F5" s="11"/>
    </row>
    <row r="6" spans="1:6" ht="32" customHeight="1" x14ac:dyDescent="0.15">
      <c r="A6" s="36"/>
      <c r="B6" s="37" t="s">
        <v>46</v>
      </c>
      <c r="C6" s="38" t="s">
        <v>47</v>
      </c>
      <c r="D6" s="39" t="s">
        <v>48</v>
      </c>
      <c r="E6" s="11"/>
      <c r="F6" s="11"/>
    </row>
    <row r="7" spans="1:6" ht="32" customHeight="1" x14ac:dyDescent="0.15">
      <c r="A7" s="36"/>
      <c r="B7" s="37" t="s">
        <v>49</v>
      </c>
      <c r="C7" s="38" t="s">
        <v>50</v>
      </c>
      <c r="D7" s="39" t="s">
        <v>51</v>
      </c>
      <c r="E7" s="11"/>
      <c r="F7" s="11"/>
    </row>
    <row r="8" spans="1:6" ht="32" customHeight="1" x14ac:dyDescent="0.15">
      <c r="A8" s="36"/>
      <c r="B8" s="29"/>
      <c r="C8" s="11"/>
      <c r="D8" s="39" t="s">
        <v>52</v>
      </c>
      <c r="E8" s="38" t="s">
        <v>53</v>
      </c>
      <c r="F8" s="11"/>
    </row>
    <row r="9" spans="1:6" ht="44" customHeight="1" x14ac:dyDescent="0.15">
      <c r="A9" s="36"/>
      <c r="B9" s="29"/>
      <c r="C9" s="11"/>
      <c r="D9" s="39" t="s">
        <v>54</v>
      </c>
      <c r="E9" s="38" t="s">
        <v>13</v>
      </c>
      <c r="F9" s="11"/>
    </row>
    <row r="10" spans="1:6" ht="20" customHeight="1" x14ac:dyDescent="0.15">
      <c r="A10" s="36"/>
      <c r="B10" s="29"/>
      <c r="C10" s="11"/>
      <c r="D10" s="11"/>
      <c r="E10" s="11"/>
      <c r="F10" s="11"/>
    </row>
    <row r="11" spans="1:6" ht="20" customHeight="1" x14ac:dyDescent="0.15">
      <c r="A11" s="36"/>
      <c r="B11" s="29"/>
      <c r="C11" s="11"/>
      <c r="D11" s="11"/>
      <c r="E11" s="11"/>
      <c r="F11" s="11"/>
    </row>
    <row r="12" spans="1:6" ht="20" customHeight="1" x14ac:dyDescent="0.15">
      <c r="A12" s="36"/>
      <c r="B12" s="29"/>
      <c r="C12" s="11"/>
      <c r="D12" s="11"/>
      <c r="E12" s="11"/>
      <c r="F12" s="11"/>
    </row>
    <row r="13" spans="1:6" ht="20" customHeight="1" x14ac:dyDescent="0.15">
      <c r="A13" s="36"/>
      <c r="B13" s="29"/>
      <c r="C13" s="11"/>
      <c r="D13" s="11"/>
      <c r="E13" s="11"/>
      <c r="F13" s="11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 - Rent-to-Own Calcul</vt:lpstr>
      <vt:lpstr>In&amp;Out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Fauzi Rachman</cp:lastModifiedBy>
  <dcterms:modified xsi:type="dcterms:W3CDTF">2023-09-11T13:45:25Z</dcterms:modified>
</cp:coreProperties>
</file>