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资金核算" sheetId="1" r:id="rId1"/>
  </sheets>
  <calcPr calcId="152511"/>
</workbook>
</file>

<file path=xl/calcChain.xml><?xml version="1.0" encoding="utf-8"?>
<calcChain xmlns="http://schemas.openxmlformats.org/spreadsheetml/2006/main">
  <c r="S24" i="1" l="1"/>
  <c r="C21" i="1"/>
  <c r="I35" i="1"/>
  <c r="N19" i="1"/>
  <c r="M19" i="1"/>
  <c r="L19" i="1"/>
  <c r="K19" i="1"/>
  <c r="J19" i="1"/>
  <c r="I19" i="1"/>
  <c r="H19" i="1"/>
  <c r="G19" i="1"/>
  <c r="F19" i="1"/>
  <c r="E19" i="1"/>
  <c r="D19" i="1"/>
  <c r="C19" i="1"/>
  <c r="J34" i="1"/>
  <c r="J33" i="1"/>
  <c r="J32" i="1"/>
  <c r="J31" i="1"/>
  <c r="J30" i="1"/>
  <c r="J29" i="1"/>
  <c r="J28" i="1"/>
  <c r="J27" i="1"/>
  <c r="J26" i="1"/>
  <c r="J25" i="1"/>
  <c r="J24" i="1"/>
  <c r="H40" i="1"/>
  <c r="K40" i="1" s="1"/>
  <c r="H39" i="1"/>
  <c r="K39" i="1" s="1"/>
  <c r="H44" i="1"/>
  <c r="H43" i="1"/>
  <c r="H42" i="1"/>
  <c r="D38" i="1"/>
  <c r="K38" i="1" s="1"/>
  <c r="J42" i="1" l="1"/>
  <c r="K46" i="1" s="1"/>
  <c r="K35" i="1"/>
  <c r="K36" i="1" s="1"/>
  <c r="I36" i="1" s="1"/>
  <c r="K47" i="1" l="1"/>
  <c r="J20" i="1" s="1"/>
  <c r="J21" i="1" s="1"/>
  <c r="N20" i="1"/>
  <c r="N21" i="1" s="1"/>
  <c r="R20" i="1"/>
  <c r="R21" i="1" s="1"/>
  <c r="P20" i="1"/>
  <c r="P21" i="1" s="1"/>
  <c r="K20" i="1"/>
  <c r="K21" i="1" s="1"/>
  <c r="E20" i="1"/>
  <c r="E21" i="1" s="1"/>
  <c r="I20" i="1"/>
  <c r="I21" i="1" s="1"/>
  <c r="S20" i="1"/>
  <c r="S21" i="1" s="1"/>
  <c r="M20" i="1"/>
  <c r="M21" i="1" s="1"/>
  <c r="H20" i="1"/>
  <c r="H21" i="1" s="1"/>
  <c r="Q20" i="1"/>
  <c r="Q21" i="1" s="1"/>
  <c r="L20" i="1"/>
  <c r="L21" i="1" s="1"/>
  <c r="G20" i="1"/>
  <c r="G21" i="1" s="1"/>
  <c r="T20" i="1"/>
  <c r="T21" i="1" s="1"/>
  <c r="O20" i="1"/>
  <c r="O21" i="1" s="1"/>
  <c r="D20" i="1"/>
  <c r="F20" i="1"/>
  <c r="F21" i="1" s="1"/>
  <c r="K48" i="1"/>
  <c r="D21" i="1" l="1"/>
  <c r="S23" i="1"/>
  <c r="S25" i="1" s="1"/>
</calcChain>
</file>

<file path=xl/sharedStrings.xml><?xml version="1.0" encoding="utf-8"?>
<sst xmlns="http://schemas.openxmlformats.org/spreadsheetml/2006/main" count="99" uniqueCount="95">
  <si>
    <t>2015年</t>
    <phoneticPr fontId="1" type="noConversion"/>
  </si>
  <si>
    <t>2016年</t>
    <phoneticPr fontId="1" type="noConversion"/>
  </si>
  <si>
    <t>开发内容</t>
    <phoneticPr fontId="1" type="noConversion"/>
  </si>
  <si>
    <t>设计平台</t>
    <phoneticPr fontId="1" type="noConversion"/>
  </si>
  <si>
    <t>人员</t>
    <phoneticPr fontId="1" type="noConversion"/>
  </si>
  <si>
    <t>资源设计</t>
    <phoneticPr fontId="1" type="noConversion"/>
  </si>
  <si>
    <t>服务器</t>
    <phoneticPr fontId="1" type="noConversion"/>
  </si>
  <si>
    <t>引擎</t>
    <phoneticPr fontId="1" type="noConversion"/>
  </si>
  <si>
    <t>前端</t>
    <phoneticPr fontId="1" type="noConversion"/>
  </si>
  <si>
    <t>后端</t>
    <phoneticPr fontId="1" type="noConversion"/>
  </si>
  <si>
    <t>APP相关</t>
    <phoneticPr fontId="1" type="noConversion"/>
  </si>
  <si>
    <t>服务器接口</t>
    <phoneticPr fontId="1" type="noConversion"/>
  </si>
  <si>
    <t>服务器管理</t>
    <phoneticPr fontId="1" type="noConversion"/>
  </si>
  <si>
    <t>页面前端</t>
    <phoneticPr fontId="1" type="noConversion"/>
  </si>
  <si>
    <t>页面设计</t>
    <phoneticPr fontId="1" type="noConversion"/>
  </si>
  <si>
    <t>页面美术</t>
    <phoneticPr fontId="1" type="noConversion"/>
  </si>
  <si>
    <t>渲染引擎</t>
    <phoneticPr fontId="1" type="noConversion"/>
  </si>
  <si>
    <t>主开发</t>
    <phoneticPr fontId="1" type="noConversion"/>
  </si>
  <si>
    <t>一般开发</t>
    <phoneticPr fontId="1" type="noConversion"/>
  </si>
  <si>
    <t>毛春杨</t>
    <phoneticPr fontId="1" type="noConversion"/>
  </si>
  <si>
    <t>服务器数据</t>
    <phoneticPr fontId="1" type="noConversion"/>
  </si>
  <si>
    <t>运营</t>
    <phoneticPr fontId="1" type="noConversion"/>
  </si>
  <si>
    <t>主管</t>
    <phoneticPr fontId="1" type="noConversion"/>
  </si>
  <si>
    <t>一般运营</t>
    <phoneticPr fontId="1" type="noConversion"/>
  </si>
  <si>
    <t>测试</t>
    <phoneticPr fontId="1" type="noConversion"/>
  </si>
  <si>
    <t>总计</t>
  </si>
  <si>
    <t>总计</t>
    <phoneticPr fontId="1" type="noConversion"/>
  </si>
  <si>
    <t>服务器费用：</t>
    <phoneticPr fontId="1" type="noConversion"/>
  </si>
  <si>
    <t>人员职责：</t>
    <phoneticPr fontId="1" type="noConversion"/>
  </si>
  <si>
    <t>场地费用：</t>
    <phoneticPr fontId="1" type="noConversion"/>
  </si>
  <si>
    <t>人工费用</t>
    <phoneticPr fontId="1" type="noConversion"/>
  </si>
  <si>
    <t>前端服务器</t>
    <phoneticPr fontId="1" type="noConversion"/>
  </si>
  <si>
    <t>后端服务器</t>
    <phoneticPr fontId="1" type="noConversion"/>
  </si>
  <si>
    <t>内存缓冲服务器</t>
    <phoneticPr fontId="1" type="noConversion"/>
  </si>
  <si>
    <t>数据服务器</t>
  </si>
  <si>
    <t>(各40M流量)</t>
    <phoneticPr fontId="1" type="noConversion"/>
  </si>
  <si>
    <t>办公费用：</t>
    <phoneticPr fontId="1" type="noConversion"/>
  </si>
  <si>
    <t>单位W</t>
    <phoneticPr fontId="1" type="noConversion"/>
  </si>
  <si>
    <t>移动</t>
    <phoneticPr fontId="1" type="noConversion"/>
  </si>
  <si>
    <t>Android/IOS</t>
    <phoneticPr fontId="1" type="noConversion"/>
  </si>
  <si>
    <t>公摊费用</t>
    <phoneticPr fontId="1" type="noConversion"/>
  </si>
  <si>
    <t>Dell*2</t>
    <phoneticPr fontId="1" type="noConversion"/>
  </si>
  <si>
    <t>开发PC</t>
    <phoneticPr fontId="1" type="noConversion"/>
  </si>
  <si>
    <t>月份</t>
    <phoneticPr fontId="1" type="noConversion"/>
  </si>
  <si>
    <t>月份合计</t>
    <phoneticPr fontId="1" type="noConversion"/>
  </si>
  <si>
    <t>测试+市场</t>
    <phoneticPr fontId="1" type="noConversion"/>
  </si>
  <si>
    <t>公开API设计</t>
    <phoneticPr fontId="1" type="noConversion"/>
  </si>
  <si>
    <t>完善阶段</t>
    <phoneticPr fontId="1" type="noConversion"/>
  </si>
  <si>
    <t>市场</t>
    <phoneticPr fontId="1" type="noConversion"/>
  </si>
  <si>
    <t>在线开发功能推广</t>
    <phoneticPr fontId="1" type="noConversion"/>
  </si>
  <si>
    <t>资源平台应用推广</t>
    <phoneticPr fontId="1" type="noConversion"/>
  </si>
  <si>
    <t>下一轮融资</t>
    <phoneticPr fontId="1" type="noConversion"/>
  </si>
  <si>
    <t>平台收入</t>
    <phoneticPr fontId="1" type="noConversion"/>
  </si>
  <si>
    <t>人数总计</t>
    <phoneticPr fontId="1" type="noConversion"/>
  </si>
  <si>
    <t>人月成本</t>
    <phoneticPr fontId="1" type="noConversion"/>
  </si>
  <si>
    <t>人月总数</t>
    <phoneticPr fontId="1" type="noConversion"/>
  </si>
  <si>
    <t>人数</t>
    <phoneticPr fontId="1" type="noConversion"/>
  </si>
  <si>
    <t>单点费用</t>
    <phoneticPr fontId="1" type="noConversion"/>
  </si>
  <si>
    <t>北京/青岛/深圳合计：</t>
    <phoneticPr fontId="1" type="noConversion"/>
  </si>
  <si>
    <t>融资</t>
    <phoneticPr fontId="1" type="noConversion"/>
  </si>
  <si>
    <t>支出</t>
    <phoneticPr fontId="1" type="noConversion"/>
  </si>
  <si>
    <t>总支出</t>
    <phoneticPr fontId="1" type="noConversion"/>
  </si>
  <si>
    <t>自负盈亏点</t>
    <phoneticPr fontId="1" type="noConversion"/>
  </si>
  <si>
    <t>总收入</t>
    <phoneticPr fontId="1" type="noConversion"/>
  </si>
  <si>
    <t>总开销</t>
    <phoneticPr fontId="1" type="noConversion"/>
  </si>
  <si>
    <t>人均费用</t>
    <phoneticPr fontId="1" type="noConversion"/>
  </si>
  <si>
    <t>工资以外公摊为15个月，到自负盈亏点为止</t>
    <phoneticPr fontId="1" type="noConversion"/>
  </si>
  <si>
    <t>综合数据：</t>
    <phoneticPr fontId="1" type="noConversion"/>
  </si>
  <si>
    <t>项目15年5月启动，到16年8月能够开始自负盈亏(16个月)</t>
    <phoneticPr fontId="1" type="noConversion"/>
  </si>
  <si>
    <t>最大亏损为：</t>
    <phoneticPr fontId="1" type="noConversion"/>
  </si>
  <si>
    <t>870W</t>
    <phoneticPr fontId="1" type="noConversion"/>
  </si>
  <si>
    <t>一年成本：</t>
    <phoneticPr fontId="1" type="noConversion"/>
  </si>
  <si>
    <t>800W</t>
    <phoneticPr fontId="1" type="noConversion"/>
  </si>
  <si>
    <t>2015年10月份，开始市场盈利。</t>
    <phoneticPr fontId="1" type="noConversion"/>
  </si>
  <si>
    <t>2015年07月份，开始市场验证。</t>
    <phoneticPr fontId="1" type="noConversion"/>
  </si>
  <si>
    <t>2015年08月份，开始市场推广。</t>
    <phoneticPr fontId="1" type="noConversion"/>
  </si>
  <si>
    <t>2015年11月份，必须通过市场验证，开始下轮融资。</t>
    <phoneticPr fontId="1" type="noConversion"/>
  </si>
  <si>
    <t>关键时间点：</t>
    <phoneticPr fontId="1" type="noConversion"/>
  </si>
  <si>
    <t>人员列表</t>
    <phoneticPr fontId="1" type="noConversion"/>
  </si>
  <si>
    <t>（人员按照现在市场较高额度计算，实际操作会有不同）</t>
    <phoneticPr fontId="1" type="noConversion"/>
  </si>
  <si>
    <t>个人介绍：</t>
    <phoneticPr fontId="1" type="noConversion"/>
  </si>
  <si>
    <t>2008~2011年：在北京蓝港在线工作，担任部门经理。</t>
    <phoneticPr fontId="1" type="noConversion"/>
  </si>
  <si>
    <t>2014~2015年：在北京畅游工作，担任G3D渲染开发主程。</t>
    <phoneticPr fontId="1" type="noConversion"/>
  </si>
  <si>
    <t>2008年以前：在日本东京工作，08年回国。</t>
    <phoneticPr fontId="1" type="noConversion"/>
  </si>
  <si>
    <t>融资计划：</t>
    <phoneticPr fontId="1" type="noConversion"/>
  </si>
  <si>
    <t>2011~2013年：融资1200万，创建西安中琪网络，做页游(乾坤变)，因为营收问题13年底终止。（有过完整的创业经验）</t>
    <phoneticPr fontId="1" type="noConversion"/>
  </si>
  <si>
    <t>第一次融资希望出资方占20%。</t>
    <phoneticPr fontId="1" type="noConversion"/>
  </si>
  <si>
    <t>期望能够有1年的开发及市场资金：1000W</t>
    <phoneticPr fontId="1" type="noConversion"/>
  </si>
  <si>
    <t>行业：</t>
    <phoneticPr fontId="1" type="noConversion"/>
  </si>
  <si>
    <t>技术提供方，保证在三维扫描行业内，在出资方未授权的情况下，不向任何竞争方提供技术支持。</t>
    <phoneticPr fontId="1" type="noConversion"/>
  </si>
  <si>
    <t>发展：</t>
    <phoneticPr fontId="1" type="noConversion"/>
  </si>
  <si>
    <t>股份：</t>
    <phoneticPr fontId="1" type="noConversion"/>
  </si>
  <si>
    <t>方便做第二次以及第三次融资，未来融资的时候将保证出资方不在稀释股份。</t>
    <phoneticPr fontId="1" type="noConversion"/>
  </si>
  <si>
    <t>技术放保证出资方业务支持，以及尽能力保持业内领先水平。</t>
    <phoneticPr fontId="1" type="noConversion"/>
  </si>
  <si>
    <t>技术方将独立发展，以市场盈利为目标，为股东带来最大利益。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</si>
</sst>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3" borderId="17" xfId="0" applyFill="1" applyBorder="1"/>
    <xf numFmtId="177" fontId="0" fillId="3" borderId="24" xfId="0" applyNumberFormat="1" applyFill="1" applyBorder="1"/>
    <xf numFmtId="177" fontId="0" fillId="3" borderId="25" xfId="0" applyNumberFormat="1" applyFill="1" applyBorder="1"/>
    <xf numFmtId="177" fontId="0" fillId="3" borderId="26" xfId="0" applyNumberFormat="1" applyFill="1" applyBorder="1"/>
    <xf numFmtId="0" fontId="0" fillId="0" borderId="27" xfId="0" applyBorder="1"/>
    <xf numFmtId="0" fontId="0" fillId="0" borderId="28" xfId="0" applyBorder="1"/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7" borderId="12" xfId="0" applyFill="1" applyBorder="1"/>
    <xf numFmtId="0" fontId="0" fillId="7" borderId="13" xfId="0" applyFill="1" applyBorder="1" applyAlignment="1">
      <alignment horizontal="center"/>
    </xf>
    <xf numFmtId="0" fontId="0" fillId="0" borderId="6" xfId="0" applyFill="1" applyBorder="1"/>
    <xf numFmtId="0" fontId="0" fillId="6" borderId="3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5" xfId="0" applyFill="1" applyBorder="1"/>
    <xf numFmtId="0" fontId="0" fillId="0" borderId="5" xfId="0" applyFill="1" applyBorder="1"/>
    <xf numFmtId="0" fontId="0" fillId="3" borderId="24" xfId="0" applyFill="1" applyBorder="1"/>
    <xf numFmtId="0" fontId="0" fillId="3" borderId="25" xfId="0" applyFill="1" applyBorder="1"/>
    <xf numFmtId="0" fontId="0" fillId="2" borderId="32" xfId="0" applyFill="1" applyBorder="1" applyAlignment="1">
      <alignment horizontal="center"/>
    </xf>
    <xf numFmtId="177" fontId="0" fillId="3" borderId="33" xfId="0" applyNumberFormat="1" applyFill="1" applyBorder="1"/>
    <xf numFmtId="0" fontId="0" fillId="7" borderId="2" xfId="0" applyFill="1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3" borderId="23" xfId="0" applyFill="1" applyBorder="1"/>
    <xf numFmtId="0" fontId="0" fillId="3" borderId="33" xfId="0" applyFill="1" applyBorder="1"/>
    <xf numFmtId="0" fontId="0" fillId="0" borderId="35" xfId="0" applyBorder="1"/>
    <xf numFmtId="0" fontId="0" fillId="4" borderId="34" xfId="0" applyFill="1" applyBorder="1"/>
    <xf numFmtId="0" fontId="0" fillId="4" borderId="23" xfId="0" applyFill="1" applyBorder="1"/>
    <xf numFmtId="0" fontId="0" fillId="4" borderId="33" xfId="0" applyFill="1" applyBorder="1"/>
    <xf numFmtId="0" fontId="0" fillId="4" borderId="35" xfId="0" applyFill="1" applyBorder="1"/>
    <xf numFmtId="0" fontId="0" fillId="4" borderId="29" xfId="0" applyFill="1" applyBorder="1"/>
    <xf numFmtId="0" fontId="0" fillId="4" borderId="19" xfId="0" applyFill="1" applyBorder="1"/>
    <xf numFmtId="0" fontId="0" fillId="4" borderId="26" xfId="0" applyFill="1" applyBorder="1"/>
    <xf numFmtId="0" fontId="0" fillId="4" borderId="2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/>
  </sheetViews>
  <sheetFormatPr defaultRowHeight="13.5" x14ac:dyDescent="0.15"/>
  <cols>
    <col min="1" max="1" width="13" bestFit="1" customWidth="1"/>
    <col min="2" max="20" width="11.625" customWidth="1"/>
  </cols>
  <sheetData>
    <row r="1" spans="1:20" x14ac:dyDescent="0.15">
      <c r="A1" t="s">
        <v>80</v>
      </c>
      <c r="B1" t="s">
        <v>19</v>
      </c>
    </row>
    <row r="2" spans="1:20" x14ac:dyDescent="0.15">
      <c r="B2" t="s">
        <v>83</v>
      </c>
    </row>
    <row r="3" spans="1:20" x14ac:dyDescent="0.15">
      <c r="B3" t="s">
        <v>81</v>
      </c>
    </row>
    <row r="4" spans="1:20" x14ac:dyDescent="0.15">
      <c r="B4" t="s">
        <v>85</v>
      </c>
    </row>
    <row r="5" spans="1:20" x14ac:dyDescent="0.15">
      <c r="B5" t="s">
        <v>82</v>
      </c>
    </row>
    <row r="6" spans="1:20" ht="14.25" thickBot="1" x14ac:dyDescent="0.2"/>
    <row r="7" spans="1:20" x14ac:dyDescent="0.15">
      <c r="C7" s="10" t="s">
        <v>0</v>
      </c>
      <c r="D7" s="11"/>
      <c r="E7" s="11"/>
      <c r="F7" s="11"/>
      <c r="G7" s="11"/>
      <c r="H7" s="11"/>
      <c r="I7" s="11"/>
      <c r="J7" s="11"/>
      <c r="K7" s="11"/>
      <c r="L7" s="11" t="s">
        <v>1</v>
      </c>
      <c r="M7" s="11"/>
      <c r="N7" s="11"/>
      <c r="O7" s="46"/>
      <c r="P7" s="46"/>
      <c r="Q7" s="46"/>
      <c r="R7" s="46"/>
      <c r="S7" s="46"/>
      <c r="T7" s="12"/>
    </row>
    <row r="8" spans="1:20" x14ac:dyDescent="0.15">
      <c r="C8" s="18">
        <v>42095</v>
      </c>
      <c r="D8" s="19">
        <v>42125</v>
      </c>
      <c r="E8" s="19">
        <v>42156</v>
      </c>
      <c r="F8" s="19">
        <v>42186</v>
      </c>
      <c r="G8" s="19">
        <v>42217</v>
      </c>
      <c r="H8" s="19">
        <v>42248</v>
      </c>
      <c r="I8" s="19">
        <v>42278</v>
      </c>
      <c r="J8" s="19">
        <v>42309</v>
      </c>
      <c r="K8" s="19">
        <v>42339</v>
      </c>
      <c r="L8" s="19">
        <v>42370</v>
      </c>
      <c r="M8" s="19">
        <v>42401</v>
      </c>
      <c r="N8" s="19">
        <v>42430</v>
      </c>
      <c r="O8" s="47">
        <v>42461</v>
      </c>
      <c r="P8" s="47">
        <v>42491</v>
      </c>
      <c r="Q8" s="47">
        <v>42522</v>
      </c>
      <c r="R8" s="47">
        <v>42552</v>
      </c>
      <c r="S8" s="47">
        <v>42583</v>
      </c>
      <c r="T8" s="20">
        <v>42614</v>
      </c>
    </row>
    <row r="9" spans="1:20" x14ac:dyDescent="0.15">
      <c r="A9" t="s">
        <v>2</v>
      </c>
      <c r="C9" s="27" t="s">
        <v>5</v>
      </c>
      <c r="D9" s="23" t="s">
        <v>3</v>
      </c>
      <c r="E9" s="23"/>
      <c r="F9" s="23"/>
      <c r="G9" s="23" t="s">
        <v>47</v>
      </c>
      <c r="H9" s="23"/>
      <c r="I9" s="23" t="s">
        <v>46</v>
      </c>
      <c r="J9" s="23"/>
      <c r="K9" s="23"/>
      <c r="L9" s="23"/>
      <c r="M9" s="23"/>
      <c r="N9" s="23"/>
      <c r="O9" s="48"/>
      <c r="P9" s="48"/>
      <c r="Q9" s="48"/>
      <c r="R9" s="48"/>
      <c r="S9" s="48"/>
      <c r="T9" s="28"/>
    </row>
    <row r="10" spans="1:20" x14ac:dyDescent="0.15">
      <c r="A10" t="s">
        <v>48</v>
      </c>
      <c r="C10" s="29"/>
      <c r="D10" s="24"/>
      <c r="E10" s="24"/>
      <c r="F10" s="25" t="s">
        <v>50</v>
      </c>
      <c r="G10" s="25"/>
      <c r="H10" s="25"/>
      <c r="I10" s="25"/>
      <c r="J10" s="25"/>
      <c r="K10" s="25" t="s">
        <v>49</v>
      </c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15">
      <c r="A11" t="s">
        <v>52</v>
      </c>
      <c r="C11" s="29"/>
      <c r="D11" s="24"/>
      <c r="E11" s="24"/>
      <c r="F11" s="24"/>
      <c r="G11" s="24"/>
      <c r="H11" s="33"/>
      <c r="I11" s="26">
        <v>5</v>
      </c>
      <c r="J11" s="26">
        <v>5</v>
      </c>
      <c r="K11" s="26">
        <v>12</v>
      </c>
      <c r="L11" s="26">
        <v>12</v>
      </c>
      <c r="M11" s="26">
        <v>25</v>
      </c>
      <c r="N11" s="26">
        <v>25</v>
      </c>
      <c r="O11" s="26">
        <v>40</v>
      </c>
      <c r="P11" s="26">
        <v>40</v>
      </c>
      <c r="Q11" s="26">
        <v>70</v>
      </c>
      <c r="R11" s="26">
        <v>70</v>
      </c>
      <c r="S11" s="26">
        <v>100</v>
      </c>
      <c r="T11" s="26">
        <v>100</v>
      </c>
    </row>
    <row r="12" spans="1:20" x14ac:dyDescent="0.15">
      <c r="A12" t="s">
        <v>59</v>
      </c>
      <c r="C12" s="29"/>
      <c r="D12" s="24"/>
      <c r="E12" s="24"/>
      <c r="F12" s="24"/>
      <c r="G12" s="24"/>
      <c r="H12" s="24"/>
      <c r="I12" s="24"/>
      <c r="J12" s="24"/>
      <c r="K12" s="30" t="s">
        <v>51</v>
      </c>
      <c r="L12" s="31"/>
      <c r="M12" s="31"/>
      <c r="N12" s="31"/>
      <c r="O12" s="31"/>
      <c r="P12" s="31"/>
      <c r="Q12" s="31"/>
      <c r="R12" s="31"/>
      <c r="S12" s="31"/>
      <c r="T12" s="32"/>
    </row>
    <row r="13" spans="1:20" x14ac:dyDescent="0.15">
      <c r="A13" t="s">
        <v>4</v>
      </c>
      <c r="B13" t="s">
        <v>7</v>
      </c>
      <c r="C13" s="21">
        <v>1</v>
      </c>
      <c r="D13" s="22">
        <v>2</v>
      </c>
      <c r="E13" s="22">
        <v>3</v>
      </c>
      <c r="F13" s="22">
        <v>3</v>
      </c>
      <c r="G13" s="22">
        <v>3</v>
      </c>
      <c r="H13" s="22">
        <v>3</v>
      </c>
      <c r="I13" s="22">
        <v>3</v>
      </c>
      <c r="J13" s="22">
        <v>3</v>
      </c>
      <c r="K13" s="22">
        <v>3</v>
      </c>
      <c r="L13" s="22">
        <v>3</v>
      </c>
      <c r="M13" s="22">
        <v>3</v>
      </c>
      <c r="N13" s="22">
        <v>3</v>
      </c>
      <c r="O13" s="49">
        <v>3</v>
      </c>
      <c r="P13" s="49">
        <v>3</v>
      </c>
      <c r="Q13" s="49">
        <v>3</v>
      </c>
      <c r="R13" s="49">
        <v>3</v>
      </c>
      <c r="S13" s="54">
        <v>3</v>
      </c>
      <c r="T13" s="58">
        <v>3</v>
      </c>
    </row>
    <row r="14" spans="1:20" x14ac:dyDescent="0.15">
      <c r="B14" t="s">
        <v>8</v>
      </c>
      <c r="C14" s="13">
        <v>1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14">
        <v>2</v>
      </c>
      <c r="N14" s="14">
        <v>2</v>
      </c>
      <c r="O14" s="50">
        <v>2</v>
      </c>
      <c r="P14" s="50">
        <v>2</v>
      </c>
      <c r="Q14" s="50">
        <v>2</v>
      </c>
      <c r="R14" s="50">
        <v>2</v>
      </c>
      <c r="S14" s="55">
        <v>2</v>
      </c>
      <c r="T14" s="59">
        <v>2</v>
      </c>
    </row>
    <row r="15" spans="1:20" x14ac:dyDescent="0.15">
      <c r="B15" t="s">
        <v>9</v>
      </c>
      <c r="C15" s="13">
        <v>1</v>
      </c>
      <c r="D15" s="14">
        <v>2</v>
      </c>
      <c r="E15" s="14">
        <v>3</v>
      </c>
      <c r="F15" s="14">
        <v>3</v>
      </c>
      <c r="G15" s="14">
        <v>3</v>
      </c>
      <c r="H15" s="14">
        <v>3</v>
      </c>
      <c r="I15" s="14">
        <v>3</v>
      </c>
      <c r="J15" s="14">
        <v>3</v>
      </c>
      <c r="K15" s="14">
        <v>3</v>
      </c>
      <c r="L15" s="14">
        <v>3</v>
      </c>
      <c r="M15" s="14">
        <v>3</v>
      </c>
      <c r="N15" s="14">
        <v>3</v>
      </c>
      <c r="O15" s="50">
        <v>3</v>
      </c>
      <c r="P15" s="50">
        <v>3</v>
      </c>
      <c r="Q15" s="50">
        <v>3</v>
      </c>
      <c r="R15" s="50">
        <v>3</v>
      </c>
      <c r="S15" s="55">
        <v>3</v>
      </c>
      <c r="T15" s="59">
        <v>3</v>
      </c>
    </row>
    <row r="16" spans="1:20" x14ac:dyDescent="0.15">
      <c r="B16" t="s">
        <v>21</v>
      </c>
      <c r="C16" s="13"/>
      <c r="D16" s="14"/>
      <c r="E16" s="14"/>
      <c r="F16" s="14">
        <v>1</v>
      </c>
      <c r="G16" s="14">
        <v>2</v>
      </c>
      <c r="H16" s="14">
        <v>3</v>
      </c>
      <c r="I16" s="14">
        <v>4</v>
      </c>
      <c r="J16" s="14">
        <v>4</v>
      </c>
      <c r="K16" s="14">
        <v>4</v>
      </c>
      <c r="L16" s="14">
        <v>4</v>
      </c>
      <c r="M16" s="14">
        <v>4</v>
      </c>
      <c r="N16" s="14">
        <v>4</v>
      </c>
      <c r="O16" s="50">
        <v>4</v>
      </c>
      <c r="P16" s="50">
        <v>4</v>
      </c>
      <c r="Q16" s="50">
        <v>4</v>
      </c>
      <c r="R16" s="50">
        <v>4</v>
      </c>
      <c r="S16" s="55">
        <v>4</v>
      </c>
      <c r="T16" s="59">
        <v>4</v>
      </c>
    </row>
    <row r="17" spans="1:20" x14ac:dyDescent="0.15">
      <c r="B17" t="s">
        <v>45</v>
      </c>
      <c r="C17" s="13"/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50">
        <v>1</v>
      </c>
      <c r="P17" s="50">
        <v>1</v>
      </c>
      <c r="Q17" s="50">
        <v>1</v>
      </c>
      <c r="R17" s="50">
        <v>1</v>
      </c>
      <c r="S17" s="55">
        <v>1</v>
      </c>
      <c r="T17" s="59">
        <v>1</v>
      </c>
    </row>
    <row r="18" spans="1:20" x14ac:dyDescent="0.15">
      <c r="B18" t="s">
        <v>10</v>
      </c>
      <c r="C18" s="13"/>
      <c r="D18" s="14"/>
      <c r="E18" s="14"/>
      <c r="F18" s="14"/>
      <c r="G18" s="14">
        <v>2</v>
      </c>
      <c r="H18" s="14">
        <v>2</v>
      </c>
      <c r="I18" s="14">
        <v>2</v>
      </c>
      <c r="J18" s="14">
        <v>2</v>
      </c>
      <c r="K18" s="14">
        <v>2</v>
      </c>
      <c r="L18" s="14">
        <v>2</v>
      </c>
      <c r="M18" s="14">
        <v>2</v>
      </c>
      <c r="N18" s="14">
        <v>2</v>
      </c>
      <c r="O18" s="50">
        <v>2</v>
      </c>
      <c r="P18" s="50">
        <v>2</v>
      </c>
      <c r="Q18" s="50">
        <v>2</v>
      </c>
      <c r="R18" s="50">
        <v>2</v>
      </c>
      <c r="S18" s="55">
        <v>2</v>
      </c>
      <c r="T18" s="59">
        <v>2</v>
      </c>
    </row>
    <row r="19" spans="1:20" x14ac:dyDescent="0.15">
      <c r="A19" t="s">
        <v>53</v>
      </c>
      <c r="C19" s="17">
        <f>SUM(C13:C18)</f>
        <v>3</v>
      </c>
      <c r="D19" s="34">
        <f t="shared" ref="D19:N19" si="0">SUM(D13:D18)</f>
        <v>7</v>
      </c>
      <c r="E19" s="34">
        <f t="shared" si="0"/>
        <v>9</v>
      </c>
      <c r="F19" s="34">
        <f t="shared" si="0"/>
        <v>10</v>
      </c>
      <c r="G19" s="34">
        <f t="shared" si="0"/>
        <v>13</v>
      </c>
      <c r="H19" s="34">
        <f t="shared" si="0"/>
        <v>14</v>
      </c>
      <c r="I19" s="34">
        <f t="shared" si="0"/>
        <v>15</v>
      </c>
      <c r="J19" s="34">
        <f t="shared" si="0"/>
        <v>15</v>
      </c>
      <c r="K19" s="34">
        <f t="shared" si="0"/>
        <v>15</v>
      </c>
      <c r="L19" s="34">
        <f t="shared" si="0"/>
        <v>15</v>
      </c>
      <c r="M19" s="34">
        <f t="shared" si="0"/>
        <v>15</v>
      </c>
      <c r="N19" s="34">
        <f t="shared" si="0"/>
        <v>15</v>
      </c>
      <c r="O19" s="51">
        <v>15</v>
      </c>
      <c r="P19" s="51">
        <v>15</v>
      </c>
      <c r="Q19" s="51">
        <v>15</v>
      </c>
      <c r="R19" s="51">
        <v>15</v>
      </c>
      <c r="S19" s="55">
        <v>15</v>
      </c>
      <c r="T19" s="59">
        <v>15</v>
      </c>
    </row>
    <row r="20" spans="1:20" x14ac:dyDescent="0.15">
      <c r="A20" t="s">
        <v>30</v>
      </c>
      <c r="C20" s="44"/>
      <c r="D20" s="45">
        <f>$K$47*D19</f>
        <v>40.933199999999999</v>
      </c>
      <c r="E20" s="45">
        <f t="shared" ref="E20:T20" si="1">$K$47*E19</f>
        <v>52.628399999999999</v>
      </c>
      <c r="F20" s="45">
        <f t="shared" si="1"/>
        <v>58.475999999999999</v>
      </c>
      <c r="G20" s="45">
        <f t="shared" si="1"/>
        <v>76.018799999999999</v>
      </c>
      <c r="H20" s="45">
        <f t="shared" si="1"/>
        <v>81.866399999999999</v>
      </c>
      <c r="I20" s="45">
        <f t="shared" si="1"/>
        <v>87.713999999999999</v>
      </c>
      <c r="J20" s="45">
        <f t="shared" si="1"/>
        <v>87.713999999999999</v>
      </c>
      <c r="K20" s="45">
        <f t="shared" si="1"/>
        <v>87.713999999999999</v>
      </c>
      <c r="L20" s="45">
        <f t="shared" si="1"/>
        <v>87.713999999999999</v>
      </c>
      <c r="M20" s="45">
        <f t="shared" si="1"/>
        <v>87.713999999999999</v>
      </c>
      <c r="N20" s="45">
        <f t="shared" si="1"/>
        <v>87.713999999999999</v>
      </c>
      <c r="O20" s="52">
        <f t="shared" si="1"/>
        <v>87.713999999999999</v>
      </c>
      <c r="P20" s="52">
        <f t="shared" si="1"/>
        <v>87.713999999999999</v>
      </c>
      <c r="Q20" s="52">
        <f t="shared" si="1"/>
        <v>87.713999999999999</v>
      </c>
      <c r="R20" s="52">
        <f t="shared" si="1"/>
        <v>87.713999999999999</v>
      </c>
      <c r="S20" s="56">
        <f t="shared" si="1"/>
        <v>87.713999999999999</v>
      </c>
      <c r="T20" s="60">
        <f t="shared" si="1"/>
        <v>87.713999999999999</v>
      </c>
    </row>
    <row r="21" spans="1:20" ht="14.25" thickBot="1" x14ac:dyDescent="0.2">
      <c r="A21" t="s">
        <v>60</v>
      </c>
      <c r="C21" s="15">
        <f>C11-C20</f>
        <v>0</v>
      </c>
      <c r="D21" s="16">
        <f t="shared" ref="D21:T21" si="2">D11-D20</f>
        <v>-40.933199999999999</v>
      </c>
      <c r="E21" s="16">
        <f t="shared" si="2"/>
        <v>-52.628399999999999</v>
      </c>
      <c r="F21" s="16">
        <f t="shared" si="2"/>
        <v>-58.475999999999999</v>
      </c>
      <c r="G21" s="16">
        <f t="shared" si="2"/>
        <v>-76.018799999999999</v>
      </c>
      <c r="H21" s="16">
        <f t="shared" si="2"/>
        <v>-81.866399999999999</v>
      </c>
      <c r="I21" s="16">
        <f t="shared" si="2"/>
        <v>-82.713999999999999</v>
      </c>
      <c r="J21" s="16">
        <f t="shared" si="2"/>
        <v>-82.713999999999999</v>
      </c>
      <c r="K21" s="16">
        <f t="shared" si="2"/>
        <v>-75.713999999999999</v>
      </c>
      <c r="L21" s="16">
        <f t="shared" si="2"/>
        <v>-75.713999999999999</v>
      </c>
      <c r="M21" s="16">
        <f t="shared" si="2"/>
        <v>-62.713999999999999</v>
      </c>
      <c r="N21" s="16">
        <f t="shared" si="2"/>
        <v>-62.713999999999999</v>
      </c>
      <c r="O21" s="53">
        <f t="shared" si="2"/>
        <v>-47.713999999999999</v>
      </c>
      <c r="P21" s="53">
        <f t="shared" si="2"/>
        <v>-47.713999999999999</v>
      </c>
      <c r="Q21" s="53">
        <f t="shared" si="2"/>
        <v>-17.713999999999999</v>
      </c>
      <c r="R21" s="53">
        <f t="shared" si="2"/>
        <v>-17.713999999999999</v>
      </c>
      <c r="S21" s="57">
        <f t="shared" si="2"/>
        <v>12.286000000000001</v>
      </c>
      <c r="T21" s="61">
        <f t="shared" si="2"/>
        <v>12.286000000000001</v>
      </c>
    </row>
    <row r="22" spans="1:20" ht="14.25" thickBot="1" x14ac:dyDescent="0.2">
      <c r="S22" t="s">
        <v>62</v>
      </c>
    </row>
    <row r="23" spans="1:20" x14ac:dyDescent="0.15">
      <c r="C23" s="35"/>
      <c r="D23" s="36"/>
      <c r="E23" s="36"/>
      <c r="F23" s="36" t="s">
        <v>56</v>
      </c>
      <c r="G23" s="36" t="s">
        <v>78</v>
      </c>
      <c r="H23" s="36" t="s">
        <v>37</v>
      </c>
      <c r="I23" s="36" t="s">
        <v>43</v>
      </c>
      <c r="J23" s="36" t="s">
        <v>44</v>
      </c>
      <c r="K23" s="37"/>
      <c r="R23" t="s">
        <v>61</v>
      </c>
      <c r="S23">
        <f>INT(SUM(C20:S20))</f>
        <v>1274</v>
      </c>
    </row>
    <row r="24" spans="1:20" x14ac:dyDescent="0.15">
      <c r="C24" s="3" t="s">
        <v>28</v>
      </c>
      <c r="D24" s="4" t="s">
        <v>16</v>
      </c>
      <c r="E24" s="4" t="s">
        <v>17</v>
      </c>
      <c r="F24" s="4">
        <v>1</v>
      </c>
      <c r="G24" s="4"/>
      <c r="H24" s="4">
        <v>5</v>
      </c>
      <c r="I24" s="4">
        <v>12</v>
      </c>
      <c r="J24" s="4">
        <f>H24*F24*I24</f>
        <v>60</v>
      </c>
      <c r="K24" s="5"/>
      <c r="R24" t="s">
        <v>63</v>
      </c>
      <c r="S24">
        <f>SUM(C11:S11)</f>
        <v>404</v>
      </c>
    </row>
    <row r="25" spans="1:20" x14ac:dyDescent="0.15">
      <c r="C25" s="3"/>
      <c r="D25" s="4"/>
      <c r="E25" s="4" t="s">
        <v>18</v>
      </c>
      <c r="F25" s="4">
        <v>2</v>
      </c>
      <c r="G25" s="4"/>
      <c r="H25" s="4">
        <v>4</v>
      </c>
      <c r="I25" s="4">
        <v>11</v>
      </c>
      <c r="J25" s="4">
        <f>H25*F25*I25</f>
        <v>88</v>
      </c>
      <c r="K25" s="5"/>
      <c r="R25" t="s">
        <v>64</v>
      </c>
      <c r="S25">
        <f>S23-S24</f>
        <v>870</v>
      </c>
    </row>
    <row r="26" spans="1:20" x14ac:dyDescent="0.15">
      <c r="C26" s="3"/>
      <c r="D26" s="4" t="s">
        <v>6</v>
      </c>
      <c r="E26" s="4" t="s">
        <v>11</v>
      </c>
      <c r="F26" s="4">
        <v>1</v>
      </c>
      <c r="G26" s="4"/>
      <c r="H26" s="4">
        <v>3</v>
      </c>
      <c r="I26" s="4">
        <v>12</v>
      </c>
      <c r="J26" s="4">
        <f>H26*F26*I26</f>
        <v>36</v>
      </c>
      <c r="K26" s="5"/>
    </row>
    <row r="27" spans="1:20" x14ac:dyDescent="0.15">
      <c r="C27" s="3"/>
      <c r="D27" s="4"/>
      <c r="E27" s="4" t="s">
        <v>12</v>
      </c>
      <c r="F27" s="4">
        <v>1</v>
      </c>
      <c r="G27" s="4"/>
      <c r="H27" s="4">
        <v>2</v>
      </c>
      <c r="I27" s="4">
        <v>12</v>
      </c>
      <c r="J27" s="4">
        <f>H27*F27*I27</f>
        <v>24</v>
      </c>
      <c r="K27" s="5"/>
    </row>
    <row r="28" spans="1:20" x14ac:dyDescent="0.15">
      <c r="C28" s="3"/>
      <c r="D28" s="4"/>
      <c r="E28" s="4" t="s">
        <v>20</v>
      </c>
      <c r="F28" s="4">
        <v>1</v>
      </c>
      <c r="G28" s="4"/>
      <c r="H28" s="4">
        <v>4</v>
      </c>
      <c r="I28" s="4">
        <v>12</v>
      </c>
      <c r="J28" s="4">
        <f>H28*F28*I28</f>
        <v>48</v>
      </c>
      <c r="K28" s="5"/>
    </row>
    <row r="29" spans="1:20" x14ac:dyDescent="0.15">
      <c r="C29" s="3"/>
      <c r="D29" s="4" t="s">
        <v>13</v>
      </c>
      <c r="E29" s="4" t="s">
        <v>14</v>
      </c>
      <c r="F29" s="4">
        <v>1</v>
      </c>
      <c r="G29" s="4"/>
      <c r="H29" s="4">
        <v>4</v>
      </c>
      <c r="I29" s="4">
        <v>12</v>
      </c>
      <c r="J29" s="4">
        <f>H29*F29*I29</f>
        <v>48</v>
      </c>
      <c r="K29" s="5"/>
    </row>
    <row r="30" spans="1:20" x14ac:dyDescent="0.15">
      <c r="C30" s="3"/>
      <c r="D30" s="4"/>
      <c r="E30" s="4" t="s">
        <v>15</v>
      </c>
      <c r="F30" s="4">
        <v>1</v>
      </c>
      <c r="G30" s="4"/>
      <c r="H30" s="4">
        <v>3</v>
      </c>
      <c r="I30" s="4">
        <v>12</v>
      </c>
      <c r="J30" s="4">
        <f>H30*F30*I30</f>
        <v>36</v>
      </c>
      <c r="K30" s="5"/>
    </row>
    <row r="31" spans="1:20" x14ac:dyDescent="0.15">
      <c r="C31" s="3"/>
      <c r="D31" s="4" t="s">
        <v>21</v>
      </c>
      <c r="E31" s="4" t="s">
        <v>22</v>
      </c>
      <c r="F31" s="4">
        <v>1</v>
      </c>
      <c r="G31" s="4"/>
      <c r="H31" s="4">
        <v>4</v>
      </c>
      <c r="I31" s="4">
        <v>10</v>
      </c>
      <c r="J31" s="4">
        <f>H31*F31*I31</f>
        <v>40</v>
      </c>
      <c r="K31" s="5"/>
    </row>
    <row r="32" spans="1:20" x14ac:dyDescent="0.15">
      <c r="C32" s="3"/>
      <c r="D32" s="4"/>
      <c r="E32" s="4" t="s">
        <v>23</v>
      </c>
      <c r="F32" s="4">
        <v>3</v>
      </c>
      <c r="G32" s="4"/>
      <c r="H32" s="4">
        <v>2</v>
      </c>
      <c r="I32" s="4">
        <v>8</v>
      </c>
      <c r="J32" s="4">
        <f>H32*F32*I32</f>
        <v>48</v>
      </c>
      <c r="K32" s="5"/>
    </row>
    <row r="33" spans="3:12" x14ac:dyDescent="0.15">
      <c r="C33" s="3"/>
      <c r="D33" s="4" t="s">
        <v>24</v>
      </c>
      <c r="E33" s="4" t="s">
        <v>22</v>
      </c>
      <c r="F33" s="4">
        <v>1</v>
      </c>
      <c r="G33" s="4"/>
      <c r="H33" s="4">
        <v>3</v>
      </c>
      <c r="I33" s="4">
        <v>12</v>
      </c>
      <c r="J33" s="4">
        <f>H33*F33*I33</f>
        <v>36</v>
      </c>
      <c r="K33" s="5"/>
    </row>
    <row r="34" spans="3:12" x14ac:dyDescent="0.15">
      <c r="C34" s="3"/>
      <c r="D34" s="9" t="s">
        <v>38</v>
      </c>
      <c r="E34" s="9" t="s">
        <v>39</v>
      </c>
      <c r="F34" s="9">
        <v>2</v>
      </c>
      <c r="G34" s="4"/>
      <c r="H34" s="9">
        <v>3</v>
      </c>
      <c r="I34" s="4">
        <v>9</v>
      </c>
      <c r="J34" s="4">
        <f>H34*F34*I34</f>
        <v>54</v>
      </c>
      <c r="K34" s="5"/>
    </row>
    <row r="35" spans="3:12" x14ac:dyDescent="0.15">
      <c r="C35" s="3"/>
      <c r="D35" s="4"/>
      <c r="E35" s="4" t="s">
        <v>25</v>
      </c>
      <c r="F35" s="4">
        <v>15</v>
      </c>
      <c r="G35" s="4"/>
      <c r="H35" s="4" t="s">
        <v>55</v>
      </c>
      <c r="I35" s="38">
        <f>SUM(I24:I34)</f>
        <v>122</v>
      </c>
      <c r="J35" s="4" t="s">
        <v>30</v>
      </c>
      <c r="K35" s="40">
        <f>SUM(J24:J34)</f>
        <v>518</v>
      </c>
    </row>
    <row r="36" spans="3:12" ht="14.25" thickBot="1" x14ac:dyDescent="0.2">
      <c r="C36" s="6"/>
      <c r="D36" s="7"/>
      <c r="E36" s="7"/>
      <c r="F36" s="7"/>
      <c r="G36" s="7"/>
      <c r="H36" s="7" t="s">
        <v>54</v>
      </c>
      <c r="I36" s="39">
        <f>TRUNC((K35+K36)/I35,2)</f>
        <v>5.09</v>
      </c>
      <c r="J36" s="7" t="s">
        <v>40</v>
      </c>
      <c r="K36" s="41">
        <f>TRUNC(K35*0.2, 2)</f>
        <v>103.6</v>
      </c>
    </row>
    <row r="37" spans="3:12" ht="14.25" thickBot="1" x14ac:dyDescent="0.2"/>
    <row r="38" spans="3:12" x14ac:dyDescent="0.15">
      <c r="C38" s="1" t="s">
        <v>29</v>
      </c>
      <c r="D38" s="2">
        <f>360*8*365</f>
        <v>1051200</v>
      </c>
      <c r="E38" s="2"/>
      <c r="F38" s="2"/>
      <c r="G38" s="2"/>
      <c r="H38" s="2"/>
      <c r="I38" s="2"/>
      <c r="J38" s="2"/>
      <c r="K38" s="42">
        <f>TRUNC(D38/10000, 2)</f>
        <v>105.12</v>
      </c>
    </row>
    <row r="39" spans="3:12" x14ac:dyDescent="0.15">
      <c r="C39" s="3" t="s">
        <v>36</v>
      </c>
      <c r="D39" s="4" t="s">
        <v>6</v>
      </c>
      <c r="E39" s="4" t="s">
        <v>41</v>
      </c>
      <c r="F39" s="4">
        <v>3</v>
      </c>
      <c r="G39" s="4">
        <v>2</v>
      </c>
      <c r="H39" s="4">
        <f>F39*2</f>
        <v>6</v>
      </c>
      <c r="I39" s="4"/>
      <c r="J39" s="4"/>
      <c r="K39" s="40">
        <f>H39</f>
        <v>6</v>
      </c>
    </row>
    <row r="40" spans="3:12" ht="14.25" thickBot="1" x14ac:dyDescent="0.2">
      <c r="C40" s="6"/>
      <c r="D40" s="7" t="s">
        <v>42</v>
      </c>
      <c r="E40" s="7"/>
      <c r="F40" s="7">
        <v>0.8</v>
      </c>
      <c r="G40" s="7">
        <v>15</v>
      </c>
      <c r="H40" s="7">
        <f>F40*G40</f>
        <v>12</v>
      </c>
      <c r="I40" s="7"/>
      <c r="J40" s="7"/>
      <c r="K40" s="41">
        <f>H40</f>
        <v>12</v>
      </c>
    </row>
    <row r="41" spans="3:12" ht="14.25" thickBot="1" x14ac:dyDescent="0.2"/>
    <row r="42" spans="3:12" x14ac:dyDescent="0.15">
      <c r="C42" s="1" t="s">
        <v>27</v>
      </c>
      <c r="D42" s="2" t="s">
        <v>31</v>
      </c>
      <c r="E42" s="2">
        <v>3000</v>
      </c>
      <c r="F42" s="2">
        <v>2</v>
      </c>
      <c r="G42" s="2" t="s">
        <v>35</v>
      </c>
      <c r="H42" s="2">
        <f>E42*F42*12</f>
        <v>72000</v>
      </c>
      <c r="I42" s="2" t="s">
        <v>57</v>
      </c>
      <c r="J42" s="2">
        <f>TRUNC(SUM(H42:H45)/10000,2)</f>
        <v>15.78</v>
      </c>
      <c r="K42" s="43"/>
    </row>
    <row r="43" spans="3:12" x14ac:dyDescent="0.15">
      <c r="C43" s="3"/>
      <c r="D43" s="4" t="s">
        <v>32</v>
      </c>
      <c r="E43" s="4">
        <v>2384</v>
      </c>
      <c r="F43" s="4">
        <v>1</v>
      </c>
      <c r="G43" s="4"/>
      <c r="H43" s="4">
        <f>E43*F43*12</f>
        <v>28608</v>
      </c>
      <c r="I43" s="4"/>
      <c r="J43" s="4"/>
      <c r="K43" s="5"/>
    </row>
    <row r="44" spans="3:12" x14ac:dyDescent="0.15">
      <c r="C44" s="3"/>
      <c r="D44" s="4" t="s">
        <v>33</v>
      </c>
      <c r="E44" s="4">
        <v>2384</v>
      </c>
      <c r="F44" s="4">
        <v>1</v>
      </c>
      <c r="G44" s="4"/>
      <c r="H44" s="4">
        <f>E44*F44*12</f>
        <v>28608</v>
      </c>
      <c r="I44" s="4"/>
      <c r="J44" s="4"/>
      <c r="K44" s="5"/>
    </row>
    <row r="45" spans="3:12" x14ac:dyDescent="0.15">
      <c r="C45" s="3"/>
      <c r="D45" s="4" t="s">
        <v>34</v>
      </c>
      <c r="E45" s="4">
        <v>2384</v>
      </c>
      <c r="F45" s="4">
        <v>1</v>
      </c>
      <c r="G45" s="4"/>
      <c r="H45" s="4">
        <v>28608</v>
      </c>
      <c r="I45" s="4"/>
      <c r="J45" s="4"/>
      <c r="K45" s="5"/>
    </row>
    <row r="46" spans="3:12" ht="14.25" thickBot="1" x14ac:dyDescent="0.2">
      <c r="C46" s="6"/>
      <c r="D46" s="7"/>
      <c r="E46" s="7"/>
      <c r="F46" s="7"/>
      <c r="G46" s="7"/>
      <c r="H46" s="7"/>
      <c r="I46" s="7" t="s">
        <v>58</v>
      </c>
      <c r="J46" s="7"/>
      <c r="K46" s="8">
        <f>J42*3</f>
        <v>47.339999999999996</v>
      </c>
    </row>
    <row r="47" spans="3:12" x14ac:dyDescent="0.15">
      <c r="J47" t="s">
        <v>65</v>
      </c>
      <c r="K47">
        <f>I36+SUM(K38:K46)/F35/15</f>
        <v>5.8475999999999999</v>
      </c>
      <c r="L47" t="s">
        <v>66</v>
      </c>
    </row>
    <row r="48" spans="3:12" x14ac:dyDescent="0.15">
      <c r="J48" t="s">
        <v>26</v>
      </c>
      <c r="K48">
        <f>SUM(K23:K46)</f>
        <v>792.06000000000006</v>
      </c>
    </row>
    <row r="49" spans="1:3" x14ac:dyDescent="0.15">
      <c r="A49" t="s">
        <v>67</v>
      </c>
      <c r="B49" t="s">
        <v>79</v>
      </c>
    </row>
    <row r="50" spans="1:3" x14ac:dyDescent="0.15">
      <c r="B50" t="s">
        <v>68</v>
      </c>
    </row>
    <row r="51" spans="1:3" x14ac:dyDescent="0.15">
      <c r="B51" t="s">
        <v>71</v>
      </c>
      <c r="C51" t="s">
        <v>72</v>
      </c>
    </row>
    <row r="52" spans="1:3" x14ac:dyDescent="0.15">
      <c r="B52" t="s">
        <v>69</v>
      </c>
      <c r="C52" t="s">
        <v>70</v>
      </c>
    </row>
    <row r="54" spans="1:3" x14ac:dyDescent="0.15">
      <c r="A54" t="s">
        <v>77</v>
      </c>
      <c r="B54" t="s">
        <v>74</v>
      </c>
    </row>
    <row r="55" spans="1:3" x14ac:dyDescent="0.15">
      <c r="B55" t="s">
        <v>75</v>
      </c>
    </row>
    <row r="56" spans="1:3" x14ac:dyDescent="0.15">
      <c r="B56" t="s">
        <v>73</v>
      </c>
    </row>
    <row r="57" spans="1:3" x14ac:dyDescent="0.15">
      <c r="B57" t="s">
        <v>76</v>
      </c>
    </row>
    <row r="59" spans="1:3" x14ac:dyDescent="0.15">
      <c r="A59" t="s">
        <v>84</v>
      </c>
      <c r="B59" t="s">
        <v>87</v>
      </c>
    </row>
    <row r="60" spans="1:3" x14ac:dyDescent="0.15">
      <c r="B60" t="s">
        <v>91</v>
      </c>
      <c r="C60" t="s">
        <v>86</v>
      </c>
    </row>
    <row r="61" spans="1:3" x14ac:dyDescent="0.15">
      <c r="C61" t="s">
        <v>92</v>
      </c>
    </row>
    <row r="62" spans="1:3" x14ac:dyDescent="0.15">
      <c r="B62" t="s">
        <v>88</v>
      </c>
      <c r="C62" t="s">
        <v>89</v>
      </c>
    </row>
    <row r="63" spans="1:3" x14ac:dyDescent="0.15">
      <c r="B63" t="s">
        <v>90</v>
      </c>
      <c r="C63" t="s">
        <v>93</v>
      </c>
    </row>
    <row r="64" spans="1:3" x14ac:dyDescent="0.15">
      <c r="C64" t="s">
        <v>94</v>
      </c>
    </row>
  </sheetData>
  <mergeCells count="8">
    <mergeCell ref="K12:T12"/>
    <mergeCell ref="I9:T9"/>
    <mergeCell ref="F10:J10"/>
    <mergeCell ref="K10:T10"/>
    <mergeCell ref="L7:T7"/>
    <mergeCell ref="D9:F9"/>
    <mergeCell ref="C7:K7"/>
    <mergeCell ref="G9:H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资金核算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2015-04-09T04:14:33Z</dcterms:modified>
</cp:coreProperties>
</file>