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waz\Documents\GitHub\ITSM_value-driven-prioritizer\templates\"/>
    </mc:Choice>
  </mc:AlternateContent>
  <bookViews>
    <workbookView xWindow="0" yWindow="0" windowWidth="19200" windowHeight="6930"/>
  </bookViews>
  <sheets>
    <sheet name="winsorized Min–Max norm" sheetId="2" r:id="rId1"/>
    <sheet name="Manual weighted norm" sheetId="1" r:id="rId2"/>
  </sheets>
  <definedNames>
    <definedName name="solver_adj" localSheetId="1" hidden="1">'Manual weighted norm'!$K$2:$K$7</definedName>
    <definedName name="solver_adj" localSheetId="0" hidden="1">'winsorized Min–Max norm'!$K$2:$K$7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'Manual weighted norm'!$K$2:$K$7</definedName>
    <definedName name="solver_lhs1" localSheetId="0" hidden="1">'winsorized Min–Max norm'!$K$2:$K$7</definedName>
    <definedName name="solver_lhs2" localSheetId="1" hidden="1">'Manual weighted norm'!$N$2</definedName>
    <definedName name="solver_lhs2" localSheetId="0" hidden="1">'winsorized Min–Max norm'!$N$2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'Manual weighted norm'!$M$2</definedName>
    <definedName name="solver_opt" localSheetId="0" hidden="1">'winsorized Min–Max norm'!$M$2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1</definedName>
    <definedName name="solver_rhs1" localSheetId="1" hidden="1">binary</definedName>
    <definedName name="solver_rhs1" localSheetId="0" hidden="1">binary</definedName>
    <definedName name="solver_rhs2" localSheetId="1" hidden="1">'Manual weighted norm'!$O$2</definedName>
    <definedName name="solver_rhs2" localSheetId="0" hidden="1">'winsorized Min–Max norm'!$O$2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C26" i="2"/>
  <c r="B26" i="2"/>
  <c r="D26" i="2" s="1"/>
  <c r="C25" i="2"/>
  <c r="B25" i="2"/>
  <c r="D25" i="2" s="1"/>
  <c r="E25" i="2" s="1"/>
  <c r="F25" i="2" s="1"/>
  <c r="C24" i="2"/>
  <c r="B24" i="2"/>
  <c r="D24" i="2" s="1"/>
  <c r="C23" i="2"/>
  <c r="B23" i="2"/>
  <c r="D23" i="2" s="1"/>
  <c r="E23" i="2" s="1"/>
  <c r="F23" i="2" s="1"/>
  <c r="C22" i="2"/>
  <c r="B22" i="2"/>
  <c r="D22" i="2" s="1"/>
  <c r="C21" i="2"/>
  <c r="B21" i="2"/>
  <c r="D21" i="2" s="1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N2" i="2"/>
  <c r="N3" i="2" s="1"/>
  <c r="I2" i="2"/>
  <c r="H2" i="2"/>
  <c r="G2" i="2"/>
  <c r="N2" i="1"/>
  <c r="G22" i="2" l="1"/>
  <c r="J2" i="2"/>
  <c r="E26" i="2"/>
  <c r="F26" i="2" s="1"/>
  <c r="E21" i="2"/>
  <c r="F21" i="2" s="1"/>
  <c r="G24" i="2"/>
  <c r="J6" i="2"/>
  <c r="E22" i="2"/>
  <c r="F22" i="2" s="1"/>
  <c r="J7" i="2"/>
  <c r="G21" i="2"/>
  <c r="G25" i="2"/>
  <c r="H25" i="2" s="1"/>
  <c r="J4" i="2"/>
  <c r="E24" i="2"/>
  <c r="F24" i="2" s="1"/>
  <c r="J5" i="2"/>
  <c r="J3" i="2"/>
  <c r="G26" i="2"/>
  <c r="G23" i="2"/>
  <c r="H23" i="2" s="1"/>
  <c r="J2" i="1"/>
  <c r="J4" i="1"/>
  <c r="N3" i="1"/>
  <c r="H22" i="2" l="1"/>
  <c r="J9" i="2"/>
  <c r="H21" i="2"/>
  <c r="H24" i="2"/>
  <c r="H26" i="2"/>
  <c r="M2" i="2"/>
  <c r="M3" i="2" s="1"/>
  <c r="J3" i="1"/>
  <c r="J7" i="1"/>
  <c r="J5" i="1"/>
  <c r="J6" i="1"/>
  <c r="J9" i="1" l="1"/>
  <c r="M2" i="1"/>
  <c r="M3" i="1" s="1"/>
</calcChain>
</file>

<file path=xl/comments1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<sst xmlns="http://schemas.openxmlformats.org/spreadsheetml/2006/main" count="70" uniqueCount="45">
  <si>
    <t>ProblemID</t>
  </si>
  <si>
    <t>Description</t>
  </si>
  <si>
    <t>FinancialImpactUSD</t>
  </si>
  <si>
    <t>PRB001</t>
  </si>
  <si>
    <t>CRM platform latency during peak sales hours</t>
  </si>
  <si>
    <t>PRB002</t>
  </si>
  <si>
    <t>VPN connection drops for remote marketing team</t>
  </si>
  <si>
    <t>PRB003</t>
  </si>
  <si>
    <t>Finance department reports batch processing failure</t>
  </si>
  <si>
    <t>PRB004</t>
  </si>
  <si>
    <t>Customer-facing portal login page times out intermittently</t>
  </si>
  <si>
    <t>PRB005</t>
  </si>
  <si>
    <t>Email delivery delays for outbound communications</t>
  </si>
  <si>
    <t>PRB006</t>
  </si>
  <si>
    <t>Intranet knowledge base search returns irrelevant results</t>
  </si>
  <si>
    <t>ImpactScore</t>
  </si>
  <si>
    <t>Max Hrs Budget</t>
  </si>
  <si>
    <t>FI norm</t>
  </si>
  <si>
    <t>BH norm</t>
  </si>
  <si>
    <t>Efforts</t>
  </si>
  <si>
    <t>ImpactScoreAddressed</t>
  </si>
  <si>
    <t>5th Perct</t>
  </si>
  <si>
    <t>95th Perct</t>
  </si>
  <si>
    <t>95th-5th</t>
  </si>
  <si>
    <t>norm</t>
  </si>
  <si>
    <t>MAX with 5th</t>
  </si>
  <si>
    <t>MIN with 95th</t>
  </si>
  <si>
    <t>Eg: winsorized Min–Max normalization - Calculation Steps</t>
  </si>
  <si>
    <t>Value-MAX of 5th</t>
  </si>
  <si>
    <t>Fix This? Solver Selection</t>
  </si>
  <si>
    <t>User Frustration Score</t>
  </si>
  <si>
    <t>Financial Impact USD</t>
  </si>
  <si>
    <t>Business Hours Lost</t>
  </si>
  <si>
    <t>Estimated Fix Effort Hours</t>
  </si>
  <si>
    <t>Financial Impact USD = divide by 1000 as normalization factor. Otherwise it would completely dominate the other component due to high value</t>
  </si>
  <si>
    <t>Business Hour Lost = multiply with 0.1 as a weighting factor to converts lost hours into a score that can be compared to the other component</t>
  </si>
  <si>
    <t>User Frustration Score = amplify its voice by multiplying with x 10, otherwise its influence would be minimal compared to the financial and operational numbers.</t>
  </si>
  <si>
    <t>UF norm</t>
  </si>
  <si>
    <t>Total</t>
  </si>
  <si>
    <t>manual weighted normalization calc based on data analytics</t>
  </si>
  <si>
    <t>Hrs Used</t>
  </si>
  <si>
    <t>ImpactScore Solved</t>
  </si>
  <si>
    <r>
      <t xml:space="preserve">Summary: By utilizatin </t>
    </r>
    <r>
      <rPr>
        <b/>
        <sz val="11"/>
        <color theme="1"/>
        <rFont val="Calibri"/>
        <family val="2"/>
        <scheme val="minor"/>
      </rPr>
      <t>100%</t>
    </r>
    <r>
      <rPr>
        <sz val="11"/>
        <color theme="1"/>
        <rFont val="Calibri"/>
        <family val="2"/>
        <charset val="1"/>
        <scheme val="minor"/>
      </rPr>
      <t xml:space="preserve"> of allocated budget, we can unlock </t>
    </r>
    <r>
      <rPr>
        <b/>
        <sz val="11"/>
        <color theme="1"/>
        <rFont val="Calibri"/>
        <family val="2"/>
        <scheme val="minor"/>
      </rPr>
      <t>53%</t>
    </r>
    <r>
      <rPr>
        <sz val="11"/>
        <color theme="1"/>
        <rFont val="Calibri"/>
        <family val="2"/>
        <charset val="1"/>
        <scheme val="minor"/>
      </rPr>
      <t xml:space="preserve"> impact value from the PB backlog using manual weighted normalization method.</t>
    </r>
  </si>
  <si>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charset val="1"/>
        <scheme val="minor"/>
      </rPr>
      <t xml:space="preserve">: By utilizing </t>
    </r>
    <r>
      <rPr>
        <b/>
        <sz val="11"/>
        <color theme="1"/>
        <rFont val="Calibri"/>
        <family val="2"/>
        <scheme val="minor"/>
      </rPr>
      <t>100%</t>
    </r>
    <r>
      <rPr>
        <sz val="11"/>
        <color theme="1"/>
        <rFont val="Calibri"/>
        <family val="2"/>
        <charset val="1"/>
        <scheme val="minor"/>
      </rPr>
      <t xml:space="preserve"> of the allocated budget, we can unlock </t>
    </r>
    <r>
      <rPr>
        <b/>
        <sz val="11"/>
        <color theme="1"/>
        <rFont val="Calibri"/>
        <family val="2"/>
        <scheme val="minor"/>
      </rPr>
      <t>57%</t>
    </r>
    <r>
      <rPr>
        <sz val="11"/>
        <color theme="1"/>
        <rFont val="Calibri"/>
        <family val="2"/>
        <charset val="1"/>
        <scheme val="minor"/>
      </rPr>
      <t xml:space="preserve"> of the impact value and still leaving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charset val="1"/>
        <scheme val="minor"/>
      </rPr>
      <t xml:space="preserve"> buffer on budget using the Winsorized Min-Max normalization model.</t>
    </r>
  </si>
  <si>
    <r>
      <rPr>
        <b/>
        <sz val="11"/>
        <color theme="1"/>
        <rFont val="Calibri"/>
        <family val="2"/>
        <scheme val="minor"/>
      </rPr>
      <t>Storyline Summary:</t>
    </r>
    <r>
      <rPr>
        <sz val="11"/>
        <color theme="1"/>
        <rFont val="Calibri"/>
        <family val="2"/>
        <scheme val="minor"/>
      </rPr>
      <t xml:space="preserve">
If we had prioritized with instinct gut feeling or literally highest impact items, we might have selected </t>
    </r>
    <r>
      <rPr>
        <b/>
        <sz val="11"/>
        <color theme="1"/>
        <rFont val="Calibri"/>
        <family val="2"/>
        <scheme val="minor"/>
      </rPr>
      <t>PRB003.</t>
    </r>
    <r>
      <rPr>
        <sz val="11"/>
        <color theme="1"/>
        <rFont val="Calibri"/>
        <family val="2"/>
        <scheme val="minor"/>
      </rPr>
      <t xml:space="preserve"> However, this option would have consumed 150 hrs, ie </t>
    </r>
    <r>
      <rPr>
        <b/>
        <sz val="11"/>
        <color theme="1"/>
        <rFont val="Calibri"/>
        <family val="2"/>
        <scheme val="minor"/>
      </rPr>
      <t>82%</t>
    </r>
    <r>
      <rPr>
        <sz val="11"/>
        <color theme="1"/>
        <rFont val="Calibri"/>
        <family val="2"/>
        <scheme val="minor"/>
      </rPr>
      <t xml:space="preserve"> of the total budget while only addressing</t>
    </r>
    <r>
      <rPr>
        <b/>
        <sz val="11"/>
        <color theme="1"/>
        <rFont val="Calibri"/>
        <family val="2"/>
        <scheme val="minor"/>
      </rPr>
      <t xml:space="preserve"> 39%</t>
    </r>
    <r>
      <rPr>
        <sz val="11"/>
        <color theme="1"/>
        <rFont val="Calibri"/>
        <family val="2"/>
        <scheme val="minor"/>
      </rPr>
      <t xml:space="preserve"> of the backlog impact, which is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18% lower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than the optimizer’s recommended solution which is </t>
    </r>
    <r>
      <rPr>
        <b/>
        <sz val="11"/>
        <color rgb="FF00B050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 utilization to address</t>
    </r>
    <r>
      <rPr>
        <b/>
        <sz val="11"/>
        <color rgb="FF00B050"/>
        <rFont val="Calibri"/>
        <family val="2"/>
        <scheme val="minor"/>
      </rPr>
      <t xml:space="preserve"> 57%</t>
    </r>
    <r>
      <rPr>
        <sz val="11"/>
        <color theme="1"/>
        <rFont val="Calibri"/>
        <family val="2"/>
        <scheme val="minor"/>
      </rPr>
      <t xml:space="preserve"> impact value, still leaving a </t>
    </r>
    <r>
      <rPr>
        <b/>
        <sz val="11"/>
        <color rgb="FF00B050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buffer on the budget.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</si>
</sst>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/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/>
    <xf numFmtId="164" fontId="0" fillId="0" borderId="0" xfId="0" applyNumberFormat="1"/>
    <xf numFmtId="9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109368</xdr:colOff>
      <xdr:row>20</xdr:row>
      <xdr:rowOff>175994</xdr:rowOff>
    </xdr:from>
    <xdr:ext cx="4639027" cy="530658"/>
    <xdr:sp macro="" textlink="">
      <xdr:nvSpPr>
        <xdr:cNvPr id="3" name="Rectangle 2"/>
        <xdr:cNvSpPr/>
      </xdr:nvSpPr>
      <xdr:spPr>
        <a:xfrm rot="21024607">
          <a:off x="776118" y="6075144"/>
          <a:ext cx="463902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This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calc steps are </a:t>
          </a:r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 Ref Only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tabSelected="1" workbookViewId="0">
      <selection activeCell="M13" sqref="M13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8.1796875" bestFit="1" customWidth="1"/>
    <col min="8" max="8" width="7.26953125" customWidth="1"/>
    <col min="9" max="9" width="8" bestFit="1" customWidth="1"/>
    <col min="10" max="10" width="6.6328125" bestFit="1" customWidth="1"/>
    <col min="11" max="11" width="14.54296875" customWidth="1"/>
    <col min="12" max="12" width="9.08984375" customWidth="1"/>
    <col min="13" max="13" width="11.1796875" bestFit="1" customWidth="1"/>
    <col min="14" max="14" width="6.453125" bestFit="1" customWidth="1"/>
    <col min="15" max="15" width="9.1796875" customWidth="1"/>
    <col min="16" max="16" width="6.90625" customWidth="1"/>
  </cols>
  <sheetData>
    <row r="1" spans="1:16" ht="29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41</v>
      </c>
      <c r="N1" s="9" t="s">
        <v>40</v>
      </c>
      <c r="O1" s="9" t="s">
        <v>16</v>
      </c>
      <c r="P1" s="1"/>
    </row>
    <row r="2" spans="1:16" x14ac:dyDescent="0.35">
      <c r="A2" s="26" t="s">
        <v>3</v>
      </c>
      <c r="B2" s="21" t="s">
        <v>4</v>
      </c>
      <c r="C2" s="13">
        <v>120</v>
      </c>
      <c r="D2" s="13">
        <v>75000</v>
      </c>
      <c r="E2" s="13">
        <v>8.5</v>
      </c>
      <c r="F2" s="13">
        <v>80</v>
      </c>
      <c r="G2" s="22">
        <f>(MIN(MAX(C2, (_xlfn.PERCENTILE.INC(C$2:C$7, 0.05))), (_xlfn.PERCENTILE.INC(C$2:C$7, 0.95))) - (_xlfn.PERCENTILE.INC(C$2:C$7, 0.05))) / ((_xlfn.PERCENTILE.INC(C$2:C$7, 0.95)) - (_xlfn.PERCENTILE.INC(C$2:C$7, 0.05)))</f>
        <v>0.62790697674418605</v>
      </c>
      <c r="H2" s="22">
        <f>(MIN(MAX(D2, (_xlfn.PERCENTILE.INC(D$2:D$7, 0.05))), (_xlfn.PERCENTILE.INC(D$2:D$7, 0.95))) - (_xlfn.PERCENTILE.INC(D$2:D$7, 0.05))) / ((_xlfn.PERCENTILE.INC(D$2:D$7, 0.95)) - (_xlfn.PERCENTILE.INC(D$2:D$7, 0.05)))</f>
        <v>0.34040047114252059</v>
      </c>
      <c r="I2" s="22">
        <f>(MIN(MAX(E2, (_xlfn.PERCENTILE.INC(E$2:E$7, 0.05))), (_xlfn.PERCENTILE.INC(E$2:E$7, 0.95))) - (_xlfn.PERCENTILE.INC(E$2:E$7, 0.05))) / ((_xlfn.PERCENTILE.INC(E$2:E$7, 0.95)) - (_xlfn.PERCENTILE.INC(E$2:E$7, 0.05)))</f>
        <v>0.73913043478260865</v>
      </c>
      <c r="J2" s="23">
        <f>SUM(G2:I2)</f>
        <v>1.7074378826693153</v>
      </c>
      <c r="K2" s="24">
        <v>1</v>
      </c>
      <c r="L2" s="2"/>
      <c r="M2" s="6">
        <f>SUMPRODUCT(J2:J7, K2:K7)</f>
        <v>4.1754076942956742</v>
      </c>
      <c r="N2" s="5">
        <f>SUMPRODUCT(F2:F7, K2:K7)</f>
        <v>180</v>
      </c>
      <c r="O2" s="25">
        <v>200</v>
      </c>
      <c r="P2" s="2"/>
    </row>
    <row r="3" spans="1:16" x14ac:dyDescent="0.35">
      <c r="A3" s="26" t="s">
        <v>5</v>
      </c>
      <c r="B3" s="21" t="s">
        <v>6</v>
      </c>
      <c r="C3" s="13">
        <v>45</v>
      </c>
      <c r="D3" s="13">
        <v>15000</v>
      </c>
      <c r="E3" s="13">
        <v>7.2</v>
      </c>
      <c r="F3" s="13">
        <v>40</v>
      </c>
      <c r="G3" s="22">
        <f t="shared" ref="G3:I7" si="0">(MIN(MAX(C3, (_xlfn.PERCENTILE.INC(C$2:C$7, 0.05))), (_xlfn.PERCENTILE.INC(C$2:C$7, 0.95))) - (_xlfn.PERCENTILE.INC(C$2:C$7, 0.05))) / ((_xlfn.PERCENTILE.INC(C$2:C$7, 0.95)) - (_xlfn.PERCENTILE.INC(C$2:C$7, 0.05)))</f>
        <v>0.16279069767441862</v>
      </c>
      <c r="H3" s="22">
        <f t="shared" si="0"/>
        <v>5.7714958775029447E-2</v>
      </c>
      <c r="I3" s="22">
        <f t="shared" si="0"/>
        <v>0.36231884057971014</v>
      </c>
      <c r="J3" s="23">
        <f t="shared" ref="J3:J7" si="1">SUM(G3:I3)</f>
        <v>0.58282449702915817</v>
      </c>
      <c r="K3" s="24">
        <v>1</v>
      </c>
      <c r="L3" s="2"/>
      <c r="M3" s="8">
        <f>M2/J9</f>
        <v>0.57203210560330664</v>
      </c>
      <c r="N3" s="28">
        <f>N2/O2</f>
        <v>0.9</v>
      </c>
      <c r="O3" s="2"/>
      <c r="P3" s="2"/>
    </row>
    <row r="4" spans="1:16" x14ac:dyDescent="0.35">
      <c r="A4" s="21" t="s">
        <v>7</v>
      </c>
      <c r="B4" s="21" t="s">
        <v>8</v>
      </c>
      <c r="C4" s="13">
        <v>200</v>
      </c>
      <c r="D4" s="13">
        <v>250000</v>
      </c>
      <c r="E4" s="13">
        <v>9.1</v>
      </c>
      <c r="F4" s="13">
        <v>165</v>
      </c>
      <c r="G4" s="22">
        <f t="shared" si="0"/>
        <v>1</v>
      </c>
      <c r="H4" s="22">
        <f t="shared" si="0"/>
        <v>1</v>
      </c>
      <c r="I4" s="22">
        <f t="shared" si="0"/>
        <v>0.9130434782608694</v>
      </c>
      <c r="J4" s="23">
        <f t="shared" si="1"/>
        <v>2.9130434782608692</v>
      </c>
      <c r="K4" s="24">
        <v>0</v>
      </c>
      <c r="L4" s="2"/>
      <c r="M4" s="2"/>
      <c r="N4" s="2"/>
      <c r="O4" s="2"/>
      <c r="P4" s="2"/>
    </row>
    <row r="5" spans="1:16" ht="14.5" customHeight="1" x14ac:dyDescent="0.35">
      <c r="A5" s="26" t="s">
        <v>9</v>
      </c>
      <c r="B5" s="21" t="s">
        <v>10</v>
      </c>
      <c r="C5" s="13">
        <v>80</v>
      </c>
      <c r="D5" s="13">
        <v>110000</v>
      </c>
      <c r="E5" s="13">
        <v>9.5</v>
      </c>
      <c r="F5" s="13">
        <v>60</v>
      </c>
      <c r="G5" s="22">
        <f t="shared" si="0"/>
        <v>0.37984496124031009</v>
      </c>
      <c r="H5" s="22">
        <f t="shared" si="0"/>
        <v>0.5053003533568905</v>
      </c>
      <c r="I5" s="22">
        <f t="shared" si="0"/>
        <v>1</v>
      </c>
      <c r="J5" s="23">
        <f t="shared" si="1"/>
        <v>1.8851453145972006</v>
      </c>
      <c r="K5" s="24">
        <v>1</v>
      </c>
      <c r="L5" s="2"/>
      <c r="M5" s="34" t="s">
        <v>43</v>
      </c>
      <c r="N5" s="34"/>
      <c r="O5" s="34"/>
      <c r="P5" s="34"/>
    </row>
    <row r="6" spans="1:16" x14ac:dyDescent="0.35">
      <c r="A6" s="21" t="s">
        <v>11</v>
      </c>
      <c r="B6" s="21" t="s">
        <v>12</v>
      </c>
      <c r="C6" s="13">
        <v>30</v>
      </c>
      <c r="D6" s="13">
        <v>5000</v>
      </c>
      <c r="E6" s="13">
        <v>6.4</v>
      </c>
      <c r="F6" s="13">
        <v>25</v>
      </c>
      <c r="G6" s="22">
        <f t="shared" si="0"/>
        <v>6.9767441860465115E-2</v>
      </c>
      <c r="H6" s="22">
        <f t="shared" si="0"/>
        <v>1.0600706713780919E-2</v>
      </c>
      <c r="I6" s="22">
        <f t="shared" si="0"/>
        <v>0.1304347826086957</v>
      </c>
      <c r="J6" s="23">
        <f t="shared" si="1"/>
        <v>0.21080293118294174</v>
      </c>
      <c r="K6" s="24">
        <v>0</v>
      </c>
      <c r="L6" s="2"/>
      <c r="M6" s="34"/>
      <c r="N6" s="34"/>
      <c r="O6" s="34"/>
      <c r="P6" s="34"/>
    </row>
    <row r="7" spans="1:16" x14ac:dyDescent="0.35">
      <c r="A7" s="21" t="s">
        <v>13</v>
      </c>
      <c r="B7" s="21" t="s">
        <v>14</v>
      </c>
      <c r="C7" s="13">
        <v>15</v>
      </c>
      <c r="D7" s="13">
        <v>2000</v>
      </c>
      <c r="E7" s="13">
        <v>5.8</v>
      </c>
      <c r="F7" s="13">
        <v>35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3">
        <f t="shared" si="1"/>
        <v>0</v>
      </c>
      <c r="K7" s="24">
        <v>0</v>
      </c>
      <c r="L7" s="2"/>
      <c r="M7" s="34"/>
      <c r="N7" s="34"/>
      <c r="O7" s="34"/>
      <c r="P7" s="34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4"/>
      <c r="N8" s="34"/>
      <c r="O8" s="34"/>
      <c r="P8" s="34"/>
    </row>
    <row r="9" spans="1:16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7.2992541037394849</v>
      </c>
      <c r="K9" s="2"/>
      <c r="L9" s="2"/>
      <c r="M9" s="34"/>
      <c r="N9" s="34"/>
      <c r="O9" s="34"/>
      <c r="P9" s="34"/>
    </row>
    <row r="10" spans="1:16" x14ac:dyDescent="0.35">
      <c r="K10" s="27"/>
    </row>
    <row r="11" spans="1:16" ht="14.5" customHeight="1" x14ac:dyDescent="0.35">
      <c r="A11" s="33" t="s">
        <v>44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6" x14ac:dyDescent="0.3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6" x14ac:dyDescent="0.3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6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6" x14ac:dyDescent="0.3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6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8" spans="1:8" ht="15" thickBot="1" x14ac:dyDescent="0.4"/>
    <row r="19" spans="1:8" x14ac:dyDescent="0.35">
      <c r="A19" s="30" t="s">
        <v>27</v>
      </c>
      <c r="B19" s="31"/>
      <c r="C19" s="31"/>
      <c r="D19" s="31"/>
      <c r="E19" s="31"/>
      <c r="F19" s="31"/>
      <c r="G19" s="31"/>
      <c r="H19" s="32"/>
    </row>
    <row r="20" spans="1:8" ht="29" x14ac:dyDescent="0.35">
      <c r="A20" s="14" t="s">
        <v>2</v>
      </c>
      <c r="B20" s="12" t="s">
        <v>21</v>
      </c>
      <c r="C20" s="12" t="s">
        <v>22</v>
      </c>
      <c r="D20" s="12" t="s">
        <v>25</v>
      </c>
      <c r="E20" s="12" t="s">
        <v>26</v>
      </c>
      <c r="F20" s="12" t="s">
        <v>28</v>
      </c>
      <c r="G20" s="12" t="s">
        <v>23</v>
      </c>
      <c r="H20" s="15" t="s">
        <v>24</v>
      </c>
    </row>
    <row r="21" spans="1:8" x14ac:dyDescent="0.35">
      <c r="A21" s="16">
        <v>75000</v>
      </c>
      <c r="B21" s="13">
        <f t="shared" ref="B21:B26" si="2">_xlfn.PERCENTILE.INC($A$21:$A$26, 0.05)</f>
        <v>2750</v>
      </c>
      <c r="C21" s="13">
        <f t="shared" ref="C21:C26" si="3">_xlfn.PERCENTILE.INC($A$21:$A$26, 0.95)</f>
        <v>215000</v>
      </c>
      <c r="D21" s="13">
        <f>MAX(A21,B21)</f>
        <v>75000</v>
      </c>
      <c r="E21" s="13">
        <f>MIN(D21,C21)</f>
        <v>75000</v>
      </c>
      <c r="F21" s="13">
        <f>E21-B21</f>
        <v>72250</v>
      </c>
      <c r="G21" s="13">
        <f>C21-B21</f>
        <v>212250</v>
      </c>
      <c r="H21" s="17">
        <f>F21/G21</f>
        <v>0.34040047114252059</v>
      </c>
    </row>
    <row r="22" spans="1:8" x14ac:dyDescent="0.35">
      <c r="A22" s="16">
        <v>15000</v>
      </c>
      <c r="B22" s="13">
        <f t="shared" si="2"/>
        <v>2750</v>
      </c>
      <c r="C22" s="13">
        <f t="shared" si="3"/>
        <v>215000</v>
      </c>
      <c r="D22" s="13">
        <f t="shared" ref="D22:D26" si="4">MAX(A22,B22)</f>
        <v>15000</v>
      </c>
      <c r="E22" s="13">
        <f t="shared" ref="E22:E26" si="5">MIN(D22,C22)</f>
        <v>15000</v>
      </c>
      <c r="F22" s="13">
        <f t="shared" ref="F22:F26" si="6">E22-B22</f>
        <v>12250</v>
      </c>
      <c r="G22" s="13">
        <f t="shared" ref="G22:G26" si="7">C22-B22</f>
        <v>212250</v>
      </c>
      <c r="H22" s="17">
        <f t="shared" ref="H22:H26" si="8">F22/G22</f>
        <v>5.7714958775029447E-2</v>
      </c>
    </row>
    <row r="23" spans="1:8" x14ac:dyDescent="0.35">
      <c r="A23" s="16">
        <v>250000</v>
      </c>
      <c r="B23" s="13">
        <f t="shared" si="2"/>
        <v>2750</v>
      </c>
      <c r="C23" s="13">
        <f t="shared" si="3"/>
        <v>215000</v>
      </c>
      <c r="D23" s="13">
        <f t="shared" si="4"/>
        <v>250000</v>
      </c>
      <c r="E23" s="13">
        <f t="shared" si="5"/>
        <v>215000</v>
      </c>
      <c r="F23" s="13">
        <f t="shared" si="6"/>
        <v>212250</v>
      </c>
      <c r="G23" s="13">
        <f t="shared" si="7"/>
        <v>212250</v>
      </c>
      <c r="H23" s="17">
        <f t="shared" si="8"/>
        <v>1</v>
      </c>
    </row>
    <row r="24" spans="1:8" x14ac:dyDescent="0.35">
      <c r="A24" s="16">
        <v>110000</v>
      </c>
      <c r="B24" s="13">
        <f t="shared" si="2"/>
        <v>2750</v>
      </c>
      <c r="C24" s="13">
        <f t="shared" si="3"/>
        <v>215000</v>
      </c>
      <c r="D24" s="13">
        <f t="shared" si="4"/>
        <v>110000</v>
      </c>
      <c r="E24" s="13">
        <f t="shared" si="5"/>
        <v>110000</v>
      </c>
      <c r="F24" s="13">
        <f t="shared" si="6"/>
        <v>107250</v>
      </c>
      <c r="G24" s="13">
        <f t="shared" si="7"/>
        <v>212250</v>
      </c>
      <c r="H24" s="17">
        <f t="shared" si="8"/>
        <v>0.5053003533568905</v>
      </c>
    </row>
    <row r="25" spans="1:8" x14ac:dyDescent="0.35">
      <c r="A25" s="16">
        <v>5000</v>
      </c>
      <c r="B25" s="13">
        <f t="shared" si="2"/>
        <v>2750</v>
      </c>
      <c r="C25" s="13">
        <f t="shared" si="3"/>
        <v>215000</v>
      </c>
      <c r="D25" s="13">
        <f t="shared" si="4"/>
        <v>5000</v>
      </c>
      <c r="E25" s="13">
        <f t="shared" si="5"/>
        <v>5000</v>
      </c>
      <c r="F25" s="13">
        <f t="shared" si="6"/>
        <v>2250</v>
      </c>
      <c r="G25" s="13">
        <f t="shared" si="7"/>
        <v>212250</v>
      </c>
      <c r="H25" s="17">
        <f t="shared" si="8"/>
        <v>1.0600706713780919E-2</v>
      </c>
    </row>
    <row r="26" spans="1:8" ht="15" thickBot="1" x14ac:dyDescent="0.4">
      <c r="A26" s="18">
        <v>2000</v>
      </c>
      <c r="B26" s="19">
        <f t="shared" si="2"/>
        <v>2750</v>
      </c>
      <c r="C26" s="19">
        <f t="shared" si="3"/>
        <v>215000</v>
      </c>
      <c r="D26" s="19">
        <f t="shared" si="4"/>
        <v>2750</v>
      </c>
      <c r="E26" s="19">
        <f t="shared" si="5"/>
        <v>2750</v>
      </c>
      <c r="F26" s="19">
        <f t="shared" si="6"/>
        <v>0</v>
      </c>
      <c r="G26" s="19">
        <f t="shared" si="7"/>
        <v>212250</v>
      </c>
      <c r="H26" s="20">
        <f t="shared" si="8"/>
        <v>0</v>
      </c>
    </row>
  </sheetData>
  <mergeCells count="3">
    <mergeCell ref="A19:H19"/>
    <mergeCell ref="A11:K15"/>
    <mergeCell ref="M5:P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F5" sqref="F5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5.6328125" customWidth="1"/>
    <col min="8" max="8" width="5.453125" customWidth="1"/>
    <col min="9" max="9" width="5.54296875" customWidth="1"/>
    <col min="10" max="10" width="6.6328125" bestFit="1" customWidth="1"/>
    <col min="11" max="11" width="13.1796875" customWidth="1"/>
    <col min="12" max="12" width="9.08984375" customWidth="1"/>
    <col min="13" max="13" width="11.1796875" bestFit="1" customWidth="1"/>
    <col min="14" max="14" width="6.453125" bestFit="1" customWidth="1"/>
    <col min="15" max="15" width="7.7265625" bestFit="1" customWidth="1"/>
  </cols>
  <sheetData>
    <row r="1" spans="1:16" ht="28.5" customHeight="1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20</v>
      </c>
      <c r="N1" s="9" t="s">
        <v>19</v>
      </c>
      <c r="O1" s="9" t="s">
        <v>16</v>
      </c>
      <c r="P1" s="1"/>
    </row>
    <row r="2" spans="1:16" x14ac:dyDescent="0.35">
      <c r="A2" s="26" t="s">
        <v>3</v>
      </c>
      <c r="B2" s="21" t="s">
        <v>4</v>
      </c>
      <c r="C2" s="13">
        <v>120</v>
      </c>
      <c r="D2" s="13">
        <v>75000</v>
      </c>
      <c r="E2" s="13">
        <v>8.5</v>
      </c>
      <c r="F2" s="13">
        <v>80</v>
      </c>
      <c r="G2" s="22">
        <f>C2*0.1</f>
        <v>12</v>
      </c>
      <c r="H2" s="22">
        <f>D2/1000</f>
        <v>75</v>
      </c>
      <c r="I2" s="22">
        <f>E2*10</f>
        <v>85</v>
      </c>
      <c r="J2" s="23">
        <f>SUM(G2:I2)</f>
        <v>172</v>
      </c>
      <c r="K2" s="24">
        <v>1</v>
      </c>
      <c r="L2" s="2"/>
      <c r="M2" s="6">
        <f>SUMPRODUCT(J2:J7, K2:K7)</f>
        <v>518.5</v>
      </c>
      <c r="N2" s="5">
        <f>SUMPRODUCT(F2:F7, K2:K7)</f>
        <v>200</v>
      </c>
      <c r="O2" s="25">
        <v>200</v>
      </c>
      <c r="P2" s="2"/>
    </row>
    <row r="3" spans="1:16" x14ac:dyDescent="0.35">
      <c r="A3" s="26" t="s">
        <v>5</v>
      </c>
      <c r="B3" s="21" t="s">
        <v>6</v>
      </c>
      <c r="C3" s="13">
        <v>45</v>
      </c>
      <c r="D3" s="13">
        <v>15000</v>
      </c>
      <c r="E3" s="13">
        <v>7.2</v>
      </c>
      <c r="F3" s="13">
        <v>40</v>
      </c>
      <c r="G3" s="22">
        <f t="shared" ref="G3:G7" si="0">C3*0.1</f>
        <v>4.5</v>
      </c>
      <c r="H3" s="22">
        <f t="shared" ref="H3:H7" si="1">D3/1000</f>
        <v>15</v>
      </c>
      <c r="I3" s="22">
        <f t="shared" ref="I3:I7" si="2">E3*10</f>
        <v>72</v>
      </c>
      <c r="J3" s="23">
        <f t="shared" ref="J3:J7" si="3">SUM(G3:I3)</f>
        <v>91.5</v>
      </c>
      <c r="K3" s="24">
        <v>0</v>
      </c>
      <c r="L3" s="2"/>
      <c r="M3" s="8">
        <f>M2/J9</f>
        <v>0.5339855818743563</v>
      </c>
      <c r="N3" s="7">
        <f>N2/O2</f>
        <v>1</v>
      </c>
      <c r="O3" s="2"/>
      <c r="P3" s="2"/>
    </row>
    <row r="4" spans="1:16" x14ac:dyDescent="0.35">
      <c r="A4" s="21" t="s">
        <v>7</v>
      </c>
      <c r="B4" s="21" t="s">
        <v>8</v>
      </c>
      <c r="C4" s="13">
        <v>200</v>
      </c>
      <c r="D4" s="13">
        <v>250000</v>
      </c>
      <c r="E4" s="13">
        <v>9.1</v>
      </c>
      <c r="F4" s="13">
        <v>165</v>
      </c>
      <c r="G4" s="22">
        <f t="shared" si="0"/>
        <v>20</v>
      </c>
      <c r="H4" s="22">
        <f t="shared" si="1"/>
        <v>250</v>
      </c>
      <c r="I4" s="22">
        <f t="shared" si="2"/>
        <v>91</v>
      </c>
      <c r="J4" s="23">
        <f t="shared" si="3"/>
        <v>361</v>
      </c>
      <c r="K4" s="24">
        <v>0</v>
      </c>
      <c r="L4" s="2"/>
      <c r="M4" s="2"/>
      <c r="N4" s="2"/>
      <c r="O4" s="2"/>
      <c r="P4" s="2"/>
    </row>
    <row r="5" spans="1:16" ht="14.5" customHeight="1" x14ac:dyDescent="0.35">
      <c r="A5" s="26" t="s">
        <v>9</v>
      </c>
      <c r="B5" s="21" t="s">
        <v>10</v>
      </c>
      <c r="C5" s="13">
        <v>80</v>
      </c>
      <c r="D5" s="13">
        <v>110000</v>
      </c>
      <c r="E5" s="13">
        <v>9.5</v>
      </c>
      <c r="F5" s="13">
        <v>60</v>
      </c>
      <c r="G5" s="22">
        <f t="shared" si="0"/>
        <v>8</v>
      </c>
      <c r="H5" s="22">
        <f t="shared" si="1"/>
        <v>110</v>
      </c>
      <c r="I5" s="22">
        <f t="shared" si="2"/>
        <v>95</v>
      </c>
      <c r="J5" s="23">
        <f t="shared" si="3"/>
        <v>213</v>
      </c>
      <c r="K5" s="24">
        <v>1</v>
      </c>
      <c r="L5" s="2"/>
      <c r="M5" s="35" t="s">
        <v>42</v>
      </c>
      <c r="N5" s="35"/>
      <c r="O5" s="35"/>
      <c r="P5" s="35"/>
    </row>
    <row r="6" spans="1:16" x14ac:dyDescent="0.35">
      <c r="A6" s="36" t="s">
        <v>11</v>
      </c>
      <c r="B6" s="21" t="s">
        <v>12</v>
      </c>
      <c r="C6" s="13">
        <v>30</v>
      </c>
      <c r="D6" s="13">
        <v>5000</v>
      </c>
      <c r="E6" s="13">
        <v>6.4</v>
      </c>
      <c r="F6" s="13">
        <v>25</v>
      </c>
      <c r="G6" s="22">
        <f t="shared" si="0"/>
        <v>3</v>
      </c>
      <c r="H6" s="22">
        <f t="shared" si="1"/>
        <v>5</v>
      </c>
      <c r="I6" s="22">
        <f t="shared" si="2"/>
        <v>64</v>
      </c>
      <c r="J6" s="23">
        <f t="shared" si="3"/>
        <v>72</v>
      </c>
      <c r="K6" s="24">
        <v>1</v>
      </c>
      <c r="L6" s="2"/>
      <c r="M6" s="35"/>
      <c r="N6" s="35"/>
      <c r="O6" s="35"/>
      <c r="P6" s="35"/>
    </row>
    <row r="7" spans="1:16" x14ac:dyDescent="0.35">
      <c r="A7" s="36" t="s">
        <v>13</v>
      </c>
      <c r="B7" s="21" t="s">
        <v>14</v>
      </c>
      <c r="C7" s="13">
        <v>15</v>
      </c>
      <c r="D7" s="13">
        <v>2000</v>
      </c>
      <c r="E7" s="13">
        <v>5.8</v>
      </c>
      <c r="F7" s="13">
        <v>35</v>
      </c>
      <c r="G7" s="22">
        <f t="shared" si="0"/>
        <v>1.5</v>
      </c>
      <c r="H7" s="22">
        <f t="shared" si="1"/>
        <v>2</v>
      </c>
      <c r="I7" s="22">
        <f t="shared" si="2"/>
        <v>58</v>
      </c>
      <c r="J7" s="23">
        <f t="shared" si="3"/>
        <v>61.5</v>
      </c>
      <c r="K7" s="24">
        <v>1</v>
      </c>
      <c r="L7" s="2"/>
      <c r="M7" s="35"/>
      <c r="N7" s="35"/>
      <c r="O7" s="35"/>
      <c r="P7" s="35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5"/>
      <c r="N8" s="35"/>
      <c r="O8" s="35"/>
      <c r="P8" s="35"/>
    </row>
    <row r="9" spans="1:16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971</v>
      </c>
      <c r="K9" s="2"/>
      <c r="L9" s="2"/>
      <c r="M9" s="2"/>
      <c r="N9" s="2"/>
      <c r="O9" s="2"/>
      <c r="P9" s="2"/>
    </row>
    <row r="12" spans="1:16" x14ac:dyDescent="0.35">
      <c r="B12" s="10" t="s">
        <v>39</v>
      </c>
    </row>
    <row r="13" spans="1:16" x14ac:dyDescent="0.35">
      <c r="B13" t="s">
        <v>35</v>
      </c>
    </row>
    <row r="14" spans="1:16" x14ac:dyDescent="0.35">
      <c r="B14" t="s">
        <v>34</v>
      </c>
    </row>
    <row r="15" spans="1:16" x14ac:dyDescent="0.35">
      <c r="B15" t="s">
        <v>36</v>
      </c>
    </row>
  </sheetData>
  <mergeCells count="1">
    <mergeCell ref="M5:P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winsorized Min–Max norm</vt:lpstr>
      <vt:lpstr>Manual weighted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</dc:creator>
  <cp:lastModifiedBy>Fawaz</cp:lastModifiedBy>
  <dcterms:created xsi:type="dcterms:W3CDTF">2025-10-15T06:55:27Z</dcterms:created>
  <dcterms:modified xsi:type="dcterms:W3CDTF">2025-10-16T02:15:31Z</dcterms:modified>
</cp:coreProperties>
</file>