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waz\Documents\GitHub\ITSM_value-driven-prioritizer\templates\"/>
    </mc:Choice>
  </mc:AlternateContent>
  <bookViews>
    <workbookView xWindow="0" yWindow="0" windowWidth="19200" windowHeight="6930"/>
  </bookViews>
  <sheets>
    <sheet name="winsorized Min–Max norm" sheetId="2" r:id="rId1"/>
    <sheet name="Manual weighted norm" sheetId="1" r:id="rId2"/>
  </sheets>
  <definedNames>
    <definedName name="solver_adj" localSheetId="1" hidden="1">'Manual weighted norm'!$K$2:$K$7</definedName>
    <definedName name="solver_adj" localSheetId="0" hidden="1">'winsorized Min–Max norm'!$K$2:$K$7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'Manual weighted norm'!$K$2:$K$7</definedName>
    <definedName name="solver_lhs1" localSheetId="0" hidden="1">'winsorized Min–Max norm'!$K$2:$K$7</definedName>
    <definedName name="solver_lhs2" localSheetId="1" hidden="1">'Manual weighted norm'!$N$2</definedName>
    <definedName name="solver_lhs2" localSheetId="0" hidden="1">'winsorized Min–Max norm'!$N$2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'Manual weighted norm'!$M$2</definedName>
    <definedName name="solver_opt" localSheetId="0" hidden="1">'winsorized Min–Max norm'!$M$2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1</definedName>
    <definedName name="solver_rhs1" localSheetId="1" hidden="1">binary</definedName>
    <definedName name="solver_rhs1" localSheetId="0" hidden="1">binary</definedName>
    <definedName name="solver_rhs2" localSheetId="1" hidden="1">'Manual weighted norm'!$O$2</definedName>
    <definedName name="solver_rhs2" localSheetId="0" hidden="1">'winsorized Min–Max norm'!$O$2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C19" i="2"/>
  <c r="G19" i="2" s="1"/>
  <c r="B19" i="2"/>
  <c r="D19" i="2" s="1"/>
  <c r="E19" i="2" s="1"/>
  <c r="F19" i="2" s="1"/>
  <c r="H19" i="2" s="1"/>
  <c r="D18" i="2"/>
  <c r="E18" i="2" s="1"/>
  <c r="F18" i="2" s="1"/>
  <c r="H18" i="2" s="1"/>
  <c r="C18" i="2"/>
  <c r="G18" i="2" s="1"/>
  <c r="B18" i="2"/>
  <c r="G17" i="2"/>
  <c r="C17" i="2"/>
  <c r="B17" i="2"/>
  <c r="D17" i="2" s="1"/>
  <c r="E17" i="2" s="1"/>
  <c r="F17" i="2" s="1"/>
  <c r="H17" i="2" s="1"/>
  <c r="C16" i="2"/>
  <c r="B16" i="2"/>
  <c r="D16" i="2" s="1"/>
  <c r="E16" i="2" s="1"/>
  <c r="F16" i="2" s="1"/>
  <c r="G15" i="2"/>
  <c r="C15" i="2"/>
  <c r="B15" i="2"/>
  <c r="D15" i="2" s="1"/>
  <c r="E15" i="2" s="1"/>
  <c r="F15" i="2" s="1"/>
  <c r="H15" i="2" s="1"/>
  <c r="G14" i="2"/>
  <c r="D14" i="2"/>
  <c r="E14" i="2" s="1"/>
  <c r="F14" i="2" s="1"/>
  <c r="H14" i="2" s="1"/>
  <c r="C14" i="2"/>
  <c r="B14" i="2"/>
  <c r="J7" i="2"/>
  <c r="I7" i="2"/>
  <c r="H7" i="2"/>
  <c r="G7" i="2"/>
  <c r="J6" i="2"/>
  <c r="I6" i="2"/>
  <c r="H6" i="2"/>
  <c r="G6" i="2"/>
  <c r="I5" i="2"/>
  <c r="H5" i="2"/>
  <c r="G5" i="2"/>
  <c r="J5" i="2" s="1"/>
  <c r="J4" i="2"/>
  <c r="I4" i="2"/>
  <c r="H4" i="2"/>
  <c r="G4" i="2"/>
  <c r="I3" i="2"/>
  <c r="H3" i="2"/>
  <c r="G3" i="2"/>
  <c r="J3" i="2" s="1"/>
  <c r="N2" i="2"/>
  <c r="N3" i="2" s="1"/>
  <c r="I2" i="2"/>
  <c r="H2" i="2"/>
  <c r="G2" i="2"/>
  <c r="N2" i="1"/>
  <c r="J9" i="2" l="1"/>
  <c r="M2" i="2"/>
  <c r="M3" i="2" s="1"/>
  <c r="G16" i="2"/>
  <c r="H16" i="2" s="1"/>
  <c r="J2" i="1"/>
  <c r="J4" i="1"/>
  <c r="N3" i="1"/>
  <c r="J3" i="1" l="1"/>
  <c r="J7" i="1"/>
  <c r="J5" i="1"/>
  <c r="J6" i="1"/>
  <c r="J9" i="1" l="1"/>
  <c r="M2" i="1"/>
  <c r="M3" i="1" s="1"/>
</calcChain>
</file>

<file path=xl/comments1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Fawaz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Fawaz: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<sst xmlns="http://schemas.openxmlformats.org/spreadsheetml/2006/main" count="68" uniqueCount="42">
  <si>
    <t>ProblemID</t>
  </si>
  <si>
    <t>Description</t>
  </si>
  <si>
    <t>FinancialImpactUSD</t>
  </si>
  <si>
    <t>PRB001</t>
  </si>
  <si>
    <t>CRM platform latency during peak sales hours</t>
  </si>
  <si>
    <t>PRB002</t>
  </si>
  <si>
    <t>VPN connection drops for remote marketing team</t>
  </si>
  <si>
    <t>PRB003</t>
  </si>
  <si>
    <t>Finance department reports batch processing failure</t>
  </si>
  <si>
    <t>PRB004</t>
  </si>
  <si>
    <t>Customer-facing portal login page times out intermittently</t>
  </si>
  <si>
    <t>PRB005</t>
  </si>
  <si>
    <t>Email delivery delays for outbound communications</t>
  </si>
  <si>
    <t>PRB006</t>
  </si>
  <si>
    <t>Intranet knowledge base search returns irrelevant results</t>
  </si>
  <si>
    <t>ImpactScore</t>
  </si>
  <si>
    <t>Max Hrs Budget</t>
  </si>
  <si>
    <t>FI norm</t>
  </si>
  <si>
    <t>BH norm</t>
  </si>
  <si>
    <t>Efforts</t>
  </si>
  <si>
    <t>ImpactScoreAddressed</t>
  </si>
  <si>
    <t>5th Perct</t>
  </si>
  <si>
    <t>95th Perct</t>
  </si>
  <si>
    <t>95th-5th</t>
  </si>
  <si>
    <t>norm</t>
  </si>
  <si>
    <t>MAX with 5th</t>
  </si>
  <si>
    <t>MIN with 95th</t>
  </si>
  <si>
    <t>Eg: winsorized Min–Max normalization - Calculation Steps</t>
  </si>
  <si>
    <t>Value-MAX of 5th</t>
  </si>
  <si>
    <t>Fix This? Solver Selection</t>
  </si>
  <si>
    <t>User Frustration Score</t>
  </si>
  <si>
    <t>Financial Impact USD</t>
  </si>
  <si>
    <t>Business Hours Lost</t>
  </si>
  <si>
    <t>Estimated Fix Effort Hours</t>
  </si>
  <si>
    <t>Financial Impact USD = divide by 1000 as normalization factor. Otherwise it would completely dominate the other component due to high value</t>
  </si>
  <si>
    <t>Business Hour Lost = multiply with 0.1 as a weighting factor to converts lost hours into a score that can be compared to the other component</t>
  </si>
  <si>
    <t>User Frustration Score = amplify its voice by multiplying with x 10, otherwise its influence would be minimal compared to the financial and operational numbers.</t>
  </si>
  <si>
    <t>UF norm</t>
  </si>
  <si>
    <t>Total</t>
  </si>
  <si>
    <t>Summary: Utilizing 100% of allocated budget, we could unlock 53% impact value problems using manual weighted normalization calc method.</t>
  </si>
  <si>
    <t>Summary: Utilizing 90% of allocated budget, we could unlock 57% impact value problems using winsorized MIN-MAX normalization cal method.</t>
  </si>
  <si>
    <t>manual weighted normalization calc based on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</si>
</sst>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/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/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7</xdr:row>
      <xdr:rowOff>38100</xdr:rowOff>
    </xdr:from>
    <xdr:to>
      <xdr:col>9</xdr:col>
      <xdr:colOff>406400</xdr:colOff>
      <xdr:row>15</xdr:row>
      <xdr:rowOff>101600</xdr:rowOff>
    </xdr:to>
    <xdr:cxnSp macro="">
      <xdr:nvCxnSpPr>
        <xdr:cNvPr id="2" name="Curved Connector 1"/>
        <xdr:cNvCxnSpPr/>
      </xdr:nvCxnSpPr>
      <xdr:spPr>
        <a:xfrm rot="5400000" flipH="1" flipV="1">
          <a:off x="6407150" y="1981200"/>
          <a:ext cx="1727200" cy="774700"/>
        </a:xfrm>
        <a:prstGeom prst="curvedConnector3">
          <a:avLst>
            <a:gd name="adj1" fmla="val -15809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1</xdr:col>
      <xdr:colOff>885601</xdr:colOff>
      <xdr:row>12</xdr:row>
      <xdr:rowOff>340810</xdr:rowOff>
    </xdr:from>
    <xdr:ext cx="3086550" cy="937629"/>
    <xdr:sp macro="" textlink="">
      <xdr:nvSpPr>
        <xdr:cNvPr id="3" name="Rectangle 2"/>
        <xdr:cNvSpPr/>
      </xdr:nvSpPr>
      <xdr:spPr>
        <a:xfrm rot="20686726">
          <a:off x="1552351" y="2734760"/>
          <a:ext cx="308655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Eg. for Ref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showGridLines="0" tabSelected="1" workbookViewId="0">
      <selection activeCell="L11" sqref="L11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8.1796875" bestFit="1" customWidth="1"/>
    <col min="8" max="8" width="7.26953125" customWidth="1"/>
    <col min="9" max="9" width="8" bestFit="1" customWidth="1"/>
    <col min="10" max="10" width="6.6328125" bestFit="1" customWidth="1"/>
    <col min="11" max="11" width="13.1796875" customWidth="1"/>
    <col min="12" max="12" width="9.08984375" customWidth="1"/>
    <col min="13" max="13" width="11.1796875" bestFit="1" customWidth="1"/>
    <col min="14" max="14" width="6.453125" bestFit="1" customWidth="1"/>
    <col min="15" max="15" width="7.7265625" bestFit="1" customWidth="1"/>
  </cols>
  <sheetData>
    <row r="1" spans="1:16" ht="28.5" customHeight="1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20</v>
      </c>
      <c r="N1" s="9" t="s">
        <v>19</v>
      </c>
      <c r="O1" s="9" t="s">
        <v>16</v>
      </c>
      <c r="P1" s="1"/>
    </row>
    <row r="2" spans="1:16" x14ac:dyDescent="0.35">
      <c r="A2" s="29" t="s">
        <v>3</v>
      </c>
      <c r="B2" s="24" t="s">
        <v>4</v>
      </c>
      <c r="C2" s="13">
        <v>120</v>
      </c>
      <c r="D2" s="13">
        <v>75000</v>
      </c>
      <c r="E2" s="13">
        <v>8.5</v>
      </c>
      <c r="F2" s="13">
        <v>80</v>
      </c>
      <c r="G2" s="25">
        <f>(MIN(MAX(C2, (_xlfn.PERCENTILE.INC(C$2:C$7, 0.05))), (_xlfn.PERCENTILE.INC(C$2:C$7, 0.95))) - (_xlfn.PERCENTILE.INC(C$2:C$7, 0.05))) / ((_xlfn.PERCENTILE.INC(C$2:C$7, 0.95)) - (_xlfn.PERCENTILE.INC(C$2:C$7, 0.05)))</f>
        <v>0.62790697674418605</v>
      </c>
      <c r="H2" s="25">
        <f>(MIN(MAX(D2, (_xlfn.PERCENTILE.INC(D$2:D$7, 0.05))), (_xlfn.PERCENTILE.INC(D$2:D$7, 0.95))) - (_xlfn.PERCENTILE.INC(D$2:D$7, 0.05))) / ((_xlfn.PERCENTILE.INC(D$2:D$7, 0.95)) - (_xlfn.PERCENTILE.INC(D$2:D$7, 0.05)))</f>
        <v>0.34040047114252059</v>
      </c>
      <c r="I2" s="25">
        <f>(MIN(MAX(E2, (_xlfn.PERCENTILE.INC(E$2:E$7, 0.05))), (_xlfn.PERCENTILE.INC(E$2:E$7, 0.95))) - (_xlfn.PERCENTILE.INC(E$2:E$7, 0.05))) / ((_xlfn.PERCENTILE.INC(E$2:E$7, 0.95)) - (_xlfn.PERCENTILE.INC(E$2:E$7, 0.05)))</f>
        <v>0.73913043478260865</v>
      </c>
      <c r="J2" s="26">
        <f>SUM(G2:I2)</f>
        <v>1.7074378826693153</v>
      </c>
      <c r="K2" s="27">
        <v>1</v>
      </c>
      <c r="L2" s="2"/>
      <c r="M2" s="6">
        <f>SUMPRODUCT(J2:J7, K2:K7)</f>
        <v>4.1754076942956742</v>
      </c>
      <c r="N2" s="5">
        <f>SUMPRODUCT(F2:F7, K2:K7)</f>
        <v>180</v>
      </c>
      <c r="O2" s="28">
        <v>200</v>
      </c>
      <c r="P2" s="2"/>
    </row>
    <row r="3" spans="1:16" x14ac:dyDescent="0.35">
      <c r="A3" s="29" t="s">
        <v>5</v>
      </c>
      <c r="B3" s="24" t="s">
        <v>6</v>
      </c>
      <c r="C3" s="13">
        <v>45</v>
      </c>
      <c r="D3" s="13">
        <v>15000</v>
      </c>
      <c r="E3" s="13">
        <v>7.2</v>
      </c>
      <c r="F3" s="13">
        <v>40</v>
      </c>
      <c r="G3" s="25">
        <f t="shared" ref="G3:I7" si="0">(MIN(MAX(C3, (_xlfn.PERCENTILE.INC(C$2:C$7, 0.05))), (_xlfn.PERCENTILE.INC(C$2:C$7, 0.95))) - (_xlfn.PERCENTILE.INC(C$2:C$7, 0.05))) / ((_xlfn.PERCENTILE.INC(C$2:C$7, 0.95)) - (_xlfn.PERCENTILE.INC(C$2:C$7, 0.05)))</f>
        <v>0.16279069767441862</v>
      </c>
      <c r="H3" s="25">
        <f t="shared" si="0"/>
        <v>5.7714958775029447E-2</v>
      </c>
      <c r="I3" s="25">
        <f t="shared" si="0"/>
        <v>0.36231884057971014</v>
      </c>
      <c r="J3" s="26">
        <f t="shared" ref="J3:J7" si="1">SUM(G3:I3)</f>
        <v>0.58282449702915817</v>
      </c>
      <c r="K3" s="27">
        <v>1</v>
      </c>
      <c r="L3" s="2"/>
      <c r="M3" s="8">
        <f>M2/J9</f>
        <v>0.57203210560330664</v>
      </c>
      <c r="N3" s="7">
        <f>N2/O2</f>
        <v>0.9</v>
      </c>
      <c r="O3" s="2"/>
      <c r="P3" s="2"/>
    </row>
    <row r="4" spans="1:16" x14ac:dyDescent="0.35">
      <c r="A4" s="24" t="s">
        <v>7</v>
      </c>
      <c r="B4" s="24" t="s">
        <v>8</v>
      </c>
      <c r="C4" s="13">
        <v>200</v>
      </c>
      <c r="D4" s="13">
        <v>250000</v>
      </c>
      <c r="E4" s="13">
        <v>9.1</v>
      </c>
      <c r="F4" s="13">
        <v>150</v>
      </c>
      <c r="G4" s="25">
        <f t="shared" si="0"/>
        <v>1</v>
      </c>
      <c r="H4" s="25">
        <f t="shared" si="0"/>
        <v>1</v>
      </c>
      <c r="I4" s="25">
        <f t="shared" si="0"/>
        <v>0.9130434782608694</v>
      </c>
      <c r="J4" s="26">
        <f t="shared" si="1"/>
        <v>2.9130434782608692</v>
      </c>
      <c r="K4" s="27">
        <v>0</v>
      </c>
      <c r="L4" s="2"/>
      <c r="M4" s="2"/>
      <c r="N4" s="2"/>
      <c r="O4" s="2"/>
      <c r="P4" s="2"/>
    </row>
    <row r="5" spans="1:16" ht="14.5" customHeight="1" x14ac:dyDescent="0.35">
      <c r="A5" s="29" t="s">
        <v>9</v>
      </c>
      <c r="B5" s="24" t="s">
        <v>10</v>
      </c>
      <c r="C5" s="13">
        <v>80</v>
      </c>
      <c r="D5" s="13">
        <v>110000</v>
      </c>
      <c r="E5" s="13">
        <v>9.5</v>
      </c>
      <c r="F5" s="13">
        <v>60</v>
      </c>
      <c r="G5" s="25">
        <f t="shared" si="0"/>
        <v>0.37984496124031009</v>
      </c>
      <c r="H5" s="25">
        <f t="shared" si="0"/>
        <v>0.5053003533568905</v>
      </c>
      <c r="I5" s="25">
        <f t="shared" si="0"/>
        <v>1</v>
      </c>
      <c r="J5" s="26">
        <f t="shared" si="1"/>
        <v>1.8851453145972006</v>
      </c>
      <c r="K5" s="27">
        <v>1</v>
      </c>
      <c r="L5" s="2"/>
      <c r="M5" s="30" t="s">
        <v>40</v>
      </c>
      <c r="N5" s="30"/>
      <c r="O5" s="30"/>
      <c r="P5" s="30"/>
    </row>
    <row r="6" spans="1:16" x14ac:dyDescent="0.35">
      <c r="A6" s="24" t="s">
        <v>11</v>
      </c>
      <c r="B6" s="24" t="s">
        <v>12</v>
      </c>
      <c r="C6" s="13">
        <v>30</v>
      </c>
      <c r="D6" s="13">
        <v>5000</v>
      </c>
      <c r="E6" s="13">
        <v>6.4</v>
      </c>
      <c r="F6" s="13">
        <v>25</v>
      </c>
      <c r="G6" s="25">
        <f t="shared" si="0"/>
        <v>6.9767441860465115E-2</v>
      </c>
      <c r="H6" s="25">
        <f t="shared" si="0"/>
        <v>1.0600706713780919E-2</v>
      </c>
      <c r="I6" s="25">
        <f t="shared" si="0"/>
        <v>0.1304347826086957</v>
      </c>
      <c r="J6" s="26">
        <f t="shared" si="1"/>
        <v>0.21080293118294174</v>
      </c>
      <c r="K6" s="27">
        <v>0</v>
      </c>
      <c r="L6" s="2"/>
      <c r="M6" s="31"/>
      <c r="N6" s="31"/>
      <c r="O6" s="31"/>
      <c r="P6" s="31"/>
    </row>
    <row r="7" spans="1:16" x14ac:dyDescent="0.35">
      <c r="A7" s="24" t="s">
        <v>13</v>
      </c>
      <c r="B7" s="24" t="s">
        <v>14</v>
      </c>
      <c r="C7" s="13">
        <v>15</v>
      </c>
      <c r="D7" s="13">
        <v>2000</v>
      </c>
      <c r="E7" s="13">
        <v>5.8</v>
      </c>
      <c r="F7" s="13">
        <v>35</v>
      </c>
      <c r="G7" s="25">
        <f t="shared" si="0"/>
        <v>0</v>
      </c>
      <c r="H7" s="25">
        <f t="shared" si="0"/>
        <v>0</v>
      </c>
      <c r="I7" s="25">
        <f t="shared" si="0"/>
        <v>0</v>
      </c>
      <c r="J7" s="26">
        <f t="shared" si="1"/>
        <v>0</v>
      </c>
      <c r="K7" s="27">
        <v>0</v>
      </c>
      <c r="L7" s="2"/>
      <c r="M7" s="31"/>
      <c r="N7" s="31"/>
      <c r="O7" s="31"/>
      <c r="P7" s="31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1"/>
      <c r="N8" s="31"/>
      <c r="O8" s="31"/>
      <c r="P8" s="31"/>
    </row>
    <row r="9" spans="1:16" x14ac:dyDescent="0.35">
      <c r="C9" s="2"/>
      <c r="D9" s="2"/>
      <c r="E9" s="2"/>
      <c r="F9" s="2"/>
      <c r="G9" s="3"/>
      <c r="H9" s="3"/>
      <c r="I9" s="3"/>
      <c r="J9" s="4">
        <f>SUM(J2:J7)</f>
        <v>7.2992541037394849</v>
      </c>
      <c r="K9" s="2"/>
      <c r="L9" s="2"/>
      <c r="M9" s="2"/>
      <c r="N9" s="2"/>
      <c r="O9" s="2"/>
      <c r="P9" s="2"/>
    </row>
    <row r="11" spans="1:16" ht="15" thickBot="1" x14ac:dyDescent="0.4"/>
    <row r="12" spans="1:16" x14ac:dyDescent="0.35">
      <c r="A12" s="14" t="s">
        <v>27</v>
      </c>
      <c r="B12" s="15"/>
      <c r="C12" s="15"/>
      <c r="D12" s="15"/>
      <c r="E12" s="15"/>
      <c r="F12" s="15"/>
      <c r="G12" s="15"/>
      <c r="H12" s="16"/>
    </row>
    <row r="13" spans="1:16" ht="29" x14ac:dyDescent="0.35">
      <c r="A13" s="17" t="s">
        <v>2</v>
      </c>
      <c r="B13" s="12" t="s">
        <v>21</v>
      </c>
      <c r="C13" s="12" t="s">
        <v>22</v>
      </c>
      <c r="D13" s="12" t="s">
        <v>25</v>
      </c>
      <c r="E13" s="12" t="s">
        <v>26</v>
      </c>
      <c r="F13" s="12" t="s">
        <v>28</v>
      </c>
      <c r="G13" s="12" t="s">
        <v>23</v>
      </c>
      <c r="H13" s="18" t="s">
        <v>24</v>
      </c>
    </row>
    <row r="14" spans="1:16" x14ac:dyDescent="0.35">
      <c r="A14" s="19">
        <v>75000</v>
      </c>
      <c r="B14" s="13">
        <f>_xlfn.PERCENTILE.INC($A$14:$A$19, 0.05)</f>
        <v>2750</v>
      </c>
      <c r="C14" s="13">
        <f>_xlfn.PERCENTILE.INC($A$14:$A$19, 0.95)</f>
        <v>215000</v>
      </c>
      <c r="D14" s="13">
        <f>MAX(A14,B14)</f>
        <v>75000</v>
      </c>
      <c r="E14" s="13">
        <f>MIN(D14,C14)</f>
        <v>75000</v>
      </c>
      <c r="F14" s="13">
        <f>E14-B14</f>
        <v>72250</v>
      </c>
      <c r="G14" s="13">
        <f>C14-B14</f>
        <v>212250</v>
      </c>
      <c r="H14" s="20">
        <f>F14/G14</f>
        <v>0.34040047114252059</v>
      </c>
    </row>
    <row r="15" spans="1:16" x14ac:dyDescent="0.35">
      <c r="A15" s="19">
        <v>15000</v>
      </c>
      <c r="B15" s="13">
        <f>_xlfn.PERCENTILE.INC($A$14:$A$19, 0.05)</f>
        <v>2750</v>
      </c>
      <c r="C15" s="13">
        <f>_xlfn.PERCENTILE.INC($A$14:$A$19, 0.95)</f>
        <v>215000</v>
      </c>
      <c r="D15" s="13">
        <f t="shared" ref="D15:D19" si="2">MAX(A15,B15)</f>
        <v>15000</v>
      </c>
      <c r="E15" s="13">
        <f t="shared" ref="E15:E19" si="3">MIN(D15,C15)</f>
        <v>15000</v>
      </c>
      <c r="F15" s="13">
        <f t="shared" ref="F15:F19" si="4">E15-B15</f>
        <v>12250</v>
      </c>
      <c r="G15" s="13">
        <f t="shared" ref="G15:G19" si="5">C15-B15</f>
        <v>212250</v>
      </c>
      <c r="H15" s="20">
        <f t="shared" ref="H15:H19" si="6">F15/G15</f>
        <v>5.7714958775029447E-2</v>
      </c>
    </row>
    <row r="16" spans="1:16" x14ac:dyDescent="0.35">
      <c r="A16" s="19">
        <v>250000</v>
      </c>
      <c r="B16" s="13">
        <f>_xlfn.PERCENTILE.INC($A$14:$A$19, 0.05)</f>
        <v>2750</v>
      </c>
      <c r="C16" s="13">
        <f>_xlfn.PERCENTILE.INC($A$14:$A$19, 0.95)</f>
        <v>215000</v>
      </c>
      <c r="D16" s="13">
        <f t="shared" si="2"/>
        <v>250000</v>
      </c>
      <c r="E16" s="13">
        <f t="shared" si="3"/>
        <v>215000</v>
      </c>
      <c r="F16" s="13">
        <f t="shared" si="4"/>
        <v>212250</v>
      </c>
      <c r="G16" s="13">
        <f t="shared" si="5"/>
        <v>212250</v>
      </c>
      <c r="H16" s="20">
        <f t="shared" si="6"/>
        <v>1</v>
      </c>
    </row>
    <row r="17" spans="1:8" x14ac:dyDescent="0.35">
      <c r="A17" s="19">
        <v>110000</v>
      </c>
      <c r="B17" s="13">
        <f>_xlfn.PERCENTILE.INC($A$14:$A$19, 0.05)</f>
        <v>2750</v>
      </c>
      <c r="C17" s="13">
        <f>_xlfn.PERCENTILE.INC($A$14:$A$19, 0.95)</f>
        <v>215000</v>
      </c>
      <c r="D17" s="13">
        <f t="shared" si="2"/>
        <v>110000</v>
      </c>
      <c r="E17" s="13">
        <f t="shared" si="3"/>
        <v>110000</v>
      </c>
      <c r="F17" s="13">
        <f t="shared" si="4"/>
        <v>107250</v>
      </c>
      <c r="G17" s="13">
        <f t="shared" si="5"/>
        <v>212250</v>
      </c>
      <c r="H17" s="20">
        <f t="shared" si="6"/>
        <v>0.5053003533568905</v>
      </c>
    </row>
    <row r="18" spans="1:8" x14ac:dyDescent="0.35">
      <c r="A18" s="19">
        <v>5000</v>
      </c>
      <c r="B18" s="13">
        <f>_xlfn.PERCENTILE.INC($A$14:$A$19, 0.05)</f>
        <v>2750</v>
      </c>
      <c r="C18" s="13">
        <f>_xlfn.PERCENTILE.INC($A$14:$A$19, 0.95)</f>
        <v>215000</v>
      </c>
      <c r="D18" s="13">
        <f t="shared" si="2"/>
        <v>5000</v>
      </c>
      <c r="E18" s="13">
        <f t="shared" si="3"/>
        <v>5000</v>
      </c>
      <c r="F18" s="13">
        <f t="shared" si="4"/>
        <v>2250</v>
      </c>
      <c r="G18" s="13">
        <f t="shared" si="5"/>
        <v>212250</v>
      </c>
      <c r="H18" s="20">
        <f t="shared" si="6"/>
        <v>1.0600706713780919E-2</v>
      </c>
    </row>
    <row r="19" spans="1:8" ht="15" thickBot="1" x14ac:dyDescent="0.4">
      <c r="A19" s="21">
        <v>2000</v>
      </c>
      <c r="B19" s="22">
        <f>_xlfn.PERCENTILE.INC($A$14:$A$19, 0.05)</f>
        <v>2750</v>
      </c>
      <c r="C19" s="22">
        <f>_xlfn.PERCENTILE.INC($A$14:$A$19, 0.95)</f>
        <v>215000</v>
      </c>
      <c r="D19" s="22">
        <f t="shared" si="2"/>
        <v>2750</v>
      </c>
      <c r="E19" s="22">
        <f t="shared" si="3"/>
        <v>2750</v>
      </c>
      <c r="F19" s="22">
        <f t="shared" si="4"/>
        <v>0</v>
      </c>
      <c r="G19" s="22">
        <f t="shared" si="5"/>
        <v>212250</v>
      </c>
      <c r="H19" s="23">
        <f t="shared" si="6"/>
        <v>0</v>
      </c>
    </row>
  </sheetData>
  <mergeCells count="2">
    <mergeCell ref="A12:H12"/>
    <mergeCell ref="M5:P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B13" sqref="B13"/>
    </sheetView>
  </sheetViews>
  <sheetFormatPr defaultRowHeight="14.5" x14ac:dyDescent="0.35"/>
  <cols>
    <col min="1" max="1" width="9.54296875" bestFit="1" customWidth="1"/>
    <col min="2" max="2" width="14.36328125" customWidth="1"/>
    <col min="3" max="3" width="11.453125" customWidth="1"/>
    <col min="4" max="4" width="12.26953125" bestFit="1" customWidth="1"/>
    <col min="5" max="5" width="15.08984375" customWidth="1"/>
    <col min="6" max="6" width="15.7265625" bestFit="1" customWidth="1"/>
    <col min="7" max="7" width="5.6328125" customWidth="1"/>
    <col min="8" max="8" width="5.453125" customWidth="1"/>
    <col min="9" max="9" width="5.54296875" customWidth="1"/>
    <col min="10" max="10" width="6.6328125" bestFit="1" customWidth="1"/>
    <col min="11" max="11" width="13.1796875" customWidth="1"/>
    <col min="12" max="12" width="9.08984375" customWidth="1"/>
    <col min="13" max="13" width="11.1796875" bestFit="1" customWidth="1"/>
    <col min="14" max="14" width="6.453125" bestFit="1" customWidth="1"/>
    <col min="15" max="15" width="7.7265625" bestFit="1" customWidth="1"/>
  </cols>
  <sheetData>
    <row r="1" spans="1:16" ht="28.5" customHeight="1" x14ac:dyDescent="0.35">
      <c r="A1" s="11" t="s">
        <v>0</v>
      </c>
      <c r="B1" s="11" t="s">
        <v>1</v>
      </c>
      <c r="C1" s="11" t="s">
        <v>32</v>
      </c>
      <c r="D1" s="11" t="s">
        <v>31</v>
      </c>
      <c r="E1" s="11" t="s">
        <v>30</v>
      </c>
      <c r="F1" s="11" t="s">
        <v>33</v>
      </c>
      <c r="G1" s="11" t="s">
        <v>18</v>
      </c>
      <c r="H1" s="11" t="s">
        <v>17</v>
      </c>
      <c r="I1" s="11" t="s">
        <v>37</v>
      </c>
      <c r="J1" s="11" t="s">
        <v>15</v>
      </c>
      <c r="K1" s="11" t="s">
        <v>29</v>
      </c>
      <c r="L1" s="9"/>
      <c r="M1" s="9" t="s">
        <v>20</v>
      </c>
      <c r="N1" s="9" t="s">
        <v>19</v>
      </c>
      <c r="O1" s="9" t="s">
        <v>16</v>
      </c>
      <c r="P1" s="1"/>
    </row>
    <row r="2" spans="1:16" x14ac:dyDescent="0.35">
      <c r="A2" s="29" t="s">
        <v>3</v>
      </c>
      <c r="B2" s="24" t="s">
        <v>4</v>
      </c>
      <c r="C2" s="13">
        <v>120</v>
      </c>
      <c r="D2" s="13">
        <v>75000</v>
      </c>
      <c r="E2" s="13">
        <v>8.5</v>
      </c>
      <c r="F2" s="13">
        <v>80</v>
      </c>
      <c r="G2" s="25">
        <f>C2*0.1</f>
        <v>12</v>
      </c>
      <c r="H2" s="25">
        <f>D2/1000</f>
        <v>75</v>
      </c>
      <c r="I2" s="25">
        <f>E2*10</f>
        <v>85</v>
      </c>
      <c r="J2" s="26">
        <f>SUM(G2:I2)</f>
        <v>172</v>
      </c>
      <c r="K2" s="27">
        <v>1</v>
      </c>
      <c r="L2" s="2"/>
      <c r="M2" s="6">
        <f>SUMPRODUCT(J2:J7, K2:K7)</f>
        <v>518.5</v>
      </c>
      <c r="N2" s="5">
        <f>SUMPRODUCT(F2:F7, K2:K7)</f>
        <v>200</v>
      </c>
      <c r="O2" s="28">
        <v>200</v>
      </c>
      <c r="P2" s="2"/>
    </row>
    <row r="3" spans="1:16" x14ac:dyDescent="0.35">
      <c r="A3" s="24" t="s">
        <v>5</v>
      </c>
      <c r="B3" s="24" t="s">
        <v>6</v>
      </c>
      <c r="C3" s="13">
        <v>45</v>
      </c>
      <c r="D3" s="13">
        <v>15000</v>
      </c>
      <c r="E3" s="13">
        <v>7.2</v>
      </c>
      <c r="F3" s="13">
        <v>40</v>
      </c>
      <c r="G3" s="25">
        <f t="shared" ref="G3:G7" si="0">C3*0.1</f>
        <v>4.5</v>
      </c>
      <c r="H3" s="25">
        <f t="shared" ref="H3:H7" si="1">D3/1000</f>
        <v>15</v>
      </c>
      <c r="I3" s="25">
        <f t="shared" ref="I3:I7" si="2">E3*10</f>
        <v>72</v>
      </c>
      <c r="J3" s="26">
        <f t="shared" ref="J3:J7" si="3">SUM(G3:I3)</f>
        <v>91.5</v>
      </c>
      <c r="K3" s="27">
        <v>0</v>
      </c>
      <c r="L3" s="2"/>
      <c r="M3" s="8">
        <f>M2/J9</f>
        <v>0.5339855818743563</v>
      </c>
      <c r="N3" s="7">
        <f>N2/O2</f>
        <v>1</v>
      </c>
      <c r="O3" s="2"/>
      <c r="P3" s="2"/>
    </row>
    <row r="4" spans="1:16" x14ac:dyDescent="0.35">
      <c r="A4" s="24" t="s">
        <v>7</v>
      </c>
      <c r="B4" s="24" t="s">
        <v>8</v>
      </c>
      <c r="C4" s="13">
        <v>200</v>
      </c>
      <c r="D4" s="13">
        <v>250000</v>
      </c>
      <c r="E4" s="13">
        <v>9.1</v>
      </c>
      <c r="F4" s="13">
        <v>150</v>
      </c>
      <c r="G4" s="25">
        <f t="shared" si="0"/>
        <v>20</v>
      </c>
      <c r="H4" s="25">
        <f t="shared" si="1"/>
        <v>250</v>
      </c>
      <c r="I4" s="25">
        <f t="shared" si="2"/>
        <v>91</v>
      </c>
      <c r="J4" s="26">
        <f t="shared" si="3"/>
        <v>361</v>
      </c>
      <c r="K4" s="27">
        <v>0</v>
      </c>
      <c r="L4" s="2"/>
      <c r="M4" s="2"/>
      <c r="N4" s="2"/>
      <c r="O4" s="2"/>
      <c r="P4" s="2"/>
    </row>
    <row r="5" spans="1:16" ht="14.5" customHeight="1" x14ac:dyDescent="0.35">
      <c r="A5" s="29" t="s">
        <v>9</v>
      </c>
      <c r="B5" s="24" t="s">
        <v>10</v>
      </c>
      <c r="C5" s="13">
        <v>80</v>
      </c>
      <c r="D5" s="13">
        <v>110000</v>
      </c>
      <c r="E5" s="13">
        <v>9.5</v>
      </c>
      <c r="F5" s="13">
        <v>60</v>
      </c>
      <c r="G5" s="25">
        <f t="shared" si="0"/>
        <v>8</v>
      </c>
      <c r="H5" s="25">
        <f t="shared" si="1"/>
        <v>110</v>
      </c>
      <c r="I5" s="25">
        <f t="shared" si="2"/>
        <v>95</v>
      </c>
      <c r="J5" s="26">
        <f t="shared" si="3"/>
        <v>213</v>
      </c>
      <c r="K5" s="27">
        <v>1</v>
      </c>
      <c r="L5" s="2"/>
      <c r="M5" s="30" t="s">
        <v>39</v>
      </c>
      <c r="N5" s="30"/>
      <c r="O5" s="30"/>
      <c r="P5" s="30"/>
    </row>
    <row r="6" spans="1:16" x14ac:dyDescent="0.35">
      <c r="A6" s="29" t="s">
        <v>11</v>
      </c>
      <c r="B6" s="24" t="s">
        <v>12</v>
      </c>
      <c r="C6" s="13">
        <v>30</v>
      </c>
      <c r="D6" s="13">
        <v>5000</v>
      </c>
      <c r="E6" s="13">
        <v>6.4</v>
      </c>
      <c r="F6" s="13">
        <v>25</v>
      </c>
      <c r="G6" s="25">
        <f t="shared" si="0"/>
        <v>3</v>
      </c>
      <c r="H6" s="25">
        <f t="shared" si="1"/>
        <v>5</v>
      </c>
      <c r="I6" s="25">
        <f t="shared" si="2"/>
        <v>64</v>
      </c>
      <c r="J6" s="26">
        <f t="shared" si="3"/>
        <v>72</v>
      </c>
      <c r="K6" s="27">
        <v>1</v>
      </c>
      <c r="L6" s="2"/>
      <c r="M6" s="31"/>
      <c r="N6" s="31"/>
      <c r="O6" s="31"/>
      <c r="P6" s="31"/>
    </row>
    <row r="7" spans="1:16" x14ac:dyDescent="0.35">
      <c r="A7" s="29" t="s">
        <v>13</v>
      </c>
      <c r="B7" s="24" t="s">
        <v>14</v>
      </c>
      <c r="C7" s="13">
        <v>15</v>
      </c>
      <c r="D7" s="13">
        <v>2000</v>
      </c>
      <c r="E7" s="13">
        <v>5.8</v>
      </c>
      <c r="F7" s="13">
        <v>35</v>
      </c>
      <c r="G7" s="25">
        <f t="shared" si="0"/>
        <v>1.5</v>
      </c>
      <c r="H7" s="25">
        <f t="shared" si="1"/>
        <v>2</v>
      </c>
      <c r="I7" s="25">
        <f t="shared" si="2"/>
        <v>58</v>
      </c>
      <c r="J7" s="26">
        <f t="shared" si="3"/>
        <v>61.5</v>
      </c>
      <c r="K7" s="27">
        <v>1</v>
      </c>
      <c r="L7" s="2"/>
      <c r="M7" s="31"/>
      <c r="N7" s="31"/>
      <c r="O7" s="31"/>
      <c r="P7" s="31"/>
    </row>
    <row r="8" spans="1:16" x14ac:dyDescent="0.35">
      <c r="C8" s="2"/>
      <c r="D8" s="2"/>
      <c r="E8" s="2"/>
      <c r="F8" s="2"/>
      <c r="G8" s="3"/>
      <c r="H8" s="3"/>
      <c r="I8" s="3"/>
      <c r="J8" s="3"/>
      <c r="K8" s="2"/>
      <c r="L8" s="2"/>
      <c r="M8" s="31"/>
      <c r="N8" s="31"/>
      <c r="O8" s="31"/>
      <c r="P8" s="31"/>
    </row>
    <row r="9" spans="1:16" x14ac:dyDescent="0.35">
      <c r="C9" s="2"/>
      <c r="D9" s="2"/>
      <c r="E9" s="2"/>
      <c r="F9" s="2"/>
      <c r="G9" s="3"/>
      <c r="H9" s="3"/>
      <c r="I9" s="3" t="s">
        <v>38</v>
      </c>
      <c r="J9" s="4">
        <f>SUM(J2:J7)</f>
        <v>971</v>
      </c>
      <c r="K9" s="2"/>
      <c r="L9" s="2"/>
      <c r="M9" s="2"/>
      <c r="N9" s="2"/>
      <c r="O9" s="2"/>
      <c r="P9" s="2"/>
    </row>
    <row r="12" spans="1:16" x14ac:dyDescent="0.35">
      <c r="B12" s="10" t="s">
        <v>41</v>
      </c>
    </row>
    <row r="13" spans="1:16" x14ac:dyDescent="0.35">
      <c r="B13" t="s">
        <v>35</v>
      </c>
    </row>
    <row r="14" spans="1:16" x14ac:dyDescent="0.35">
      <c r="B14" t="s">
        <v>34</v>
      </c>
    </row>
    <row r="15" spans="1:16" x14ac:dyDescent="0.35">
      <c r="B15" t="s">
        <v>36</v>
      </c>
    </row>
  </sheetData>
  <mergeCells count="1">
    <mergeCell ref="M5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winsorized Min–Max norm</vt:lpstr>
      <vt:lpstr>Manual weighted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Fawaz</dc:creator>
  <cp:lastModifiedBy>Fawaz</cp:lastModifiedBy>
  <dcterms:created xsi:type="dcterms:W3CDTF">2025-10-15T06:55:27Z</dcterms:created>
  <dcterms:modified xsi:type="dcterms:W3CDTF">2025-10-15T14:14:06Z</dcterms:modified>
</cp:coreProperties>
</file>