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30" activeTab="1"/>
  </bookViews>
  <sheets>
    <sheet name="Sheet1" sheetId="2" r:id="rId1"/>
    <sheet name="car inventory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<sst xmlns="http://schemas.openxmlformats.org/spreadsheetml/2006/main" count="224" uniqueCount="124">
  <si>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</si>
  <si>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</si>
  <si>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</si>
  <si>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</si>
  <si>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</si>
  <si>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</si>
  <si>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</si>
  <si>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</si>
  <si>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</si>
  <si>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</si>
  <si>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</si>
  <si>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</si>
  <si>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</si>
  <si>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</si>
  <si>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</si>
  <si>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</si>
  <si>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</si>
  <si>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</si>
  <si>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</si>
  <si>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</si>
  <si>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</si>
  <si>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</si>
  <si>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</si>
  <si>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</si>
  <si>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</si>
  <si>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</si>
  <si>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</si>
  <si>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</si>
  <si>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</si>
  <si>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</si>
  <si>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</si>
  <si>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</si>
  <si>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</si>
  <si>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FD06MTG001</t>
  </si>
  <si>
    <t>Blue</t>
  </si>
  <si>
    <t>FD06MTG002</t>
  </si>
  <si>
    <t>Red</t>
  </si>
  <si>
    <t>FD08MTG003</t>
  </si>
  <si>
    <t>White</t>
  </si>
  <si>
    <t>FD08MTG004</t>
  </si>
  <si>
    <t>FD08MTG005</t>
  </si>
  <si>
    <t>Green</t>
  </si>
  <si>
    <t>FD06FCS006</t>
  </si>
  <si>
    <t>FD06FCS007</t>
  </si>
  <si>
    <t>Black</t>
  </si>
  <si>
    <t>FD09FCS008</t>
  </si>
  <si>
    <t>FD13FCS009</t>
  </si>
  <si>
    <t>FD13FCS010</t>
  </si>
  <si>
    <t>FD12FCS011</t>
  </si>
  <si>
    <t>FD13FCS012</t>
  </si>
  <si>
    <t>FD13FCS013</t>
  </si>
  <si>
    <t>GM09CMR014</t>
  </si>
  <si>
    <t>GM12CMR015</t>
  </si>
  <si>
    <t>GM14CMR016</t>
  </si>
  <si>
    <t>GM10SLV017</t>
  </si>
  <si>
    <t>GM98SLV018</t>
  </si>
  <si>
    <t>GM00SLV019</t>
  </si>
  <si>
    <t>TY96CAM020</t>
  </si>
  <si>
    <t>TY98CAM021</t>
  </si>
  <si>
    <t>TY00CAM022</t>
  </si>
  <si>
    <t>TY02CAM023</t>
  </si>
  <si>
    <t>TY09CAM024</t>
  </si>
  <si>
    <t>TY02COR025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</si>
  <si>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</si>
  <si>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</si>
  <si>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</si>
  <si>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</si>
  <si>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</si>
  <si>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</si>
  <si>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</si>
  <si>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</si>
  <si>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</si>
  <si>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</si>
  <si>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</si>
  <si>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</si>
  <si>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HO07ODY038</t>
  </si>
  <si>
    <t>HO08ODY039</t>
  </si>
  <si>
    <t>HO01ODY040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</si>
  <si>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</si>
  <si>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</si>
  <si>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</si>
  <si>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</si>
  <si>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</si>
  <si>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</si>
  <si>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</si>
  <si>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</si>
  <si>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</si>
  <si>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</si>
  <si>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</si>
  <si>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</si>
  <si>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</si>
  <si>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</si>
  <si>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CAM</t>
  </si>
  <si>
    <t>Camry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</si>
  <si>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</si>
  <si>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</si>
  <si>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</si>
  <si>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</si>
  <si>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</si>
  <si>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</si>
  <si>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</si>
  <si>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</si>
  <si>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</si>
  <si>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</si>
  <si>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</si>
  <si>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</si>
  <si>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</si>
  <si>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Hyundai</t>
  </si>
  <si>
    <t>COR</t>
  </si>
  <si>
    <t>Corola</t>
  </si>
  <si>
    <t>TY</t>
  </si>
  <si>
    <t>Toyota</t>
  </si>
  <si>
    <t>ELA</t>
  </si>
  <si>
    <t>Elentra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</si>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</sst>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#,##0.0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003870"/>
        <c:axId val="364345918"/>
      </c:barChart>
      <c:catAx>
        <c:axId val="989003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345918"/>
        <c:crosses val="autoZero"/>
        <c:auto val="1"/>
        <c:lblAlgn val="ctr"/>
        <c:lblOffset val="100"/>
        <c:noMultiLvlLbl val="0"/>
      </c:catAx>
      <c:valAx>
        <c:axId val="3643459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003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25833333333333"/>
          <c:y val="0.179861111111111"/>
          <c:w val="0.900611111111111"/>
          <c:h val="0.607268518518518"/>
        </c:manualLayout>
      </c:layout>
      <c:scatterChart>
        <c:scatterStyle val="marker"/>
        <c:varyColors val="0"/>
        <c:ser>
          <c:idx val="0"/>
          <c:order val="0"/>
          <c:tx>
            <c:strRef>
              <c:f>"Age Vs Miles"</c:f>
              <c:strCache>
                <c:ptCount val="1"/>
                <c:pt idx="0">
                  <c:v>Age Vs 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9</c:v>
                </c:pt>
                <c:pt idx="16">
                  <c:v>13</c:v>
                </c:pt>
                <c:pt idx="17">
                  <c:v>2</c:v>
                </c:pt>
                <c:pt idx="18">
                  <c:v>23</c:v>
                </c:pt>
                <c:pt idx="19">
                  <c:v>4</c:v>
                </c:pt>
                <c:pt idx="20">
                  <c:v>2</c:v>
                </c:pt>
                <c:pt idx="21">
                  <c:v>23</c:v>
                </c:pt>
                <c:pt idx="22">
                  <c:v>21</c:v>
                </c:pt>
                <c:pt idx="23">
                  <c:v>14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1</c:v>
                </c:pt>
                <c:pt idx="30">
                  <c:v>22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22</c:v>
                </c:pt>
                <c:pt idx="40">
                  <c:v>9</c:v>
                </c:pt>
                <c:pt idx="41">
                  <c:v>19</c:v>
                </c:pt>
                <c:pt idx="42">
                  <c:v>16</c:v>
                </c:pt>
                <c:pt idx="43">
                  <c:v>12</c:v>
                </c:pt>
                <c:pt idx="44">
                  <c:v>1</c:v>
                </c:pt>
                <c:pt idx="45">
                  <c:v>23</c:v>
                </c:pt>
                <c:pt idx="46">
                  <c:v>19</c:v>
                </c:pt>
                <c:pt idx="47">
                  <c:v>19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</c:numCache>
            </c:numRef>
          </c:xVal>
          <c:yVal>
            <c:numRef>
              <c:f>('car inventory'!$G$2:$G$53,'car inventory'!$H$2:$H$53)</c:f>
              <c:numCache>
                <c:formatCode>General</c:formatCode>
                <c:ptCount val="104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9</c:v>
                </c:pt>
                <c:pt idx="16">
                  <c:v>13</c:v>
                </c:pt>
                <c:pt idx="17">
                  <c:v>2</c:v>
                </c:pt>
                <c:pt idx="18">
                  <c:v>23</c:v>
                </c:pt>
                <c:pt idx="19">
                  <c:v>4</c:v>
                </c:pt>
                <c:pt idx="20">
                  <c:v>2</c:v>
                </c:pt>
                <c:pt idx="21">
                  <c:v>23</c:v>
                </c:pt>
                <c:pt idx="22">
                  <c:v>21</c:v>
                </c:pt>
                <c:pt idx="23">
                  <c:v>14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1</c:v>
                </c:pt>
                <c:pt idx="30">
                  <c:v>22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22</c:v>
                </c:pt>
                <c:pt idx="40">
                  <c:v>9</c:v>
                </c:pt>
                <c:pt idx="41">
                  <c:v>19</c:v>
                </c:pt>
                <c:pt idx="42">
                  <c:v>16</c:v>
                </c:pt>
                <c:pt idx="43">
                  <c:v>12</c:v>
                </c:pt>
                <c:pt idx="44">
                  <c:v>1</c:v>
                </c:pt>
                <c:pt idx="45">
                  <c:v>23</c:v>
                </c:pt>
                <c:pt idx="46">
                  <c:v>19</c:v>
                </c:pt>
                <c:pt idx="47">
                  <c:v>19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 c:formatCode="#,##0.00_ ">
                  <c:v>80685.8</c:v>
                </c:pt>
                <c:pt idx="53" c:formatCode="#,##0.00_ ">
                  <c:v>52699.4</c:v>
                </c:pt>
                <c:pt idx="54" c:formatCode="#,##0.00_ ">
                  <c:v>27534.8</c:v>
                </c:pt>
                <c:pt idx="55" c:formatCode="#,##0.00_ ">
                  <c:v>22188.5</c:v>
                </c:pt>
                <c:pt idx="56" c:formatCode="#,##0.00_ ">
                  <c:v>85928</c:v>
                </c:pt>
                <c:pt idx="57" c:formatCode="#,##0.00_ ">
                  <c:v>72527.2</c:v>
                </c:pt>
                <c:pt idx="58" c:formatCode="#,##0.00_ ">
                  <c:v>30555.3</c:v>
                </c:pt>
                <c:pt idx="59" c:formatCode="#,##0.00_ ">
                  <c:v>60389.5</c:v>
                </c:pt>
                <c:pt idx="60" c:formatCode="#,##0.00_ ">
                  <c:v>93382.6</c:v>
                </c:pt>
                <c:pt idx="61" c:formatCode="#,##0.00_ ">
                  <c:v>114660.6</c:v>
                </c:pt>
                <c:pt idx="62" c:formatCode="#,##0.00_ ">
                  <c:v>69891.9</c:v>
                </c:pt>
                <c:pt idx="63" c:formatCode="#,##0.00_ ">
                  <c:v>52229.5</c:v>
                </c:pt>
                <c:pt idx="64" c:formatCode="#,##0.00_ ">
                  <c:v>64467.4</c:v>
                </c:pt>
                <c:pt idx="65" c:formatCode="#,##0.00_ ">
                  <c:v>77243.1</c:v>
                </c:pt>
                <c:pt idx="66" c:formatCode="#,##0.00_ ">
                  <c:v>48114.2</c:v>
                </c:pt>
                <c:pt idx="67" c:formatCode="#,##0.00_ ">
                  <c:v>82374</c:v>
                </c:pt>
                <c:pt idx="68" c:formatCode="#,##0.00_ ">
                  <c:v>44974.8</c:v>
                </c:pt>
                <c:pt idx="69" c:formatCode="#,##0.00_ ">
                  <c:v>68658.9</c:v>
                </c:pt>
                <c:pt idx="70" c:formatCode="#,##0.00_ ">
                  <c:v>42074.2</c:v>
                </c:pt>
                <c:pt idx="71" c:formatCode="#,##0.00_ ">
                  <c:v>44946.5</c:v>
                </c:pt>
                <c:pt idx="72" c:formatCode="#,##0.00_ ">
                  <c:v>83162.7</c:v>
                </c:pt>
                <c:pt idx="73" c:formatCode="#,##0.00_ ">
                  <c:v>79420.6</c:v>
                </c:pt>
                <c:pt idx="74" c:formatCode="#,##0.00_ ">
                  <c:v>67829.1</c:v>
                </c:pt>
                <c:pt idx="75" c:formatCode="#,##0.00_ ">
                  <c:v>46311.4</c:v>
                </c:pt>
                <c:pt idx="76" c:formatCode="#,##0.00_ ">
                  <c:v>37558.8</c:v>
                </c:pt>
                <c:pt idx="77" c:formatCode="#,##0.00_ ">
                  <c:v>73444.4</c:v>
                </c:pt>
                <c:pt idx="78" c:formatCode="#,##0.00_ ">
                  <c:v>33477.2</c:v>
                </c:pt>
                <c:pt idx="79" c:formatCode="#,##0.00_ ">
                  <c:v>42504.6</c:v>
                </c:pt>
                <c:pt idx="80" c:formatCode="#,##0.00_ ">
                  <c:v>64542</c:v>
                </c:pt>
                <c:pt idx="81" c:formatCode="#,##0.00_ ">
                  <c:v>29601.9</c:v>
                </c:pt>
                <c:pt idx="82" c:formatCode="#,##0.00_ ">
                  <c:v>31144.4</c:v>
                </c:pt>
                <c:pt idx="83" c:formatCode="#,##0.00_ ">
                  <c:v>36438.5</c:v>
                </c:pt>
                <c:pt idx="84" c:formatCode="#,##0.00_ ">
                  <c:v>27637.1</c:v>
                </c:pt>
                <c:pt idx="85" c:formatCode="#,##0.00_ ">
                  <c:v>22282</c:v>
                </c:pt>
                <c:pt idx="86" c:formatCode="#,##0.00_ ">
                  <c:v>27394.2</c:v>
                </c:pt>
                <c:pt idx="87" c:formatCode="#,##0.00_ ">
                  <c:v>50854.1</c:v>
                </c:pt>
                <c:pt idx="88" c:formatCode="#,##0.00_ ">
                  <c:v>22521.6</c:v>
                </c:pt>
                <c:pt idx="89" c:formatCode="#,##0.00_ ">
                  <c:v>29102.3</c:v>
                </c:pt>
                <c:pt idx="90" c:formatCode="#,##0.00_ ">
                  <c:v>20223.9</c:v>
                </c:pt>
                <c:pt idx="91" c:formatCode="#,##0.00_ ">
                  <c:v>40326.8</c:v>
                </c:pt>
                <c:pt idx="92" c:formatCode="#,##0.00_ ">
                  <c:v>35137</c:v>
                </c:pt>
                <c:pt idx="93" c:formatCode="#,##0.00_ ">
                  <c:v>24513.2</c:v>
                </c:pt>
                <c:pt idx="94" c:formatCode="#,##0.00_ ">
                  <c:v>22128.2</c:v>
                </c:pt>
                <c:pt idx="95" c:formatCode="#,##0.00_ ">
                  <c:v>28464.8</c:v>
                </c:pt>
                <c:pt idx="96" c:formatCode="#,##0.00_ ">
                  <c:v>19421.1</c:v>
                </c:pt>
                <c:pt idx="97" c:formatCode="#,##0.00_ ">
                  <c:v>13867.6</c:v>
                </c:pt>
                <c:pt idx="98" c:formatCode="#,##0.00_ ">
                  <c:v>22573</c:v>
                </c:pt>
                <c:pt idx="99" c:formatCode="#,##0.00_ ">
                  <c:v>19341.7</c:v>
                </c:pt>
                <c:pt idx="100" c:formatCode="#,##0.00_ ">
                  <c:v>17556.3</c:v>
                </c:pt>
                <c:pt idx="101" c:formatCode="#,##0.00_ ">
                  <c:v>13682.9</c:v>
                </c:pt>
                <c:pt idx="102" c:formatCode="#,##0.00_ ">
                  <c:v>14289.6</c:v>
                </c:pt>
                <c:pt idx="103" c:formatCode="#,##0.00_ 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20923"/>
        <c:axId val="58536520"/>
      </c:scatterChart>
      <c:valAx>
        <c:axId val="8684209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536520"/>
        <c:crosses val="autoZero"/>
        <c:crossBetween val="midCat"/>
      </c:valAx>
      <c:valAx>
        <c:axId val="58536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84209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50800</xdr:colOff>
      <xdr:row>1</xdr:row>
      <xdr:rowOff>184150</xdr:rowOff>
    </xdr:from>
    <xdr:to>
      <xdr:col>8</xdr:col>
      <xdr:colOff>431800</xdr:colOff>
      <xdr:row>16</xdr:row>
      <xdr:rowOff>69850</xdr:rowOff>
    </xdr:to>
    <xdr:graphicFrame>
      <xdr:nvGraphicFramePr>
        <xdr:cNvPr id="2" name="Chart 1"/>
        <xdr:cNvGraphicFramePr/>
      </xdr:nvGraphicFramePr>
      <xdr:xfrm>
        <a:off x="3136900" y="374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50800</xdr:colOff>
      <xdr:row>10</xdr:row>
      <xdr:rowOff>12700</xdr:rowOff>
    </xdr:from>
    <xdr:to>
      <xdr:col>19</xdr:col>
      <xdr:colOff>431800</xdr:colOff>
      <xdr:row>24</xdr:row>
      <xdr:rowOff>88900</xdr:rowOff>
    </xdr:to>
    <xdr:graphicFrame>
      <xdr:nvGraphicFramePr>
        <xdr:cNvPr id="4" name="Chart 3"/>
        <xdr:cNvGraphicFramePr/>
      </xdr:nvGraphicFramePr>
      <xdr:xfrm>
        <a:off x="13976350" y="2298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90.606099537" refreshedBy="achorsoft" recordCount="52">
  <cacheSource type="worksheet">
    <worksheetSource ref="A1:N53" sheet="car inventory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hrysler"/>
        <s v="Hy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1">
        <s v="Mustang"/>
        <s v="Focus"/>
        <s v="Camero"/>
        <s v="Silverado"/>
        <s v="Camry"/>
        <s v="Corola"/>
        <s v="Civic"/>
        <s v="Odyssey"/>
        <s v="PT Cruiser"/>
        <s v="Caravan"/>
        <s v="Elentra"/>
      </sharedItems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1" maxValue="23" count="18">
        <n v="17"/>
        <n v="15"/>
        <n v="14"/>
        <n v="10"/>
        <n v="11"/>
        <n v="9"/>
        <n v="13"/>
        <n v="2"/>
        <n v="23"/>
        <n v="4"/>
        <n v="21"/>
        <n v="20"/>
        <n v="1"/>
        <n v="22"/>
        <n v="12"/>
        <n v="18"/>
        <n v="16"/>
        <n v="19"/>
      </sharedItems>
    </cacheField>
    <cacheField name="Miles" numFmtId="0">
      <sharedItems containsSemiMixedTypes="0" containsString="0" containsNumber="1" minValue="3708.1" maxValue="114660.6" count="52">
        <n v="40326.8"/>
        <n v="44974.8"/>
        <n v="44946.5"/>
        <n v="37558.8"/>
        <n v="36438.5"/>
        <n v="46311.4"/>
        <n v="52229.5"/>
        <n v="35137"/>
        <n v="27637.1"/>
        <n v="27534.8"/>
        <n v="19341.7"/>
        <n v="22521.6"/>
        <n v="13682.9"/>
        <n v="28464.8"/>
        <n v="19421.1"/>
        <n v="14289.6"/>
        <n v="31144.4"/>
        <n v="83162.7"/>
        <n v="80685.8"/>
        <n v="114660.6"/>
        <n v="93382.6"/>
        <n v="85928"/>
        <n v="67829.1"/>
        <n v="48114.2"/>
        <n v="64467.4"/>
        <n v="73444.4"/>
        <n v="17556.3"/>
        <n v="29601.9"/>
        <n v="22128.2"/>
        <n v="82374"/>
        <n v="69891.9"/>
        <n v="22573"/>
        <n v="33477.2"/>
        <n v="30555.3"/>
        <n v="24513.2"/>
        <n v="13867.6"/>
        <n v="60389.5"/>
        <n v="50854.1"/>
        <n v="42504.6"/>
        <n v="68658.9"/>
        <n v="3708.1"/>
        <n v="64542"/>
        <n v="42074.2"/>
        <n v="27394.2"/>
        <n v="79420.6"/>
        <n v="77243.1"/>
        <n v="72527.2"/>
        <n v="52699.4"/>
        <n v="29102.3"/>
        <n v="22282"/>
        <n v="20223.9"/>
        <n v="22188.5"/>
      </sharedItems>
    </cacheField>
    <cacheField name="Miles / Year" numFmtId="177">
      <sharedItems containsSemiMixedTypes="0" containsString="0" containsNumber="1" minValue="390.326315789474" maxValue="54916" count="52">
        <n v="2304.38857142857"/>
        <n v="2569.98857142857"/>
        <n v="2899.77419354839"/>
        <n v="2423.14838709677"/>
        <n v="2350.87096774194"/>
        <n v="2646.36571428571"/>
        <n v="2984.54285714286"/>
        <n v="2423.24137931034"/>
        <n v="2632.10476190476"/>
        <n v="2622.3619047619"/>
        <n v="1681.88695652174"/>
        <n v="2144.91428571429"/>
        <n v="1303.13333333333"/>
        <n v="1963.08965517241"/>
        <n v="1688.79130434783"/>
        <n v="1504.16842105263"/>
        <n v="2306.99259259259"/>
        <n v="33265.08"/>
        <n v="3433.43829787234"/>
        <n v="25480.1333333333"/>
        <n v="37353.04"/>
        <n v="3656.51063829787"/>
        <n v="3154.84186046512"/>
        <n v="3318.22068965517"/>
        <n v="2998.48372093023"/>
        <n v="3582.65365853659"/>
        <n v="1848.03157894737"/>
        <n v="2574.07826086957"/>
        <n v="1924.19130434783"/>
        <n v="54916"/>
        <n v="3106.30666666667"/>
        <n v="1672.07407407407"/>
        <n v="2479.79259259259"/>
        <n v="2444.424"/>
        <n v="2131.58260869565"/>
        <n v="1320.72380952381"/>
        <n v="3264.2972972973"/>
        <n v="3082.06666666667"/>
        <n v="2742.23225806452"/>
        <n v="3051.50666666667"/>
        <n v="390.326315789474"/>
        <n v="3309.84615384615"/>
        <n v="2549.95151515152"/>
        <n v="2191.536"/>
        <n v="52947.0666666667"/>
        <n v="3286.94042553192"/>
        <n v="3719.34358974359"/>
        <n v="2702.53333333333"/>
        <n v="2328.184"/>
        <n v="1937.5652173913"/>
        <n v="1926.08571428571"/>
        <n v="2113.19047619048"/>
      </sharedItems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Y"/>
        <s v="Not covered"/>
      </sharedItems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1"/>
    <x v="1"/>
    <x v="1"/>
    <x v="0"/>
    <x v="0"/>
    <x v="1"/>
  </r>
  <r>
    <x v="2"/>
    <x v="0"/>
    <x v="0"/>
    <x v="0"/>
    <x v="0"/>
    <x v="1"/>
    <x v="1"/>
    <x v="2"/>
    <x v="2"/>
    <x v="2"/>
    <x v="2"/>
    <x v="0"/>
    <x v="0"/>
    <x v="2"/>
  </r>
  <r>
    <x v="3"/>
    <x v="0"/>
    <x v="0"/>
    <x v="0"/>
    <x v="0"/>
    <x v="1"/>
    <x v="1"/>
    <x v="3"/>
    <x v="3"/>
    <x v="0"/>
    <x v="3"/>
    <x v="0"/>
    <x v="0"/>
    <x v="3"/>
  </r>
  <r>
    <x v="4"/>
    <x v="0"/>
    <x v="0"/>
    <x v="0"/>
    <x v="0"/>
    <x v="1"/>
    <x v="1"/>
    <x v="4"/>
    <x v="4"/>
    <x v="1"/>
    <x v="0"/>
    <x v="0"/>
    <x v="0"/>
    <x v="4"/>
  </r>
  <r>
    <x v="5"/>
    <x v="0"/>
    <x v="0"/>
    <x v="1"/>
    <x v="1"/>
    <x v="0"/>
    <x v="0"/>
    <x v="5"/>
    <x v="5"/>
    <x v="2"/>
    <x v="4"/>
    <x v="1"/>
    <x v="0"/>
    <x v="5"/>
  </r>
  <r>
    <x v="6"/>
    <x v="0"/>
    <x v="0"/>
    <x v="1"/>
    <x v="1"/>
    <x v="0"/>
    <x v="0"/>
    <x v="6"/>
    <x v="6"/>
    <x v="2"/>
    <x v="2"/>
    <x v="1"/>
    <x v="0"/>
    <x v="6"/>
  </r>
  <r>
    <x v="7"/>
    <x v="0"/>
    <x v="0"/>
    <x v="1"/>
    <x v="1"/>
    <x v="2"/>
    <x v="2"/>
    <x v="7"/>
    <x v="7"/>
    <x v="0"/>
    <x v="5"/>
    <x v="1"/>
    <x v="0"/>
    <x v="7"/>
  </r>
  <r>
    <x v="8"/>
    <x v="0"/>
    <x v="0"/>
    <x v="1"/>
    <x v="1"/>
    <x v="3"/>
    <x v="3"/>
    <x v="8"/>
    <x v="8"/>
    <x v="0"/>
    <x v="0"/>
    <x v="1"/>
    <x v="0"/>
    <x v="8"/>
  </r>
  <r>
    <x v="9"/>
    <x v="0"/>
    <x v="0"/>
    <x v="1"/>
    <x v="1"/>
    <x v="3"/>
    <x v="3"/>
    <x v="9"/>
    <x v="9"/>
    <x v="1"/>
    <x v="6"/>
    <x v="1"/>
    <x v="0"/>
    <x v="9"/>
  </r>
  <r>
    <x v="10"/>
    <x v="0"/>
    <x v="0"/>
    <x v="1"/>
    <x v="1"/>
    <x v="4"/>
    <x v="4"/>
    <x v="10"/>
    <x v="10"/>
    <x v="1"/>
    <x v="7"/>
    <x v="1"/>
    <x v="0"/>
    <x v="10"/>
  </r>
  <r>
    <x v="11"/>
    <x v="0"/>
    <x v="0"/>
    <x v="1"/>
    <x v="1"/>
    <x v="3"/>
    <x v="3"/>
    <x v="11"/>
    <x v="11"/>
    <x v="0"/>
    <x v="8"/>
    <x v="1"/>
    <x v="0"/>
    <x v="11"/>
  </r>
  <r>
    <x v="12"/>
    <x v="0"/>
    <x v="0"/>
    <x v="1"/>
    <x v="1"/>
    <x v="3"/>
    <x v="3"/>
    <x v="12"/>
    <x v="12"/>
    <x v="0"/>
    <x v="9"/>
    <x v="1"/>
    <x v="0"/>
    <x v="12"/>
  </r>
  <r>
    <x v="13"/>
    <x v="1"/>
    <x v="1"/>
    <x v="2"/>
    <x v="2"/>
    <x v="2"/>
    <x v="2"/>
    <x v="13"/>
    <x v="13"/>
    <x v="1"/>
    <x v="10"/>
    <x v="2"/>
    <x v="0"/>
    <x v="13"/>
  </r>
  <r>
    <x v="14"/>
    <x v="1"/>
    <x v="1"/>
    <x v="2"/>
    <x v="2"/>
    <x v="4"/>
    <x v="4"/>
    <x v="14"/>
    <x v="14"/>
    <x v="0"/>
    <x v="11"/>
    <x v="2"/>
    <x v="0"/>
    <x v="14"/>
  </r>
  <r>
    <x v="15"/>
    <x v="1"/>
    <x v="1"/>
    <x v="2"/>
    <x v="2"/>
    <x v="5"/>
    <x v="5"/>
    <x v="15"/>
    <x v="15"/>
    <x v="1"/>
    <x v="12"/>
    <x v="2"/>
    <x v="0"/>
    <x v="15"/>
  </r>
  <r>
    <x v="16"/>
    <x v="1"/>
    <x v="1"/>
    <x v="3"/>
    <x v="3"/>
    <x v="6"/>
    <x v="6"/>
    <x v="16"/>
    <x v="16"/>
    <x v="0"/>
    <x v="13"/>
    <x v="2"/>
    <x v="0"/>
    <x v="16"/>
  </r>
  <r>
    <x v="17"/>
    <x v="1"/>
    <x v="1"/>
    <x v="3"/>
    <x v="3"/>
    <x v="7"/>
    <x v="7"/>
    <x v="17"/>
    <x v="17"/>
    <x v="0"/>
    <x v="10"/>
    <x v="2"/>
    <x v="0"/>
    <x v="17"/>
  </r>
  <r>
    <x v="18"/>
    <x v="1"/>
    <x v="1"/>
    <x v="3"/>
    <x v="3"/>
    <x v="8"/>
    <x v="8"/>
    <x v="18"/>
    <x v="18"/>
    <x v="3"/>
    <x v="8"/>
    <x v="2"/>
    <x v="0"/>
    <x v="18"/>
  </r>
  <r>
    <x v="19"/>
    <x v="2"/>
    <x v="2"/>
    <x v="4"/>
    <x v="4"/>
    <x v="9"/>
    <x v="9"/>
    <x v="19"/>
    <x v="19"/>
    <x v="2"/>
    <x v="14"/>
    <x v="2"/>
    <x v="1"/>
    <x v="19"/>
  </r>
  <r>
    <x v="20"/>
    <x v="2"/>
    <x v="2"/>
    <x v="4"/>
    <x v="4"/>
    <x v="7"/>
    <x v="7"/>
    <x v="20"/>
    <x v="20"/>
    <x v="0"/>
    <x v="15"/>
    <x v="2"/>
    <x v="0"/>
    <x v="20"/>
  </r>
  <r>
    <x v="21"/>
    <x v="2"/>
    <x v="2"/>
    <x v="4"/>
    <x v="4"/>
    <x v="8"/>
    <x v="8"/>
    <x v="21"/>
    <x v="21"/>
    <x v="2"/>
    <x v="4"/>
    <x v="2"/>
    <x v="0"/>
    <x v="21"/>
  </r>
  <r>
    <x v="22"/>
    <x v="2"/>
    <x v="2"/>
    <x v="4"/>
    <x v="4"/>
    <x v="10"/>
    <x v="10"/>
    <x v="22"/>
    <x v="22"/>
    <x v="0"/>
    <x v="0"/>
    <x v="2"/>
    <x v="0"/>
    <x v="22"/>
  </r>
  <r>
    <x v="23"/>
    <x v="2"/>
    <x v="2"/>
    <x v="4"/>
    <x v="4"/>
    <x v="2"/>
    <x v="2"/>
    <x v="23"/>
    <x v="23"/>
    <x v="1"/>
    <x v="5"/>
    <x v="2"/>
    <x v="0"/>
    <x v="23"/>
  </r>
  <r>
    <x v="24"/>
    <x v="2"/>
    <x v="2"/>
    <x v="5"/>
    <x v="5"/>
    <x v="10"/>
    <x v="10"/>
    <x v="24"/>
    <x v="24"/>
    <x v="4"/>
    <x v="16"/>
    <x v="2"/>
    <x v="0"/>
    <x v="24"/>
  </r>
  <r>
    <x v="25"/>
    <x v="2"/>
    <x v="2"/>
    <x v="5"/>
    <x v="5"/>
    <x v="11"/>
    <x v="11"/>
    <x v="25"/>
    <x v="25"/>
    <x v="0"/>
    <x v="16"/>
    <x v="2"/>
    <x v="0"/>
    <x v="25"/>
  </r>
  <r>
    <x v="26"/>
    <x v="2"/>
    <x v="2"/>
    <x v="5"/>
    <x v="5"/>
    <x v="5"/>
    <x v="5"/>
    <x v="26"/>
    <x v="26"/>
    <x v="3"/>
    <x v="6"/>
    <x v="2"/>
    <x v="0"/>
    <x v="26"/>
  </r>
  <r>
    <x v="27"/>
    <x v="2"/>
    <x v="2"/>
    <x v="5"/>
    <x v="5"/>
    <x v="4"/>
    <x v="4"/>
    <x v="27"/>
    <x v="27"/>
    <x v="0"/>
    <x v="10"/>
    <x v="2"/>
    <x v="0"/>
    <x v="27"/>
  </r>
  <r>
    <x v="28"/>
    <x v="2"/>
    <x v="2"/>
    <x v="4"/>
    <x v="4"/>
    <x v="4"/>
    <x v="4"/>
    <x v="28"/>
    <x v="28"/>
    <x v="3"/>
    <x v="14"/>
    <x v="2"/>
    <x v="0"/>
    <x v="28"/>
  </r>
  <r>
    <x v="29"/>
    <x v="3"/>
    <x v="3"/>
    <x v="6"/>
    <x v="6"/>
    <x v="12"/>
    <x v="12"/>
    <x v="29"/>
    <x v="29"/>
    <x v="1"/>
    <x v="9"/>
    <x v="1"/>
    <x v="1"/>
    <x v="29"/>
  </r>
  <r>
    <x v="30"/>
    <x v="3"/>
    <x v="3"/>
    <x v="6"/>
    <x v="6"/>
    <x v="13"/>
    <x v="13"/>
    <x v="30"/>
    <x v="30"/>
    <x v="3"/>
    <x v="3"/>
    <x v="1"/>
    <x v="0"/>
    <x v="30"/>
  </r>
  <r>
    <x v="31"/>
    <x v="3"/>
    <x v="3"/>
    <x v="6"/>
    <x v="6"/>
    <x v="6"/>
    <x v="6"/>
    <x v="31"/>
    <x v="31"/>
    <x v="3"/>
    <x v="12"/>
    <x v="1"/>
    <x v="0"/>
    <x v="31"/>
  </r>
  <r>
    <x v="32"/>
    <x v="3"/>
    <x v="3"/>
    <x v="6"/>
    <x v="6"/>
    <x v="6"/>
    <x v="6"/>
    <x v="32"/>
    <x v="32"/>
    <x v="0"/>
    <x v="15"/>
    <x v="1"/>
    <x v="0"/>
    <x v="32"/>
  </r>
  <r>
    <x v="33"/>
    <x v="3"/>
    <x v="3"/>
    <x v="6"/>
    <x v="6"/>
    <x v="14"/>
    <x v="14"/>
    <x v="33"/>
    <x v="33"/>
    <x v="0"/>
    <x v="2"/>
    <x v="1"/>
    <x v="0"/>
    <x v="33"/>
  </r>
  <r>
    <x v="34"/>
    <x v="3"/>
    <x v="3"/>
    <x v="6"/>
    <x v="6"/>
    <x v="4"/>
    <x v="4"/>
    <x v="34"/>
    <x v="34"/>
    <x v="0"/>
    <x v="13"/>
    <x v="1"/>
    <x v="0"/>
    <x v="34"/>
  </r>
  <r>
    <x v="35"/>
    <x v="3"/>
    <x v="3"/>
    <x v="6"/>
    <x v="6"/>
    <x v="3"/>
    <x v="3"/>
    <x v="35"/>
    <x v="35"/>
    <x v="0"/>
    <x v="14"/>
    <x v="1"/>
    <x v="0"/>
    <x v="35"/>
  </r>
  <r>
    <x v="36"/>
    <x v="3"/>
    <x v="3"/>
    <x v="7"/>
    <x v="7"/>
    <x v="15"/>
    <x v="15"/>
    <x v="36"/>
    <x v="36"/>
    <x v="1"/>
    <x v="5"/>
    <x v="2"/>
    <x v="0"/>
    <x v="36"/>
  </r>
  <r>
    <x v="37"/>
    <x v="3"/>
    <x v="3"/>
    <x v="7"/>
    <x v="7"/>
    <x v="16"/>
    <x v="16"/>
    <x v="37"/>
    <x v="37"/>
    <x v="0"/>
    <x v="15"/>
    <x v="2"/>
    <x v="0"/>
    <x v="37"/>
  </r>
  <r>
    <x v="38"/>
    <x v="3"/>
    <x v="3"/>
    <x v="7"/>
    <x v="7"/>
    <x v="1"/>
    <x v="1"/>
    <x v="38"/>
    <x v="38"/>
    <x v="1"/>
    <x v="9"/>
    <x v="2"/>
    <x v="0"/>
    <x v="38"/>
  </r>
  <r>
    <x v="39"/>
    <x v="3"/>
    <x v="3"/>
    <x v="7"/>
    <x v="7"/>
    <x v="13"/>
    <x v="13"/>
    <x v="39"/>
    <x v="39"/>
    <x v="0"/>
    <x v="0"/>
    <x v="2"/>
    <x v="0"/>
    <x v="39"/>
  </r>
  <r>
    <x v="40"/>
    <x v="3"/>
    <x v="3"/>
    <x v="7"/>
    <x v="7"/>
    <x v="5"/>
    <x v="5"/>
    <x v="40"/>
    <x v="40"/>
    <x v="0"/>
    <x v="1"/>
    <x v="2"/>
    <x v="0"/>
    <x v="40"/>
  </r>
  <r>
    <x v="41"/>
    <x v="4"/>
    <x v="4"/>
    <x v="8"/>
    <x v="8"/>
    <x v="17"/>
    <x v="17"/>
    <x v="41"/>
    <x v="41"/>
    <x v="3"/>
    <x v="0"/>
    <x v="1"/>
    <x v="0"/>
    <x v="41"/>
  </r>
  <r>
    <x v="42"/>
    <x v="4"/>
    <x v="4"/>
    <x v="8"/>
    <x v="8"/>
    <x v="16"/>
    <x v="16"/>
    <x v="42"/>
    <x v="42"/>
    <x v="2"/>
    <x v="16"/>
    <x v="1"/>
    <x v="0"/>
    <x v="42"/>
  </r>
  <r>
    <x v="43"/>
    <x v="4"/>
    <x v="4"/>
    <x v="8"/>
    <x v="8"/>
    <x v="14"/>
    <x v="14"/>
    <x v="43"/>
    <x v="43"/>
    <x v="0"/>
    <x v="8"/>
    <x v="1"/>
    <x v="0"/>
    <x v="43"/>
  </r>
  <r>
    <x v="44"/>
    <x v="4"/>
    <x v="4"/>
    <x v="9"/>
    <x v="9"/>
    <x v="12"/>
    <x v="12"/>
    <x v="44"/>
    <x v="44"/>
    <x v="2"/>
    <x v="13"/>
    <x v="1"/>
    <x v="1"/>
    <x v="44"/>
  </r>
  <r>
    <x v="45"/>
    <x v="4"/>
    <x v="4"/>
    <x v="9"/>
    <x v="9"/>
    <x v="8"/>
    <x v="8"/>
    <x v="45"/>
    <x v="45"/>
    <x v="0"/>
    <x v="3"/>
    <x v="1"/>
    <x v="1"/>
    <x v="45"/>
  </r>
  <r>
    <x v="46"/>
    <x v="4"/>
    <x v="4"/>
    <x v="9"/>
    <x v="9"/>
    <x v="17"/>
    <x v="17"/>
    <x v="46"/>
    <x v="46"/>
    <x v="1"/>
    <x v="11"/>
    <x v="1"/>
    <x v="0"/>
    <x v="46"/>
  </r>
  <r>
    <x v="47"/>
    <x v="4"/>
    <x v="4"/>
    <x v="9"/>
    <x v="9"/>
    <x v="17"/>
    <x v="17"/>
    <x v="47"/>
    <x v="47"/>
    <x v="4"/>
    <x v="11"/>
    <x v="1"/>
    <x v="0"/>
    <x v="47"/>
  </r>
  <r>
    <x v="48"/>
    <x v="5"/>
    <x v="5"/>
    <x v="10"/>
    <x v="10"/>
    <x v="14"/>
    <x v="14"/>
    <x v="48"/>
    <x v="48"/>
    <x v="0"/>
    <x v="12"/>
    <x v="2"/>
    <x v="0"/>
    <x v="48"/>
  </r>
  <r>
    <x v="49"/>
    <x v="5"/>
    <x v="5"/>
    <x v="10"/>
    <x v="10"/>
    <x v="4"/>
    <x v="4"/>
    <x v="49"/>
    <x v="49"/>
    <x v="3"/>
    <x v="1"/>
    <x v="2"/>
    <x v="0"/>
    <x v="49"/>
  </r>
  <r>
    <x v="50"/>
    <x v="5"/>
    <x v="5"/>
    <x v="10"/>
    <x v="10"/>
    <x v="3"/>
    <x v="3"/>
    <x v="50"/>
    <x v="50"/>
    <x v="0"/>
    <x v="6"/>
    <x v="2"/>
    <x v="0"/>
    <x v="50"/>
  </r>
  <r>
    <x v="51"/>
    <x v="5"/>
    <x v="5"/>
    <x v="10"/>
    <x v="10"/>
    <x v="3"/>
    <x v="3"/>
    <x v="51"/>
    <x v="51"/>
    <x v="3"/>
    <x v="4"/>
    <x v="2"/>
    <x v="0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1" firstHeaderRow="1" firstDataRow="1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numFmtId="177" showAll="0"/>
    <pivotField compact="0" showAll="0"/>
    <pivotField axis="axisRow" compact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showAll="0"/>
    <pivotField compact="0" showAll="0"/>
    <pivotField compact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workbookViewId="0">
      <selection activeCell="A4" sqref="A4:B20"/>
    </sheetView>
  </sheetViews>
  <sheetFormatPr defaultColWidth="8.8" defaultRowHeight="15" outlineLevelCol="1"/>
  <cols>
    <col min="1" max="1" width="11.2"/>
    <col min="2" max="2" width="12.4"/>
  </cols>
  <sheetData>
    <row r="3" spans="1:2">
      <c r="A3" t="s">
        <v>0</v>
      </c>
      <c r="B3" t="s">
        <v>1</v>
      </c>
    </row>
    <row r="4" spans="1:2">
      <c r="A4" t="s">
        <v>2</v>
      </c>
      <c r="B4">
        <v>144647.7</v>
      </c>
    </row>
    <row r="5" spans="1:2">
      <c r="A5" t="s">
        <v>3</v>
      </c>
      <c r="B5">
        <v>150656.4</v>
      </c>
    </row>
    <row r="6" spans="1:2">
      <c r="A6" t="s">
        <v>4</v>
      </c>
      <c r="B6">
        <v>154427.9</v>
      </c>
    </row>
    <row r="7" spans="1:2">
      <c r="A7" t="s">
        <v>5</v>
      </c>
      <c r="B7">
        <v>179986</v>
      </c>
    </row>
    <row r="8" spans="1:2">
      <c r="A8" t="s">
        <v>6</v>
      </c>
      <c r="B8">
        <v>143640.7</v>
      </c>
    </row>
    <row r="9" spans="1:2">
      <c r="A9" t="s">
        <v>7</v>
      </c>
      <c r="B9">
        <v>135078.2</v>
      </c>
    </row>
    <row r="10" spans="1:2">
      <c r="A10" t="s">
        <v>8</v>
      </c>
      <c r="B10">
        <v>184693.8</v>
      </c>
    </row>
    <row r="11" spans="1:2">
      <c r="A11" t="s">
        <v>9</v>
      </c>
      <c r="B11">
        <v>127731.3</v>
      </c>
    </row>
    <row r="12" spans="1:2">
      <c r="A12" t="s">
        <v>10</v>
      </c>
      <c r="B12">
        <v>70964.9</v>
      </c>
    </row>
    <row r="13" spans="1:2">
      <c r="A13" t="s">
        <v>11</v>
      </c>
      <c r="B13">
        <v>65315</v>
      </c>
    </row>
    <row r="14" spans="1:2">
      <c r="A14" t="s">
        <v>12</v>
      </c>
      <c r="B14">
        <v>138561.5</v>
      </c>
    </row>
    <row r="15" spans="1:2">
      <c r="A15" t="s">
        <v>13</v>
      </c>
      <c r="B15">
        <v>141229.4</v>
      </c>
    </row>
    <row r="16" spans="1:2">
      <c r="A16" t="s">
        <v>14</v>
      </c>
      <c r="B16">
        <v>305432.4</v>
      </c>
    </row>
    <row r="17" spans="1:2">
      <c r="A17" t="s">
        <v>15</v>
      </c>
      <c r="B17">
        <v>177713.9</v>
      </c>
    </row>
    <row r="18" spans="1:2">
      <c r="A18" t="s">
        <v>16</v>
      </c>
      <c r="B18">
        <v>65964.9</v>
      </c>
    </row>
    <row r="19" spans="1:2">
      <c r="A19" t="s">
        <v>17</v>
      </c>
      <c r="B19">
        <v>130601.6</v>
      </c>
    </row>
    <row r="20" spans="1:2">
      <c r="A20" t="s">
        <v>18</v>
      </c>
      <c r="B20">
        <v>19341.7</v>
      </c>
    </row>
    <row r="21" spans="1:2">
      <c r="A21" t="s">
        <v>19</v>
      </c>
      <c r="B21">
        <v>2335987.3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tabSelected="1" topLeftCell="C1" workbookViewId="0">
      <selection activeCell="F7" sqref="F7"/>
    </sheetView>
  </sheetViews>
  <sheetFormatPr defaultColWidth="8.8" defaultRowHeight="15"/>
  <cols>
    <col min="1" max="1" width="13.2" customWidth="1"/>
    <col min="3" max="3" width="13.1" customWidth="1"/>
    <col min="5" max="5" width="8.9" customWidth="1"/>
    <col min="6" max="6" width="8.7" customWidth="1"/>
    <col min="8" max="8" width="10.9" style="2"/>
    <col min="9" max="9" width="12.5"/>
    <col min="13" max="13" width="10.5" customWidth="1"/>
    <col min="14" max="14" width="15.6" customWidth="1"/>
  </cols>
  <sheetData>
    <row r="1" s="1" customFormat="1" ht="45" spans="1:14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3" t="s">
        <v>27</v>
      </c>
      <c r="I1" s="1" t="s">
        <v>28</v>
      </c>
      <c r="J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4">
      <c r="A2" t="s">
        <v>33</v>
      </c>
      <c r="B2" t="str">
        <f>LEFT(A2,2)</f>
        <v>FD</v>
      </c>
      <c r="C2" t="str">
        <f>VLOOKUP(B2,B$57:C$61,2)</f>
        <v>Ford</v>
      </c>
      <c r="D2" t="str">
        <f>MID(A2,5,3)</f>
        <v>MTG</v>
      </c>
      <c r="E2" t="str">
        <f>VLOOKUP(D2,D$57:E$67,2)</f>
        <v>Mustang</v>
      </c>
      <c r="F2" t="str">
        <f>MID(A2,3,2)</f>
        <v>06</v>
      </c>
      <c r="G2">
        <f>IF(23-F2&lt;0,100-F2,23-F2)</f>
        <v>17</v>
      </c>
      <c r="H2" s="2">
        <v>80685.8</v>
      </c>
      <c r="I2" s="4">
        <f>H2/(G2+0.5)</f>
        <v>4610.61714285714</v>
      </c>
      <c r="J2" t="s">
        <v>34</v>
      </c>
      <c r="K2" t="s">
        <v>17</v>
      </c>
      <c r="L2">
        <v>100000</v>
      </c>
      <c r="M2" t="str">
        <f>IF(H2&lt;L2,"Y","Not covered")</f>
        <v>Y</v>
      </c>
      <c r="N2" t="str">
        <f>_xlfn.CONCAT(B2,F2,D2,UPPER(LEFT(J2,3)),RIGHT(A2,3))</f>
        <v>FD06MTGBLU001</v>
      </c>
    </row>
    <row r="3" spans="1:14">
      <c r="A3" t="s">
        <v>35</v>
      </c>
      <c r="B3" t="str">
        <f t="shared" ref="B3:B34" si="0">LEFT(A3,2)</f>
        <v>FD</v>
      </c>
      <c r="C3" t="str">
        <f>VLOOKUP(B3,B$57:C$62,2)</f>
        <v>Ford</v>
      </c>
      <c r="D3" t="str">
        <f>MID(A3,5,3)</f>
        <v>MTG</v>
      </c>
      <c r="E3" t="str">
        <f>VLOOKUP(D3,D$57:E$67,2)</f>
        <v>Mustang</v>
      </c>
      <c r="F3" t="str">
        <f>MID(A3,3,2)</f>
        <v>06</v>
      </c>
      <c r="G3">
        <f>IF(23-F3&lt;0,100-F3,23-F3)</f>
        <v>17</v>
      </c>
      <c r="H3" s="2">
        <v>52699.4</v>
      </c>
      <c r="I3" s="4">
        <f>H3/(G3+0.5)</f>
        <v>3011.39428571429</v>
      </c>
      <c r="J3" t="s">
        <v>36</v>
      </c>
      <c r="K3" t="s">
        <v>2</v>
      </c>
      <c r="L3">
        <v>75000</v>
      </c>
      <c r="M3" t="str">
        <f>IF(H3&lt;L3,"Y","Not covered")</f>
        <v>Y</v>
      </c>
      <c r="N3" t="str">
        <f>_xlfn.CONCAT(B3,F3,D3,UPPER(LEFT(J3,3)),RIGHT(A3,3))</f>
        <v>FD06MTGRED002</v>
      </c>
    </row>
    <row r="4" spans="1:14">
      <c r="A4" t="s">
        <v>37</v>
      </c>
      <c r="B4" t="str">
        <f t="shared" si="0"/>
        <v>FD</v>
      </c>
      <c r="C4" t="str">
        <f>VLOOKUP(B4,B$57:C$61,2)</f>
        <v>Ford</v>
      </c>
      <c r="D4" t="str">
        <f>MID(A4,5,3)</f>
        <v>MTG</v>
      </c>
      <c r="E4" t="str">
        <f>VLOOKUP(D4,D$57:E$67,2)</f>
        <v>Mustang</v>
      </c>
      <c r="F4" t="str">
        <f>MID(A4,3,2)</f>
        <v>08</v>
      </c>
      <c r="G4">
        <f>IF(23-F4&lt;0,100-F4,23-F4)</f>
        <v>15</v>
      </c>
      <c r="H4" s="2">
        <v>27534.8</v>
      </c>
      <c r="I4" s="4">
        <f>H4/(G4+0.5)</f>
        <v>1776.43870967742</v>
      </c>
      <c r="J4" t="s">
        <v>38</v>
      </c>
      <c r="K4" t="s">
        <v>11</v>
      </c>
      <c r="L4">
        <v>75000</v>
      </c>
      <c r="M4" t="str">
        <f>IF(H4&lt;L4,"Y","Not covered")</f>
        <v>Y</v>
      </c>
      <c r="N4" t="str">
        <f>_xlfn.CONCAT(B4,F4,D4,UPPER(LEFT(J4,3)),RIGHT(A4,3))</f>
        <v>FD08MTGWHI003</v>
      </c>
    </row>
    <row r="5" spans="1:14">
      <c r="A5" t="s">
        <v>39</v>
      </c>
      <c r="B5" t="str">
        <f t="shared" si="0"/>
        <v>FD</v>
      </c>
      <c r="C5" t="str">
        <f>VLOOKUP(B5,B$57:C$62,2)</f>
        <v>Ford</v>
      </c>
      <c r="D5" t="str">
        <f>MID(A5,5,3)</f>
        <v>MTG</v>
      </c>
      <c r="E5" t="str">
        <f>VLOOKUP(D5,D$57:E$67,2)</f>
        <v>Mustang</v>
      </c>
      <c r="F5" t="str">
        <f>MID(A5,3,2)</f>
        <v>08</v>
      </c>
      <c r="G5">
        <f>IF(23-F5&lt;0,100-F5,23-F5)</f>
        <v>15</v>
      </c>
      <c r="H5" s="2">
        <v>22188.5</v>
      </c>
      <c r="I5" s="4">
        <f>H5/(G5+0.5)</f>
        <v>1431.51612903226</v>
      </c>
      <c r="J5" t="s">
        <v>34</v>
      </c>
      <c r="K5" t="s">
        <v>4</v>
      </c>
      <c r="L5">
        <v>100000</v>
      </c>
      <c r="M5" t="str">
        <f>IF(H5&lt;L5,"Y","Not covered")</f>
        <v>Y</v>
      </c>
      <c r="N5" t="str">
        <f>_xlfn.CONCAT(B5,F5,D5,UPPER(LEFT(J5,3)),RIGHT(A5,3))</f>
        <v>FD08MTGBLU004</v>
      </c>
    </row>
    <row r="6" spans="1:14">
      <c r="A6" t="s">
        <v>40</v>
      </c>
      <c r="B6" t="str">
        <f t="shared" si="0"/>
        <v>FD</v>
      </c>
      <c r="C6" t="str">
        <f>VLOOKUP(B6,B$57:C$62,2)</f>
        <v>Ford</v>
      </c>
      <c r="D6" t="str">
        <f>MID(A6,5,3)</f>
        <v>MTG</v>
      </c>
      <c r="E6" t="str">
        <f>VLOOKUP(D6,D$57:E$67,2)</f>
        <v>Mustang</v>
      </c>
      <c r="F6" t="str">
        <f>MID(A6,3,2)</f>
        <v>08</v>
      </c>
      <c r="G6">
        <f>IF(23-F6&lt;0,100-F6,23-F6)</f>
        <v>15</v>
      </c>
      <c r="H6" s="2">
        <v>85928</v>
      </c>
      <c r="I6" s="4">
        <f>H6/(G6+0.5)</f>
        <v>5543.74193548387</v>
      </c>
      <c r="J6" t="s">
        <v>41</v>
      </c>
      <c r="K6" t="s">
        <v>4</v>
      </c>
      <c r="L6">
        <v>100000</v>
      </c>
      <c r="M6" t="str">
        <f>IF(H6&lt;L6,"Y","Not covered")</f>
        <v>Y</v>
      </c>
      <c r="N6" t="str">
        <f>_xlfn.CONCAT(B6,F6,D6,UPPER(LEFT(J6,3)),RIGHT(A6,3))</f>
        <v>FD08MTGGRE005</v>
      </c>
    </row>
    <row r="7" spans="1:14">
      <c r="A7" t="s">
        <v>42</v>
      </c>
      <c r="B7" t="str">
        <f t="shared" si="0"/>
        <v>FD</v>
      </c>
      <c r="C7" t="str">
        <f>VLOOKUP(B7,B$57:C$62,2)</f>
        <v>Ford</v>
      </c>
      <c r="D7" t="str">
        <f>MID(A7,5,3)</f>
        <v>FCS</v>
      </c>
      <c r="E7" t="str">
        <f>VLOOKUP(D7,D$57:E$67,2)</f>
        <v>Focus</v>
      </c>
      <c r="F7" t="str">
        <f>MID(A7,3,2)</f>
        <v>06</v>
      </c>
      <c r="G7">
        <f>IF(23-F7&lt;0,100-F7,23-F7)</f>
        <v>17</v>
      </c>
      <c r="H7" s="2">
        <v>72527.2</v>
      </c>
      <c r="I7" s="4">
        <f>H7/(G7+0.5)</f>
        <v>4144.41142857143</v>
      </c>
      <c r="J7" t="s">
        <v>38</v>
      </c>
      <c r="K7" t="s">
        <v>2</v>
      </c>
      <c r="L7">
        <v>75000</v>
      </c>
      <c r="M7" t="str">
        <f>IF(H7&lt;L7,"Y","Not covered")</f>
        <v>Y</v>
      </c>
      <c r="N7" t="str">
        <f>_xlfn.CONCAT(B7,F7,D7,UPPER(LEFT(J7,3)),RIGHT(A7,3))</f>
        <v>FD06FCSWHI006</v>
      </c>
    </row>
    <row r="8" spans="1:14">
      <c r="A8" t="s">
        <v>43</v>
      </c>
      <c r="B8" t="str">
        <f t="shared" si="0"/>
        <v>FD</v>
      </c>
      <c r="C8" t="str">
        <f>VLOOKUP(B8,B$57:C$62,2)</f>
        <v>Ford</v>
      </c>
      <c r="D8" t="str">
        <f>MID(A8,5,3)</f>
        <v>FCS</v>
      </c>
      <c r="E8" t="str">
        <f>VLOOKUP(D8,D$57:E$67,2)</f>
        <v>Focus</v>
      </c>
      <c r="F8" t="str">
        <f>MID(A8,3,2)</f>
        <v>06</v>
      </c>
      <c r="G8">
        <f>IF(23-F8&lt;0,100-F8,23-F8)</f>
        <v>17</v>
      </c>
      <c r="H8" s="2">
        <v>30555.3</v>
      </c>
      <c r="I8" s="4">
        <f>H8/(G8+0.5)</f>
        <v>1746.01714285714</v>
      </c>
      <c r="J8" t="s">
        <v>44</v>
      </c>
      <c r="K8" t="s">
        <v>9</v>
      </c>
      <c r="L8">
        <v>75000</v>
      </c>
      <c r="M8" t="str">
        <f>IF(H8&lt;L8,"Y","Not covered")</f>
        <v>Y</v>
      </c>
      <c r="N8" t="str">
        <f>_xlfn.CONCAT(B8,F8,D8,UPPER(LEFT(J8,3)),RIGHT(A8,3))</f>
        <v>FD06FCSBLA007</v>
      </c>
    </row>
    <row r="9" spans="1:14">
      <c r="A9" t="s">
        <v>45</v>
      </c>
      <c r="B9" t="str">
        <f t="shared" si="0"/>
        <v>FD</v>
      </c>
      <c r="C9" t="str">
        <f>VLOOKUP(B9,B$57:C$62,2)</f>
        <v>Ford</v>
      </c>
      <c r="D9" t="str">
        <f>MID(A9,5,3)</f>
        <v>FCS</v>
      </c>
      <c r="E9" t="str">
        <f>VLOOKUP(D9,D$57:E$67,2)</f>
        <v>Focus</v>
      </c>
      <c r="F9" t="str">
        <f>MID(A9,3,2)</f>
        <v>09</v>
      </c>
      <c r="G9">
        <f>IF(23-F9&lt;0,100-F9,23-F9)</f>
        <v>14</v>
      </c>
      <c r="H9" s="2">
        <v>60389.5</v>
      </c>
      <c r="I9" s="4">
        <f>H9/(G9+0.5)</f>
        <v>4164.79310344828</v>
      </c>
      <c r="J9" t="s">
        <v>38</v>
      </c>
      <c r="K9" t="s">
        <v>6</v>
      </c>
      <c r="L9">
        <v>100000</v>
      </c>
      <c r="M9" t="str">
        <f>IF(H9&lt;L9,"Y","Not covered")</f>
        <v>Y</v>
      </c>
      <c r="N9" t="str">
        <f>_xlfn.CONCAT(B9,F9,D9,UPPER(LEFT(J9,3)),RIGHT(A9,3))</f>
        <v>FD09FCSWHI008</v>
      </c>
    </row>
    <row r="10" spans="1:14">
      <c r="A10" t="s">
        <v>46</v>
      </c>
      <c r="B10" t="str">
        <f t="shared" si="0"/>
        <v>FD</v>
      </c>
      <c r="C10" t="str">
        <f>VLOOKUP(B10,B$57:C$62,2)</f>
        <v>Ford</v>
      </c>
      <c r="D10" t="str">
        <f>MID(A10,5,3)</f>
        <v>FCS</v>
      </c>
      <c r="E10" t="str">
        <f>VLOOKUP(D10,D$57:E$67,2)</f>
        <v>Focus</v>
      </c>
      <c r="F10" t="str">
        <f>MID(A10,3,2)</f>
        <v>13</v>
      </c>
      <c r="G10">
        <f>IF(23-F10&lt;0,100-F10,23-F10)</f>
        <v>10</v>
      </c>
      <c r="H10" s="2">
        <v>93382.6</v>
      </c>
      <c r="I10" s="4">
        <f>H10/(G10+0.5)</f>
        <v>8893.58095238095</v>
      </c>
      <c r="J10" t="s">
        <v>44</v>
      </c>
      <c r="K10" t="s">
        <v>15</v>
      </c>
      <c r="L10">
        <v>100000</v>
      </c>
      <c r="M10" t="str">
        <f>IF(H10&lt;L10,"Y","Not covered")</f>
        <v>Y</v>
      </c>
      <c r="N10" t="str">
        <f>_xlfn.CONCAT(B10,F10,D10,UPPER(LEFT(J10,3)),RIGHT(A10,3))</f>
        <v>FD13FCSBLA009</v>
      </c>
    </row>
    <row r="11" spans="1:14">
      <c r="A11" t="s">
        <v>47</v>
      </c>
      <c r="B11" t="str">
        <f t="shared" si="0"/>
        <v>FD</v>
      </c>
      <c r="C11" t="str">
        <f>VLOOKUP(B11,B$57:C$62,2)</f>
        <v>Ford</v>
      </c>
      <c r="D11" t="str">
        <f>MID(A11,5,3)</f>
        <v>FCS</v>
      </c>
      <c r="E11" t="str">
        <f>VLOOKUP(D11,D$57:E$67,2)</f>
        <v>Focus</v>
      </c>
      <c r="F11" t="str">
        <f>MID(A11,3,2)</f>
        <v>13</v>
      </c>
      <c r="G11">
        <f>IF(23-F11&lt;0,100-F11,23-F11)</f>
        <v>10</v>
      </c>
      <c r="H11" s="2">
        <v>114660.6</v>
      </c>
      <c r="I11" s="4">
        <f>H11/(G11+0.5)</f>
        <v>10920.0571428571</v>
      </c>
      <c r="J11" t="s">
        <v>41</v>
      </c>
      <c r="K11" t="s">
        <v>3</v>
      </c>
      <c r="L11">
        <v>100000</v>
      </c>
      <c r="M11" t="str">
        <f>IF(H11&lt;L11,"Y","Not covered")</f>
        <v>Not covered</v>
      </c>
      <c r="N11" t="str">
        <f>_xlfn.CONCAT(B11,F11,D11,UPPER(LEFT(J11,3)),RIGHT(A11,3))</f>
        <v>FD13FCSGRE010</v>
      </c>
    </row>
    <row r="12" spans="1:14">
      <c r="A12" t="s">
        <v>48</v>
      </c>
      <c r="B12" t="str">
        <f t="shared" si="0"/>
        <v>FD</v>
      </c>
      <c r="C12" t="str">
        <f>VLOOKUP(B12,B$57:C$62,2)</f>
        <v>Ford</v>
      </c>
      <c r="D12" t="str">
        <f>MID(A12,5,3)</f>
        <v>FCS</v>
      </c>
      <c r="E12" t="str">
        <f>VLOOKUP(D12,D$57:E$67,2)</f>
        <v>Focus</v>
      </c>
      <c r="F12" t="str">
        <f>MID(A12,3,2)</f>
        <v>12</v>
      </c>
      <c r="G12">
        <f>IF(23-F12&lt;0,100-F12,23-F12)</f>
        <v>11</v>
      </c>
      <c r="H12" s="2">
        <v>69891.9</v>
      </c>
      <c r="I12" s="4">
        <f>H12/(G12+0.5)</f>
        <v>6077.55652173913</v>
      </c>
      <c r="J12" t="s">
        <v>34</v>
      </c>
      <c r="K12" t="s">
        <v>8</v>
      </c>
      <c r="L12">
        <v>75000</v>
      </c>
      <c r="M12" t="str">
        <f>IF(H12&lt;L12,"Y","Not covered")</f>
        <v>Y</v>
      </c>
      <c r="N12" t="str">
        <f>_xlfn.CONCAT(B12,F12,D12,UPPER(LEFT(J12,3)),RIGHT(A12,3))</f>
        <v>FD12FCSBLU011</v>
      </c>
    </row>
    <row r="13" spans="1:14">
      <c r="A13" t="s">
        <v>49</v>
      </c>
      <c r="B13" t="str">
        <f t="shared" si="0"/>
        <v>FD</v>
      </c>
      <c r="C13" t="str">
        <f>VLOOKUP(B13,B$57:C$61,2)</f>
        <v>Ford</v>
      </c>
      <c r="D13" t="str">
        <f>MID(A13,5,3)</f>
        <v>FCS</v>
      </c>
      <c r="E13" t="str">
        <f>VLOOKUP(D13,D$57:E$67,2)</f>
        <v>Focus</v>
      </c>
      <c r="F13" t="str">
        <f>MID(A13,3,2)</f>
        <v>13</v>
      </c>
      <c r="G13">
        <f>IF(23-F13&lt;0,100-F13,23-F13)</f>
        <v>10</v>
      </c>
      <c r="H13" s="2">
        <v>52229.5</v>
      </c>
      <c r="I13" s="4">
        <f>H13/(G13+0.5)</f>
        <v>4974.2380952381</v>
      </c>
      <c r="J13" t="s">
        <v>41</v>
      </c>
      <c r="K13" t="s">
        <v>9</v>
      </c>
      <c r="L13">
        <v>75000</v>
      </c>
      <c r="M13" t="str">
        <f>IF(H13&lt;L13,"Y","Not covered")</f>
        <v>Y</v>
      </c>
      <c r="N13" t="str">
        <f>_xlfn.CONCAT(B13,F13,D13,UPPER(LEFT(J13,3)),RIGHT(A13,3))</f>
        <v>FD13FCSGRE012</v>
      </c>
    </row>
    <row r="14" spans="1:14">
      <c r="A14" t="s">
        <v>50</v>
      </c>
      <c r="B14" t="str">
        <f t="shared" si="0"/>
        <v>FD</v>
      </c>
      <c r="C14" t="str">
        <f>VLOOKUP(B14,B$57:C$62,2)</f>
        <v>Ford</v>
      </c>
      <c r="D14" t="str">
        <f>MID(A14,5,3)</f>
        <v>FCS</v>
      </c>
      <c r="E14" t="str">
        <f>VLOOKUP(D14,D$57:E$67,2)</f>
        <v>Focus</v>
      </c>
      <c r="F14" t="str">
        <f>MID(A14,3,2)</f>
        <v>13</v>
      </c>
      <c r="G14">
        <f>IF(23-F14&lt;0,100-F14,23-F14)</f>
        <v>10</v>
      </c>
      <c r="H14" s="2">
        <v>64467.4</v>
      </c>
      <c r="I14" s="4">
        <f>H14/(G14+0.5)</f>
        <v>6139.75238095238</v>
      </c>
      <c r="J14" t="s">
        <v>36</v>
      </c>
      <c r="K14" t="s">
        <v>5</v>
      </c>
      <c r="L14">
        <v>100000</v>
      </c>
      <c r="M14" t="str">
        <f>IF(H14&lt;L14,"Y","Not covered")</f>
        <v>Y</v>
      </c>
      <c r="N14" t="str">
        <f>_xlfn.CONCAT(B14,F14,D14,UPPER(LEFT(J14,3)),RIGHT(A14,3))</f>
        <v>FD13FCSRED013</v>
      </c>
    </row>
    <row r="15" spans="1:14">
      <c r="A15" t="s">
        <v>51</v>
      </c>
      <c r="B15" t="str">
        <f t="shared" si="0"/>
        <v>GM</v>
      </c>
      <c r="C15" t="str">
        <f>VLOOKUP(B15,B$57:C$62,2)</f>
        <v>General Motors</v>
      </c>
      <c r="D15" t="str">
        <f>MID(A15,5,3)</f>
        <v>CMR</v>
      </c>
      <c r="E15" t="str">
        <f>VLOOKUP(D15,D$57:E$67,2)</f>
        <v>Camero</v>
      </c>
      <c r="F15" t="str">
        <f>MID(A15,3,2)</f>
        <v>09</v>
      </c>
      <c r="G15">
        <f>IF(23-F15&lt;0,100-F15,23-F15)</f>
        <v>14</v>
      </c>
      <c r="H15" s="2">
        <v>77243.1</v>
      </c>
      <c r="I15" s="4">
        <f>H15/(G15+0.5)</f>
        <v>5327.11034482759</v>
      </c>
      <c r="J15" t="s">
        <v>44</v>
      </c>
      <c r="K15" t="s">
        <v>8</v>
      </c>
      <c r="L15">
        <v>75000</v>
      </c>
      <c r="M15" t="str">
        <f>IF(H15&lt;L15,"Y","Not covered")</f>
        <v>Not covered</v>
      </c>
      <c r="N15" t="str">
        <f>_xlfn.CONCAT(B15,F15,D15,UPPER(LEFT(J15,3)),RIGHT(A15,3))</f>
        <v>GM09CMRBLA014</v>
      </c>
    </row>
    <row r="16" spans="1:14">
      <c r="A16" t="s">
        <v>52</v>
      </c>
      <c r="B16" t="str">
        <f t="shared" si="0"/>
        <v>GM</v>
      </c>
      <c r="C16" t="str">
        <f>VLOOKUP(B16,B$57:C$62,2)</f>
        <v>General Motors</v>
      </c>
      <c r="D16" t="str">
        <f>MID(A16,5,3)</f>
        <v>CMR</v>
      </c>
      <c r="E16" t="str">
        <f>VLOOKUP(D16,D$57:E$67,2)</f>
        <v>Camero</v>
      </c>
      <c r="F16" t="str">
        <f>MID(A16,3,2)</f>
        <v>12</v>
      </c>
      <c r="G16">
        <f>IF(23-F16&lt;0,100-F16,23-F16)</f>
        <v>11</v>
      </c>
      <c r="H16" s="2">
        <v>48114.2</v>
      </c>
      <c r="I16" s="4">
        <f>H16/(G16+0.5)</f>
        <v>4183.84347826087</v>
      </c>
      <c r="J16" t="s">
        <v>38</v>
      </c>
      <c r="K16" t="s">
        <v>6</v>
      </c>
      <c r="L16">
        <v>100000</v>
      </c>
      <c r="M16" t="str">
        <f>IF(H16&lt;L16,"Y","Not covered")</f>
        <v>Y</v>
      </c>
      <c r="N16" t="str">
        <f>_xlfn.CONCAT(B16,F16,D16,UPPER(LEFT(J16,3)),RIGHT(A16,3))</f>
        <v>GM12CMRWHI015</v>
      </c>
    </row>
    <row r="17" spans="1:14">
      <c r="A17" t="s">
        <v>53</v>
      </c>
      <c r="B17" t="str">
        <f t="shared" si="0"/>
        <v>GM</v>
      </c>
      <c r="C17" t="str">
        <f>VLOOKUP(B17,B$57:C$62,2)</f>
        <v>General Motors</v>
      </c>
      <c r="D17" t="str">
        <f>MID(A17,5,3)</f>
        <v>CMR</v>
      </c>
      <c r="E17" t="str">
        <f>VLOOKUP(D17,D$57:E$67,2)</f>
        <v>Camero</v>
      </c>
      <c r="F17" t="str">
        <f>MID(A17,3,2)</f>
        <v>14</v>
      </c>
      <c r="G17">
        <f>IF(23-F17&lt;0,100-F17,23-F17)</f>
        <v>9</v>
      </c>
      <c r="H17" s="2">
        <v>82374</v>
      </c>
      <c r="I17" s="4">
        <f>H17/(G17+0.5)</f>
        <v>8670.94736842105</v>
      </c>
      <c r="J17" t="s">
        <v>38</v>
      </c>
      <c r="K17" t="s">
        <v>12</v>
      </c>
      <c r="L17">
        <v>75000</v>
      </c>
      <c r="M17" t="str">
        <f>IF(H17&lt;L17,"Y","Not covered")</f>
        <v>Not covered</v>
      </c>
      <c r="N17" t="str">
        <f>_xlfn.CONCAT(B17,F17,D17,UPPER(LEFT(J17,3)),RIGHT(A17,3))</f>
        <v>GM14CMRWHI016</v>
      </c>
    </row>
    <row r="18" spans="1:14">
      <c r="A18" t="s">
        <v>54</v>
      </c>
      <c r="B18" t="str">
        <f t="shared" si="0"/>
        <v>GM</v>
      </c>
      <c r="C18" t="str">
        <f>VLOOKUP(B18,B$57:C$61,2)</f>
        <v>General Motors</v>
      </c>
      <c r="D18" t="str">
        <f>MID(A18,5,3)</f>
        <v>SLV</v>
      </c>
      <c r="E18" t="str">
        <f>VLOOKUP(D18,D$57:E$67,2)</f>
        <v>Silverado</v>
      </c>
      <c r="F18" t="str">
        <f>MID(A18,3,2)</f>
        <v>10</v>
      </c>
      <c r="G18">
        <f>IF(23-F18&lt;0,100-F18,23-F18)</f>
        <v>13</v>
      </c>
      <c r="H18" s="2">
        <v>44974.8</v>
      </c>
      <c r="I18" s="4">
        <f>H18/(G18+0.5)</f>
        <v>3331.46666666667</v>
      </c>
      <c r="J18" t="s">
        <v>38</v>
      </c>
      <c r="K18" t="s">
        <v>10</v>
      </c>
      <c r="L18">
        <v>50000</v>
      </c>
      <c r="M18" t="str">
        <f>IF(H18&lt;L18,"Y","Not covered")</f>
        <v>Y</v>
      </c>
      <c r="N18" t="str">
        <f>_xlfn.CONCAT(B18,F18,D18,UPPER(LEFT(J18,3)),RIGHT(A18,3))</f>
        <v>GM10SLVWHI017</v>
      </c>
    </row>
    <row r="19" spans="1:14">
      <c r="A19" t="s">
        <v>55</v>
      </c>
      <c r="B19" t="str">
        <f t="shared" si="0"/>
        <v>GM</v>
      </c>
      <c r="C19" t="str">
        <f>VLOOKUP(B19,B$57:C$62,2)</f>
        <v>General Motors</v>
      </c>
      <c r="D19" t="str">
        <f>MID(A19,5,3)</f>
        <v>SLV</v>
      </c>
      <c r="E19" t="str">
        <f>VLOOKUP(D19,D$57:E$67,2)</f>
        <v>Silverado</v>
      </c>
      <c r="F19" t="str">
        <f>MID(A19,3,2)</f>
        <v>98</v>
      </c>
      <c r="G19">
        <f>IF(23-F19&lt;0,100-F19,23-F19)</f>
        <v>2</v>
      </c>
      <c r="H19" s="2">
        <v>68658.9</v>
      </c>
      <c r="I19" s="4">
        <f>H19/(G19+0.5)</f>
        <v>27463.56</v>
      </c>
      <c r="J19" t="s">
        <v>44</v>
      </c>
      <c r="K19" t="s">
        <v>14</v>
      </c>
      <c r="L19">
        <v>100000</v>
      </c>
      <c r="M19" t="str">
        <f>IF(H19&lt;L19,"Y","Not covered")</f>
        <v>Y</v>
      </c>
      <c r="N19" t="str">
        <f>_xlfn.CONCAT(B19,F19,D19,UPPER(LEFT(J19,3)),RIGHT(A19,3))</f>
        <v>GM98SLVBLA018</v>
      </c>
    </row>
    <row r="20" spans="1:14">
      <c r="A20" t="s">
        <v>56</v>
      </c>
      <c r="B20" t="str">
        <f t="shared" si="0"/>
        <v>GM</v>
      </c>
      <c r="C20" t="str">
        <f>VLOOKUP(B20,B$57:C$62,2)</f>
        <v>General Motors</v>
      </c>
      <c r="D20" t="str">
        <f>MID(A20,5,3)</f>
        <v>SLV</v>
      </c>
      <c r="E20" t="str">
        <f>VLOOKUP(D20,D$57:E$67,2)</f>
        <v>Silverado</v>
      </c>
      <c r="F20" t="str">
        <f>MID(A20,3,2)</f>
        <v>00</v>
      </c>
      <c r="G20">
        <f>IF(23-F20&lt;0,100-F20,23-F20)</f>
        <v>23</v>
      </c>
      <c r="H20" s="2">
        <v>42074.2</v>
      </c>
      <c r="I20" s="4">
        <f>H20/(G20+0.5)</f>
        <v>1790.3914893617</v>
      </c>
      <c r="J20" t="s">
        <v>41</v>
      </c>
      <c r="K20" t="s">
        <v>5</v>
      </c>
      <c r="L20">
        <v>75000</v>
      </c>
      <c r="M20" t="str">
        <f>IF(H20&lt;L20,"Y","Not covered")</f>
        <v>Y</v>
      </c>
      <c r="N20" t="str">
        <f>_xlfn.CONCAT(B20,F20,D20,UPPER(LEFT(J20,3)),RIGHT(A20,3))</f>
        <v>GM00SLVGRE019</v>
      </c>
    </row>
    <row r="21" spans="1:14">
      <c r="A21" t="s">
        <v>57</v>
      </c>
      <c r="B21" t="str">
        <f t="shared" si="0"/>
        <v>TY</v>
      </c>
      <c r="C21" t="str">
        <f>VLOOKUP(B21,B$57:C$61,2)</f>
        <v>Hyundai</v>
      </c>
      <c r="D21" t="str">
        <f>MID(A21,5,3)</f>
        <v>CAM</v>
      </c>
      <c r="E21" t="str">
        <f>VLOOKUP(D21,D$57:E$67,2)</f>
        <v>Camry</v>
      </c>
      <c r="F21" t="str">
        <f>MID(A21,3,2)</f>
        <v>96</v>
      </c>
      <c r="G21">
        <f>IF(23-F21&lt;0,100-F21,23-F21)</f>
        <v>4</v>
      </c>
      <c r="H21" s="2">
        <v>44946.5</v>
      </c>
      <c r="I21" s="4">
        <f>H21/(G21+0.5)</f>
        <v>9988.11111111111</v>
      </c>
      <c r="J21" t="s">
        <v>41</v>
      </c>
      <c r="K21" t="s">
        <v>9</v>
      </c>
      <c r="L21">
        <v>50000</v>
      </c>
      <c r="M21" t="str">
        <f>IF(H21&lt;L21,"Y","Not covered")</f>
        <v>Y</v>
      </c>
      <c r="N21" t="str">
        <f>_xlfn.CONCAT(B21,F21,D21,UPPER(LEFT(J21,3)),RIGHT(A21,3))</f>
        <v>TY96CAMGRE020</v>
      </c>
    </row>
    <row r="22" spans="1:14">
      <c r="A22" t="s">
        <v>58</v>
      </c>
      <c r="B22" t="str">
        <f t="shared" si="0"/>
        <v>TY</v>
      </c>
      <c r="C22" t="str">
        <f>VLOOKUP(B22,B$57:C$61,2)</f>
        <v>Hyundai</v>
      </c>
      <c r="D22" t="str">
        <f>MID(A22,5,3)</f>
        <v>CAM</v>
      </c>
      <c r="E22" t="str">
        <f>VLOOKUP(D22,D$57:E$67,2)</f>
        <v>Camry</v>
      </c>
      <c r="F22" t="str">
        <f>MID(A22,3,2)</f>
        <v>98</v>
      </c>
      <c r="G22">
        <f>IF(23-F22&lt;0,100-F22,23-F22)</f>
        <v>2</v>
      </c>
      <c r="H22" s="2">
        <v>83162.7</v>
      </c>
      <c r="I22" s="4">
        <f>H22/(G22+0.5)</f>
        <v>33265.08</v>
      </c>
      <c r="J22" t="s">
        <v>44</v>
      </c>
      <c r="K22" t="s">
        <v>13</v>
      </c>
      <c r="L22">
        <v>100000</v>
      </c>
      <c r="M22" t="str">
        <f>IF(H22&lt;L22,"Y","Not covered")</f>
        <v>Y</v>
      </c>
      <c r="N22" t="str">
        <f>_xlfn.CONCAT(B22,F22,D22,UPPER(LEFT(J22,3)),RIGHT(A22,3))</f>
        <v>TY98CAMBLA021</v>
      </c>
    </row>
    <row r="23" spans="1:14">
      <c r="A23" t="s">
        <v>59</v>
      </c>
      <c r="B23" t="str">
        <f t="shared" si="0"/>
        <v>TY</v>
      </c>
      <c r="C23" t="str">
        <f>VLOOKUP(B23,B$57:C$62,2)</f>
        <v>Toyota</v>
      </c>
      <c r="D23" t="str">
        <f>MID(A23,5,3)</f>
        <v>CAM</v>
      </c>
      <c r="E23" t="str">
        <f>VLOOKUP(D23,D$57:E$67,2)</f>
        <v>Camry</v>
      </c>
      <c r="F23" t="str">
        <f>MID(A23,3,2)</f>
        <v>00</v>
      </c>
      <c r="G23">
        <f>IF(23-F23&lt;0,100-F23,23-F23)</f>
        <v>23</v>
      </c>
      <c r="H23" s="2">
        <v>79420.6</v>
      </c>
      <c r="I23" s="4">
        <f>H23/(G23+0.5)</f>
        <v>3379.6</v>
      </c>
      <c r="J23" t="s">
        <v>41</v>
      </c>
      <c r="K23" t="s">
        <v>7</v>
      </c>
      <c r="L23">
        <v>75000</v>
      </c>
      <c r="M23" t="str">
        <f>IF(H23&lt;L23,"Y","Not covered")</f>
        <v>Not covered</v>
      </c>
      <c r="N23" t="str">
        <f>_xlfn.CONCAT(B23,F23,D23,UPPER(LEFT(J23,3)),RIGHT(A23,3))</f>
        <v>TY00CAMGRE022</v>
      </c>
    </row>
    <row r="24" spans="1:14">
      <c r="A24" t="s">
        <v>60</v>
      </c>
      <c r="B24" t="str">
        <f t="shared" si="0"/>
        <v>TY</v>
      </c>
      <c r="C24" t="str">
        <f>VLOOKUP(B24,B$57:C$62,2)</f>
        <v>Toyota</v>
      </c>
      <c r="D24" t="str">
        <f>MID(A24,5,3)</f>
        <v>CAM</v>
      </c>
      <c r="E24" t="str">
        <f>VLOOKUP(D24,D$57:E$67,2)</f>
        <v>Camry</v>
      </c>
      <c r="F24" t="str">
        <f>MID(A24,3,2)</f>
        <v>02</v>
      </c>
      <c r="G24">
        <f>IF(23-F24&lt;0,100-F24,23-F24)</f>
        <v>21</v>
      </c>
      <c r="H24" s="2">
        <v>67829.1</v>
      </c>
      <c r="I24" s="4">
        <f>H24/(G24+0.5)</f>
        <v>3154.84186046512</v>
      </c>
      <c r="J24" t="s">
        <v>44</v>
      </c>
      <c r="K24" t="s">
        <v>14</v>
      </c>
      <c r="L24">
        <v>100000</v>
      </c>
      <c r="M24" t="str">
        <f>IF(H24&lt;L24,"Y","Not covered")</f>
        <v>Y</v>
      </c>
      <c r="N24" t="str">
        <f>_xlfn.CONCAT(B24,F24,D24,UPPER(LEFT(J24,3)),RIGHT(A24,3))</f>
        <v>TY02CAMBLA023</v>
      </c>
    </row>
    <row r="25" spans="1:14">
      <c r="A25" t="s">
        <v>61</v>
      </c>
      <c r="B25" t="str">
        <f t="shared" si="0"/>
        <v>TY</v>
      </c>
      <c r="C25" t="str">
        <f>VLOOKUP(B25,B$57:C$61,2)</f>
        <v>Hyundai</v>
      </c>
      <c r="D25" t="str">
        <f>MID(A25,5,3)</f>
        <v>CAM</v>
      </c>
      <c r="E25" t="str">
        <f>VLOOKUP(D25,D$57:E$67,2)</f>
        <v>Camry</v>
      </c>
      <c r="F25" t="str">
        <f>MID(A25,3,2)</f>
        <v>09</v>
      </c>
      <c r="G25">
        <f>IF(23-F25&lt;0,100-F25,23-F25)</f>
        <v>14</v>
      </c>
      <c r="H25" s="2">
        <v>46311.4</v>
      </c>
      <c r="I25" s="4">
        <f>H25/(G25+0.5)</f>
        <v>3193.88965517241</v>
      </c>
      <c r="J25" t="s">
        <v>41</v>
      </c>
      <c r="K25" t="s">
        <v>4</v>
      </c>
      <c r="L25">
        <v>75000</v>
      </c>
      <c r="M25" t="str">
        <f>IF(H25&lt;L25,"Y","Not covered")</f>
        <v>Y</v>
      </c>
      <c r="N25" t="str">
        <f>_xlfn.CONCAT(B25,F25,D25,UPPER(LEFT(J25,3)),RIGHT(A25,3))</f>
        <v>TY09CAMGRE024</v>
      </c>
    </row>
    <row r="26" spans="1:14">
      <c r="A26" t="s">
        <v>62</v>
      </c>
      <c r="B26" t="str">
        <f t="shared" si="0"/>
        <v>TY</v>
      </c>
      <c r="C26" t="str">
        <f>VLOOKUP(B26,B$57:C$61,2)</f>
        <v>Hyundai</v>
      </c>
      <c r="D26" t="str">
        <f>MID(A26,5,3)</f>
        <v>COR</v>
      </c>
      <c r="E26" t="str">
        <f>VLOOKUP(D26,D$57:E$67,2)</f>
        <v>Corola</v>
      </c>
      <c r="F26" t="str">
        <f>MID(A26,3,2)</f>
        <v>02</v>
      </c>
      <c r="G26">
        <f>IF(23-F26&lt;0,100-F26,23-F26)</f>
        <v>21</v>
      </c>
      <c r="H26" s="2">
        <v>37558.8</v>
      </c>
      <c r="I26" s="4">
        <f>H26/(G26+0.5)</f>
        <v>1746.92093023256</v>
      </c>
      <c r="J26" t="s">
        <v>44</v>
      </c>
      <c r="K26" t="s">
        <v>8</v>
      </c>
      <c r="L26">
        <v>50000</v>
      </c>
      <c r="M26" t="str">
        <f>IF(H26&lt;L26,"Y","Not covered")</f>
        <v>Y</v>
      </c>
      <c r="N26" t="str">
        <f>_xlfn.CONCAT(B26,F26,D26,UPPER(LEFT(J26,3)),RIGHT(A26,3))</f>
        <v>TY02CORBLA025</v>
      </c>
    </row>
    <row r="27" spans="1:14">
      <c r="A27" t="s">
        <v>63</v>
      </c>
      <c r="B27" t="str">
        <f t="shared" si="0"/>
        <v>TY</v>
      </c>
      <c r="C27" t="str">
        <f>VLOOKUP(B27,B$57:C$62,2)</f>
        <v>Toyota</v>
      </c>
      <c r="D27" t="str">
        <f>MID(A27,5,3)</f>
        <v>COR</v>
      </c>
      <c r="E27" t="str">
        <f>VLOOKUP(D27,D$57:E$67,2)</f>
        <v>Corola</v>
      </c>
      <c r="F27" t="str">
        <f>MID(A27,3,2)</f>
        <v>03</v>
      </c>
      <c r="G27">
        <f>IF(23-F27&lt;0,100-F27,23-F27)</f>
        <v>20</v>
      </c>
      <c r="H27" s="2">
        <v>73444.4</v>
      </c>
      <c r="I27" s="4">
        <f>H27/(G27+0.5)</f>
        <v>3582.65365853659</v>
      </c>
      <c r="J27" t="s">
        <v>44</v>
      </c>
      <c r="K27" t="s">
        <v>5</v>
      </c>
      <c r="L27">
        <v>100000</v>
      </c>
      <c r="M27" t="str">
        <f>IF(H27&lt;L27,"Y","Not covered")</f>
        <v>Y</v>
      </c>
      <c r="N27" t="str">
        <f>_xlfn.CONCAT(B27,F27,D27,UPPER(LEFT(J27,3)),RIGHT(A27,3))</f>
        <v>TY03CORBLA026</v>
      </c>
    </row>
    <row r="28" spans="1:14">
      <c r="A28" t="s">
        <v>64</v>
      </c>
      <c r="B28" t="str">
        <f t="shared" si="0"/>
        <v>TY</v>
      </c>
      <c r="C28" t="str">
        <f>VLOOKUP(B28,B$57:C$62,2)</f>
        <v>Toyota</v>
      </c>
      <c r="D28" t="str">
        <f>MID(A28,5,3)</f>
        <v>COR</v>
      </c>
      <c r="E28" t="str">
        <f>VLOOKUP(D28,D$57:E$67,2)</f>
        <v>Corola</v>
      </c>
      <c r="F28" t="str">
        <f>MID(A28,3,2)</f>
        <v>14</v>
      </c>
      <c r="G28">
        <f>IF(23-F28&lt;0,100-F28,23-F28)</f>
        <v>9</v>
      </c>
      <c r="H28" s="2">
        <v>33477.2</v>
      </c>
      <c r="I28" s="4">
        <f>H28/(G28+0.5)</f>
        <v>3523.91578947368</v>
      </c>
      <c r="J28" t="s">
        <v>44</v>
      </c>
      <c r="K28" t="s">
        <v>15</v>
      </c>
      <c r="L28">
        <v>75000</v>
      </c>
      <c r="M28" t="str">
        <f>IF(H28&lt;L28,"Y","Not covered")</f>
        <v>Y</v>
      </c>
      <c r="N28" t="str">
        <f>_xlfn.CONCAT(B28,F28,D28,UPPER(LEFT(J28,3)),RIGHT(A28,3))</f>
        <v>TY14CORBLA027</v>
      </c>
    </row>
    <row r="29" spans="1:14">
      <c r="A29" t="s">
        <v>65</v>
      </c>
      <c r="B29" t="str">
        <f t="shared" si="0"/>
        <v>TY</v>
      </c>
      <c r="C29" t="str">
        <f>VLOOKUP(B29,B$57:C$62,2)</f>
        <v>Toyota</v>
      </c>
      <c r="D29" t="str">
        <f>MID(A29,5,3)</f>
        <v>COR</v>
      </c>
      <c r="E29" t="str">
        <f>VLOOKUP(D29,D$57:E$67,2)</f>
        <v>Corola</v>
      </c>
      <c r="F29" t="str">
        <f>MID(A29,3,2)</f>
        <v>12</v>
      </c>
      <c r="G29">
        <f>IF(23-F29&lt;0,100-F29,23-F29)</f>
        <v>11</v>
      </c>
      <c r="H29" s="2">
        <v>42504.6</v>
      </c>
      <c r="I29" s="4">
        <f>H29/(G29+0.5)</f>
        <v>3696.05217391304</v>
      </c>
      <c r="J29" t="s">
        <v>38</v>
      </c>
      <c r="K29" t="s">
        <v>12</v>
      </c>
      <c r="L29">
        <v>100000</v>
      </c>
      <c r="M29" t="str">
        <f>IF(H29&lt;L29,"Y","Not covered")</f>
        <v>Y</v>
      </c>
      <c r="N29" t="str">
        <f>_xlfn.CONCAT(B29,F29,D29,UPPER(LEFT(J29,3)),RIGHT(A29,3))</f>
        <v>TY12CORWHI028</v>
      </c>
    </row>
    <row r="30" spans="1:14">
      <c r="A30" t="s">
        <v>66</v>
      </c>
      <c r="B30" t="str">
        <f t="shared" si="0"/>
        <v>TY</v>
      </c>
      <c r="C30" t="str">
        <f>VLOOKUP(B30,B$57:C$62,2)</f>
        <v>Toyota</v>
      </c>
      <c r="D30" t="str">
        <f>MID(A30,5,3)</f>
        <v>CAM</v>
      </c>
      <c r="E30" t="str">
        <f>VLOOKUP(D30,D$57:E$67,2)</f>
        <v>Camry</v>
      </c>
      <c r="F30" t="str">
        <f>MID(A30,3,2)</f>
        <v>12</v>
      </c>
      <c r="G30">
        <f>IF(23-F30&lt;0,100-F30,23-F30)</f>
        <v>11</v>
      </c>
      <c r="H30" s="2">
        <v>64542</v>
      </c>
      <c r="I30" s="4">
        <f>H30/(G30+0.5)</f>
        <v>5612.34782608696</v>
      </c>
      <c r="J30" t="s">
        <v>34</v>
      </c>
      <c r="K30" t="s">
        <v>14</v>
      </c>
      <c r="L30">
        <v>75000</v>
      </c>
      <c r="M30" t="str">
        <f>IF(H30&lt;L30,"Y","Not covered")</f>
        <v>Y</v>
      </c>
      <c r="N30" t="str">
        <f>_xlfn.CONCAT(B30,F30,D30,UPPER(LEFT(J30,3)),RIGHT(A30,3))</f>
        <v>TY12CAMBLU029</v>
      </c>
    </row>
    <row r="31" spans="1:14">
      <c r="A31" t="s">
        <v>67</v>
      </c>
      <c r="B31" t="str">
        <f t="shared" si="0"/>
        <v>HO</v>
      </c>
      <c r="C31" t="str">
        <f>VLOOKUP(B31,B$57:C$62,2)</f>
        <v>Honda</v>
      </c>
      <c r="D31" t="str">
        <f>MID(A31,5,3)</f>
        <v>CIV</v>
      </c>
      <c r="E31" t="str">
        <f>VLOOKUP(D31,D$57:E$67,2)</f>
        <v>Civic</v>
      </c>
      <c r="F31" t="str">
        <f>MID(A31,3,2)</f>
        <v>99</v>
      </c>
      <c r="G31">
        <f>IF(23-F31&lt;0,100-F31,23-F31)</f>
        <v>1</v>
      </c>
      <c r="H31" s="2">
        <v>29601.9</v>
      </c>
      <c r="I31" s="4">
        <f>H31/(G31+0.5)</f>
        <v>19734.6</v>
      </c>
      <c r="J31" t="s">
        <v>44</v>
      </c>
      <c r="K31" t="s">
        <v>13</v>
      </c>
      <c r="L31">
        <v>100000</v>
      </c>
      <c r="M31" t="str">
        <f>IF(H31&lt;L31,"Y","Not covered")</f>
        <v>Y</v>
      </c>
      <c r="N31" t="str">
        <f>_xlfn.CONCAT(B31,F31,D31,UPPER(LEFT(J31,3)),RIGHT(A31,3))</f>
        <v>HO99CIVBLA030</v>
      </c>
    </row>
    <row r="32" spans="1:14">
      <c r="A32" t="s">
        <v>68</v>
      </c>
      <c r="B32" t="str">
        <f t="shared" si="0"/>
        <v>HO</v>
      </c>
      <c r="C32" t="str">
        <f>VLOOKUP(B32,B$57:C$61,2)</f>
        <v>Honda</v>
      </c>
      <c r="D32" t="str">
        <f>MID(A32,5,3)</f>
        <v>CIV</v>
      </c>
      <c r="E32" t="str">
        <f>VLOOKUP(D32,D$57:E$67,2)</f>
        <v>Civic</v>
      </c>
      <c r="F32" t="str">
        <f>MID(A32,3,2)</f>
        <v>01</v>
      </c>
      <c r="G32">
        <f>IF(23-F32&lt;0,100-F32,23-F32)</f>
        <v>22</v>
      </c>
      <c r="H32" s="2">
        <v>31144.4</v>
      </c>
      <c r="I32" s="4">
        <f>H32/(G32+0.5)</f>
        <v>1384.19555555556</v>
      </c>
      <c r="J32" t="s">
        <v>44</v>
      </c>
      <c r="K32" t="s">
        <v>7</v>
      </c>
      <c r="L32">
        <v>100000</v>
      </c>
      <c r="M32" t="str">
        <f>IF(H32&lt;L32,"Y","Not covered")</f>
        <v>Y</v>
      </c>
      <c r="N32" t="str">
        <f>_xlfn.CONCAT(B32,F32,D32,UPPER(LEFT(J32,3)),RIGHT(A32,3))</f>
        <v>HO01CIVBLA031</v>
      </c>
    </row>
    <row r="33" spans="1:14">
      <c r="A33" t="s">
        <v>69</v>
      </c>
      <c r="B33" t="str">
        <f t="shared" si="0"/>
        <v>HO</v>
      </c>
      <c r="C33" t="str">
        <f>VLOOKUP(B33,B$57:C$61,2)</f>
        <v>Honda</v>
      </c>
      <c r="D33" t="str">
        <f>MID(A33,5,3)</f>
        <v>CIV</v>
      </c>
      <c r="E33" t="str">
        <f>VLOOKUP(D33,D$57:E$67,2)</f>
        <v>Civic</v>
      </c>
      <c r="F33" t="str">
        <f>MID(A33,3,2)</f>
        <v>10</v>
      </c>
      <c r="G33">
        <f>IF(23-F33&lt;0,100-F33,23-F33)</f>
        <v>13</v>
      </c>
      <c r="H33" s="2">
        <v>36438.5</v>
      </c>
      <c r="I33" s="4">
        <f>H33/(G33+0.5)</f>
        <v>2699.14814814815</v>
      </c>
      <c r="J33" t="s">
        <v>38</v>
      </c>
      <c r="K33" t="s">
        <v>14</v>
      </c>
      <c r="L33">
        <v>50000</v>
      </c>
      <c r="M33" t="str">
        <f>IF(H33&lt;L33,"Y","Not covered")</f>
        <v>Y</v>
      </c>
      <c r="N33" t="str">
        <f>_xlfn.CONCAT(B33,F33,D33,UPPER(LEFT(J33,3)),RIGHT(A33,3))</f>
        <v>HO10CIVWHI032</v>
      </c>
    </row>
    <row r="34" spans="1:14">
      <c r="A34" t="s">
        <v>70</v>
      </c>
      <c r="B34" t="str">
        <f t="shared" si="0"/>
        <v>HO</v>
      </c>
      <c r="C34" t="str">
        <f>VLOOKUP(B34,B$57:C$61,2)</f>
        <v>Honda</v>
      </c>
      <c r="D34" t="str">
        <f>MID(A34,5,3)</f>
        <v>CIV</v>
      </c>
      <c r="E34" t="str">
        <f>VLOOKUP(D34,D$57:E$67,2)</f>
        <v>Civic</v>
      </c>
      <c r="F34" t="str">
        <f>MID(A34,3,2)</f>
        <v>10</v>
      </c>
      <c r="G34">
        <f>IF(23-F34&lt;0,100-F34,23-F34)</f>
        <v>13</v>
      </c>
      <c r="H34" s="2">
        <v>27637.1</v>
      </c>
      <c r="I34" s="4">
        <f>H34/(G34+0.5)</f>
        <v>2047.19259259259</v>
      </c>
      <c r="J34" t="s">
        <v>44</v>
      </c>
      <c r="K34" t="s">
        <v>14</v>
      </c>
      <c r="L34">
        <v>75000</v>
      </c>
      <c r="M34" t="str">
        <f>IF(H34&lt;L34,"Y","Not covered")</f>
        <v>Y</v>
      </c>
      <c r="N34" t="str">
        <f>_xlfn.CONCAT(B34,F34,D34,UPPER(LEFT(J34,3)),RIGHT(A34,3))</f>
        <v>HO10CIVBLA033</v>
      </c>
    </row>
    <row r="35" spans="1:14">
      <c r="A35" t="s">
        <v>71</v>
      </c>
      <c r="B35" t="str">
        <f t="shared" ref="B35:B53" si="1">LEFT(A35,2)</f>
        <v>HO</v>
      </c>
      <c r="C35" t="str">
        <f>VLOOKUP(B35,B$57:C$62,2)</f>
        <v>Honda</v>
      </c>
      <c r="D35" t="str">
        <f>MID(A35,5,3)</f>
        <v>CIV</v>
      </c>
      <c r="E35" t="str">
        <f>VLOOKUP(D35,D$57:E$67,2)</f>
        <v>Civic</v>
      </c>
      <c r="F35" t="str">
        <f>MID(A35,3,2)</f>
        <v>11</v>
      </c>
      <c r="G35">
        <f>IF(23-F35&lt;0,100-F35,23-F35)</f>
        <v>12</v>
      </c>
      <c r="H35" s="2">
        <v>22282</v>
      </c>
      <c r="I35" s="4">
        <f>H35/(G35+0.5)</f>
        <v>1782.56</v>
      </c>
      <c r="J35" t="s">
        <v>34</v>
      </c>
      <c r="K35" t="s">
        <v>10</v>
      </c>
      <c r="L35">
        <v>100000</v>
      </c>
      <c r="M35" t="str">
        <f>IF(H35&lt;L35,"Y","Not covered")</f>
        <v>Y</v>
      </c>
      <c r="N35" t="str">
        <f>_xlfn.CONCAT(B35,F35,D35,UPPER(LEFT(J35,3)),RIGHT(A35,3))</f>
        <v>HO11CIVBLU034</v>
      </c>
    </row>
    <row r="36" spans="1:14">
      <c r="A36" t="s">
        <v>72</v>
      </c>
      <c r="B36" t="str">
        <f t="shared" si="1"/>
        <v>HO</v>
      </c>
      <c r="C36" t="str">
        <f>VLOOKUP(B36,B$57:C$62,2)</f>
        <v>Honda</v>
      </c>
      <c r="D36" t="str">
        <f>MID(A36,5,3)</f>
        <v>CIV</v>
      </c>
      <c r="E36" t="str">
        <f>VLOOKUP(D36,D$57:E$67,2)</f>
        <v>Civic</v>
      </c>
      <c r="F36" t="str">
        <f>MID(A36,3,2)</f>
        <v>12</v>
      </c>
      <c r="G36">
        <f>IF(23-F36&lt;0,100-F36,23-F36)</f>
        <v>11</v>
      </c>
      <c r="H36" s="2">
        <v>27394.2</v>
      </c>
      <c r="I36" s="4">
        <f>H36/(G36+0.5)</f>
        <v>2382.10434782609</v>
      </c>
      <c r="J36" t="s">
        <v>44</v>
      </c>
      <c r="K36" t="s">
        <v>17</v>
      </c>
      <c r="L36">
        <v>75000</v>
      </c>
      <c r="M36" t="str">
        <f>IF(H36&lt;L36,"Y","Not covered")</f>
        <v>Y</v>
      </c>
      <c r="N36" t="str">
        <f>_xlfn.CONCAT(B36,F36,D36,UPPER(LEFT(J36,3)),RIGHT(A36,3))</f>
        <v>HO12CIVBLA035</v>
      </c>
    </row>
    <row r="37" spans="1:14">
      <c r="A37" t="s">
        <v>73</v>
      </c>
      <c r="B37" t="str">
        <f t="shared" si="1"/>
        <v>HO</v>
      </c>
      <c r="C37" t="str">
        <f>VLOOKUP(B37,B$57:C$62,2)</f>
        <v>Honda</v>
      </c>
      <c r="D37" t="str">
        <f>MID(A37,5,3)</f>
        <v>CIV</v>
      </c>
      <c r="E37" t="str">
        <f>VLOOKUP(D37,D$57:E$67,2)</f>
        <v>Civic</v>
      </c>
      <c r="F37" t="str">
        <f>MID(A37,3,2)</f>
        <v>13</v>
      </c>
      <c r="G37">
        <f>IF(23-F37&lt;0,100-F37,23-F37)</f>
        <v>10</v>
      </c>
      <c r="H37" s="2">
        <v>50854.1</v>
      </c>
      <c r="I37" s="4">
        <f>H37/(G37+0.5)</f>
        <v>4843.24761904762</v>
      </c>
      <c r="J37" t="s">
        <v>44</v>
      </c>
      <c r="K37" t="s">
        <v>15</v>
      </c>
      <c r="L37">
        <v>100000</v>
      </c>
      <c r="M37" t="str">
        <f>IF(H37&lt;L37,"Y","Not covered")</f>
        <v>Y</v>
      </c>
      <c r="N37" t="str">
        <f>_xlfn.CONCAT(B37,F37,D37,UPPER(LEFT(J37,3)),RIGHT(A37,3))</f>
        <v>HO13CIVBLA036</v>
      </c>
    </row>
    <row r="38" spans="1:14">
      <c r="A38" t="s">
        <v>74</v>
      </c>
      <c r="B38" t="str">
        <f t="shared" si="1"/>
        <v>HO</v>
      </c>
      <c r="C38" t="str">
        <f>VLOOKUP(B38,B$57:C$61,2)</f>
        <v>Honda</v>
      </c>
      <c r="D38" t="str">
        <f>MID(A38,5,3)</f>
        <v>ODY</v>
      </c>
      <c r="E38" t="str">
        <f>VLOOKUP(D38,D$57:E$67,2)</f>
        <v>Odyssey</v>
      </c>
      <c r="F38" t="str">
        <f>MID(A38,3,2)</f>
        <v>05</v>
      </c>
      <c r="G38">
        <f>IF(23-F38&lt;0,100-F38,23-F38)</f>
        <v>18</v>
      </c>
      <c r="H38" s="2">
        <v>22521.6</v>
      </c>
      <c r="I38" s="4">
        <f>H38/(G38+0.5)</f>
        <v>1217.38378378378</v>
      </c>
      <c r="J38" t="s">
        <v>44</v>
      </c>
      <c r="K38" t="s">
        <v>17</v>
      </c>
      <c r="L38">
        <v>75000</v>
      </c>
      <c r="M38" t="str">
        <f>IF(H38&lt;L38,"Y","Not covered")</f>
        <v>Y</v>
      </c>
      <c r="N38" t="str">
        <f>_xlfn.CONCAT(B38,F38,D38,UPPER(LEFT(J38,3)),RIGHT(A38,3))</f>
        <v>HO05ODYBLA037</v>
      </c>
    </row>
    <row r="39" spans="1:14">
      <c r="A39" t="s">
        <v>75</v>
      </c>
      <c r="B39" t="str">
        <f t="shared" si="1"/>
        <v>HO</v>
      </c>
      <c r="C39" t="str">
        <f>VLOOKUP(B39,B$57:C$62,2)</f>
        <v>Honda</v>
      </c>
      <c r="D39" t="str">
        <f>MID(A39,5,3)</f>
        <v>ODY</v>
      </c>
      <c r="E39" t="str">
        <f>VLOOKUP(D39,D$57:E$67,2)</f>
        <v>Odyssey</v>
      </c>
      <c r="F39" t="str">
        <f>MID(A39,3,2)</f>
        <v>07</v>
      </c>
      <c r="G39">
        <f>IF(23-F39&lt;0,100-F39,23-F39)</f>
        <v>16</v>
      </c>
      <c r="H39" s="2">
        <v>29102.3</v>
      </c>
      <c r="I39" s="4">
        <f>H39/(G39+0.5)</f>
        <v>1763.77575757576</v>
      </c>
      <c r="J39" t="s">
        <v>44</v>
      </c>
      <c r="K39" t="s">
        <v>16</v>
      </c>
      <c r="L39">
        <v>100000</v>
      </c>
      <c r="M39" t="str">
        <f>IF(H39&lt;L39,"Y","Not covered")</f>
        <v>Y</v>
      </c>
      <c r="N39" t="str">
        <f>_xlfn.CONCAT(B39,F39,D39,UPPER(LEFT(J39,3)),RIGHT(A39,3))</f>
        <v>HO07ODYBLA038</v>
      </c>
    </row>
    <row r="40" spans="1:14">
      <c r="A40" t="s">
        <v>76</v>
      </c>
      <c r="B40" t="str">
        <f t="shared" si="1"/>
        <v>HO</v>
      </c>
      <c r="C40" t="str">
        <f>VLOOKUP(B40,B$57:C$62,2)</f>
        <v>Honda</v>
      </c>
      <c r="D40" t="str">
        <f>MID(A40,5,3)</f>
        <v>ODY</v>
      </c>
      <c r="E40" t="str">
        <f>VLOOKUP(D40,D$57:E$67,2)</f>
        <v>Odyssey</v>
      </c>
      <c r="F40" t="str">
        <f>MID(A40,3,2)</f>
        <v>08</v>
      </c>
      <c r="G40">
        <f>IF(23-F40&lt;0,100-F40,23-F40)</f>
        <v>15</v>
      </c>
      <c r="H40" s="2">
        <v>20223.9</v>
      </c>
      <c r="I40" s="4">
        <f>H40/(G40+0.5)</f>
        <v>1304.76774193548</v>
      </c>
      <c r="J40" t="s">
        <v>44</v>
      </c>
      <c r="K40" t="s">
        <v>11</v>
      </c>
      <c r="L40">
        <v>100000</v>
      </c>
      <c r="M40" t="str">
        <f>IF(H40&lt;L40,"Y","Not covered")</f>
        <v>Y</v>
      </c>
      <c r="N40" t="str">
        <f>_xlfn.CONCAT(B40,F40,D40,UPPER(LEFT(J40,3)),RIGHT(A40,3))</f>
        <v>HO08ODYBLA039</v>
      </c>
    </row>
    <row r="41" spans="1:14">
      <c r="A41" t="s">
        <v>77</v>
      </c>
      <c r="B41" t="str">
        <f t="shared" si="1"/>
        <v>HO</v>
      </c>
      <c r="C41" t="str">
        <f>VLOOKUP(B41,B$57:C$61,2)</f>
        <v>Honda</v>
      </c>
      <c r="D41" t="str">
        <f>MID(A41,5,3)</f>
        <v>ODY</v>
      </c>
      <c r="E41" t="str">
        <f>VLOOKUP(D41,D$57:E$67,2)</f>
        <v>Odyssey</v>
      </c>
      <c r="F41" t="str">
        <f>MID(A41,3,2)</f>
        <v>01</v>
      </c>
      <c r="G41">
        <f>IF(23-F41&lt;0,100-F41,23-F41)</f>
        <v>22</v>
      </c>
      <c r="H41" s="2">
        <v>40326.8</v>
      </c>
      <c r="I41" s="4">
        <f>H41/(G41+0.5)</f>
        <v>1792.30222222222</v>
      </c>
      <c r="J41" t="s">
        <v>44</v>
      </c>
      <c r="K41" t="s">
        <v>14</v>
      </c>
      <c r="L41">
        <v>50000</v>
      </c>
      <c r="M41" t="str">
        <f>IF(H41&lt;L41,"Y","Not covered")</f>
        <v>Y</v>
      </c>
      <c r="N41" t="str">
        <f>_xlfn.CONCAT(B41,F41,D41,UPPER(LEFT(J41,3)),RIGHT(A41,3))</f>
        <v>HO01ODYBLA040</v>
      </c>
    </row>
    <row r="42" spans="1:14">
      <c r="A42" t="s">
        <v>78</v>
      </c>
      <c r="B42" t="str">
        <f t="shared" si="1"/>
        <v>HO</v>
      </c>
      <c r="C42" t="str">
        <f>VLOOKUP(B42,B$57:C$61,2)</f>
        <v>Honda</v>
      </c>
      <c r="D42" t="str">
        <f>MID(A42,5,3)</f>
        <v>ODY</v>
      </c>
      <c r="E42" t="str">
        <f>VLOOKUP(D42,D$57:E$67,2)</f>
        <v>Odyssey</v>
      </c>
      <c r="F42" t="str">
        <f>MID(A42,3,2)</f>
        <v>14</v>
      </c>
      <c r="G42">
        <f>IF(23-F42&lt;0,100-F42,23-F42)</f>
        <v>9</v>
      </c>
      <c r="H42" s="2">
        <v>35137</v>
      </c>
      <c r="I42" s="4">
        <f>H42/(G42+0.5)</f>
        <v>3698.63157894737</v>
      </c>
      <c r="J42" t="s">
        <v>44</v>
      </c>
      <c r="K42" t="s">
        <v>6</v>
      </c>
      <c r="L42">
        <v>75000</v>
      </c>
      <c r="M42" t="str">
        <f>IF(H42&lt;L42,"Y","Not covered")</f>
        <v>Y</v>
      </c>
      <c r="N42" t="str">
        <f>_xlfn.CONCAT(B42,F42,D42,UPPER(LEFT(J42,3)),RIGHT(A42,3))</f>
        <v>HO14ODYBLA041</v>
      </c>
    </row>
    <row r="43" spans="1:14">
      <c r="A43" t="s">
        <v>79</v>
      </c>
      <c r="B43" t="str">
        <f t="shared" si="1"/>
        <v>CR</v>
      </c>
      <c r="C43" t="str">
        <f>VLOOKUP(B43,B$57:C$62,2)</f>
        <v>Chrysler</v>
      </c>
      <c r="D43" t="str">
        <f>MID(A43,5,3)</f>
        <v>PTC</v>
      </c>
      <c r="E43" t="str">
        <f>VLOOKUP(D43,D$57:E$67,2)</f>
        <v>PT Cruiser</v>
      </c>
      <c r="F43" t="str">
        <f>MID(A43,3,2)</f>
        <v>04</v>
      </c>
      <c r="G43">
        <f>IF(23-F43&lt;0,100-F43,23-F43)</f>
        <v>19</v>
      </c>
      <c r="H43" s="2">
        <v>24513.2</v>
      </c>
      <c r="I43" s="4">
        <f>H43/(G43+0.5)</f>
        <v>1257.08717948718</v>
      </c>
      <c r="J43" t="s">
        <v>44</v>
      </c>
      <c r="K43" t="s">
        <v>7</v>
      </c>
      <c r="L43">
        <v>75000</v>
      </c>
      <c r="M43" t="str">
        <f>IF(H43&lt;L43,"Y","Not covered")</f>
        <v>Y</v>
      </c>
      <c r="N43" t="str">
        <f>_xlfn.CONCAT(B43,F43,D43,UPPER(LEFT(J43,3)),RIGHT(A43,3))</f>
        <v>CR04PTCBLA042</v>
      </c>
    </row>
    <row r="44" spans="1:14">
      <c r="A44" t="s">
        <v>80</v>
      </c>
      <c r="B44" t="str">
        <f t="shared" si="1"/>
        <v>CR</v>
      </c>
      <c r="C44" t="str">
        <f>VLOOKUP(B44,B$57:C$62,2)</f>
        <v>Chrysler</v>
      </c>
      <c r="D44" t="str">
        <f>MID(A44,5,3)</f>
        <v>PTC</v>
      </c>
      <c r="E44" t="str">
        <f>VLOOKUP(D44,D$57:E$67,2)</f>
        <v>PT Cruiser</v>
      </c>
      <c r="F44" t="str">
        <f>MID(A44,3,2)</f>
        <v>07</v>
      </c>
      <c r="G44">
        <f>IF(23-F44&lt;0,100-F44,23-F44)</f>
        <v>16</v>
      </c>
      <c r="H44" s="2">
        <v>22128.2</v>
      </c>
      <c r="I44" s="4">
        <f>H44/(G44+0.5)</f>
        <v>1341.10303030303</v>
      </c>
      <c r="J44" t="s">
        <v>34</v>
      </c>
      <c r="K44" t="s">
        <v>3</v>
      </c>
      <c r="L44">
        <v>100000</v>
      </c>
      <c r="M44" t="str">
        <f>IF(H44&lt;L44,"Y","Not covered")</f>
        <v>Y</v>
      </c>
      <c r="N44" t="str">
        <f>_xlfn.CONCAT(B44,F44,D44,UPPER(LEFT(J44,3)),RIGHT(A44,3))</f>
        <v>CR07PTCBLU043</v>
      </c>
    </row>
    <row r="45" spans="1:14">
      <c r="A45" t="s">
        <v>81</v>
      </c>
      <c r="B45" t="str">
        <f t="shared" si="1"/>
        <v>CR</v>
      </c>
      <c r="C45" t="str">
        <f>VLOOKUP(B45,B$57:C$61,2)</f>
        <v>Chrysler</v>
      </c>
      <c r="D45" t="str">
        <f>MID(A45,5,3)</f>
        <v>PTC</v>
      </c>
      <c r="E45" t="str">
        <f>VLOOKUP(D45,D$57:E$67,2)</f>
        <v>PT Cruiser</v>
      </c>
      <c r="F45" t="str">
        <f>MID(A45,3,2)</f>
        <v>11</v>
      </c>
      <c r="G45">
        <f>IF(23-F45&lt;0,100-F45,23-F45)</f>
        <v>12</v>
      </c>
      <c r="H45" s="2">
        <v>28464.8</v>
      </c>
      <c r="I45" s="4">
        <f>H45/(G45+0.5)</f>
        <v>2277.184</v>
      </c>
      <c r="J45" t="s">
        <v>38</v>
      </c>
      <c r="K45" t="s">
        <v>13</v>
      </c>
      <c r="L45">
        <v>100000</v>
      </c>
      <c r="M45" t="str">
        <f>IF(H45&lt;L45,"Y","Not covered")</f>
        <v>Y</v>
      </c>
      <c r="N45" t="str">
        <f>_xlfn.CONCAT(B45,F45,D45,UPPER(LEFT(J45,3)),RIGHT(A45,3))</f>
        <v>CR11PTCWHI044</v>
      </c>
    </row>
    <row r="46" spans="1:14">
      <c r="A46" t="s">
        <v>82</v>
      </c>
      <c r="B46" t="str">
        <f t="shared" si="1"/>
        <v>CR</v>
      </c>
      <c r="C46" t="str">
        <f>VLOOKUP(B46,B$57:C$61,2)</f>
        <v>Chrysler</v>
      </c>
      <c r="D46" t="str">
        <f>MID(A46,5,3)</f>
        <v>CAR</v>
      </c>
      <c r="E46" t="str">
        <f>VLOOKUP(D46,D$57:E$67,2)</f>
        <v>Caravan</v>
      </c>
      <c r="F46" t="str">
        <f>MID(A46,3,2)</f>
        <v>99</v>
      </c>
      <c r="G46">
        <f>IF(23-F46&lt;0,100-F46,23-F46)</f>
        <v>1</v>
      </c>
      <c r="H46" s="2">
        <v>19421.1</v>
      </c>
      <c r="I46" s="4">
        <f>H46/(G46+0.5)</f>
        <v>12947.4</v>
      </c>
      <c r="J46" t="s">
        <v>44</v>
      </c>
      <c r="K46" t="s">
        <v>2</v>
      </c>
      <c r="L46">
        <v>100000</v>
      </c>
      <c r="M46" t="str">
        <f>IF(H46&lt;L46,"Y","Not covered")</f>
        <v>Y</v>
      </c>
      <c r="N46" t="str">
        <f>_xlfn.CONCAT(B46,F46,D46,UPPER(LEFT(J46,3)),RIGHT(A46,3))</f>
        <v>CR99CARBLA045</v>
      </c>
    </row>
    <row r="47" spans="1:14">
      <c r="A47" t="s">
        <v>83</v>
      </c>
      <c r="B47" t="str">
        <f t="shared" si="1"/>
        <v>CR</v>
      </c>
      <c r="C47" t="str">
        <f>VLOOKUP(B47,B$57:C$62,2)</f>
        <v>Chrysler</v>
      </c>
      <c r="D47" t="str">
        <f>MID(A47,5,3)</f>
        <v>CAR</v>
      </c>
      <c r="E47" t="str">
        <f>VLOOKUP(D47,D$57:E$67,2)</f>
        <v>Caravan</v>
      </c>
      <c r="F47" t="str">
        <f>MID(A47,3,2)</f>
        <v>00</v>
      </c>
      <c r="G47">
        <f>IF(23-F47&lt;0,100-F47,23-F47)</f>
        <v>23</v>
      </c>
      <c r="H47" s="2">
        <v>13867.6</v>
      </c>
      <c r="I47" s="4">
        <f>H47/(G47+0.5)</f>
        <v>590.110638297872</v>
      </c>
      <c r="J47" t="s">
        <v>44</v>
      </c>
      <c r="K47" t="s">
        <v>3</v>
      </c>
      <c r="L47">
        <v>75000</v>
      </c>
      <c r="M47" t="str">
        <f>IF(H47&lt;L47,"Y","Not covered")</f>
        <v>Y</v>
      </c>
      <c r="N47" t="str">
        <f>_xlfn.CONCAT(B47,F47,D47,UPPER(LEFT(J47,3)),RIGHT(A47,3))</f>
        <v>CR00CARBLA046</v>
      </c>
    </row>
    <row r="48" spans="1:14">
      <c r="A48" t="s">
        <v>84</v>
      </c>
      <c r="B48" t="str">
        <f t="shared" si="1"/>
        <v>CR</v>
      </c>
      <c r="C48" t="str">
        <f>VLOOKUP(B48,B$57:C$62,2)</f>
        <v>Chrysler</v>
      </c>
      <c r="D48" t="str">
        <f>MID(A48,5,3)</f>
        <v>CAR</v>
      </c>
      <c r="E48" t="str">
        <f>VLOOKUP(D48,D$57:E$67,2)</f>
        <v>Caravan</v>
      </c>
      <c r="F48" t="str">
        <f>MID(A48,3,2)</f>
        <v>04</v>
      </c>
      <c r="G48">
        <f>IF(23-F48&lt;0,100-F48,23-F48)</f>
        <v>19</v>
      </c>
      <c r="H48" s="2">
        <v>22573</v>
      </c>
      <c r="I48" s="4">
        <f>H48/(G48+0.5)</f>
        <v>1157.58974358974</v>
      </c>
      <c r="J48" t="s">
        <v>34</v>
      </c>
      <c r="K48" t="s">
        <v>16</v>
      </c>
      <c r="L48">
        <v>75000</v>
      </c>
      <c r="M48" t="str">
        <f>IF(H48&lt;L48,"Y","Not covered")</f>
        <v>Y</v>
      </c>
      <c r="N48" t="str">
        <f>_xlfn.CONCAT(B48,F48,D48,UPPER(LEFT(J48,3)),RIGHT(A48,3))</f>
        <v>CR04CARBLU047</v>
      </c>
    </row>
    <row r="49" spans="1:14">
      <c r="A49" t="s">
        <v>85</v>
      </c>
      <c r="B49" t="str">
        <f t="shared" si="1"/>
        <v>CR</v>
      </c>
      <c r="C49" t="str">
        <f>VLOOKUP(B49,B$57:C$61,2)</f>
        <v>Chrysler</v>
      </c>
      <c r="D49" t="str">
        <f>MID(A49,5,3)</f>
        <v>CAR</v>
      </c>
      <c r="E49" t="str">
        <f>VLOOKUP(D49,D$57:E$67,2)</f>
        <v>Caravan</v>
      </c>
      <c r="F49" t="str">
        <f>MID(A49,3,2)</f>
        <v>04</v>
      </c>
      <c r="G49">
        <f>IF(23-F49&lt;0,100-F49,23-F49)</f>
        <v>19</v>
      </c>
      <c r="H49" s="2">
        <v>19341.7</v>
      </c>
      <c r="I49" s="4">
        <f>H49/(G49+0.5)</f>
        <v>991.882051282051</v>
      </c>
      <c r="J49" t="s">
        <v>38</v>
      </c>
      <c r="K49" t="s">
        <v>18</v>
      </c>
      <c r="L49">
        <v>75000</v>
      </c>
      <c r="M49" t="str">
        <f>IF(H49&lt;L49,"Y","Not covered")</f>
        <v>Y</v>
      </c>
      <c r="N49" t="str">
        <f>_xlfn.CONCAT(B49,F49,D49,UPPER(LEFT(J49,3)),RIGHT(A49,3))</f>
        <v>CR04CARWHI048</v>
      </c>
    </row>
    <row r="50" spans="1:14">
      <c r="A50" t="s">
        <v>86</v>
      </c>
      <c r="B50" t="str">
        <f t="shared" si="1"/>
        <v>HY</v>
      </c>
      <c r="C50" t="str">
        <f>VLOOKUP(B50,B$57:C$62,2)</f>
        <v>Hyundai</v>
      </c>
      <c r="D50" t="str">
        <f>MID(A50,5,3)</f>
        <v>ELA</v>
      </c>
      <c r="E50" t="str">
        <f>VLOOKUP(D50,D$57:E$67,2)</f>
        <v>Elentra</v>
      </c>
      <c r="F50" t="str">
        <f>MID(A50,3,2)</f>
        <v>11</v>
      </c>
      <c r="G50">
        <f>IF(23-F50&lt;0,100-F50,23-F50)</f>
        <v>12</v>
      </c>
      <c r="H50" s="2">
        <v>17556.3</v>
      </c>
      <c r="I50" s="4">
        <f>H50/(G50+0.5)</f>
        <v>1404.504</v>
      </c>
      <c r="J50" t="s">
        <v>34</v>
      </c>
      <c r="K50" t="s">
        <v>11</v>
      </c>
      <c r="L50">
        <v>100000</v>
      </c>
      <c r="M50" t="str">
        <f>IF(H50&lt;L50,"Y","Not covered")</f>
        <v>Y</v>
      </c>
      <c r="N50" t="str">
        <f>_xlfn.CONCAT(B50,F50,D50,UPPER(LEFT(J50,3)),RIGHT(A50,3))</f>
        <v>HY11ELABLU049</v>
      </c>
    </row>
    <row r="51" spans="1:14">
      <c r="A51" t="s">
        <v>87</v>
      </c>
      <c r="B51" t="str">
        <f t="shared" si="1"/>
        <v>HY</v>
      </c>
      <c r="C51" t="str">
        <f>VLOOKUP(B51,B$57:C$61,2)</f>
        <v>Hyundai</v>
      </c>
      <c r="D51" t="str">
        <f>MID(A51,5,3)</f>
        <v>ELA</v>
      </c>
      <c r="E51" t="str">
        <f>VLOOKUP(D51,D$57:E$67,2)</f>
        <v>Elentra</v>
      </c>
      <c r="F51" t="str">
        <f>MID(A51,3,2)</f>
        <v>12</v>
      </c>
      <c r="G51">
        <f>IF(23-F51&lt;0,100-F51,23-F51)</f>
        <v>11</v>
      </c>
      <c r="H51" s="2">
        <v>13682.9</v>
      </c>
      <c r="I51" s="4">
        <f>H51/(G51+0.5)</f>
        <v>1189.81739130435</v>
      </c>
      <c r="J51" t="s">
        <v>44</v>
      </c>
      <c r="K51" t="s">
        <v>12</v>
      </c>
      <c r="L51">
        <v>75000</v>
      </c>
      <c r="M51" t="str">
        <f>IF(H51&lt;L51,"Y","Not covered")</f>
        <v>Y</v>
      </c>
      <c r="N51" t="str">
        <f>_xlfn.CONCAT(B51,F51,D51,UPPER(LEFT(J51,3)),RIGHT(A51,3))</f>
        <v>HY12ELABLA050</v>
      </c>
    </row>
    <row r="52" spans="1:14">
      <c r="A52" t="s">
        <v>88</v>
      </c>
      <c r="B52" t="str">
        <f t="shared" si="1"/>
        <v>HY</v>
      </c>
      <c r="C52" t="str">
        <f>VLOOKUP(B52,B$57:C$61,2)</f>
        <v>Hyundai</v>
      </c>
      <c r="D52" t="str">
        <f>MID(A52,5,3)</f>
        <v>ELA</v>
      </c>
      <c r="E52" t="str">
        <f>VLOOKUP(D52,D$57:E$67,2)</f>
        <v>Elentra</v>
      </c>
      <c r="F52" t="str">
        <f>MID(A52,3,2)</f>
        <v>13</v>
      </c>
      <c r="G52">
        <f>IF(23-F52&lt;0,100-F52,23-F52)</f>
        <v>10</v>
      </c>
      <c r="H52" s="2">
        <v>14289.6</v>
      </c>
      <c r="I52" s="4">
        <f>H52/(G52+0.5)</f>
        <v>1360.91428571429</v>
      </c>
      <c r="J52" t="s">
        <v>38</v>
      </c>
      <c r="K52" t="s">
        <v>16</v>
      </c>
      <c r="L52">
        <v>100000</v>
      </c>
      <c r="M52" t="str">
        <f>IF(H52&lt;L52,"Y","Not covered")</f>
        <v>Y</v>
      </c>
      <c r="N52" t="str">
        <f>_xlfn.CONCAT(B52,F52,D52,UPPER(LEFT(J52,3)),RIGHT(A52,3))</f>
        <v>HY13ELAWHI051</v>
      </c>
    </row>
    <row r="53" spans="1:14">
      <c r="A53" t="s">
        <v>89</v>
      </c>
      <c r="B53" t="str">
        <f t="shared" si="1"/>
        <v>HY</v>
      </c>
      <c r="C53" t="str">
        <f>VLOOKUP(B53,B$57:C$62,2)</f>
        <v>Hyundai</v>
      </c>
      <c r="D53" t="str">
        <f>MID(A53,5,3)</f>
        <v>ELA</v>
      </c>
      <c r="E53" t="str">
        <f>VLOOKUP(D53,D$57:E$67,2)</f>
        <v>Elentra</v>
      </c>
      <c r="F53" t="str">
        <f>MID(A53,3,2)</f>
        <v>13</v>
      </c>
      <c r="G53">
        <f>IF(23-F53&lt;0,100-F53,23-F53)</f>
        <v>10</v>
      </c>
      <c r="H53" s="2">
        <v>3708.1</v>
      </c>
      <c r="I53" s="4">
        <f>H53/(G53+0.5)</f>
        <v>353.152380952381</v>
      </c>
      <c r="J53" t="s">
        <v>44</v>
      </c>
      <c r="K53" t="s">
        <v>10</v>
      </c>
      <c r="L53">
        <v>100000</v>
      </c>
      <c r="M53" t="str">
        <f>IF(H53&lt;L53,"Y","Not covered")</f>
        <v>Y</v>
      </c>
      <c r="N53" t="str">
        <f>_xlfn.CONCAT(B53,F53,D53,UPPER(LEFT(J53,3)),RIGHT(A53,3))</f>
        <v>HY13ELABLA052</v>
      </c>
    </row>
    <row r="57" spans="2:5">
      <c r="B57" t="s">
        <v>90</v>
      </c>
      <c r="C57" t="s">
        <v>91</v>
      </c>
      <c r="D57" t="s">
        <v>92</v>
      </c>
      <c r="E57" t="s">
        <v>93</v>
      </c>
    </row>
    <row r="58" spans="2:5">
      <c r="B58" t="s">
        <v>94</v>
      </c>
      <c r="C58" t="s">
        <v>95</v>
      </c>
      <c r="D58" t="s">
        <v>96</v>
      </c>
      <c r="E58" t="s">
        <v>97</v>
      </c>
    </row>
    <row r="59" spans="2:5">
      <c r="B59" t="s">
        <v>98</v>
      </c>
      <c r="C59" t="s">
        <v>99</v>
      </c>
      <c r="D59" t="s">
        <v>100</v>
      </c>
      <c r="E59" t="s">
        <v>101</v>
      </c>
    </row>
    <row r="60" spans="2:5">
      <c r="B60" t="s">
        <v>102</v>
      </c>
      <c r="C60" t="s">
        <v>103</v>
      </c>
      <c r="D60" t="s">
        <v>104</v>
      </c>
      <c r="E60" t="s">
        <v>105</v>
      </c>
    </row>
    <row r="61" spans="2:5">
      <c r="B61" t="s">
        <v>106</v>
      </c>
      <c r="C61" t="s">
        <v>107</v>
      </c>
      <c r="D61" t="s">
        <v>108</v>
      </c>
      <c r="E61" t="s">
        <v>109</v>
      </c>
    </row>
    <row r="62" spans="2:5">
      <c r="B62" t="s">
        <v>110</v>
      </c>
      <c r="C62" t="s">
        <v>111</v>
      </c>
      <c r="D62" t="s">
        <v>112</v>
      </c>
      <c r="E62" t="s">
        <v>113</v>
      </c>
    </row>
    <row r="63" spans="4:5">
      <c r="D63" t="s">
        <v>114</v>
      </c>
      <c r="E63" t="s">
        <v>115</v>
      </c>
    </row>
    <row r="64" spans="4:5">
      <c r="D64" t="s">
        <v>116</v>
      </c>
      <c r="E64" t="s">
        <v>117</v>
      </c>
    </row>
    <row r="65" spans="4:5">
      <c r="D65" t="s">
        <v>118</v>
      </c>
      <c r="E65" t="s">
        <v>119</v>
      </c>
    </row>
    <row r="66" spans="4:5">
      <c r="D66" t="s">
        <v>120</v>
      </c>
      <c r="E66" t="s">
        <v>121</v>
      </c>
    </row>
    <row r="67" spans="4:5">
      <c r="D67" t="s">
        <v>122</v>
      </c>
      <c r="E67" t="s">
        <v>123</v>
      </c>
    </row>
  </sheetData>
  <sortState ref="C2:N53">
    <sortCondition ref="I2:I53" descending="1"/>
  </sortState>
  <conditionalFormatting sqref="I$1:I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achorsoft</dc:creator>
  <cp:lastModifiedBy>achorsoft</cp:lastModifiedBy>
  <dcterms:created xsi:type="dcterms:W3CDTF">2023-12-30T13:30:00Z</dcterms:created>
  <dcterms:modified xsi:type="dcterms:W3CDTF">2023-12-30T18:43:03Z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