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ler.abdullayeva\Desktop\"/>
    </mc:Choice>
  </mc:AlternateContent>
  <bookViews>
    <workbookView xWindow="0" yWindow="0" windowWidth="28800" windowHeight="12330"/>
  </bookViews>
  <sheets>
    <sheet name="Mentions" sheetId="2" r:id="rId1"/>
  </sheets>
  <calcPr calcId="162913"/>
</workbook>
</file>

<file path=xl/calcChain.xml><?xml version="1.0" encoding="utf-8"?>
<calcChain xmlns="http://schemas.openxmlformats.org/spreadsheetml/2006/main">
  <c r="AI581" i="2" l="1"/>
  <c r="J581" i="2"/>
  <c r="G581" i="2"/>
  <c r="P580" i="2"/>
  <c r="J580" i="2"/>
  <c r="G580" i="2"/>
  <c r="P579" i="2"/>
  <c r="J579" i="2"/>
  <c r="G579" i="2"/>
  <c r="P578" i="2"/>
  <c r="J578" i="2"/>
  <c r="G578" i="2"/>
  <c r="P577" i="2"/>
  <c r="J577" i="2"/>
  <c r="G577" i="2"/>
  <c r="AI576" i="2"/>
  <c r="J576" i="2"/>
  <c r="G576" i="2"/>
  <c r="AI575" i="2"/>
  <c r="J575" i="2"/>
  <c r="G575" i="2"/>
  <c r="AI574" i="2"/>
  <c r="J574" i="2"/>
  <c r="G574" i="2"/>
  <c r="AI573" i="2"/>
  <c r="J573" i="2"/>
  <c r="G573" i="2"/>
  <c r="P572" i="2"/>
  <c r="J572" i="2"/>
  <c r="G572" i="2"/>
  <c r="J571" i="2"/>
  <c r="G571" i="2"/>
  <c r="P570" i="2"/>
  <c r="J570" i="2"/>
  <c r="G570" i="2"/>
  <c r="AI569" i="2"/>
  <c r="J569" i="2"/>
  <c r="G569" i="2"/>
  <c r="P568" i="2"/>
  <c r="J568" i="2"/>
  <c r="G568" i="2"/>
  <c r="P567" i="2"/>
  <c r="J567" i="2"/>
  <c r="G567" i="2"/>
  <c r="AI566" i="2"/>
  <c r="J566" i="2"/>
  <c r="G566" i="2"/>
  <c r="P565" i="2"/>
  <c r="J565" i="2"/>
  <c r="G565" i="2"/>
  <c r="P564" i="2"/>
  <c r="J564" i="2"/>
  <c r="G564" i="2"/>
  <c r="P563" i="2"/>
  <c r="J563" i="2"/>
  <c r="G563" i="2"/>
  <c r="P562" i="2"/>
  <c r="J562" i="2"/>
  <c r="G562" i="2"/>
  <c r="P561" i="2"/>
  <c r="J561" i="2"/>
  <c r="G561" i="2"/>
  <c r="P560" i="2"/>
  <c r="J560" i="2"/>
  <c r="G560" i="2"/>
  <c r="J559" i="2"/>
  <c r="G559" i="2"/>
  <c r="P558" i="2"/>
  <c r="J558" i="2"/>
  <c r="G558" i="2"/>
  <c r="J557" i="2"/>
  <c r="G557" i="2"/>
  <c r="AI556" i="2"/>
  <c r="P556" i="2"/>
  <c r="J556" i="2"/>
  <c r="G556" i="2"/>
  <c r="P555" i="2"/>
  <c r="J555" i="2"/>
  <c r="G555" i="2"/>
  <c r="AI554" i="2"/>
  <c r="P554" i="2"/>
  <c r="J554" i="2"/>
  <c r="G554" i="2"/>
  <c r="J553" i="2"/>
  <c r="G553" i="2"/>
  <c r="J552" i="2"/>
  <c r="G552" i="2"/>
  <c r="AI551" i="2"/>
  <c r="J551" i="2"/>
  <c r="G551" i="2"/>
  <c r="J550" i="2"/>
  <c r="G550" i="2"/>
  <c r="P549" i="2"/>
  <c r="J549" i="2"/>
  <c r="G549" i="2"/>
  <c r="P548" i="2"/>
  <c r="J548" i="2"/>
  <c r="G548" i="2"/>
  <c r="P547" i="2"/>
  <c r="J547" i="2"/>
  <c r="G547" i="2"/>
  <c r="AI546" i="2"/>
  <c r="P546" i="2"/>
  <c r="J546" i="2"/>
  <c r="G546" i="2"/>
  <c r="P545" i="2"/>
  <c r="J545" i="2"/>
  <c r="G545" i="2"/>
  <c r="P544" i="2"/>
  <c r="J544" i="2"/>
  <c r="G544" i="2"/>
  <c r="P543" i="2"/>
  <c r="J543" i="2"/>
  <c r="G543" i="2"/>
  <c r="AI542" i="2"/>
  <c r="P542" i="2"/>
  <c r="J542" i="2"/>
  <c r="G542" i="2"/>
  <c r="P541" i="2"/>
  <c r="J541" i="2"/>
  <c r="G541" i="2"/>
  <c r="P540" i="2"/>
  <c r="J540" i="2"/>
  <c r="G540" i="2"/>
  <c r="P539" i="2"/>
  <c r="J539" i="2"/>
  <c r="G539" i="2"/>
  <c r="J538" i="2"/>
  <c r="G538" i="2"/>
  <c r="J537" i="2"/>
  <c r="G537" i="2"/>
  <c r="J536" i="2"/>
  <c r="G536" i="2"/>
  <c r="J535" i="2"/>
  <c r="G535" i="2"/>
  <c r="P534" i="2"/>
  <c r="J534" i="2"/>
  <c r="G534" i="2"/>
  <c r="AI533" i="2"/>
  <c r="P533" i="2"/>
  <c r="J533" i="2"/>
  <c r="G533" i="2"/>
  <c r="P532" i="2"/>
  <c r="J532" i="2"/>
  <c r="G532" i="2"/>
  <c r="P531" i="2"/>
  <c r="J531" i="2"/>
  <c r="G531" i="2"/>
  <c r="AI530" i="2"/>
  <c r="P530" i="2"/>
  <c r="J530" i="2"/>
  <c r="G530" i="2"/>
  <c r="P529" i="2"/>
  <c r="J529" i="2"/>
  <c r="G529" i="2"/>
  <c r="P528" i="2"/>
  <c r="J528" i="2"/>
  <c r="G528" i="2"/>
  <c r="J527" i="2"/>
  <c r="G527" i="2"/>
  <c r="AI526" i="2"/>
  <c r="J526" i="2"/>
  <c r="G526" i="2"/>
  <c r="P525" i="2"/>
  <c r="J525" i="2"/>
  <c r="G525" i="2"/>
  <c r="P524" i="2"/>
  <c r="J524" i="2"/>
  <c r="G524" i="2"/>
  <c r="P523" i="2"/>
  <c r="J523" i="2"/>
  <c r="G523" i="2"/>
  <c r="AI522" i="2"/>
  <c r="P522" i="2"/>
  <c r="J522" i="2"/>
  <c r="G522" i="2"/>
  <c r="J521" i="2"/>
  <c r="G521" i="2"/>
  <c r="AI520" i="2"/>
  <c r="P520" i="2"/>
  <c r="J520" i="2"/>
  <c r="G520" i="2"/>
  <c r="AI519" i="2"/>
  <c r="P519" i="2"/>
  <c r="J519" i="2"/>
  <c r="G519" i="2"/>
  <c r="AI518" i="2"/>
  <c r="P518" i="2"/>
  <c r="J518" i="2"/>
  <c r="G518" i="2"/>
  <c r="AI517" i="2"/>
  <c r="P517" i="2"/>
  <c r="J517" i="2"/>
  <c r="G517" i="2"/>
  <c r="P516" i="2"/>
  <c r="J516" i="2"/>
  <c r="G516" i="2"/>
  <c r="AI515" i="2"/>
  <c r="J515" i="2"/>
  <c r="G515" i="2"/>
  <c r="P514" i="2"/>
  <c r="J514" i="2"/>
  <c r="G514" i="2"/>
  <c r="AI513" i="2"/>
  <c r="J513" i="2"/>
  <c r="G513" i="2"/>
  <c r="J512" i="2"/>
  <c r="G512" i="2"/>
  <c r="AI511" i="2"/>
  <c r="P511" i="2"/>
  <c r="J511" i="2"/>
  <c r="G511" i="2"/>
  <c r="J510" i="2"/>
  <c r="G510" i="2"/>
  <c r="J509" i="2"/>
  <c r="G509" i="2"/>
  <c r="P508" i="2"/>
  <c r="J508" i="2"/>
  <c r="G508" i="2"/>
  <c r="P507" i="2"/>
  <c r="J507" i="2"/>
  <c r="G507" i="2"/>
  <c r="AI506" i="2"/>
  <c r="P506" i="2"/>
  <c r="J506" i="2"/>
  <c r="G506" i="2"/>
  <c r="P505" i="2"/>
  <c r="J505" i="2"/>
  <c r="G505" i="2"/>
  <c r="P504" i="2"/>
  <c r="J504" i="2"/>
  <c r="G504" i="2"/>
  <c r="P503" i="2"/>
  <c r="J503" i="2"/>
  <c r="G503" i="2"/>
  <c r="P502" i="2"/>
  <c r="J502" i="2"/>
  <c r="G502" i="2"/>
  <c r="P501" i="2"/>
  <c r="J501" i="2"/>
  <c r="G501" i="2"/>
  <c r="P500" i="2"/>
  <c r="J500" i="2"/>
  <c r="G500" i="2"/>
  <c r="AI499" i="2"/>
  <c r="J499" i="2"/>
  <c r="G499" i="2"/>
  <c r="AI498" i="2"/>
  <c r="P498" i="2"/>
  <c r="J498" i="2"/>
  <c r="G498" i="2"/>
  <c r="P497" i="2"/>
  <c r="J497" i="2"/>
  <c r="G497" i="2"/>
  <c r="P496" i="2"/>
  <c r="J496" i="2"/>
  <c r="G496" i="2"/>
  <c r="J495" i="2"/>
  <c r="G495" i="2"/>
  <c r="AI494" i="2"/>
  <c r="J494" i="2"/>
  <c r="G494" i="2"/>
  <c r="AI493" i="2"/>
  <c r="J493" i="2"/>
  <c r="G493" i="2"/>
  <c r="J492" i="2"/>
  <c r="G492" i="2"/>
  <c r="P491" i="2"/>
  <c r="J491" i="2"/>
  <c r="G491" i="2"/>
  <c r="P490" i="2"/>
  <c r="J490" i="2"/>
  <c r="G490" i="2"/>
  <c r="J489" i="2"/>
  <c r="G489" i="2"/>
  <c r="P488" i="2"/>
  <c r="J488" i="2"/>
  <c r="G488" i="2"/>
  <c r="AI487" i="2"/>
  <c r="J487" i="2"/>
  <c r="G487" i="2"/>
  <c r="P486" i="2"/>
  <c r="J486" i="2"/>
  <c r="G486" i="2"/>
  <c r="AI485" i="2"/>
  <c r="P485" i="2"/>
  <c r="J485" i="2"/>
  <c r="G485" i="2"/>
  <c r="J484" i="2"/>
  <c r="G484" i="2"/>
  <c r="P483" i="2"/>
  <c r="J483" i="2"/>
  <c r="G483" i="2"/>
  <c r="P482" i="2"/>
  <c r="J482" i="2"/>
  <c r="G482" i="2"/>
  <c r="P481" i="2"/>
  <c r="J481" i="2"/>
  <c r="G481" i="2"/>
  <c r="J480" i="2"/>
  <c r="G480" i="2"/>
  <c r="P479" i="2"/>
  <c r="J479" i="2"/>
  <c r="G479" i="2"/>
  <c r="P478" i="2"/>
  <c r="J478" i="2"/>
  <c r="G478" i="2"/>
  <c r="AI477" i="2"/>
  <c r="P477" i="2"/>
  <c r="J477" i="2"/>
  <c r="G477" i="2"/>
  <c r="AI476" i="2"/>
  <c r="P476" i="2"/>
  <c r="J476" i="2"/>
  <c r="G476" i="2"/>
  <c r="P475" i="2"/>
  <c r="J475" i="2"/>
  <c r="G475" i="2"/>
  <c r="AI474" i="2"/>
  <c r="P474" i="2"/>
  <c r="J474" i="2"/>
  <c r="G474" i="2"/>
  <c r="AI473" i="2"/>
  <c r="J473" i="2"/>
  <c r="G473" i="2"/>
  <c r="P472" i="2"/>
  <c r="J472" i="2"/>
  <c r="G472" i="2"/>
  <c r="P471" i="2"/>
  <c r="J471" i="2"/>
  <c r="G471" i="2"/>
  <c r="J470" i="2"/>
  <c r="G470" i="2"/>
  <c r="P469" i="2"/>
  <c r="J469" i="2"/>
  <c r="G469" i="2"/>
  <c r="P468" i="2"/>
  <c r="J468" i="2"/>
  <c r="G468" i="2"/>
  <c r="J467" i="2"/>
  <c r="G467" i="2"/>
  <c r="J466" i="2"/>
  <c r="G466" i="2"/>
  <c r="P465" i="2"/>
  <c r="J465" i="2"/>
  <c r="G465" i="2"/>
  <c r="P464" i="2"/>
  <c r="J464" i="2"/>
  <c r="G464" i="2"/>
  <c r="P463" i="2"/>
  <c r="J463" i="2"/>
  <c r="G463" i="2"/>
  <c r="P462" i="2"/>
  <c r="J462" i="2"/>
  <c r="G462" i="2"/>
  <c r="P461" i="2"/>
  <c r="J461" i="2"/>
  <c r="G461" i="2"/>
  <c r="P460" i="2"/>
  <c r="J460" i="2"/>
  <c r="G460" i="2"/>
  <c r="P459" i="2"/>
  <c r="J459" i="2"/>
  <c r="G459" i="2"/>
  <c r="P458" i="2"/>
  <c r="J458" i="2"/>
  <c r="G458" i="2"/>
  <c r="P457" i="2"/>
  <c r="J457" i="2"/>
  <c r="G457" i="2"/>
  <c r="P456" i="2"/>
  <c r="J456" i="2"/>
  <c r="G456" i="2"/>
  <c r="J455" i="2"/>
  <c r="G455" i="2"/>
  <c r="J454" i="2"/>
  <c r="G454" i="2"/>
  <c r="AI453" i="2"/>
  <c r="J453" i="2"/>
  <c r="G453" i="2"/>
  <c r="AI452" i="2"/>
  <c r="J452" i="2"/>
  <c r="G452" i="2"/>
  <c r="AI451" i="2"/>
  <c r="J451" i="2"/>
  <c r="G451" i="2"/>
  <c r="P450" i="2"/>
  <c r="J450" i="2"/>
  <c r="G450" i="2"/>
  <c r="AI449" i="2"/>
  <c r="J449" i="2"/>
  <c r="G449" i="2"/>
  <c r="J448" i="2"/>
  <c r="G448" i="2"/>
  <c r="AI447" i="2"/>
  <c r="G447" i="2"/>
  <c r="P446" i="2"/>
  <c r="J446" i="2"/>
  <c r="G446" i="2"/>
  <c r="P445" i="2"/>
  <c r="J445" i="2"/>
  <c r="G445" i="2"/>
  <c r="AI444" i="2"/>
  <c r="P444" i="2"/>
  <c r="J444" i="2"/>
  <c r="G444" i="2"/>
  <c r="J443" i="2"/>
  <c r="G443" i="2"/>
  <c r="J442" i="2"/>
  <c r="G442" i="2"/>
  <c r="P441" i="2"/>
  <c r="J441" i="2"/>
  <c r="G441" i="2"/>
  <c r="P440" i="2"/>
  <c r="J440" i="2"/>
  <c r="G440" i="2"/>
  <c r="AI439" i="2"/>
  <c r="J439" i="2"/>
  <c r="G439" i="2"/>
  <c r="P438" i="2"/>
  <c r="J438" i="2"/>
  <c r="G438" i="2"/>
  <c r="AI437" i="2"/>
  <c r="P437" i="2"/>
  <c r="J437" i="2"/>
  <c r="G437" i="2"/>
  <c r="P436" i="2"/>
  <c r="J436" i="2"/>
  <c r="G436" i="2"/>
  <c r="P435" i="2"/>
  <c r="J435" i="2"/>
  <c r="G435" i="2"/>
  <c r="AI434" i="2"/>
  <c r="J434" i="2"/>
  <c r="G434" i="2"/>
  <c r="P433" i="2"/>
  <c r="J433" i="2"/>
  <c r="G433" i="2"/>
  <c r="AI432" i="2"/>
  <c r="J432" i="2"/>
  <c r="G432" i="2"/>
  <c r="J431" i="2"/>
  <c r="G431" i="2"/>
  <c r="AI430" i="2"/>
  <c r="P430" i="2"/>
  <c r="J430" i="2"/>
  <c r="G430" i="2"/>
  <c r="P429" i="2"/>
  <c r="J429" i="2"/>
  <c r="G429" i="2"/>
  <c r="AI428" i="2"/>
  <c r="J428" i="2"/>
  <c r="G428" i="2"/>
  <c r="AI427" i="2"/>
  <c r="P427" i="2"/>
  <c r="J427" i="2"/>
  <c r="G427" i="2"/>
  <c r="P426" i="2"/>
  <c r="J426" i="2"/>
  <c r="G426" i="2"/>
  <c r="P425" i="2"/>
  <c r="J425" i="2"/>
  <c r="G425" i="2"/>
  <c r="J424" i="2"/>
  <c r="G424" i="2"/>
  <c r="P423" i="2"/>
  <c r="J423" i="2"/>
  <c r="G423" i="2"/>
  <c r="J422" i="2"/>
  <c r="G422" i="2"/>
  <c r="P421" i="2"/>
  <c r="J421" i="2"/>
  <c r="G421" i="2"/>
  <c r="J420" i="2"/>
  <c r="G420" i="2"/>
  <c r="AI419" i="2"/>
  <c r="J419" i="2"/>
  <c r="G419" i="2"/>
  <c r="P418" i="2"/>
  <c r="J418" i="2"/>
  <c r="G418" i="2"/>
  <c r="P417" i="2"/>
  <c r="J417" i="2"/>
  <c r="G417" i="2"/>
  <c r="AI416" i="2"/>
  <c r="P416" i="2"/>
  <c r="J416" i="2"/>
  <c r="G416" i="2"/>
  <c r="P415" i="2"/>
  <c r="J415" i="2"/>
  <c r="G415" i="2"/>
  <c r="AI414" i="2"/>
  <c r="P414" i="2"/>
  <c r="J414" i="2"/>
  <c r="G414" i="2"/>
  <c r="P413" i="2"/>
  <c r="J413" i="2"/>
  <c r="G413" i="2"/>
  <c r="P412" i="2"/>
  <c r="J412" i="2"/>
  <c r="G412" i="2"/>
  <c r="P411" i="2"/>
  <c r="J411" i="2"/>
  <c r="G411" i="2"/>
  <c r="P410" i="2"/>
  <c r="J410" i="2"/>
  <c r="G410" i="2"/>
  <c r="P409" i="2"/>
  <c r="J409" i="2"/>
  <c r="G409" i="2"/>
  <c r="P408" i="2"/>
  <c r="J408" i="2"/>
  <c r="G408" i="2"/>
  <c r="AI407" i="2"/>
  <c r="P407" i="2"/>
  <c r="J407" i="2"/>
  <c r="G407" i="2"/>
  <c r="P406" i="2"/>
  <c r="J406" i="2"/>
  <c r="G406" i="2"/>
  <c r="J405" i="2"/>
  <c r="G405" i="2"/>
  <c r="AI404" i="2"/>
  <c r="J404" i="2"/>
  <c r="G404" i="2"/>
  <c r="P403" i="2"/>
  <c r="J403" i="2"/>
  <c r="G403" i="2"/>
  <c r="AI402" i="2"/>
  <c r="P402" i="2"/>
  <c r="J402" i="2"/>
  <c r="G402" i="2"/>
  <c r="P401" i="2"/>
  <c r="J401" i="2"/>
  <c r="G401" i="2"/>
  <c r="P400" i="2"/>
  <c r="J400" i="2"/>
  <c r="G400" i="2"/>
  <c r="AI399" i="2"/>
  <c r="J399" i="2"/>
  <c r="G399" i="2"/>
  <c r="AI398" i="2"/>
  <c r="J398" i="2"/>
  <c r="G398" i="2"/>
  <c r="AI397" i="2"/>
  <c r="J397" i="2"/>
  <c r="G397" i="2"/>
  <c r="AI396" i="2"/>
  <c r="J396" i="2"/>
  <c r="G396" i="2"/>
  <c r="P395" i="2"/>
  <c r="J395" i="2"/>
  <c r="G395" i="2"/>
  <c r="P394" i="2"/>
  <c r="J394" i="2"/>
  <c r="G394" i="2"/>
  <c r="P393" i="2"/>
  <c r="J393" i="2"/>
  <c r="G393" i="2"/>
  <c r="P392" i="2"/>
  <c r="J392" i="2"/>
  <c r="G392" i="2"/>
  <c r="AI391" i="2"/>
  <c r="J391" i="2"/>
  <c r="G391" i="2"/>
  <c r="P390" i="2"/>
  <c r="J390" i="2"/>
  <c r="G390" i="2"/>
  <c r="P389" i="2"/>
  <c r="J389" i="2"/>
  <c r="G389" i="2"/>
  <c r="P388" i="2"/>
  <c r="J388" i="2"/>
  <c r="G388" i="2"/>
  <c r="P387" i="2"/>
  <c r="J387" i="2"/>
  <c r="G387" i="2"/>
  <c r="AI386" i="2"/>
  <c r="J386" i="2"/>
  <c r="G386" i="2"/>
  <c r="P385" i="2"/>
  <c r="J385" i="2"/>
  <c r="G385" i="2"/>
  <c r="P384" i="2"/>
  <c r="J384" i="2"/>
  <c r="G384" i="2"/>
  <c r="AI383" i="2"/>
  <c r="P383" i="2"/>
  <c r="J383" i="2"/>
  <c r="G383" i="2"/>
  <c r="P382" i="2"/>
  <c r="J382" i="2"/>
  <c r="G382" i="2"/>
  <c r="P381" i="2"/>
  <c r="J381" i="2"/>
  <c r="G381" i="2"/>
  <c r="AI380" i="2"/>
  <c r="P380" i="2"/>
  <c r="J380" i="2"/>
  <c r="G380" i="2"/>
  <c r="P379" i="2"/>
  <c r="J379" i="2"/>
  <c r="G379" i="2"/>
  <c r="P378" i="2"/>
  <c r="J378" i="2"/>
  <c r="G378" i="2"/>
  <c r="P377" i="2"/>
  <c r="J377" i="2"/>
  <c r="G377" i="2"/>
  <c r="P376" i="2"/>
  <c r="J376" i="2"/>
  <c r="G376" i="2"/>
  <c r="P375" i="2"/>
  <c r="J375" i="2"/>
  <c r="G375" i="2"/>
  <c r="P374" i="2"/>
  <c r="J374" i="2"/>
  <c r="G374" i="2"/>
  <c r="J373" i="2"/>
  <c r="G373" i="2"/>
  <c r="AI372" i="2"/>
  <c r="P372" i="2"/>
  <c r="J372" i="2"/>
  <c r="G372" i="2"/>
  <c r="AI371" i="2"/>
  <c r="P371" i="2"/>
  <c r="J371" i="2"/>
  <c r="G371" i="2"/>
  <c r="AI370" i="2"/>
  <c r="P370" i="2"/>
  <c r="J370" i="2"/>
  <c r="G370" i="2"/>
  <c r="J369" i="2"/>
  <c r="G369" i="2"/>
  <c r="AI368" i="2"/>
  <c r="P368" i="2"/>
  <c r="J368" i="2"/>
  <c r="G368" i="2"/>
  <c r="P367" i="2"/>
  <c r="J367" i="2"/>
  <c r="G367" i="2"/>
  <c r="AI366" i="2"/>
  <c r="J366" i="2"/>
  <c r="G366" i="2"/>
  <c r="AI365" i="2"/>
  <c r="J365" i="2"/>
  <c r="G365" i="2"/>
  <c r="AI364" i="2"/>
  <c r="J364" i="2"/>
  <c r="G364" i="2"/>
  <c r="AI363" i="2"/>
  <c r="P363" i="2"/>
  <c r="J363" i="2"/>
  <c r="G363" i="2"/>
  <c r="AI362" i="2"/>
  <c r="P362" i="2"/>
  <c r="J362" i="2"/>
  <c r="G362" i="2"/>
  <c r="P361" i="2"/>
  <c r="J361" i="2"/>
  <c r="G361" i="2"/>
  <c r="AI360" i="2"/>
  <c r="J360" i="2"/>
  <c r="G360" i="2"/>
  <c r="AI359" i="2"/>
  <c r="J359" i="2"/>
  <c r="G359" i="2"/>
  <c r="P358" i="2"/>
  <c r="J358" i="2"/>
  <c r="G358" i="2"/>
  <c r="AI357" i="2"/>
  <c r="P357" i="2"/>
  <c r="J357" i="2"/>
  <c r="G357" i="2"/>
  <c r="P356" i="2"/>
  <c r="J356" i="2"/>
  <c r="G356" i="2"/>
  <c r="P355" i="2"/>
  <c r="J355" i="2"/>
  <c r="G355" i="2"/>
  <c r="AI354" i="2"/>
  <c r="J354" i="2"/>
  <c r="G354" i="2"/>
  <c r="AI353" i="2"/>
  <c r="J353" i="2"/>
  <c r="G353" i="2"/>
  <c r="AI352" i="2"/>
  <c r="J352" i="2"/>
  <c r="G352" i="2"/>
  <c r="P351" i="2"/>
  <c r="J351" i="2"/>
  <c r="G351" i="2"/>
  <c r="J350" i="2"/>
  <c r="G350" i="2"/>
  <c r="J349" i="2"/>
  <c r="G349" i="2"/>
  <c r="P348" i="2"/>
  <c r="J348" i="2"/>
  <c r="G348" i="2"/>
  <c r="P347" i="2"/>
  <c r="J347" i="2"/>
  <c r="G347" i="2"/>
  <c r="AI346" i="2"/>
  <c r="J346" i="2"/>
  <c r="G346" i="2"/>
  <c r="J345" i="2"/>
  <c r="G345" i="2"/>
  <c r="AI344" i="2"/>
  <c r="P344" i="2"/>
  <c r="J344" i="2"/>
  <c r="G344" i="2"/>
  <c r="AI343" i="2"/>
  <c r="P343" i="2"/>
  <c r="J343" i="2"/>
  <c r="G343" i="2"/>
  <c r="AI342" i="2"/>
  <c r="P342" i="2"/>
  <c r="J342" i="2"/>
  <c r="G342" i="2"/>
  <c r="AI341" i="2"/>
  <c r="P341" i="2"/>
  <c r="J341" i="2"/>
  <c r="G341" i="2"/>
  <c r="AI340" i="2"/>
  <c r="P340" i="2"/>
  <c r="J340" i="2"/>
  <c r="G340" i="2"/>
  <c r="AI339" i="2"/>
  <c r="P339" i="2"/>
  <c r="J339" i="2"/>
  <c r="G339" i="2"/>
  <c r="AI338" i="2"/>
  <c r="P338" i="2"/>
  <c r="J338" i="2"/>
  <c r="G338" i="2"/>
  <c r="P337" i="2"/>
  <c r="J337" i="2"/>
  <c r="G337" i="2"/>
  <c r="AI336" i="2"/>
  <c r="P336" i="2"/>
  <c r="J336" i="2"/>
  <c r="G336" i="2"/>
  <c r="AI335" i="2"/>
  <c r="P335" i="2"/>
  <c r="J335" i="2"/>
  <c r="G335" i="2"/>
  <c r="P334" i="2"/>
  <c r="J334" i="2"/>
  <c r="G334" i="2"/>
  <c r="AI333" i="2"/>
  <c r="G333" i="2"/>
  <c r="P332" i="2"/>
  <c r="J332" i="2"/>
  <c r="G332" i="2"/>
  <c r="P331" i="2"/>
  <c r="J331" i="2"/>
  <c r="G331" i="2"/>
  <c r="P330" i="2"/>
  <c r="J330" i="2"/>
  <c r="G330" i="2"/>
  <c r="P329" i="2"/>
  <c r="J329" i="2"/>
  <c r="G329" i="2"/>
  <c r="P328" i="2"/>
  <c r="J328" i="2"/>
  <c r="G328" i="2"/>
  <c r="AI327" i="2"/>
  <c r="P327" i="2"/>
  <c r="J327" i="2"/>
  <c r="G327" i="2"/>
  <c r="J326" i="2"/>
  <c r="G326" i="2"/>
  <c r="P325" i="2"/>
  <c r="J325" i="2"/>
  <c r="G325" i="2"/>
  <c r="P324" i="2"/>
  <c r="J324" i="2"/>
  <c r="G324" i="2"/>
  <c r="P323" i="2"/>
  <c r="J323" i="2"/>
  <c r="G323" i="2"/>
  <c r="P322" i="2"/>
  <c r="J322" i="2"/>
  <c r="G322" i="2"/>
  <c r="AI321" i="2"/>
  <c r="G321" i="2"/>
  <c r="P320" i="2"/>
  <c r="J320" i="2"/>
  <c r="G320" i="2"/>
  <c r="P319" i="2"/>
  <c r="J319" i="2"/>
  <c r="G319" i="2"/>
  <c r="P318" i="2"/>
  <c r="J318" i="2"/>
  <c r="G318" i="2"/>
  <c r="P317" i="2"/>
  <c r="J317" i="2"/>
  <c r="G317" i="2"/>
  <c r="P316" i="2"/>
  <c r="J316" i="2"/>
  <c r="G316" i="2"/>
  <c r="P315" i="2"/>
  <c r="J315" i="2"/>
  <c r="G315" i="2"/>
  <c r="P314" i="2"/>
  <c r="J314" i="2"/>
  <c r="G314" i="2"/>
  <c r="AI313" i="2"/>
  <c r="J313" i="2"/>
  <c r="G313" i="2"/>
  <c r="AI312" i="2"/>
  <c r="J312" i="2"/>
  <c r="G312" i="2"/>
  <c r="AI311" i="2"/>
  <c r="J311" i="2"/>
  <c r="G311" i="2"/>
  <c r="AI310" i="2"/>
  <c r="J310" i="2"/>
  <c r="G310" i="2"/>
  <c r="P309" i="2"/>
  <c r="J309" i="2"/>
  <c r="G309" i="2"/>
  <c r="P308" i="2"/>
  <c r="J308" i="2"/>
  <c r="G308" i="2"/>
  <c r="AI307" i="2"/>
  <c r="J307" i="2"/>
  <c r="G307" i="2"/>
  <c r="J306" i="2"/>
  <c r="G306" i="2"/>
  <c r="AI305" i="2"/>
  <c r="P305" i="2"/>
  <c r="J305" i="2"/>
  <c r="G305" i="2"/>
  <c r="AI304" i="2"/>
  <c r="P304" i="2"/>
  <c r="J304" i="2"/>
  <c r="G304" i="2"/>
  <c r="AI303" i="2"/>
  <c r="P303" i="2"/>
  <c r="J303" i="2"/>
  <c r="G303" i="2"/>
  <c r="P302" i="2"/>
  <c r="J302" i="2"/>
  <c r="G302" i="2"/>
  <c r="AI301" i="2"/>
  <c r="P301" i="2"/>
  <c r="J301" i="2"/>
  <c r="G301" i="2"/>
  <c r="P300" i="2"/>
  <c r="J300" i="2"/>
  <c r="G300" i="2"/>
  <c r="AI299" i="2"/>
  <c r="P299" i="2"/>
  <c r="J299" i="2"/>
  <c r="G299" i="2"/>
  <c r="J298" i="2"/>
  <c r="G298" i="2"/>
  <c r="AI297" i="2"/>
  <c r="J297" i="2"/>
  <c r="G297" i="2"/>
  <c r="J296" i="2"/>
  <c r="G296" i="2"/>
  <c r="P295" i="2"/>
  <c r="J295" i="2"/>
  <c r="G295" i="2"/>
  <c r="P294" i="2"/>
  <c r="J294" i="2"/>
  <c r="G294" i="2"/>
  <c r="P293" i="2"/>
  <c r="J293" i="2"/>
  <c r="G293" i="2"/>
  <c r="P292" i="2"/>
  <c r="J292" i="2"/>
  <c r="G292" i="2"/>
  <c r="AI291" i="2"/>
  <c r="P291" i="2"/>
  <c r="J291" i="2"/>
  <c r="G291" i="2"/>
  <c r="AI290" i="2"/>
  <c r="P290" i="2"/>
  <c r="J290" i="2"/>
  <c r="G290" i="2"/>
  <c r="AI289" i="2"/>
  <c r="P289" i="2"/>
  <c r="J289" i="2"/>
  <c r="G289" i="2"/>
  <c r="P288" i="2"/>
  <c r="J288" i="2"/>
  <c r="G288" i="2"/>
  <c r="P287" i="2"/>
  <c r="J287" i="2"/>
  <c r="G287" i="2"/>
  <c r="P286" i="2"/>
  <c r="J286" i="2"/>
  <c r="G286" i="2"/>
  <c r="AI285" i="2"/>
  <c r="P285" i="2"/>
  <c r="J285" i="2"/>
  <c r="G285" i="2"/>
  <c r="AI284" i="2"/>
  <c r="P284" i="2"/>
  <c r="J284" i="2"/>
  <c r="G284" i="2"/>
  <c r="AI283" i="2"/>
  <c r="P283" i="2"/>
  <c r="J283" i="2"/>
  <c r="G283" i="2"/>
  <c r="AI282" i="2"/>
  <c r="P282" i="2"/>
  <c r="J282" i="2"/>
  <c r="G282" i="2"/>
  <c r="AI281" i="2"/>
  <c r="P281" i="2"/>
  <c r="J281" i="2"/>
  <c r="G281" i="2"/>
  <c r="AI280" i="2"/>
  <c r="P280" i="2"/>
  <c r="J280" i="2"/>
  <c r="G280" i="2"/>
  <c r="P279" i="2"/>
  <c r="J279" i="2"/>
  <c r="G279" i="2"/>
  <c r="AI278" i="2"/>
  <c r="J278" i="2"/>
  <c r="G278" i="2"/>
  <c r="P277" i="2"/>
  <c r="J277" i="2"/>
  <c r="G277" i="2"/>
  <c r="J276" i="2"/>
  <c r="G276" i="2"/>
  <c r="AI275" i="2"/>
  <c r="P275" i="2"/>
  <c r="J275" i="2"/>
  <c r="G275" i="2"/>
  <c r="P274" i="2"/>
  <c r="J274" i="2"/>
  <c r="G274" i="2"/>
  <c r="AI273" i="2"/>
  <c r="P273" i="2"/>
  <c r="J273" i="2"/>
  <c r="G273" i="2"/>
  <c r="AI272" i="2"/>
  <c r="P272" i="2"/>
  <c r="J272" i="2"/>
  <c r="G272" i="2"/>
  <c r="P271" i="2"/>
  <c r="J271" i="2"/>
  <c r="G271" i="2"/>
  <c r="P270" i="2"/>
  <c r="J270" i="2"/>
  <c r="G270" i="2"/>
  <c r="AI269" i="2"/>
  <c r="P269" i="2"/>
  <c r="J269" i="2"/>
  <c r="G269" i="2"/>
  <c r="AI268" i="2"/>
  <c r="J268" i="2"/>
  <c r="G268" i="2"/>
  <c r="AI267" i="2"/>
  <c r="P267" i="2"/>
  <c r="J267" i="2"/>
  <c r="G267" i="2"/>
  <c r="AI266" i="2"/>
  <c r="J266" i="2"/>
  <c r="G266" i="2"/>
  <c r="P265" i="2"/>
  <c r="J265" i="2"/>
  <c r="G265" i="2"/>
  <c r="P264" i="2"/>
  <c r="J264" i="2"/>
  <c r="G264" i="2"/>
  <c r="AI263" i="2"/>
  <c r="J263" i="2"/>
  <c r="G263" i="2"/>
  <c r="AI262" i="2"/>
  <c r="P262" i="2"/>
  <c r="J262" i="2"/>
  <c r="G262" i="2"/>
  <c r="AI261" i="2"/>
  <c r="P261" i="2"/>
  <c r="J261" i="2"/>
  <c r="G261" i="2"/>
  <c r="P260" i="2"/>
  <c r="J260" i="2"/>
  <c r="G260" i="2"/>
  <c r="J259" i="2"/>
  <c r="G259" i="2"/>
  <c r="P258" i="2"/>
  <c r="J258" i="2"/>
  <c r="G258" i="2"/>
  <c r="AI257" i="2"/>
  <c r="P257" i="2"/>
  <c r="J257" i="2"/>
  <c r="G257" i="2"/>
  <c r="AI256" i="2"/>
  <c r="J256" i="2"/>
  <c r="G256" i="2"/>
  <c r="AI255" i="2"/>
  <c r="P255" i="2"/>
  <c r="J255" i="2"/>
  <c r="G255" i="2"/>
  <c r="AI254" i="2"/>
  <c r="J254" i="2"/>
  <c r="G254" i="2"/>
  <c r="AI253" i="2"/>
  <c r="J253" i="2"/>
  <c r="G253" i="2"/>
  <c r="AI252" i="2"/>
  <c r="J252" i="2"/>
  <c r="G252" i="2"/>
  <c r="AI251" i="2"/>
  <c r="J251" i="2"/>
  <c r="G251" i="2"/>
  <c r="AI250" i="2"/>
  <c r="P250" i="2"/>
  <c r="J250" i="2"/>
  <c r="G250" i="2"/>
  <c r="J249" i="2"/>
  <c r="G249" i="2"/>
  <c r="AI248" i="2"/>
  <c r="P248" i="2"/>
  <c r="J248" i="2"/>
  <c r="G248" i="2"/>
  <c r="AI247" i="2"/>
  <c r="P247" i="2"/>
  <c r="J247" i="2"/>
  <c r="G247" i="2"/>
  <c r="J246" i="2"/>
  <c r="G246" i="2"/>
  <c r="AI245" i="2"/>
  <c r="J245" i="2"/>
  <c r="G245" i="2"/>
  <c r="AI244" i="2"/>
  <c r="J244" i="2"/>
  <c r="G244" i="2"/>
  <c r="AI243" i="2"/>
  <c r="P243" i="2"/>
  <c r="J243" i="2"/>
  <c r="G243" i="2"/>
  <c r="AI242" i="2"/>
  <c r="P242" i="2"/>
  <c r="J242" i="2"/>
  <c r="G242" i="2"/>
  <c r="AI241" i="2"/>
  <c r="P241" i="2"/>
  <c r="J241" i="2"/>
  <c r="G241" i="2"/>
  <c r="AI240" i="2"/>
  <c r="P240" i="2"/>
  <c r="J240" i="2"/>
  <c r="G240" i="2"/>
  <c r="J239" i="2"/>
  <c r="G239" i="2"/>
  <c r="AI238" i="2"/>
  <c r="P238" i="2"/>
  <c r="J238" i="2"/>
  <c r="G238" i="2"/>
  <c r="P237" i="2"/>
  <c r="J237" i="2"/>
  <c r="G237" i="2"/>
  <c r="AI236" i="2"/>
  <c r="P236" i="2"/>
  <c r="J236" i="2"/>
  <c r="G236" i="2"/>
  <c r="AI235" i="2"/>
  <c r="P235" i="2"/>
  <c r="J235" i="2"/>
  <c r="G235" i="2"/>
  <c r="P234" i="2"/>
  <c r="J234" i="2"/>
  <c r="G234" i="2"/>
  <c r="P233" i="2"/>
  <c r="J233" i="2"/>
  <c r="G233" i="2"/>
  <c r="J232" i="2"/>
  <c r="G232" i="2"/>
  <c r="AI231" i="2"/>
  <c r="P231" i="2"/>
  <c r="J231" i="2"/>
  <c r="G231" i="2"/>
  <c r="AI230" i="2"/>
  <c r="P230" i="2"/>
  <c r="J230" i="2"/>
  <c r="G230" i="2"/>
  <c r="AI229" i="2"/>
  <c r="P229" i="2"/>
  <c r="J229" i="2"/>
  <c r="G229" i="2"/>
  <c r="AI228" i="2"/>
  <c r="P228" i="2"/>
  <c r="J228" i="2"/>
  <c r="G228" i="2"/>
  <c r="J227" i="2"/>
  <c r="G227" i="2"/>
  <c r="AI226" i="2"/>
  <c r="P226" i="2"/>
  <c r="J226" i="2"/>
  <c r="G226" i="2"/>
  <c r="AI225" i="2"/>
  <c r="P225" i="2"/>
  <c r="J225" i="2"/>
  <c r="G225" i="2"/>
  <c r="AI224" i="2"/>
  <c r="P224" i="2"/>
  <c r="J224" i="2"/>
  <c r="G224" i="2"/>
  <c r="P223" i="2"/>
  <c r="J223" i="2"/>
  <c r="G223" i="2"/>
  <c r="P222" i="2"/>
  <c r="J222" i="2"/>
  <c r="G222" i="2"/>
  <c r="P221" i="2"/>
  <c r="J221" i="2"/>
  <c r="G221" i="2"/>
  <c r="P220" i="2"/>
  <c r="J220" i="2"/>
  <c r="G220" i="2"/>
  <c r="P219" i="2"/>
  <c r="J219" i="2"/>
  <c r="G219" i="2"/>
  <c r="AI218" i="2"/>
  <c r="P218" i="2"/>
  <c r="J218" i="2"/>
  <c r="G218" i="2"/>
  <c r="J217" i="2"/>
  <c r="G217" i="2"/>
  <c r="P216" i="2"/>
  <c r="J216" i="2"/>
  <c r="G216" i="2"/>
  <c r="P215" i="2"/>
  <c r="J215" i="2"/>
  <c r="G215" i="2"/>
  <c r="P214" i="2"/>
  <c r="J214" i="2"/>
  <c r="G214" i="2"/>
  <c r="P213" i="2"/>
  <c r="J213" i="2"/>
  <c r="G213" i="2"/>
  <c r="AI212" i="2"/>
  <c r="P212" i="2"/>
  <c r="J212" i="2"/>
  <c r="G212" i="2"/>
  <c r="P211" i="2"/>
  <c r="J211" i="2"/>
  <c r="G211" i="2"/>
  <c r="P210" i="2"/>
  <c r="J210" i="2"/>
  <c r="G210" i="2"/>
  <c r="P209" i="2"/>
  <c r="J209" i="2"/>
  <c r="G209" i="2"/>
  <c r="J208" i="2"/>
  <c r="G208" i="2"/>
  <c r="AI207" i="2"/>
  <c r="J207" i="2"/>
  <c r="G207" i="2"/>
  <c r="AI206" i="2"/>
  <c r="J206" i="2"/>
  <c r="G206" i="2"/>
  <c r="AI205" i="2"/>
  <c r="J205" i="2"/>
  <c r="G205" i="2"/>
  <c r="AI204" i="2"/>
  <c r="J204" i="2"/>
  <c r="G204" i="2"/>
  <c r="AI203" i="2"/>
  <c r="J203" i="2"/>
  <c r="G203" i="2"/>
  <c r="AI202" i="2"/>
  <c r="J202" i="2"/>
  <c r="G202" i="2"/>
  <c r="AI201" i="2"/>
  <c r="J201" i="2"/>
  <c r="G201" i="2"/>
  <c r="AI200" i="2"/>
  <c r="J200" i="2"/>
  <c r="G200" i="2"/>
  <c r="AI199" i="2"/>
  <c r="J199" i="2"/>
  <c r="G199" i="2"/>
  <c r="AI198" i="2"/>
  <c r="P198" i="2"/>
  <c r="J198" i="2"/>
  <c r="G198" i="2"/>
  <c r="J197" i="2"/>
  <c r="G197" i="2"/>
  <c r="AI196" i="2"/>
  <c r="J196" i="2"/>
  <c r="G196" i="2"/>
  <c r="AI195" i="2"/>
  <c r="P195" i="2"/>
  <c r="J195" i="2"/>
  <c r="G195" i="2"/>
  <c r="AI194" i="2"/>
  <c r="P194" i="2"/>
  <c r="J194" i="2"/>
  <c r="G194" i="2"/>
  <c r="AI193" i="2"/>
  <c r="P193" i="2"/>
  <c r="J193" i="2"/>
  <c r="G193" i="2"/>
  <c r="AI192" i="2"/>
  <c r="P192" i="2"/>
  <c r="J192" i="2"/>
  <c r="G192" i="2"/>
  <c r="AI191" i="2"/>
  <c r="J191" i="2"/>
  <c r="G191" i="2"/>
  <c r="AI190" i="2"/>
  <c r="J190" i="2"/>
  <c r="G190" i="2"/>
  <c r="AI189" i="2"/>
  <c r="J189" i="2"/>
  <c r="G189" i="2"/>
  <c r="AI188" i="2"/>
  <c r="J188" i="2"/>
  <c r="G188" i="2"/>
  <c r="AI187" i="2"/>
  <c r="J187" i="2"/>
  <c r="G187" i="2"/>
  <c r="AI186" i="2"/>
  <c r="J186" i="2"/>
  <c r="G186" i="2"/>
  <c r="AI185" i="2"/>
  <c r="J185" i="2"/>
  <c r="G185" i="2"/>
  <c r="P184" i="2"/>
  <c r="J184" i="2"/>
  <c r="G184" i="2"/>
  <c r="AI183" i="2"/>
  <c r="P183" i="2"/>
  <c r="J183" i="2"/>
  <c r="G183" i="2"/>
  <c r="AI182" i="2"/>
  <c r="J182" i="2"/>
  <c r="G182" i="2"/>
  <c r="AI181" i="2"/>
  <c r="J181" i="2"/>
  <c r="G181" i="2"/>
  <c r="AI180" i="2"/>
  <c r="J180" i="2"/>
  <c r="G180" i="2"/>
  <c r="AI179" i="2"/>
  <c r="J179" i="2"/>
  <c r="G179" i="2"/>
  <c r="AI178" i="2"/>
  <c r="J178" i="2"/>
  <c r="G178" i="2"/>
  <c r="AI177" i="2"/>
  <c r="J177" i="2"/>
  <c r="G177" i="2"/>
  <c r="AI176" i="2"/>
  <c r="J176" i="2"/>
  <c r="G176" i="2"/>
  <c r="AI175" i="2"/>
  <c r="J175" i="2"/>
  <c r="G175" i="2"/>
  <c r="P174" i="2"/>
  <c r="J174" i="2"/>
  <c r="G174" i="2"/>
  <c r="AI173" i="2"/>
  <c r="P173" i="2"/>
  <c r="J173" i="2"/>
  <c r="G173" i="2"/>
  <c r="J172" i="2"/>
  <c r="G172" i="2"/>
  <c r="P171" i="2"/>
  <c r="J171" i="2"/>
  <c r="G171" i="2"/>
  <c r="J170" i="2"/>
  <c r="G170" i="2"/>
  <c r="AI169" i="2"/>
  <c r="P169" i="2"/>
  <c r="J169" i="2"/>
  <c r="G169" i="2"/>
  <c r="P168" i="2"/>
  <c r="J168" i="2"/>
  <c r="G168" i="2"/>
  <c r="P167" i="2"/>
  <c r="J167" i="2"/>
  <c r="G167" i="2"/>
  <c r="J166" i="2"/>
  <c r="G166" i="2"/>
  <c r="AI165" i="2"/>
  <c r="P165" i="2"/>
  <c r="J165" i="2"/>
  <c r="G165" i="2"/>
  <c r="P164" i="2"/>
  <c r="J164" i="2"/>
  <c r="G164" i="2"/>
  <c r="AI163" i="2"/>
  <c r="P163" i="2"/>
  <c r="J163" i="2"/>
  <c r="G163" i="2"/>
  <c r="AI162" i="2"/>
  <c r="P162" i="2"/>
  <c r="J162" i="2"/>
  <c r="G162" i="2"/>
  <c r="J161" i="2"/>
  <c r="G161" i="2"/>
  <c r="J160" i="2"/>
  <c r="G160" i="2"/>
  <c r="AI159" i="2"/>
  <c r="J159" i="2"/>
  <c r="G159" i="2"/>
  <c r="P158" i="2"/>
  <c r="J158" i="2"/>
  <c r="G158" i="2"/>
  <c r="J157" i="2"/>
  <c r="G157" i="2"/>
  <c r="P156" i="2"/>
  <c r="J156" i="2"/>
  <c r="G156" i="2"/>
  <c r="P155" i="2"/>
  <c r="J155" i="2"/>
  <c r="G155" i="2"/>
  <c r="AI154" i="2"/>
  <c r="P154" i="2"/>
  <c r="J154" i="2"/>
  <c r="G154" i="2"/>
  <c r="AI153" i="2"/>
  <c r="J153" i="2"/>
  <c r="G153" i="2"/>
  <c r="AI152" i="2"/>
  <c r="J152" i="2"/>
  <c r="G152" i="2"/>
  <c r="J151" i="2"/>
  <c r="G151" i="2"/>
  <c r="P150" i="2"/>
  <c r="J150" i="2"/>
  <c r="G150" i="2"/>
  <c r="AI149" i="2"/>
  <c r="J149" i="2"/>
  <c r="G149" i="2"/>
  <c r="AI148" i="2"/>
  <c r="J148" i="2"/>
  <c r="G148" i="2"/>
  <c r="AI147" i="2"/>
  <c r="P147" i="2"/>
  <c r="J147" i="2"/>
  <c r="G147" i="2"/>
  <c r="J146" i="2"/>
  <c r="G146" i="2"/>
  <c r="J145" i="2"/>
  <c r="G145" i="2"/>
  <c r="AI144" i="2"/>
  <c r="P144" i="2"/>
  <c r="J144" i="2"/>
  <c r="G144" i="2"/>
  <c r="AI143" i="2"/>
  <c r="J143" i="2"/>
  <c r="G143" i="2"/>
  <c r="P142" i="2"/>
  <c r="J142" i="2"/>
  <c r="G142" i="2"/>
  <c r="AI141" i="2"/>
  <c r="J141" i="2"/>
  <c r="G141" i="2"/>
  <c r="AI140" i="2"/>
  <c r="J140" i="2"/>
  <c r="G140" i="2"/>
  <c r="AI139" i="2"/>
  <c r="J139" i="2"/>
  <c r="G139" i="2"/>
  <c r="AI138" i="2"/>
  <c r="J138" i="2"/>
  <c r="G138" i="2"/>
  <c r="AI137" i="2"/>
  <c r="J137" i="2"/>
  <c r="G137" i="2"/>
  <c r="AI136" i="2"/>
  <c r="J136" i="2"/>
  <c r="G136" i="2"/>
  <c r="AI135" i="2"/>
  <c r="J135" i="2"/>
  <c r="G135" i="2"/>
  <c r="AI134" i="2"/>
  <c r="J134" i="2"/>
  <c r="G134" i="2"/>
  <c r="AI133" i="2"/>
  <c r="J133" i="2"/>
  <c r="G133" i="2"/>
  <c r="P132" i="2"/>
  <c r="J132" i="2"/>
  <c r="G132" i="2"/>
  <c r="AI131" i="2"/>
  <c r="G131" i="2"/>
  <c r="J130" i="2"/>
  <c r="G130" i="2"/>
  <c r="AI129" i="2"/>
  <c r="P129" i="2"/>
  <c r="J129" i="2"/>
  <c r="G129" i="2"/>
  <c r="J128" i="2"/>
  <c r="G128" i="2"/>
  <c r="J127" i="2"/>
  <c r="G127" i="2"/>
  <c r="AI126" i="2"/>
  <c r="J126" i="2"/>
  <c r="G126" i="2"/>
  <c r="AI125" i="2"/>
  <c r="P125" i="2"/>
  <c r="J125" i="2"/>
  <c r="G125" i="2"/>
  <c r="AI124" i="2"/>
  <c r="J124" i="2"/>
  <c r="G124" i="2"/>
  <c r="AI123" i="2"/>
  <c r="J123" i="2"/>
  <c r="G123" i="2"/>
  <c r="J122" i="2"/>
  <c r="G122" i="2"/>
  <c r="AI121" i="2"/>
  <c r="J121" i="2"/>
  <c r="G121" i="2"/>
  <c r="AI120" i="2"/>
  <c r="G120" i="2"/>
  <c r="AI119" i="2"/>
  <c r="P119" i="2"/>
  <c r="J119" i="2"/>
  <c r="G119" i="2"/>
  <c r="J118" i="2"/>
  <c r="G118" i="2"/>
  <c r="AI117" i="2"/>
  <c r="P117" i="2"/>
  <c r="J117" i="2"/>
  <c r="G117" i="2"/>
  <c r="AI116" i="2"/>
  <c r="J116" i="2"/>
  <c r="G116" i="2"/>
  <c r="AI115" i="2"/>
  <c r="P115" i="2"/>
  <c r="J115" i="2"/>
  <c r="G115" i="2"/>
  <c r="P114" i="2"/>
  <c r="J114" i="2"/>
  <c r="G114" i="2"/>
  <c r="AI113" i="2"/>
  <c r="P113" i="2"/>
  <c r="J113" i="2"/>
  <c r="G113" i="2"/>
  <c r="AI112" i="2"/>
  <c r="J112" i="2"/>
  <c r="G112" i="2"/>
  <c r="P111" i="2"/>
  <c r="J111" i="2"/>
  <c r="G111" i="2"/>
  <c r="J110" i="2"/>
  <c r="G110" i="2"/>
  <c r="AI109" i="2"/>
  <c r="P109" i="2"/>
  <c r="J109" i="2"/>
  <c r="G109" i="2"/>
  <c r="AI108" i="2"/>
  <c r="P108" i="2"/>
  <c r="J108" i="2"/>
  <c r="G108" i="2"/>
  <c r="AI107" i="2"/>
  <c r="P107" i="2"/>
  <c r="J107" i="2"/>
  <c r="G107" i="2"/>
  <c r="AI106" i="2"/>
  <c r="J106" i="2"/>
  <c r="G106" i="2"/>
  <c r="AI105" i="2"/>
  <c r="J105" i="2"/>
  <c r="G105" i="2"/>
  <c r="AI104" i="2"/>
  <c r="J104" i="2"/>
  <c r="G104" i="2"/>
  <c r="AI103" i="2"/>
  <c r="J103" i="2"/>
  <c r="G103" i="2"/>
  <c r="J102" i="2"/>
  <c r="G102" i="2"/>
  <c r="AI101" i="2"/>
  <c r="P101" i="2"/>
  <c r="J101" i="2"/>
  <c r="G101" i="2"/>
  <c r="AI100" i="2"/>
  <c r="P100" i="2"/>
  <c r="J100" i="2"/>
  <c r="G100" i="2"/>
  <c r="AI99" i="2"/>
  <c r="P99" i="2"/>
  <c r="J99" i="2"/>
  <c r="G99" i="2"/>
  <c r="AI98" i="2"/>
  <c r="J98" i="2"/>
  <c r="G98" i="2"/>
  <c r="AI97" i="2"/>
  <c r="J97" i="2"/>
  <c r="G97" i="2"/>
  <c r="AI96" i="2"/>
  <c r="J96" i="2"/>
  <c r="G96" i="2"/>
  <c r="AI95" i="2"/>
  <c r="J95" i="2"/>
  <c r="G95" i="2"/>
  <c r="AI94" i="2"/>
  <c r="J94" i="2"/>
  <c r="G94" i="2"/>
  <c r="P93" i="2"/>
  <c r="J93" i="2"/>
  <c r="G93" i="2"/>
  <c r="J92" i="2"/>
  <c r="G92" i="2"/>
  <c r="AI91" i="2"/>
  <c r="P91" i="2"/>
  <c r="J91" i="2"/>
  <c r="G91" i="2"/>
  <c r="AI90" i="2"/>
  <c r="J90" i="2"/>
  <c r="G90" i="2"/>
  <c r="AI89" i="2"/>
  <c r="P89" i="2"/>
  <c r="J89" i="2"/>
  <c r="G89" i="2"/>
  <c r="P88" i="2"/>
  <c r="J88" i="2"/>
  <c r="G88" i="2"/>
  <c r="J87" i="2"/>
  <c r="G87" i="2"/>
  <c r="AI86" i="2"/>
  <c r="J86" i="2"/>
  <c r="G86" i="2"/>
  <c r="AI85" i="2"/>
  <c r="P85" i="2"/>
  <c r="J85" i="2"/>
  <c r="G85" i="2"/>
  <c r="AI84" i="2"/>
  <c r="P84" i="2"/>
  <c r="J84" i="2"/>
  <c r="G84" i="2"/>
  <c r="J83" i="2"/>
  <c r="G83" i="2"/>
  <c r="J82" i="2"/>
  <c r="G82" i="2"/>
  <c r="P81" i="2"/>
  <c r="J81" i="2"/>
  <c r="G81" i="2"/>
  <c r="AI80" i="2"/>
  <c r="J80" i="2"/>
  <c r="G80" i="2"/>
  <c r="AI79" i="2"/>
  <c r="J79" i="2"/>
  <c r="G79" i="2"/>
  <c r="J78" i="2"/>
  <c r="G78" i="2"/>
  <c r="J77" i="2"/>
  <c r="G77" i="2"/>
  <c r="J76" i="2"/>
  <c r="G76" i="2"/>
  <c r="AI75" i="2"/>
  <c r="P75" i="2"/>
  <c r="J75" i="2"/>
  <c r="G75" i="2"/>
  <c r="AI74" i="2"/>
  <c r="P74" i="2"/>
  <c r="J74" i="2"/>
  <c r="G74" i="2"/>
  <c r="AI73" i="2"/>
  <c r="P73" i="2"/>
  <c r="J73" i="2"/>
  <c r="G73" i="2"/>
  <c r="AI72" i="2"/>
  <c r="J72" i="2"/>
  <c r="G72" i="2"/>
  <c r="AI71" i="2"/>
  <c r="P71" i="2"/>
  <c r="J71" i="2"/>
  <c r="G71" i="2"/>
  <c r="P70" i="2"/>
  <c r="J70" i="2"/>
  <c r="G70" i="2"/>
  <c r="AI69" i="2"/>
  <c r="P69" i="2"/>
  <c r="J69" i="2"/>
  <c r="G69" i="2"/>
  <c r="AI68" i="2"/>
  <c r="P68" i="2"/>
  <c r="J68" i="2"/>
  <c r="G68" i="2"/>
  <c r="J67" i="2"/>
  <c r="G67" i="2"/>
  <c r="AI66" i="2"/>
  <c r="P66" i="2"/>
  <c r="J66" i="2"/>
  <c r="G66" i="2"/>
  <c r="J65" i="2"/>
  <c r="G65" i="2"/>
  <c r="J64" i="2"/>
  <c r="G64" i="2"/>
  <c r="P63" i="2"/>
  <c r="J63" i="2"/>
  <c r="G63" i="2"/>
  <c r="AI62" i="2"/>
  <c r="P62" i="2"/>
  <c r="J62" i="2"/>
  <c r="G62" i="2"/>
  <c r="AI61" i="2"/>
  <c r="P61" i="2"/>
  <c r="J61" i="2"/>
  <c r="G61" i="2"/>
  <c r="AI60" i="2"/>
  <c r="J60" i="2"/>
  <c r="G60" i="2"/>
  <c r="AI59" i="2"/>
  <c r="J59" i="2"/>
  <c r="G59" i="2"/>
  <c r="AI58" i="2"/>
  <c r="P58" i="2"/>
  <c r="J58" i="2"/>
  <c r="G58" i="2"/>
  <c r="AI57" i="2"/>
  <c r="J57" i="2"/>
  <c r="G57" i="2"/>
  <c r="AI56" i="2"/>
  <c r="J56" i="2"/>
  <c r="G56" i="2"/>
  <c r="AI55" i="2"/>
  <c r="P55" i="2"/>
  <c r="J55" i="2"/>
  <c r="G55" i="2"/>
  <c r="AI54" i="2"/>
  <c r="J54" i="2"/>
  <c r="G54" i="2"/>
  <c r="J53" i="2"/>
  <c r="G53" i="2"/>
  <c r="J52" i="2"/>
  <c r="G52" i="2"/>
  <c r="AI51" i="2"/>
  <c r="J51" i="2"/>
  <c r="G51" i="2"/>
  <c r="AI50" i="2"/>
  <c r="J50" i="2"/>
  <c r="G50" i="2"/>
  <c r="AI49" i="2"/>
  <c r="J49" i="2"/>
  <c r="G49" i="2"/>
  <c r="AI48" i="2"/>
  <c r="J48" i="2"/>
  <c r="G48" i="2"/>
  <c r="AI47" i="2"/>
  <c r="J47" i="2"/>
  <c r="G47" i="2"/>
  <c r="J46" i="2"/>
  <c r="G46" i="2"/>
  <c r="J45" i="2"/>
  <c r="G45" i="2"/>
  <c r="AI44" i="2"/>
  <c r="J44" i="2"/>
  <c r="G44" i="2"/>
  <c r="AI43" i="2"/>
  <c r="J43" i="2"/>
  <c r="G43" i="2"/>
  <c r="AI42" i="2"/>
  <c r="J42" i="2"/>
  <c r="G42" i="2"/>
  <c r="J41" i="2"/>
  <c r="G41" i="2"/>
  <c r="P40" i="2"/>
  <c r="J40" i="2"/>
  <c r="G40" i="2"/>
  <c r="AI39" i="2"/>
  <c r="P39" i="2"/>
  <c r="J39" i="2"/>
  <c r="G39" i="2"/>
  <c r="AI38" i="2"/>
  <c r="P38" i="2"/>
  <c r="J38" i="2"/>
  <c r="G38" i="2"/>
  <c r="J37" i="2"/>
  <c r="G37" i="2"/>
  <c r="AI36" i="2"/>
  <c r="P36" i="2"/>
  <c r="J36" i="2"/>
  <c r="G36" i="2"/>
  <c r="AI35" i="2"/>
  <c r="P35" i="2"/>
  <c r="J35" i="2"/>
  <c r="G35" i="2"/>
  <c r="J34" i="2"/>
  <c r="G34" i="2"/>
  <c r="AI33" i="2"/>
  <c r="J33" i="2"/>
  <c r="G33" i="2"/>
  <c r="AI32" i="2"/>
  <c r="J32" i="2"/>
  <c r="G32" i="2"/>
  <c r="AI31" i="2"/>
  <c r="J31" i="2"/>
  <c r="G31" i="2"/>
  <c r="AI30" i="2"/>
  <c r="J30" i="2"/>
  <c r="G30" i="2"/>
  <c r="AI29" i="2"/>
  <c r="P29" i="2"/>
  <c r="J29" i="2"/>
  <c r="G29" i="2"/>
  <c r="AI28" i="2"/>
  <c r="J28" i="2"/>
  <c r="G28" i="2"/>
  <c r="J27" i="2"/>
  <c r="G27" i="2"/>
  <c r="AI26" i="2"/>
  <c r="J26" i="2"/>
  <c r="G26" i="2"/>
  <c r="J25" i="2"/>
  <c r="G25" i="2"/>
  <c r="AI24" i="2"/>
  <c r="P24" i="2"/>
  <c r="J24" i="2"/>
  <c r="G24" i="2"/>
  <c r="AI23" i="2"/>
  <c r="J23" i="2"/>
  <c r="G23" i="2"/>
  <c r="AI22" i="2"/>
  <c r="J22" i="2"/>
  <c r="G22" i="2"/>
  <c r="J21" i="2"/>
  <c r="G21" i="2"/>
  <c r="AI20" i="2"/>
  <c r="J20" i="2"/>
  <c r="G20" i="2"/>
  <c r="J19" i="2"/>
  <c r="G19" i="2"/>
  <c r="AI18" i="2"/>
  <c r="J18" i="2"/>
  <c r="G18" i="2"/>
  <c r="AI17" i="2"/>
  <c r="J17" i="2"/>
  <c r="G17" i="2"/>
  <c r="J16" i="2"/>
  <c r="G16" i="2"/>
  <c r="J15" i="2"/>
  <c r="G15" i="2"/>
  <c r="AI14" i="2"/>
  <c r="J14" i="2"/>
  <c r="G14" i="2"/>
  <c r="AI13" i="2"/>
  <c r="P13" i="2"/>
  <c r="J13" i="2"/>
  <c r="G13" i="2"/>
  <c r="AI12" i="2"/>
  <c r="J12" i="2"/>
  <c r="G12" i="2"/>
  <c r="J11" i="2"/>
  <c r="G11" i="2"/>
  <c r="AI10" i="2"/>
  <c r="J10" i="2"/>
  <c r="G10" i="2"/>
  <c r="J9" i="2"/>
  <c r="G9" i="2"/>
  <c r="AI8" i="2"/>
  <c r="J8" i="2"/>
  <c r="G8" i="2"/>
  <c r="J7" i="2"/>
  <c r="G7" i="2"/>
  <c r="AI6" i="2"/>
  <c r="P6" i="2"/>
  <c r="J6" i="2"/>
  <c r="G6" i="2"/>
  <c r="J5" i="2"/>
  <c r="G5" i="2"/>
  <c r="AI4" i="2"/>
  <c r="J4" i="2"/>
  <c r="G4" i="2"/>
  <c r="AI3" i="2"/>
  <c r="P3" i="2"/>
  <c r="J3" i="2"/>
  <c r="G3" i="2"/>
  <c r="J2" i="2"/>
  <c r="G2" i="2"/>
</calcChain>
</file>

<file path=xl/sharedStrings.xml><?xml version="1.0" encoding="utf-8"?>
<sst xmlns="http://schemas.openxmlformats.org/spreadsheetml/2006/main" count="8346" uniqueCount="1767">
  <si>
    <t>Date</t>
  </si>
  <si>
    <t>Time</t>
  </si>
  <si>
    <t>Saved at</t>
  </si>
  <si>
    <t>Title</t>
  </si>
  <si>
    <t>Post type</t>
  </si>
  <si>
    <t>URL</t>
  </si>
  <si>
    <t>Sentiment</t>
  </si>
  <si>
    <t>Author</t>
  </si>
  <si>
    <t>Profile</t>
  </si>
  <si>
    <t>Subscribers</t>
  </si>
  <si>
    <t>Demography</t>
  </si>
  <si>
    <t>Age</t>
  </si>
  <si>
    <t>Source</t>
  </si>
  <si>
    <t>Publication place</t>
  </si>
  <si>
    <t>Publication place profile</t>
  </si>
  <si>
    <t>Publication place subscribers</t>
  </si>
  <si>
    <t>Resource type</t>
  </si>
  <si>
    <t>Country</t>
  </si>
  <si>
    <t>Regions</t>
  </si>
  <si>
    <t>City</t>
  </si>
  <si>
    <t>Notes</t>
  </si>
  <si>
    <t>Reactions</t>
  </si>
  <si>
    <t>Likes</t>
  </si>
  <si>
    <t>Love</t>
  </si>
  <si>
    <t>Haha</t>
  </si>
  <si>
    <t>Wow</t>
  </si>
  <si>
    <t>Sad</t>
  </si>
  <si>
    <t>Angry</t>
  </si>
  <si>
    <t>Dislikes</t>
  </si>
  <si>
    <t>Comments</t>
  </si>
  <si>
    <t>Reposts</t>
  </si>
  <si>
    <t>Views</t>
  </si>
  <si>
    <t>Rating</t>
  </si>
  <si>
    <t>Image URL</t>
  </si>
  <si>
    <t>Assigned to</t>
  </si>
  <si>
    <t>Processed</t>
  </si>
  <si>
    <t>16.02.2021</t>
  </si>
  <si>
    <t>11:19</t>
  </si>
  <si>
    <t>16.02.2021 11:20</t>
  </si>
  <si>
    <t>Fabulos! Jurnalistii transmiteau in direct cand a aparut hotul cu pistolul. Ce voia sa fure si cum s-a terminat nebunia</t>
  </si>
  <si>
    <t>O scena ireala s-a petrecut in timpul unei transmisiuni live a unei televiziuni din Ecuador.   Privind aceste imagini, tindem sa credem ca meseria de jurnalist e una dintre cele mai riscante. Ce s-a intamplat in cel mai mare oras din Ecuador, Guayaquil, langa stadionul Monumental, pare desprins mai degraba dintr-un film de actiune. Astfel, o banala interventie in direct a ziaristului cu microfonul in mana s-a terminat brusc atunci cand in peisaj a aparut un hot care tinea amenintator un pistol.     In cel mai pur stil sud-american, tanarul</t>
  </si>
  <si>
    <t>Post</t>
  </si>
  <si>
    <t>Neutral</t>
  </si>
  <si>
    <t>sport.ro</t>
  </si>
  <si>
    <t>Mass media</t>
  </si>
  <si>
    <t>Romania</t>
  </si>
  <si>
    <t/>
  </si>
  <si>
    <t>No</t>
  </si>
  <si>
    <t>11:16</t>
  </si>
  <si>
    <t>16.02.2021 11:19</t>
  </si>
  <si>
    <t>В Хабаровске в торговых сетях появился картофель, цена которого превышает привычную в 7&amp;minus;9 раз, пишут российские СМИ. Так, горожанам предлагают картофель из Азербайджана по 270 рублей (6.2 маната...
Азербайджанский картофель продают в Хабаровске по 6 манатов за кг
В Хабаровске в торговых сетях появился картофель, цена которого превышает привычную в 7−9 раз, пишут российские СМИ. Так, горожанам предлагают картофель из Азербайджана по 270 рублей (6.2 ...
https://haqqin.az/news/201732</t>
  </si>
  <si>
    <t>НОВОСТИ АЗЕРБАЙДЖАНА 2</t>
  </si>
  <si>
    <t>Community</t>
  </si>
  <si>
    <t>vk.com</t>
  </si>
  <si>
    <t>Social network</t>
  </si>
  <si>
    <t>Azerbaijan</t>
  </si>
  <si>
    <t>16.02.2021 11:21</t>
  </si>
  <si>
    <t>Hikmət Hacıyev: “Mən peyvənd olunmuşam və heç bir yan təsiri hiss etmirəm”.</t>
  </si>
  <si>
    <t>Repost</t>
  </si>
  <si>
    <t>GS'lı İlkin Məhəmməd oğlu</t>
  </si>
  <si>
    <t>Male</t>
  </si>
  <si>
    <t>twitter.com</t>
  </si>
  <si>
    <t>11:15</t>
  </si>
  <si>
    <t>Media-icmal 16.02.21
https://www.turan.az/ext/news/2021/2/free/Social/az/1385.htm/001
#baku #bakuaz #bakuazerbaijan #baki #azerbaycan #azerbaijan #azərbaycan</t>
  </si>
  <si>
    <t>Turan</t>
  </si>
  <si>
    <t>11:14</t>
  </si>
  <si>
    <t>Azərbaycan Qaçqınlar Cəmiyyəti və Qərbi Azərbaycan İcmasının İdarə Heyətinin onlayn iclasında  "Qərbi Azərbaycan" muzeyinin yaradılması üçün fəaliyyətə start verilməsi 
haqqında  qərar qəbul edildi..
Azərbaycan Qaçqınlar Cəmiyyəti və Qərbi Azərbaycan İcmasının Mətbuat Xidməti</t>
  </si>
  <si>
    <t>Vətən Yolu</t>
  </si>
  <si>
    <t>facebook.com</t>
  </si>
  <si>
    <t>QƏRBİ AZƏRBAYCAN İCMASI-AZƏRBAYCAN QAÇQINLAR CƏMİYYƏTİ</t>
  </si>
  <si>
    <t>Baku</t>
  </si>
  <si>
    <t>11:13</t>
  </si>
  <si>
    <t>@AdamSmithMD Very sad indeed. No wo der Azerbaijan is 168th on press freedom, where North Korea is 180th.</t>
  </si>
  <si>
    <t>Comment</t>
  </si>
  <si>
    <t>ArmeniaNorway</t>
  </si>
  <si>
    <t>Norway</t>
  </si>
  <si>
    <t>Oslo</t>
  </si>
  <si>
    <t>Kafe ve restoranlara kapalı alanlarda oturmak için 45 dakika süre şartı ve müşteri kapasite sınırı geliyor
https://www.gzt.com/jurnalist/kafe-ve-restoranlar-icin-yeni-oneriler-45-dakika-oturma-ve-musteri-kapasite-siniri-geliyor-3578818?utm_source=twitter-jurnalist&amp;utm_campaign=twitter-jurnalist&amp;utm_medium=twitter-jurnalist</t>
  </si>
  <si>
    <t>Ahmet KARABAŞ</t>
  </si>
  <si>
    <t>16.02.2021 11:17</t>
  </si>
  <si>
    <t>Азербайджанский картофель продают в Хабаровске по 6 манатов за кг</t>
  </si>
  <si>
    <t>В Хабаровске в торговых сетях появился картофель, цена которого превышает привычную в 7−9 раз, пишут российские СМИ.    Так, горожанам предлагают картофель из Азербайджана по 270 рублей (6.2 маната) за кг.   При этом, обычно стоимость одного кг этого корнеплода варьируется от 35 до 50 рублей. Эксперты отмечают, что урожайность картофеля в 2020 году была невысокой из-за дождей.   По данным Хабаровскстата, стоимость минимального набора продуктов питания в расчёте на одного человека в январе 2021 года в Хабаровском крае составила 6228,31 рубля (144 маната), по отношению к декабрю 2020 года увеличение на 1,32%.</t>
  </si>
  <si>
    <t>Haqqin.az</t>
  </si>
  <si>
    <t>haqqin.az</t>
  </si>
  <si>
    <t>16.02.2021 11:18</t>
  </si>
  <si>
    <t>Lanith ho Pmln Key lafifa jurnalist per
اسمبلی اراکین کو ترقیاتی فنڈ دینے کے اعلان کی جھوٹی خبر پر منصور علی خان نے وزیر اعظم عمران خان کے پرانے کلپ چلائے۔ 
خبر غلط ثابت ہونے پر منصور علی خان اپنے  صحافت چھوڑنے والے چیلنج پر عمل کریں گے؟ 
(جھوٹی خبر کس کس نے شئیر کی،تفصیلی ویڈیو:  (https://youtu.be/GhQPPVZsVdE</t>
  </si>
  <si>
    <t>Extended repost</t>
  </si>
  <si>
    <t>ahmad</t>
  </si>
  <si>
    <t>Italy</t>
  </si>
  <si>
    <t>Lombardy</t>
  </si>
  <si>
    <t>Milan</t>
  </si>
  <si>
    <t>This is what happens in Azerbaijan when as journalist works on a story implicating members of the State Security Service in extortion. Instead of being glorified for patriotism they get sentenced for treason. 
#stopaliyev #azerbai…https://lnkd.in/eH-p7ta https://lnkd.in/en-Wzg3</t>
  </si>
  <si>
    <t>11:11</t>
  </si>
  <si>
    <t>Olsun, buna da şükür
Kafe ve restoranlara kapalı alanlarda oturmak için 45 dakika süre şartı ve müşteri kapasite sınırı geliyor
https://www.gzt.com/jurnalist/kafe-ve-restoranlar-icin-yeni-oneriler-45-dakika-oturma-ve-musteri-kapasite-siniri-geliyor-3578818?utm_source=twitter-jurnalist&amp;utm_campaign=twitter-jurnalist&amp;utm_medium=twitter-jurnalist</t>
  </si>
  <si>
    <t>sonsuzluk hecesi</t>
  </si>
  <si>
    <t>11:09</t>
  </si>
  <si>
    <t>16.02.2021 11:12</t>
  </si>
  <si>
    <t>Azərbaycan Prezidentinin işğaldan azad olunmuş ərazilərə növbəti səfəri Gürcüstan KİV-lərində geniş işıqlandırılıb
Azərbaycan Prezidentinin işğaldan azad olunmuş ərazilərə növbəti səfəri Gürcüstan KİV-lərində geniş işıqlandırılıb – Hərbi And
Siyasət Azərbaycan Prezidentinin işğaldan azad olunmuş ərazilərə növbəti səfəri Gürcüstan KİV-lərində geniş işıqlandırılıb 16 Fevral 2021 1 Azərbaycan Respublikasının Prezidenti İlham Əliyev, birinci xanım Mehriban Əliyeva və qızları Leyla Əliyevanın fevralın ...
https://www.herbiand.az/?p=12332</t>
  </si>
  <si>
    <t>Herbiand.az</t>
  </si>
  <si>
    <t>11:07</t>
  </si>
  <si>
    <t>Prezident İlham Əliyev və birinci xanım Mehriban Əliyeva Füzuli, Zəngilan, Laçın və Cəbrayıl rayonlarında olublar
https://bit.ly/3qmtCIX
#President
#FirstvicepresidentofAzerbaijan
#İlhamƏliyev
#MehribanƏliyeva
#Azerbaijan</t>
  </si>
  <si>
    <t>Фарид</t>
  </si>
  <si>
    <t>16.02.2021 11:10</t>
  </si>
  <si>
    <t>The California Courier Online, February 18, 2021</t>
  </si>
  <si>
    <t>Meeting
Assembly Co-Chairs Van Krikorian and Anthony Barsamian paid special attention to the subject of jihadist mercenaries, transported by
Turkey and financed by Azerbaijan, to fight against the Armenian people in the Artsakh war. These actions by Turkey and Azerbaijan violate the letter and spirit of U.S. anti-terrorism laws.
Ambassador Nersesyan expressed his gratitude to the Assembly and to the diaspora, in general, for its productive humanitarian fundraising efforts, which, he repeated, are “immensely appreciated” by the people and</t>
  </si>
  <si>
    <t>Groong</t>
  </si>
  <si>
    <t>groong.com</t>
  </si>
  <si>
    <t>Armenia</t>
  </si>
  <si>
    <t>OSCE Chairperson-in-Office to visit Moldova after Georgia, no visits to Armenia, Azerbaijan</t>
  </si>
  <si>
    <t>YEREVAN, FEBRUARY 15, ARMENPRESS. OSCE Chairperson-in-Office, Minister of Foreign Affairs of Sweden, Ann Linde will leave for Moldova following the visit to Georgia, the press service of the OSCE told ARMENPRESS, adding that no visit is planned to Armenia and Azerbaijan.
‘’OSCE Chairperson-in-Office, Minister of Foreign Affairs of Sweden Ann Linde will pay a visit to Georgia on February 16 and will leave for Moldova on February 17 to meet with high ranking officials. No visits to Armenia or Azerbaijan are scheduled in the sidelines of the Georgia-Moldova visit’’, the OSCE press service said.</t>
  </si>
  <si>
    <t>11:06</t>
  </si>
  <si>
    <t>Selcuk karacan</t>
  </si>
  <si>
    <t>Oyun mu oynuyoruz. 
Otururken bi arkadaş gelince onun için masa 5'i yarım saat daha uzatın mı diyelim.
Kafe ve restoranlara kapalı alanlarda oturmak için 45 dakika süre şartı ve müşteri kapasite sınırı geliyor
https://www.gzt.com/jurnalist/kafe-ve-restoranlar-icin-yeni-oneriler-45-dakika-oturma-ve-musteri-kapasite-siniri-geliyor-3578818?utm_source=twitter-jurnalist&amp;utm_campaign=twitter-jurnalist&amp;utm_medium=twitter-jurnalist</t>
  </si>
  <si>
    <t>mycroftssm</t>
  </si>
  <si>
    <t>Turkey</t>
  </si>
  <si>
    <t>@adnanhajizada 1.Şərqşünas ya da jurnalit olmaq istəyirdim. Jurnalist ola bildim.</t>
  </si>
  <si>
    <t>Vusale Rustamova</t>
  </si>
  <si>
    <t>Female</t>
  </si>
  <si>
    <t>11:05</t>
  </si>
  <si>
    <t>16.02.2021 11:11</t>
  </si>
  <si>
    <t>Prezident İlham Əliyev və birinci xanım Mehriban Əliyeva Füzuli, Zəngilan, Laçın və Cəbrayıl rayonlarında olublar
https://bit.ly/3qmcKC7
#President
#FirstvicepresidentofAzerbaijan
#İlhamƏliyev
#MehribanƏliyeva
#Azerbaijan</t>
  </si>
  <si>
    <t>Ramin Rzayev</t>
  </si>
  <si>
    <t>16.02.2021 11:13</t>
  </si>
  <si>
    <t>Игорь Коротченко: «Победа в Карабахской войне — это триумф политики Президента Ильхама Алиева»</t>
  </si>
  <si>
    <t>в жизни нашего народа. Азербайджанская армия во главе с Президентом страны, Верховным Главнокомандующим Ильхамом Алиевым освободила наши земли от армянской оккупации.   Российский журналист и военный эксперт, главный редактор журнала «Национальная оборона» Игорь Коротченко отметил, что за прошедший после исторических дебатов между Президентом Азербайджана и премьер-министром Армении год в решении армяно-азербайджанского конфликта все изменилось кардинальным образом.   «Если год назад на площадке Мюнхенской конференции по безопасности Президент</t>
  </si>
  <si>
    <t>br.az</t>
  </si>
  <si>
    <t>Teymur Babazadə</t>
  </si>
  <si>
    <t>11:04</t>
  </si>
  <si>
    <t>16.02.2021 11:08</t>
  </si>
  <si>
    <t>конкурсе, Mor ve Ötesi посетили Грецию, Албанию, Македонию, Португалию, Украину, Азербайджан, Грузию.
Во всех вышеупомянутых странах, кроме Азербайджана, группа дала концерт. Пресс-конференция в Баку (столица Азербайджана), организованная в конференц-зале турецкого посольства, прошла очень быстро. Как свидетельствует один азербайджанский репортёр:
…в зале собралось много журналистов (от количества камер просто в глазах рябило), однако вопросов группе задали всего ничего. То ли слишком заворожены были представители отечественных медиа турками, что</t>
  </si>
  <si>
    <t>Punk--Rock--Metal Music</t>
  </si>
  <si>
    <t>Russian Federation</t>
  </si>
  <si>
    <t>Pskov Oblast</t>
  </si>
  <si>
    <t>Velikiye Luki</t>
  </si>
  <si>
    <t>16.02.2021 11:09</t>
  </si>
  <si>
    <t>Ruzanna Markosian</t>
  </si>
  <si>
    <t>11:02</t>
  </si>
  <si>
    <t>Heydər Əliyev Fondu tərəfindən Bakının Sabunçu rayonunda yerləşən 260 saylı körpələr evi-uşaq bağçası üçün inşa edilən bina - https://bit.ly/39DCR1e
#heydaraliyevfoundation #heydərəliyevfondu #təhsil #education #Azerbaijan #Azərbaycan</t>
  </si>
  <si>
    <t>Aysel Veliyeva</t>
  </si>
  <si>
    <t>@adnanhajizada Müxtəlif yaşlarda- kosmonavt, aktyor, şair, hüquqşünas, jurnalist. Fəhlə oldum. Ancaq arada düşünürəm ki, mən hələ böyüməmişəm.</t>
  </si>
  <si>
    <t>Orxan Quliyev</t>
  </si>
  <si>
    <t>16.02.2021 11:07</t>
  </si>
  <si>
    <t>Qəbələnin Nic qəsəbəsində yerləşən Müqəddəs Məryəm Ana Alban kilsəsi.  Kilsə 2020-ci ildə Heydər Əliyev Fondu tərəfindən əsaslı şəkildə bərpa edilib. - https://bit.ly/39IfNPf
#heydaraliyevfoundation #heydərəliyevfondu #mədəniyyət #culture #Azerbaijan #Azərbaycan</t>
  </si>
  <si>
    <t>16.02.2021 11:06</t>
  </si>
  <si>
    <t>Bu gün Əfv Məsələləri Komissiyasının iclası keçiriləcək
Bu gün Azərbaycan Prezidenti yanında Əfv Məsələləri Komissiyasının iclası keçiriləcək. Bunu Bizim.Media açıqlamasında Milli Məclisin deputat
https://bizim.media/az/cemiyyet/11995/bu-gun-efv-meseleleri-komissiyasinin-iclasi-kecirilecek/</t>
  </si>
  <si>
    <t>Elvira Süleymanova</t>
  </si>
  <si>
    <t>Azərbaycan xəbərləri</t>
  </si>
  <si>
    <t>Sila</t>
  </si>
  <si>
    <t>11:01</t>
  </si>
  <si>
    <t>gzt</t>
  </si>
  <si>
    <t>Istanbul</t>
  </si>
  <si>
    <t>Heydər Əliyev Fondu tərəfindən Vatikanda yerləşən Müqəddəs Pyotr Kilsəsinin Bazilikasında bərpa edilən “Roma Papası I Leon ilə Hun imperatoru Atillanın görüşü” barelyefi - https://bit.ly/36TMvuX</t>
  </si>
  <si>
    <t>11:00</t>
  </si>
  <si>
    <t>#KARABAKH - Cultural Heartland of #Azerbaijan Competition!
The correct answer &amp; winners of the Week-2 are shared below⬇️.
Today can be your turn to shine! Get ready for this week’s question that will be posted on our social media accounts today, at 3 PM, Baku time (GMT +4).</t>
  </si>
  <si>
    <t>Eurasian Regional Center of ICYF</t>
  </si>
  <si>
    <t>DONDURUCU SOĞUĞA RAĞMEN OTURMA EYLEMİ DEVAM ETTİ... SİZ GİDECEKSİNİZ BİZ KALACAĞIZ!  @JurnalistComTR  https://jurnalist.com.tr/Home/Haberdetay?haberid=21907 #Jurnalist</t>
  </si>
  <si>
    <t>Jurnalist.com.tr</t>
  </si>
  <si>
    <t>16.02.2021 11:02</t>
  </si>
  <si>
    <t>-vremenem/
18 февраля — Вебинар «Государственная поддержка малых форм хозяйств»
Темы вебинара: изменения по субсидиям и поддержка по линии Министерства сельского хозяйства и продовольственной политики.
Подробности и регистрация: https://мойбизнес.рф/novosti/news/tsentr-moy-biznes-yakutii-priglashaet-prinyat-uchastie-v-onlayn-meropriyatiyakh
18 февраля — Вебинар «Программы лояльности для малого бизнеса»
Спикеры из компании «Плюскард» расскажут, какие программы лояльности могут помочь вашему бизнесу в развитии.
Подробности и регистрация: http</t>
  </si>
  <si>
    <t>Центр "Мой бизнес". Псковская область</t>
  </si>
  <si>
    <t>Pskov</t>
  </si>
  <si>
    <t>16.02.2021 11:16</t>
  </si>
  <si>
    <t>Yaddaş (film, 2010) Janr Döyüş Müharibə 2 ci Hisse</t>
  </si>
  <si>
    <t>Yaddaş (film, 2010) Janr  Döyüş Müharibə 2 ci Hisse
#Azerbaycan#Filim#Qarabag
Yaddaş (film, 2010) Janr : Döyüş Müharibə Dram 
Janr : Döyüş Müharibə Dram
Rejissor Vahid Mustafayev
Ssenari müəllifi Vahid Mustafayev (Vahid Naxış kimi)
Baş rollarda Şövqi Hüseynov
Pərviz Məmmədrzayev
Anar Heybətov
İlqar Musayev
Operator Yuri Varnovski
Rəssam Şahin Həsənli
İstehsalçı Bakıfilm
İlk baxış tarixi 13 oktyabr 2010[1]
Rəng Rəngli
Vaxt 108 dəqiqə
Ölkə Azərbaycan Azərbaycan
Dil Azərbaycan dili
İl 2010[2]
Məzmun
Birinci Qarabağ müharibəsinin başlanğıcı</t>
  </si>
  <si>
    <t>THE BEST of MUZIC</t>
  </si>
  <si>
    <t>youtube.com</t>
  </si>
  <si>
    <t>United States of America</t>
  </si>
  <si>
    <t>10:57</t>
  </si>
  <si>
    <t>16.02.2021 11:00</t>
  </si>
  <si>
    <t>OSCE Chairperson-in-Office to visit Moldova after Georgia, no visits to Armenia, Azerbaijan | ARMENPRESS Armenian News Agency</t>
  </si>
  <si>
    <t>‘'OSCE Chairperson-in-Office, Minister of Foreign Affairs of Sweden Ann Linde will pay a visit to Georgia on February 16 and will leave for Moldova on February 17 to meet with high ranking officials.
No visits to Armenia or Azerbaijan are scheduled in the sidelines of the Georgia-Moldova visit'', the OSCE press service said.</t>
  </si>
  <si>
    <t>EIN News</t>
  </si>
  <si>
    <t>einnews.com</t>
  </si>
  <si>
    <t>Bazardüzündəki adsız yüksəkliyə “Zəfər zirvəsi” adı verilib - VİDEO 
Bazardüzündəki adsız yüksəkliyə “Zəfər zirvəsi” adı verilib - VİDEO
Vətən müharibəsində Qələbə münasibətilə Azərbaycan Ordusunun zabitləri və Qartal Dağçılıq İdman Klubunun alpinistlərindən ibarət heyətin
https://bizim.media/az/cemiyyet/11994/bazarduzundeki-adsiz-yuksekliye-zefer-zirvesi-adi-verilib-video/</t>
  </si>
  <si>
    <t>10:56</t>
  </si>
  <si>
    <t>16.02.2021 10:57</t>
  </si>
  <si>
    <t>İkiqat gömrük rüsumunun tətbiq edilməsinin QORXUNC SƏBƏBLƏRİ
Ramiz Mehdiyev-Əli Həsənov cütlüyünün vəzifədən getməsindən sonra mətbuatımızın üzünə yenidən gün doğdu. Artıq mətbuatımız üçün Azərbaycanda toxunulmaz adam yoxdur. Halbuki illərlə mətbuatımız ən…
https://busaat.az/ikiqat-gomruk-rusumunun-tetbiq-edilmesinin-qorxunc-sebebleri</t>
  </si>
  <si>
    <t>Aytən Quluzadə</t>
  </si>
  <si>
    <t>MUXALİFET yenidən efirdə</t>
  </si>
  <si>
    <t>16.02.2021 11:03</t>
  </si>
  <si>
    <t>Söz azadlığı yaxşıdır, yoxsa sözün özü?
Yaxşı söz özü elə azad söz deməkdir, o istədiyi ünvana yetişə bilir. 
Məsələn #Nizami_Gəncəvinin dediyi sözlər kimi. Bu dahi mütəfəkkir insanın hikmətli sözləri neçə yüzilliklərdir öz "azadlığını" təmin edibdir və bütün zamanlara möhür vurmuş sözlərdir.
《Sözdür bərbad aləmin abad qalan guşəsi,
   Bu fələk süfrəsini  ən dadlı azuqəsi.》
                                             #NizamiGəncəvi880.
Deməli söz "azaddır", sadəcə onun "başına" oyun açıb eybəcərləşdirmək bir başqa məsələdir.
Söz azadlığı istəyiriksə işıqlı düşünüb, gözəl sözlər danışmaq lazımdır.</t>
  </si>
  <si>
    <t>Əhliman Tağıyev</t>
  </si>
  <si>
    <t>We have never negotiated about what we will give but what we will get - Serzh Sargsyan</t>
  </si>
  <si>
    <t>point. There was no possibility to negotiate Artsakh’s status, and it was only about the unconditional surrender of 7 regions, moreover, there was no guarantee that Azerbaijan would not present new conditions or demands. That is, in fact, in April 2018, the negotiation process was at a deadlock. That is it.
- No, definitely not. What he said speaks only about the fact that he, even after working for almost 3 years as Prime Minister, that is, being the chief negotiator, did not understand the meaning of the negotiations, in general. He made such</t>
  </si>
  <si>
    <t>Panorama.am (EN)</t>
  </si>
  <si>
    <t>panorama.am</t>
  </si>
  <si>
    <t>16.02.2021 11:01</t>
  </si>
  <si>
    <t>Gülsüm</t>
  </si>
  <si>
    <t>10:55</t>
  </si>
  <si>
    <t>Prezident İlham Əliyev və birinci xanım Mehriban Əliyeva Füzuli, Zəngilan, Laçın və Cəbrayıl rayonlarında olublar
https://bit.ly/37fFnJQ
#President
#FirstvicepresidentofAzerbaijan
#İlhamƏliyev
#MehribanƏliyeva
#Azerbaijan</t>
  </si>
  <si>
    <t>10:54</t>
  </si>
  <si>
    <t>Prezident İlham Əliyev və birinci xanım Mehriban Əliyeva Füzuli, Zəngilan, Laçın və Cəbrayıl rayonlarında olublar
https://bit.ly/3pnE1Te
#President
#FirstvicepresidentofAzerbaijan
#İlhamƏliyev
#MehribanƏliyeva
#Azerbaijan</t>
  </si>
  <si>
    <t>Samir Agayev</t>
  </si>
  <si>
    <t>10:52</t>
  </si>
  <si>
    <t>16.02.2021 10:56</t>
  </si>
  <si>
    <t>Pașaportul COVID, la un pas de a deveni realitate. Inclusiv pentru a intra într-un banal supermarket</t>
  </si>
  <si>
    <t>Raab, a fost cel care a lansat ideea, aflată în curs de examinare.   ”Jurnalist: Practic, nu va fi nevoie de el? Nu credeți că un pașaport de vaccinare sau o bucată de hârtie pe care trebuie să o arătăm pentru a merge la supermarket, sau ceva de genul ăsta?   Dominic Raab: Este ceva ce nu a fost exclus și este încă în dezbatere, dar desigur că trebuie să fie ceva care să fie realizabil. Cred că atunci când am privit mai atent la aceasta, fie că este la nivel internațional sau pe cel local, trebuie să știm că documentul care este prezentat este</t>
  </si>
  <si>
    <t>antena3.ro</t>
  </si>
  <si>
    <t>10:51</t>
  </si>
  <si>
    <t>This is crazy. Azveristan is really scared of journalists. And scary because it begs the question: what are they doing that they don’t want the world to see. #azerbaijan #azeriwarcrimes
Talking to multiple journalists who tried to enter Karabakh in the past few days. Despite having visas and all documents, all were rejected. Now word is that *no* journalists will be allowed into Karabakh.</t>
  </si>
  <si>
    <t>Linnie</t>
  </si>
  <si>
    <t>YAP Füzuli rayon Gənclər Birliyi</t>
  </si>
  <si>
    <t>10:50</t>
  </si>
  <si>
    <t>Prezident İlham Əliyev və birinci xanım Mehriban Əliyeva Füzuli, Zəngilan, Laçın və Cəbrayıl rayonlarında olublar
https://bit.ly/3amSlat
#President
#FirstvicepresidentofAzerbaijan
#İlhamƏliyev
#MehribanƏliyeva
#Azerbaijan</t>
  </si>
  <si>
    <t>16.02.2021 10:51</t>
  </si>
  <si>
    <t>Meeting of Azerbaijani Foreign Minister with US Ambassador</t>
  </si>
  <si>
    <t>Baku/15.02.21/Turan: On Monday, Azerbaijani Foreign Minister Jeyhun Bayramov met with the US Ambassador to Baku Lee Litzenberger.
During the meeting, the current situation in the region was discussed, including issues related to the implementation of the joint statement of the leaders of Azerbaijan, Armenia and the Russian Federation on the Karabakh conflict.
The parties also considered issues on the agenda of bilateral cooperation and noted the importance of "further advancing US-Azerbaijani relations."
An exchange of views took place on other issues of mutual interest, the press release of the Azerbaijani Foreign Ministry said. –06D-</t>
  </si>
  <si>
    <t>News - Azerbaijan</t>
  </si>
  <si>
    <t>turan.az</t>
  </si>
  <si>
    <t>16.02.2021 10:55</t>
  </si>
  <si>
    <t>Azərbaycan iqtisadiyyatını hansı proqnozlar gözləyir? 
Bütün bu məsələlərə bu gün saat 15.30-da (təkrarı 00.00-da) aparıcısı olduğum "Qaynar Müzakirə" verilişində, Lider TV-də və Lider Radio 107 FM-də qonaqlarımla aydınlıq gətirməyə çalışacağıq.</t>
  </si>
  <si>
    <t>Negative</t>
  </si>
  <si>
    <t>Tural İsmayılov</t>
  </si>
  <si>
    <t>Azərbaycanın Birinci vitse-prezidenti Mehriban Əliyeva ICESCO-nun “Qadınlar və qızlar elmdə” Beynəlxalq Günü münasibətilə keçirdiyi tədbirdə videoformatda çıxış edib
https://bit.ly/3tPKhH2</t>
  </si>
  <si>
    <t>Ulviyya Omarova</t>
  </si>
  <si>
    <t>10:48</t>
  </si>
  <si>
    <t>yazan insanlar bu xəbərin altında cəmi 14 şərh yazıb. Nəyə görə insanlar ekologiyaya bu qədər biganə yanaşır??
(c)Meydan TV
“Virusa görə ayrılan xəstəxananın çirkab suları da çaya axıdılır”
''Sabah elə bir xəstəlik yayılar ki, qarşısını ala da bilməzlər''.
https://d9mc3ts4czbpr.cloudfront.net/en/article/virusa-gore-ayrilan-xestexananin-cirkab-sulari-da-caya-axidilir/?utm_source=article&amp;utm_campaign=news&amp;utm_medium=social-media</t>
  </si>
  <si>
    <t>Ali Craft</t>
  </si>
  <si>
    <t>China</t>
  </si>
  <si>
    <t>Beijing</t>
  </si>
  <si>
    <t>Dongcheng District</t>
  </si>
  <si>
    <t>16.02.2021 10:53</t>
  </si>
  <si>
    <t>Sahile</t>
  </si>
  <si>
    <t>Azərbaycanda daha 7 "ASAN Xidmət" mərkəzi açılacaq</t>
  </si>
  <si>
    <t>Azərbaycanda daha 7 "ASAN Xidmət" mərkəzi açılacaq
https://www.facebook.com/ictimai.tv/
https://www.instagram.com/ictimaitv.official/
https://itv.az/
#İTV
#SabahınxeyirAzərbaycan
#ictimaitv #video #televiziya #baku #videolar #itv</t>
  </si>
  <si>
    <t>İCTİMAİ TV</t>
  </si>
  <si>
    <t>10:47</t>
  </si>
  <si>
    <t>16.02.2021 10:52</t>
  </si>
  <si>
    <t>Şəhid Yusifzadə Xudayar15.07.1998-ci ildə Bərdə şəhərində anadan olmuşdur. Doğulduğu gündən 24 gün sonra atasını itirib.Bərdə şəhərində Bülbül adına 1 N-li Uşaq İncəsənət Məktəbini bitirib.Dövlət Təhlükəsizliyi Xidmətində hərbi xidməti bitirdikdən sonra Sərhəd Qoşunlarında+++++</t>
  </si>
  <si>
    <t>Cəbrayıllı</t>
  </si>
  <si>
    <t>Allahverdi Shafiyev</t>
  </si>
  <si>
    <t>16.02.2021 10:48</t>
  </si>
  <si>
    <t>Azərbaycan yeni Qarabağ yaradır</t>
  </si>
  <si>
    <t>Azərbaycan yeni Qarabağ yaradır
https://www.facebook.com/ictimai.tv/
https://www.instagram.com/ictimaitv.official/
https://itv.az/
#İTV
#Halbuki
#ictimaitv #video #televiziya #baku #videolar #itv</t>
  </si>
  <si>
    <t>10:46</t>
  </si>
  <si>
    <t>Sukses Tanam Kopi Di Area Perhutanan Sosial  Forum Pojok Desa</t>
  </si>
  <si>
    <t>Sukses Tanam Kopi Di Area  Perhutanan Sosial   Forum Pojok Desa
Sukses Tanam Kopi Di Area  Perhutanan Sosial   Forum Pojok Desa
NARA SUMBER :
1. TOSCA SANTOSO ( FOUNDER NEGRI KOPI, Kopi Sarongge dan penggiat Perhutanan sosial, Jurnalist (pendiri KBR 68 H dan dewas Antara )
2.  Pebriyansyah ( Founder Nusantara Coffee)
3.Miftahudin Syaf ( pendiri dan ketua koperasi Kopi Gunung Luhur/ Asosiasi kopi spesiality Indonesia dan Pemilik Kopi Hofland )
4. Agus Salim ( direktur utama Bumdes Sinar Makmur /agrowisata Kopi Desa Sirnajaya dan sekretaris lmdh Karya Alam Mandiri )
Ditayangkan live tanggal 22 Sep 2020 : https://youtu.be/eFbdSvPf8gM</t>
  </si>
  <si>
    <t>Forum Pojok DESA</t>
  </si>
  <si>
    <t>Indonesia</t>
  </si>
  <si>
    <t>16.02.2021 10:46</t>
  </si>
  <si>
    <t>Российский журналист Алексей Наумов был сильно удивлен современным Азербайджаном.
Накануне российский эксперт и журналист Алексей Наумов разместил на свой странице в “Фейсбуке” любопытный пост: “Это я у памятника Пушкину в садике Пушкина на улице Пушкина в Баку.
За моей спиной дом русской книги, неподалеку государственный(!) театр русской драмы и квартал русских молокан. Сейчас собираюсь на интервью на популярнейший в стране русскоязычный телеканал, поедем через улицу Лермонтова. Собеседники рассказывают: на две азербайджаноязычных группы в</t>
  </si>
  <si>
    <t>НОВОСТИ АЗЕРБАЙДЖАНА</t>
  </si>
  <si>
    <t>10:45</t>
  </si>
  <si>
    <t>16.02.2021 10:50</t>
  </si>
  <si>
    <t>Torununa istismardan 28 yıl hapse çarptırıldı, yaşı ve hastalıkları nedeniyle tutuklanmadı  @JurnalistComTR  https://jurnalist.com.tr/Home/Haberdetay?haberid=21906 #Jurnalist</t>
  </si>
  <si>
    <t>Jurnalist now under Article 134 UCMJ.....Unauthorized language.
This is rock solid journalism. Except for the complete absence of suspect descriptions.
Otherwise, Murrow would be proud.
#GoCougs
Violence against elderly Asian Americans in the Bay Area is skyrocketing https://www.sfgate.com/news/editorspicks/article/violence-anti-asian-racism-bay-area-rising-15943348.php?utm_campaign=CMS Sharing Tools (Premium)&amp;utm_source=t.co&amp;utm_medium=referral via @SFGate</t>
  </si>
  <si>
    <t>Al DeNinno</t>
  </si>
  <si>
    <t>Düşmən postunu dostu ilə birlikdə alıb şəhid oldu - REPORTAJ</t>
  </si>
  <si>
    <t>günün xəbərləri xəbərlər yeni xeberler son deqiqe ən son xəbər son dəqiqə son deqiqe xeber xəbər xeberler yeni yeni xəbərlər bugünkü xəbərlər ən yeni xəbər son xeberler 2021 son xeberler bugun son xeberler bugun 2021 günün əsas xəbərləri azerbaijan azerbaycan siyaset baku baki bakı баку азербайджан новости xəbərlər ilham əliyev ilham aliyev mehriban əliyeva mehriban aliyeva xeberler cebhe dtx mtn prezident xalq azerbaycan xeberleri en yeni xeberler azerbaycanda neler bas verir cebheden xeberler qarabag azerbaycan qarabag azerbaycan en son xeberleri gunun xeberleri karabakh qarabağ əsirlər erməni əsir qarabağ döyüşləri qazi xtq xüsusi təyinatlı əsir şəhid bolgeler dunya olke olkeden xeberler hadise hadisə hadisələr iqtisadiyyat gundem canli birbasha 
#apatv  #apaxeber  #apacanli</t>
  </si>
  <si>
    <t>APA TV</t>
  </si>
  <si>
    <t>10:42</t>
  </si>
  <si>
    <t>Marianna K</t>
  </si>
  <si>
    <t>Brazil</t>
  </si>
  <si>
    <t>Qurban Məmmədli: Mən Səlim Müslümovun həbsini korrupsiya qarşı mübarizə kimi hesab etmirəm!</t>
  </si>
  <si>
    <t>AzerFreedom TV BƏRDƏ</t>
  </si>
  <si>
    <t>İlham Əliyevlə Mehriban Əliyeva Laçına BU SÖZLƏRLƏ DAXİL OLDULAR - VİDEO
Xəbəri oxumaq üçün şəkli tıkla
https://azsabah.com/ilham-eliyev-mehriban-eliyeva-lacina-bu-sozlerle-daxil-oldular-video/</t>
  </si>
  <si>
    <t>Naza S-zade</t>
  </si>
  <si>
    <t>10:41</t>
  </si>
  <si>
    <t>16.02.2021 10:41</t>
  </si>
  <si>
    <t>НОВОСТИ АЗЕРБАЙДЖАНА 34</t>
  </si>
  <si>
    <t>10:39</t>
  </si>
  <si>
    <t>16.02.2021 10:42</t>
  </si>
  <si>
    <t>Правительство Японии 16 февраля приняло решение о предоставлении экстренной грантовой помощи в размере 4,8 миллиона долларов США в ответ на гуманитарный кризис, вызванный вооруженным конфликтом между Азербайджаном и Арменией. Об этом сообщает пресс-служба МИД Японии.   Из них Азербайджану будет выделено 1,2 миллиона долларов США.   Помощь направлена на улучшение условий жизни, например, ремонт жилья и медицинское обслуживание, а также предоставление предметов первой необходимости через Управление Верховного комиссара Организации Объединенных</t>
  </si>
  <si>
    <t>Москва-Баку.ru</t>
  </si>
  <si>
    <t>16.02.2021 10:44</t>
  </si>
  <si>
    <t>Birinci vitse-prezident Mehriban Əliyeva: Hazırda dövlət qarşısında azad olunmuş ərazilərin canlandırılması və azərbaycanlı məcburi köçkünlərin doğma yurdlarına təhlükəsiz qayıdışının təmin edilməsi kimi nəhəng vəzifə dayanır.</t>
  </si>
  <si>
    <t>Sefer Hesenov</t>
  </si>
  <si>
    <t>10:38</t>
  </si>
  <si>
    <t>16.02.2021 10:40</t>
  </si>
  <si>
    <t>этом сообщал "Рамблер". Далее: https://news.rambler.ru/fire/43069419/?utm_content=news_media&amp;utm_medium=read_more&amp;utm_source=copylink
Год 2020-й. "В минувшую субботу [28/11/2020] в посёлке Амдерма полностью сгорела пекарня. Пострадавших и погибших нет. К тушению привлекались силы и средства отдельного поста КУ НАО «Отряд государственной противопожарной службы», ФКП «Аэропорт «Амдерма» и МУП «Амдермасервис». В результате пожара из-за сильного ветра и ограниченного подъезда аварийно-спасательной техники здание уничтожено полностью.
Спасательные</t>
  </si>
  <si>
    <t>Александр Гончаров</t>
  </si>
  <si>
    <t>Nenets Autonomous Okrug</t>
  </si>
  <si>
    <t>Nar'yan-Mar</t>
  </si>
  <si>
    <t>Meydan TV Aynur Camalqızına qarşı: ən sərt suallar... – Video
Meydan TV Teleqraf Media Qrupunun rəhbəri Aynur Camalqızıdan müsahibə alıb.Müsahibədən daha çox debat xarakteri daşıyan söhbət mövqe toqquşması səbəbindən olduqca maraqlı polemikaya çevrilib.Axar.az dünyagörüş qarşılaşmasına çevrilən müsahibəni təqdim edir: ...
https://azerforum.com/az/meydan-tv-aynur-camalqizina-qarshi-en-sert-suallar-video?utm_source=FB_Pages_Admin_Tofig&amp;utm_medium=referral</t>
  </si>
  <si>
    <t>Bəy Əfəndi</t>
  </si>
  <si>
    <t>10:37</t>
  </si>
  <si>
    <t>İlham Əliyev Füzuli, Zəngilan, Laçın və Cəbrayıl rayonlarında olub
-İlham Əliyev və birinci xanım Mehriban Əliyeva Füzuli, Zəngilan, Laçın və Cəbrayıl rayonlarında olublar. 14 fevral 2021, https://president.az/articles/50632
-Ильхам Алиев и первая леди Мехрибан Алиева посетили Физулинский, Зангиланский, Лачинский и Джебраильский районы
-Ilham Aliyev and first lady Mehriban Aliyeva visited Fuzuli, Zangilan, Lachin and Jabrayil districts</t>
  </si>
  <si>
    <t>Saleh-Teyfuri Zarbali</t>
  </si>
  <si>
    <t>Moscow</t>
  </si>
  <si>
    <t>16.02.2021 10:37</t>
  </si>
  <si>
    <t>Житель Джалилабада незаконно организовал свадьбу</t>
  </si>
  <si>
    <t>Сотрудники Джалилабадского районного отдела полиции продолжают мероприятия по обеспечению правил карантинного режима, принятых Оперативным штабом при Кабинете министров.   Как сообщили муганскому бюро Report в Лянкяранской региональной группе пресс-службы МВД Азербайджана, в ходе проведенных сотрудниками Джалилабадской полиции мероприятий было установлено, что житель города К.Гулиев, нарушив правила карантинного режима, организовал у себя дома свадебную церемонию.   Сотрудники полиции разъяснили незаконно собравшимся на свадебное торжество правила карантинного режима.   В отношении двенадцати человек составлены протоколы по соответствующей статье Кодекса об административных проступках, они были оштрафованы.    Подпишитесь на нашу страницу в Facebook</t>
  </si>
  <si>
    <t>report.az</t>
  </si>
  <si>
    <t>10:35</t>
  </si>
  <si>
    <t>Ion Cristoiu: Ludovic Orban e pe cale să fie Liviu Dragnea și mai mult de atât</t>
  </si>
  <si>
    <t>Ion Cristoiu scrie, în această dimineaţă pe blogul său despre faptul că Ludovic Orban este pe cale să devină un fel de Liviu Dragnea. Redam, integral, editorialul publicat de jurnalist pe blogul său:   Când vine vorba de radiografia unei perioade istorice din viața unei țări, istoricii caută mai întâi să afle persoana care vorbește în numele Guvernului.
 Cea care ține la curent opinia publică de la un moment dat cu ce va face și ce va drege Puterea.   În cazul multor regimuri postdecembriste, istoricii din viitor nu vor avea prea mari bătăi de</t>
  </si>
  <si>
    <t>bzi.ro</t>
  </si>
  <si>
    <t>BAKAN KOCA, İLLERDEKİ KORONAVİRÜS VAKA SAYILARININ YER ALDIĞI HARİTAYI PAYLAŞTI  @JurnalistComTR  https://jurnalist.com.tr/Home/Haberdetay?haberid=21905 #Jurnalist</t>
  </si>
  <si>
    <t>10:34</t>
  </si>
  <si>
    <t>Dəyanət Axmedov</t>
  </si>
  <si>
    <t>10:33</t>
  </si>
  <si>
    <t>16.02.2021 10:39</t>
  </si>
  <si>
    <t>16.02.2021 10:38</t>
  </si>
  <si>
    <t>Əli Kərimlinin oğurlanmış ideyaları.
"19 cü əsrdə Bodenştet adlı alman şair  Azərbayanda olur, Mirzə Şəfi Vazehlə dostluq edir, sonra Avropaya qayıdandan sonra Vazehin şeirlərini öz adına çıxarır, həm böyük nüfuz, həm də gəlir qazanır".
Məlumdur ki, İlham Əliyev başda olmaqla hökumətin çoxu Əli Kərimlinin çıxışlarını dinləyir, statuslarını oxuyur.
Özüm də daim Əli Kərimlini dinləyən adam kimi deyə bilərəm ki, İlham Əliyevin hər bir sözü və hərəkəti əslində Əli Kərimliyə cavabdır.
Əli Kərimli uzun illərin təcrübəli və sınaqlardan keçmiş</t>
  </si>
  <si>
    <t>Asef Melikzade</t>
  </si>
  <si>
    <t>Beylagan District</t>
  </si>
  <si>
    <t>https://scontent-amt2-1.xx.fbcdn.net/v/t1.0-9/fr/e15/q75/150384493_1796362677203998_6192921362707195430_n.jpg?_nc_cat=101&amp;ccb=3&amp;_nc_sid=8bfeb9&amp;_nc_ohc=HShrNhdKA78AX8wJPzW&amp;_nc_oc=AQnnNaJX3coYsFbM_ogO_bboLXfhPRdhE4CgA6wXwKJ0PorzVCpajd54TNoW48rIP5M&amp;_nc_ad=z-m&amp;_nc_cid=0&amp;_nc_ht=scontent-amt2-1.xx&amp;tp=23&amp;oh=9260ee1dbc59eff61dad8dd435326656&amp;oe=604FD564</t>
  </si>
  <si>
    <t>10:32</t>
  </si>
  <si>
    <t>Марина Григорян</t>
  </si>
  <si>
    <t>Absurd thesis of a solution acceptable for three peoples led to war in Nagorno-Karabakh – Serzh Sargsyan’s interview to ArmNews TV channel</t>
  </si>
  <si>
    <t>geopolitical and regional situation. It could be seen clearly. For the first time in Armenia’s history, power was being sought by people who had nothing to do with the Artsakh movement as the First President did; they did not come from Artsakh as the Second President and you did.
They did not hold any state position before that; they did not participate in the negotiation process, that is, by and large, they had no idea about the negotiation process or were only aware through media publications. What was your reason behind handing over power to</t>
  </si>
  <si>
    <t>Armenian News</t>
  </si>
  <si>
    <t>tert.am</t>
  </si>
  <si>
    <t>16.02.2021 11:05</t>
  </si>
  <si>
    <t>, Binəqədi rayonu, “Şahbulaq” restoranında keçirilmiş BEMM-nin VIII konfransında Mərkəin sədrinin iqtisadi məsələlər üzrə müavini, İqtisadiyyat, maliyyə və audit sektorunun müdiri, Azərbaycan İqtisadçılar İttifaqı və Jurnalistlər Birliyinin veteran üzvü, i.f.d., dosent Əlisa Zeynallının hesabat xarakterli çıxışı
Hörmətli dostlar, həmkarlar, qonaqlar, bəylər və xanımlar!
Hamınızı xoş gördük BEMM ailəsinin yubileyində. Xoş gəlmisiz. 
Düz bir il bundan əvvəl, 2020-ci ilin fevral ayının 15-də, Şuşa restoranında 57 nəfər ürəyi və nəbzi Vətən eşqi</t>
  </si>
  <si>
    <t>Əlisa Zeynallı</t>
  </si>
  <si>
    <t>AZADLIQ</t>
  </si>
  <si>
    <t>10:31</t>
  </si>
  <si>
    <t>REKLAM -online  sifariş</t>
  </si>
  <si>
    <t>16.02.2021 10:36</t>
  </si>
  <si>
    <t>seyitkeskinn16@gmail.com</t>
  </si>
  <si>
    <t>16.02.2021 10:34</t>
  </si>
  <si>
    <t>Узбекистан экспортировал в Германию фрукты и овощи на сумму 6,3 млн. долларов США</t>
  </si>
  <si>
    <t>По данным Госкомстата, в 2020 году Узбекистан экспортировал  1,5  млн. тонн фруктов и овощей на сумму  1,0  млрд. долларов США.       Страны, который Узбекистан эк     с     портировал больше всего фруктов и овощей:     Россия – 255,4 млн.   Казахстан – 251,4 млн.   Киргизская Р. – 181,1 млн.   Пакистан – 75,5 млн.   Китай – 70,1 млн.   Афганистан – 49,4 млн.   Турция –19,4 млн.   Украина –15,3 млн.   Таджикистан –10,7 млн.   Р. Беларусь. – 10,6 млн.   Туркменистан – 10,4 млн.   Ирак – 10,2 млн.   Германия – 6,3 млн.   Азербайджан – 6,2 млн.   Грузия – 5,5 млн.   ОАЭ – 4,6 млн.   Другие – 26,4 млн. долларов США.    Пресс-служба          Поделиться         Узбекистан экспортировал в Германию фрукты и овощи на сумму 6,3 млн. долларов США</t>
  </si>
  <si>
    <t>stat.uz</t>
  </si>
  <si>
    <t>Uzbekistan</t>
  </si>
  <si>
    <t>10:30</t>
  </si>
  <si>
    <t>Vip-Mehriban Aliyeva.'i Beğenen Arkadaşlar</t>
  </si>
  <si>
    <t>https://scontent-lga3-2.xx.fbcdn.net/v/t1.0-9/fr/e15/q75/151199955_474945513674608_2754201555288737108_n.jpg?_nc_cat=111&amp;ccb=3&amp;_nc_sid=8bfeb9&amp;_nc_ohc=iekYnUt3WewAX-Rt2-o&amp;_nc_ad=z-m&amp;_nc_cid=0&amp;_nc_ht=scontent-lga3-2.xx&amp;tp=23&amp;oh=2bb35600c6b783cfc59bb0aa3f6db5e3&amp;oe=604FFEAB</t>
  </si>
  <si>
    <t>10:29</t>
  </si>
  <si>
    <t>Müəllimlərin asudə vaxtı</t>
  </si>
  <si>
    <t>Abbas Ibrahimov</t>
  </si>
  <si>
    <t>10:28</t>
  </si>
  <si>
    <t>16.02.2021 10:30</t>
  </si>
  <si>
    <t>Журналист Андрей Караулов подкинул "свинью" рязанцам
Безусловно, Андрей Караулов один из лучших журналистов России. Но сидя в Московских хоромах. он не всегда может оценивать последствия своих репортажей и расследований.
Так случилось и в случае с рязанским вице-губернатором Игорем Грековым. Представитель пятой власти, использовал всю мощь своего авторитета и добился ухода Игоря Грекова.
Не вы ль сперва так злобно гнали
Его свободный, смелый дар
https://zen.yandex.ru/media/vestnikpolit/jurnalist-andrei-karaulov-podkinul-sviniu-riazancam-602b619d8e2e53374934e16e</t>
  </si>
  <si>
    <t>Александр Суфранович</t>
  </si>
  <si>
    <t>Ryazan Oblast</t>
  </si>
  <si>
    <t>Ryazan</t>
  </si>
  <si>
    <t>16.02.2021 10:33</t>
  </si>
  <si>
    <t>Торг по Карабаху неуместен: Саргсян вспомнил разговор с Лукашенко</t>
  </si>
  <si>
    <t>декабре 2018 года журналистам, отмечая, что Саргсян не захотел отдавать Азербайджану районы вокруг Нагорного Карабаха.   Напомним, президент России  Владимир Путин  , президент Азербайджана Ильхам Алиев и премьер-министр Армении Никол Пашинян 9 ноября подписали совместное заявление о полном прекращении боевых действий в Нагорном Карабахе, начавшихся 27 сентября. Азербайджанская и армянская стороны должны были оставаться на занятых по итогам 44 дней войны позициях, в регионе конфликта размещены российские миротворцы. Был предусмотрен график вывода армянских войск из ряда районов вокруг НКР.</t>
  </si>
  <si>
    <t>Eurasia Daily</t>
  </si>
  <si>
    <t>eadaily.com</t>
  </si>
  <si>
    <t>10:27</t>
  </si>
  <si>
    <t>16.02.2021 10:29</t>
  </si>
  <si>
    <t>Jurnalist Fabrisio Romanoning yozishicha, «Real»  Alaba bilan dastlabki bitim borasida kelishib olgan. Shartnoma 2025 yilgacha tuziladi.
Rasmiy sahifalarimiz
t.me/futbol_vaqti_31
@Shahzod_Ubaydullayev_U
t.me/Zakaz_Ayiqchalar</t>
  </si>
  <si>
    <t>TEKIN REKLAMA GURUHI</t>
  </si>
  <si>
    <t>telegram.me</t>
  </si>
  <si>
    <t>Messengers</t>
  </si>
  <si>
    <t>Feride</t>
  </si>
  <si>
    <t>16.02.2021 10:32</t>
  </si>
  <si>
    <t>10:26</t>
  </si>
  <si>
    <t>Huseyn Kerimov</t>
  </si>
  <si>
    <t>16.02.2021 11:04</t>
  </si>
  <si>
    <t>Prezidentlə ailəsinin dünənki səfərdən - Fotoları - Aktual TV
Xəbər verdiyimiz kimi, Azərbaycan Prezidenti İlham Əliyev, birinci xanım Mehriban Əliyeva və qızları Leyla Əliyeva fevralın 14-də Füzuli, Zəngilan, Laçın və Cəbrayıl rayonlarında olublar. Aktualtv.az həmin səfərdən fotoları təqdim edir:
https://aktualtv.az/2021/02/15/prezidentlə-ailəsinin-dunənki-səfərdən-fotolari/</t>
  </si>
  <si>
    <t>Fizuli Cəfərov</t>
  </si>
  <si>
    <t>Saatly District</t>
  </si>
  <si>
    <t>10:25</t>
  </si>
  <si>
    <t>16.02.2021 10:27</t>
  </si>
  <si>
    <t>Azərbaycanda istifadə olunan vaksinin effektivliyi 92%-dir</t>
  </si>
  <si>
    <t>Azərbaycanda istifadə olunan vaksinin effektivliyi 92%-dir
Copyright © AZTV
YouTube kanalına abunə olun: https://bit.ly/2ZKtzKO
Facebook - https://bit.ly/38x28YP
İnstagram - https://bit.ly/2Z3BBPX 
Twitter - https://bit.ly/2VPe976
Youtube - https://bit.ly/31Qb1eY
Telegram: https://bit.ly/3heof98
Rəsmi sayt: 
https://bit.ly/3e28gJJ AZ
https://bit.ly/3dZP4MJ RU
https://bit.ly/2Z4EMH9 EN
«Azərbaycan Televiziya və Radio Verilişləri» Qapalı Səhmdar Cəmiyyəti ölkəmizin ən qocaman televiziya və radio qurumudur. Azərbaycan Radiosu 1926-cı il</t>
  </si>
  <si>
    <t>AZTV</t>
  </si>
  <si>
    <t>16.02.2021 10:54</t>
  </si>
  <si>
    <t>Qarabağda təhlükə – nəzarəti necə gücləndirməli? – Keçmiş MTN-in şöbə rəisi canlı yayımda</t>
  </si>
  <si>
    <t>Qarabağda təhlükə – nəzarəti necə gücləndirməli? – Keçmiş MTN-in şöbə rəisi canlı yayımda
Abune OLUN: https://goo.gl/uTwuqu
Əlaqə üçün: Watcap nömrələri (070) 343-95-58 (050) 807-55-89 
Ən son xəbərləri https://sia.az/ saytından oxuya bilərsiniz.
Ən yeni videoxəbərləri https://tv.sia.az/ izləyə bilərsiniz.
HAQQIMIZDA
Azərbaycanın müstəqil, özəl və beynəlxalq arenada tanınmış informasiya agentliklərindən biri - “Səs” Media Qrupuna daxil olan Səs İnformasiya Agentliyi (SİA) 2008-ci ildə yaradılıb. Fasiləsiz olaraq Azərbaycan, ingilis və</t>
  </si>
  <si>
    <t>SƏS TV</t>
  </si>
  <si>
    <t>Iveta Hovsepyan</t>
  </si>
  <si>
    <t>Dilqem Y</t>
  </si>
  <si>
    <t>10:24</t>
  </si>
  <si>
    <t>16.02.2021 10:59</t>
  </si>
  <si>
    <t>Zidan Fransa millisinə rəhbərlik edə bilər</t>
  </si>
  <si>
    <t>Zidan Fransa millisinə rəhbərlik edə bilər
Copyright © AZTV
YouTube kanalına abunə olun: https://bit.ly/2ZKtzKO
Facebook - https://bit.ly/38x28YP
İnstagram - https://bit.ly/2Z3BBPX 
Twitter - https://bit.ly/2VPe976
Youtube - https://bit.ly/31Qb1eY
Telegram: https://bit.ly/3heof98
Rəsmi sayt: 
https://bit.ly/3e28gJJ AZ
https://bit.ly/3dZP4MJ RU
https://bit.ly/2Z4EMH9 EN
«Azərbaycan Televiziya və Radio Verilişləri» Qapalı Səhmdar Cəmiyyəti ölkəmizin ən qocaman televiziya və radio qurumudur. Azərbaycan Radiosu 1926-cı il noyabrın 6-da</t>
  </si>
  <si>
    <t>Azərbaycan Qaçqınlar Cəmiyyəti və Qərbi Azərbaycan İcmasının İdarə Heyətinin onlayn iclasında
İrəvan teatrının fəaliyyətində mövcud problemlərin səbəbləri və aradan qaldırılması istiqamətində məsələnin araşdırılması qərara alındı.
Azərbaycan Qaçqınlar Cəmiyyəti və Qərbi Azərbaycan İcmasının Mətbuat Xidməti</t>
  </si>
  <si>
    <t>10:23</t>
  </si>
  <si>
    <t>Yol hərəkəti qaydalarına əməl etmək vacibdir</t>
  </si>
  <si>
    <t>Yol hərəkəti qaydalarına əməl etmək vacibdir
Copyright © AZTV
YouTube kanalına abunə olun: https://bit.ly/2ZKtzKO
Facebook - https://bit.ly/38x28YP
İnstagram - https://bit.ly/2Z3BBPX 
Twitter - https://bit.ly/2VPe976
Youtube - https://bit.ly/31Qb1eY
Telegram: https://bit.ly/3heof98
Rəsmi sayt: 
https://bit.ly/3e28gJJ AZ
https://bit.ly/3dZP4MJ RU
https://bit.ly/2Z4EMH9 EN
«Azərbaycan Televiziya və Radio Verilişləri» Qapalı Səhmdar Cəmiyyəti ölkəmizin ən qocaman televiziya və radio qurumudur. Azərbaycan Radiosu 1926-cı il noyabrın 6-da</t>
  </si>
  <si>
    <t>10:22</t>
  </si>
  <si>
    <t>16.02.2021 10:31</t>
  </si>
  <si>
    <t>Doing Business index faces credibility crisis</t>
  </si>
  <si>
    <t>63 in 2020. Meanwhile, Azerbaijan appeared six places below the correct 28 in 2020, and the United Arab Emirates received an inflated score for a tax metric in 2020 which did not affect its overall ranking. The report revealed that staff were pressured by management to alter the data.
 “Doing Business team members reported undue pressure, both directly and indirectly, by management to manipulate data in 2017 during the Doing Business 2018 production process and in 2019 during the Doing Business 2020 process. The data irregularities occurred</t>
  </si>
  <si>
    <t>David Thomas</t>
  </si>
  <si>
    <t>african.business</t>
  </si>
  <si>
    <t>United Kingdom of Great Britain and Northern Ireland</t>
  </si>
  <si>
    <t>10:21</t>
  </si>
  <si>
    <t>16.02.2021 10:21</t>
  </si>
  <si>
    <t>Состоялись первые боевые стрельбы в новом году.
Согласно утвержденному министром обороны плану боевой подготовки, личный состав танковых подразделений Азербайджанской Армии выполнил упражнения контрольных стрельб боевыми снарядами.
Как сообщает AZE.az, об этом сообщает пресс-служба Минобороны Азербайджана.
В ходе стрельб точным огнем были уничтожены мишени, установленные на разных дистанциях.
The post Танкисты отрабатывают точность стрельбы в боевых условиях. ВИДЕО appeared first on AZE.az.
Танкисты отрабатывают точность стрельбы в боевых</t>
  </si>
  <si>
    <t>10:20</t>
  </si>
  <si>
    <t>16.02.2021 10:26</t>
  </si>
  <si>
    <t>Prezident İlham Əliyev və birinci xanım Mehriban Əliyeva 20 Yanvar faciəsinin 31-ci ildönümü ilə əlaqədar Şəhidlər xiyabanını ziyarət ediblər. 20 yanvar 2021</t>
  </si>
  <si>
    <t>Emil</t>
  </si>
  <si>
    <t>16.02.2021 10:47</t>
  </si>
  <si>
    <t>WEBINAR - KUPAS TUNTAS PERAN MILENIAL DALAM DUNIA DIGITAL DI ERA NEW NORMAL</t>
  </si>
  <si>
    <t>WEBINAR - KUPAS TUNTAS PERAN MILENIAL DALAM DUNIA DIGITAL DI ERA NEW NORMAL
Webinar 1st Anniversaryjurnalistika
Ikuti rangkaian acara 1stanniversaryjurnalistika di
https://www.instagram.com/jurnalistika.id/
Baca topik berita terkini di
https://www.jurnalistika.id/</t>
  </si>
  <si>
    <t>Jurnalistika</t>
  </si>
  <si>
    <t>16.02.2021 10:20</t>
  </si>
  <si>
    <t>10:19</t>
  </si>
  <si>
    <t>Leyla Əliyeva babasını belə TƏBRİK ETDİ - FOTO</t>
  </si>
  <si>
    <t>, qafqazinfo, meydan Tv, dogru xeber azerbaycan, zefer paradı, qarışıq xəbərlər, olkede son bas verenler, siyasi xəbərlər, milli meclis, qerar, Prezident serencam, bayden Amerika, Google şirkəti, neft qaz, qizilin qiyməti, dahilərdən seçmeler, trt turk, moda xeberleri, metbex, fashion and perfect, qasirga, tufan, koronavirus, pandemiya, 190 manat yardim, cinde virus, Azerbaycanda koronavirus, statistika, operativ xəbərlər, yekun xəbərlər, şou biznes xeberleri, aktiv xəbərlər, gundem</t>
  </si>
  <si>
    <t>Doğru Xəbər Azərbaycan</t>
  </si>
  <si>
    <t>16.02.2021 10:24</t>
  </si>
  <si>
    <t>Yeni Azərbaycan Partiyasının fəalları Suraxanı, Şəmkir, Ucar, Salyan, Xocavənd rayonlarında və Gəncə şəhərində şəhid və qazi ailələrini ziyarət ediblər. Eyni zamanda şəhidlərimizin məzarını ziyarət edib, gül-çiçək dəstələri düzüblər.</t>
  </si>
  <si>
    <t>16.02.2021 10:22</t>
  </si>
  <si>
    <t>».
Подробности и регистрация: https://synergy.online/webinars/sotsialnye-media-kak-kanaly-prodvizheniya-kompaniy-i-brenda-18-fevralya
19 февраля — Вебинар «Как видеоконтент может помочь вашему бизнесу»
Вебинар поможет разобраться, как вызвать интерес аудитории, какие существуют виды продающего контента для социальных сетей и в чем отличие продающего видеоконтента от качественного.
Подробности и регистрация: https://мойбизнес.рф/novosti/news/tsentr-moy-biznes-yakutii-priglashaet-prinyat-uchastie-v-onlayn-meropriyatiyakh
19 и 20 февраля</t>
  </si>
  <si>
    <t>Евгения Викторова</t>
  </si>
  <si>
    <t>Rostov Oblast</t>
  </si>
  <si>
    <t>Novoshakhtinsk</t>
  </si>
  <si>
    <t>10:17</t>
  </si>
  <si>
    <t>İlham Əliyev və birinci xanım Mehriban Əliyeva Füzuli, Zəngilan, Laçın və Cəbrayıl rayonlarında olublar. http://president.az/articles/50632</t>
  </si>
  <si>
    <t>Nesir Ceferli</t>
  </si>
  <si>
    <t>Bir ölüb min doğularıq!</t>
  </si>
  <si>
    <t>Bir ölüb min doğularıq!
Copyright © AZTV
YouTube kanalına abunə olun: https://bit.ly/2ZKtzKO
Facebook - https://bit.ly/38x28YP
İnstagram - https://bit.ly/2Z3BBPX 
Twitter - https://bit.ly/2VPe976
Youtube - https://bit.ly/31Qb1eY
Telegram: https://bit.ly/3heof98
Rəsmi sayt: 
https://bit.ly/3e28gJJ AZ
https://bit.ly/3dZP4MJ RU
https://bit.ly/2Z4EMH9 EN
«Azərbaycan Televiziya və Radio Verilişləri» Qapalı Səhmdar Cəmiyyəti ölkəmizin ən qocaman televiziya və radio qurumudur. Azərbaycan Radiosu 1926-cı il noyabrın 6-da, Azərbaycan televiziyası</t>
  </si>
  <si>
    <t>10:16</t>
  </si>
  <si>
    <t>Япония выделит Азербайджану 1,2 млн. долларов грантовой помощи - Зеркало.az</t>
  </si>
  <si>
    <t>16 февраля правительство Японии приняло решение о предоставлении экстренной грантовой помощи в размере 4,8 миллиона долларов США в ответ на гуманитарный кризис, вызванный вооруженным конфликтом между Арменией и Азербайджаном, сообщает пресс-служба МИД Японии.
Из них Азербайджану будет выделено 1,2 миллиона долларов США.
Помощь направлена на улучшение условий жизни, например, ремонт жилья и медицинское обслуживание, а также предоставление предметов первой необходимости через Управление Верховного комиссара Организации Объединенных Наций по делам беженцев (УВКБ ООН), ЮНИСЕФ, Международную организацию по миграции. (МОМ) и Международный комитет Красного Креста (МККК).</t>
  </si>
  <si>
    <t>zerkalo.az</t>
  </si>
  <si>
    <t>10:15</t>
  </si>
  <si>
    <t>@poncooopw @Raysss__ @ChrisWheatley_ Chris wheatley? Dia mah cowo, jurnalist. Wkwkwk</t>
  </si>
  <si>
    <t>WelcomeFebruari</t>
  </si>
  <si>
    <t>Qeyd edək ki, Dövlət Təhlükəsizliyi Xidməti tərəfindən saxlanılan S.Müslümov Cinayət Məcəlləsinin 308.2-ci (ağır nəticələrə səbəb olan vəzifə səlahiyyətlərindən sui-istifadə), 311.3.2-ci və 311.3.3-cü maddələri (təkrar külli miqdarda rüşvət alma) ilə təqsirləndirilir.
Onun barəsində Səbail Rayon Məhkəməsinin qərarı ilə həbs qətimkan tədbiri seçilib.
Rəsmi məlumata görə, S.Müslümov nazirliyin Dövlət Əmək Müfəttişliyi Xidməti tərəfindən ölkə ərazisində istehsal, sosial-məişət və iaşə təyinatlı obyektlərin inşası və yenidən qurulması zamanı</t>
  </si>
  <si>
    <t>GununXeberleri</t>
  </si>
  <si>
    <t>YOTEL İstanbul'un yeni şefi Sercan Dikmen oldu</t>
  </si>
  <si>
    <t>Uluslararası lüks otel zinciri YOTEL'in 2019 yılından bugüne İstanbul Havalimanı'nın hem kara hem de hava bölümlerinde YOTEL ve YOTELAIR markaları ile hizmet veren otelinin yeni şefi Sercan Dikmen oldu.
İki yıldır yerli ve yabancı turistlerin yoğun ilgi gösterdiği YOTEL İstanbul'un mutfağı bundan sonra hem Türkiye'de hem de yurtdışında önemli zincir otellerde deneyim kazanmış şef Sercan Dikmen'e emanet edilecek.YOTEL Komyuniti Restaurant &amp; Bar'da Şef Dikmen imzasıYOTEL Komyuniti Restaurant &amp; Bar'ın menüsü seyahat eden kişilerin ihtiyaçları</t>
  </si>
  <si>
    <t>Investing TR</t>
  </si>
  <si>
    <t>tr.investing.com</t>
  </si>
  <si>
    <t>10:14</t>
  </si>
  <si>
    <t>Azərbaycan Respublikasının Prezidenti İlham Əliyev, Birinci vitse-prezident Mehriban Əliyeva və qızları Leyla Əliyevanın Füzuli, Zəngilan, Laçın və Cəbrayıl rayonlarına səfərlərinin müzakirəsi
https://youtu.be/4Wqv5fFvwgQ</t>
  </si>
  <si>
    <t>Elvin Eyvazli</t>
  </si>
  <si>
    <t>16.02.2021 10:16</t>
  </si>
  <si>
    <t>Валерий Розанов</t>
  </si>
  <si>
    <t>10:13</t>
  </si>
  <si>
    <t>16.02.2021 10:13</t>
  </si>
  <si>
    <t>Япония выделит Азербайджану 1,2 млн. долларов грантовой помощи</t>
  </si>
  <si>
    <t>16 февраля правительство Японии приняло решение о предоставлении экстренной грантовой помощи в размере  4,8  миллиона долларов США в ответ на гуманитарный кризис, вызванный вооруженным конфликтом между Арменией и Азербайджаном. Об этом сообщает Report со ссылкой на пресс-службу МИД Японии.   Из них Азербайджану будет выделено  1,2  миллиона долларов США.   Помощь направлена на улучшение условий жизни, например, ремонт жилья и медицинское обслуживание, а также предоставление предметов первой необходимости через Управление Верховного комиссара Организации Объединенных Наций по делам беженцев (УВКБ ООН), ЮНИСЕФ, Международную организацию по миграции. (МОМ) и Международный комитет Красного Креста (МККК).  
    Подпишитесь на нашу страницу в Facebook</t>
  </si>
  <si>
    <t>16.02.2021 10:25</t>
  </si>
  <si>
    <t>İki rayonun icra başçısı həbs oluna bilər – ŞOK FAKTLAR</t>
  </si>
  <si>
    <t>Son 1 il ərzində Azərbaycanda 7 rayonun icra başçısı həbsə göndərilib. Bununla belə, hələ də qanunsuzluq edən həmkarlarının taleyindən nəticə çıxarmayanlar var. Bir sıra rayonlarda çox ciddi problemlər də qalmaqdadır. İcra başçıları dövlət büdcəsindən əhalinin sosial durumunun yaxşılaşdırılması üçün ayrılan məbləğləri müxtəlif yollarla nəğdləşdirməklə öz biznesinə xərcləyir, torpaqların ələ keçirilməsi də adi korrupsiya hallarıdır.
Azpolitika.info yazır ki, Tərtərdə baş verən hadisə icra başçısı Müstəqim Məmmədovun sonunu gətirə bilər. Belə ki</t>
  </si>
  <si>
    <t>turkustan.info</t>
  </si>
  <si>
    <t>10:12</t>
  </si>
  <si>
    <t>Azərbaycan Respublikasının Prezidenti İlham Əliyev, birinci xanım Mehriban Əliyeva və qızları Leyla Əliyeva fevralın 14-də Füzuli, Zəngilan, Laçın və Cəbrayıl rayonlarında olublar.</t>
  </si>
  <si>
    <t>Anar Aliyev</t>
  </si>
  <si>
    <t>https://scontent-amt2-1.xx.fbcdn.net/v/t15.5256-10/e15/q75/p180x540/143887368_439329074082436_2734300701003479553_n.jpg?_nc_cat=111&amp;ccb=3&amp;_nc_sid=ad6a45&amp;_nc_ohc=8q8St-_xlV4AX8D45JJ&amp;_nc_ad=z-m&amp;_nc_cid=0&amp;_nc_ht=scontent-amt2-1.xx&amp;tp=21&amp;oh=73ef5ac1f990b3d7522378cd64be3f20&amp;oe=6050EAB6</t>
  </si>
  <si>
    <t>10:11</t>
  </si>
  <si>
    <t>16.02.2021 10:17</t>
  </si>
  <si>
    <t>10:10</t>
  </si>
  <si>
    <t>16.02.2021 10:15</t>
  </si>
  <si>
    <t>Məmmədov Mahmud</t>
  </si>
  <si>
    <t>#Agarevan313</t>
  </si>
  <si>
    <t>10:09</t>
  </si>
  <si>
    <t>16.02.2021 10:23</t>
  </si>
  <si>
    <t>Prezident İlham Əliyev və 1-ci vitse-prezident Mehriban Əliyeva Bəsitçaya farel balıqları buraxırlar.</t>
  </si>
  <si>
    <t>Heyatda mocuze baş verib ay millet, diqqetle baxin el çalaq</t>
  </si>
  <si>
    <t>Lada Qranta</t>
  </si>
  <si>
    <t>İctimai TV</t>
  </si>
  <si>
    <t>16.02.2021 10:14</t>
  </si>
  <si>
    <t>Ağdaş rayon Gənclər və İdman İdarəsi</t>
  </si>
  <si>
    <t>10:08</t>
  </si>
  <si>
    <t>16.02.2021 10:49</t>
  </si>
  <si>
    <t>Velosport və skeytbordinq ekstremal idman növü kimi - Ümid Soltanlı, Emil Kaştayev</t>
  </si>
  <si>
    <t>Velosport və skeytbordinq ekstremal idman növü kimi - Ümid Soltanlı, Emil Kaştayev
Copyright © AZTV
YouTube kanalına abunə olun: https://bit.ly/2ZKtzKO​
Facebook - https://bit.ly/38x28YP​
İnstagram - https://bit.ly/2Z3BBPX​ 
Twitter - https://bit.ly/2VPe976​
Youtube - https://bit.ly/31Qb1eY​
Telegram: https://bit.ly/3heof98​
«Azərbaycan Televiziya və Radio Verilişləri» Qapalı Səhmdar Cəmiyyəti ölkəmizin ən qocaman televiziya və radio qurumudur. Azərbaycan Radiosu 1926-cı il noyabrın 6-da, Azərbaycan televiziyası 1956-cı il fevralın 14-də</t>
  </si>
  <si>
    <t>Telesəhər</t>
  </si>
  <si>
    <t>10:07</t>
  </si>
  <si>
    <t>40 İLDE HDP İL VE İLÇE BAŞKANLARININ DA BULUNDUĞU 718 GÖZALTI  @JurnalistComTR  https://jurnalist.com.tr/Home/Haberdetay?haberid=21904 #Jurnalist</t>
  </si>
  <si>
    <t>Calendarul evenimentelor, 16 februarie – selecțiuni</t>
  </si>
  <si>
    <t>online pe platforma www.culturaindirect.ro :    ora 11:00 – De azi până ieri. Revizitări literare cu Bogdan Crețu – Episodul #4 | Cronica fantastică (I. L . Caragiale). Printre partenerii media: Radio România Cultural   * Teatrelli se redeschide cu o premieră de excepţie – „Maria de Buenos Aires” – un nou spectacol-eveniment marca Răzvan Mazilu – ora 19:00. Avanpremiera şi premiera spectacolului sunt programate în zilele de 16 şi 17 februarie. „Maria de Buenos Aires” este cea mai recentă producţie CREART/Teatrelli, pentru care cunoscutul artist</t>
  </si>
  <si>
    <t>rador.ro</t>
  </si>
  <si>
    <t>Ягуб Рустемов</t>
  </si>
  <si>
    <t>16.02.2021 10:12</t>
  </si>
  <si>
    <t>Rəhmin</t>
  </si>
  <si>
    <t>10:06</t>
  </si>
  <si>
    <t>Rəsul Quliyev: “Korrupsionerlərdən oğurladıqlarını alıb, Qarabağın bərpasına sərf etmək lazımdır”‼️ “Cəmiyyəti bu</t>
  </si>
  <si>
    <t>Görəsən o söyülən AXC  Müsavat cütlüyünü quranların birində bu korrupsiya niyə aşkarlanmadı.Varsa yazın,istəyirəm biləm.</t>
  </si>
  <si>
    <t>Güllüzar Məmmədova</t>
  </si>
  <si>
    <t>Yeni Musavat Qəzeti</t>
  </si>
  <si>
    <t>16.02.2021 10:11</t>
  </si>
  <si>
    <t>Səhiyyə nazirliyinin ölkədə olan tibbi ləvazimatlar satılan apteklərin Şəhid və Qazi ailələrinin üzvlərinə pulsuz verməsə belə ən azından 50% lik böyük bir endirim etməsini aktual hala salması üçün sosial paylaşım başladaq zəhmət olmasa...
#The_Karabakh</t>
  </si>
  <si>
    <t>Ramin Quliyev</t>
  </si>
  <si>
    <t>Sakarya</t>
  </si>
  <si>
    <t>Gulchin.E.Ali</t>
  </si>
  <si>
    <t>10:05</t>
  </si>
  <si>
    <t>Digital Workplace, one-stop-shop pentru toate nevoile de IT ale firmei</t>
  </si>
  <si>
    <t>industria bancară (instituire și ridicare popriri, management deconturi, gestiune plăți – procure-to-pay, etc). start-up.ro folosește unelte de marketing afiliat. Cumpărând prin link-urile de mai sus, site-ul nostru primește un comision din partea retailerilor pe care îi promovăm. Pe tine nu te costă nimic în plus și ai șansa de a susține acest site :)
Jurnalist cu o experiență de 14 ani în presa de business (Forbes România, Ziarul Financiar, Business Standard), călător avid și cu o pasiune pentru unicorni și fonduri de investiții, Oana urmărește îndeaproape antreprenorii din întreaga lume și descoperă poveștile lor. Citeste mai departe:</t>
  </si>
  <si>
    <t>start-up.ro</t>
  </si>
  <si>
    <t>10:04</t>
  </si>
  <si>
    <t>16.02.2021 10:19</t>
  </si>
  <si>
    <t>Siqaret biznesi də Cavanşir Feyziyevin nəzarətinə keçdi • JURNALİST ARAŞDIRMA MƏRKƏZİ
Azərbaycanda çox böyük qazanc mənbəyi olan siqaret biznesi deputat Cabanşir Feyziyevin nəzarətinə keçib. JAMAZ.İNFO xəbər verir ki, hazırda ölkədə siqaretin topdansatışını həyata keçirən şəxs sözügedən deputatın qardaşıdır. Əldə etdiyimiz məlumata görə, ...
https://www.jamaz.info/xəbərlər/arasdirma/siqaret-biznesi-də-cavansir-feyziyevin-nəzarətinə-kecdi/</t>
  </si>
  <si>
    <t>Xalid Bxq</t>
  </si>
  <si>
    <t>Humay Qayasi</t>
  </si>
  <si>
    <t>Keyin oʻsha reytingga qarab olinadi ekan bu degani korrupsiya avj olishi mumkin degani</t>
  </si>
  <si>
    <t>Agar gofur rahimov davri bulganda lyuboyiilinardi.hozir esa kupro ruslarni ketmoni uchadi.korrupsiyaga kelsak mumkinmas aniq deyavering</t>
  </si>
  <si>
    <t>Izzatillo</t>
  </si>
  <si>
    <t>BOXER TV | GURUH</t>
  </si>
  <si>
    <t>10:03</t>
  </si>
  <si>
    <t>16.02.2021 10:03</t>
  </si>
  <si>
    <t>Британский фотограф и журналист армянского происхождения Онник Крикорян выразил желание запечатлеть праздник Новруз в</t>
  </si>
  <si>
    <t>В Азербайджане живут армяне и их никто не трогает. Мы мирных жителей не трогаем. Если бы хотели то их давно бы уже не было. 1000 лет они были маленьким народом в составе наших империй(Османской, Сефевидской, Каджарский, АК Коюнлинской, Афшаридской и прочих) разве огромные и могущественные империи при желании не истребили бы мелкий народ? Наоборот они пользовались приведениями на нашей земле и даже 150 лет назад в Османской империи многие министры были армяне, чем они отблагодарили нас все знаю. Достаточно написать в поисковике "самый подлый</t>
  </si>
  <si>
    <t>Джейхун Бейляров</t>
  </si>
  <si>
    <t>Азербайджанцы России</t>
  </si>
  <si>
    <t>California</t>
  </si>
  <si>
    <t>San Diego</t>
  </si>
  <si>
    <t>16.02.2021 10:08</t>
  </si>
  <si>
    <t>Ann</t>
  </si>
  <si>
    <t>Təşəkkürlər hörmətli Reshad Mecid və 525-in dəyərli kollektivi 525-ci Qəzet - Əziz tamaşaçılar, biz Qarabağa qayıdırıq</t>
  </si>
  <si>
    <t>Oxudum axıracan, qələmi qələmimə, ruhu ruhuma, dissertasiyası elmi işimə yaxın olan dəyərli Şəlalə xanım, qələminizə sağlıq.</t>
  </si>
  <si>
    <t>Leyla Məmmədəliyeva</t>
  </si>
  <si>
    <t>Selale Mehyeddinqizi</t>
  </si>
  <si>
    <t>10:02</t>
  </si>
  <si>
    <t>Ejder Abdullayev Kelbecer</t>
  </si>
  <si>
    <t>16.02.2021 10:07</t>
  </si>
  <si>
    <t>Chris Grigoryan</t>
  </si>
  <si>
    <t>Los Angeles</t>
  </si>
  <si>
    <t>Tufenkian Foundation Begins Major Home Renovation Project in Villages of Martuni</t>
  </si>
  <si>
    <t>Foundation, in cooperation with the Hayastan All Armenian Fund.
Tsovategh, a small village situated in Artsakh’s Martuni region, is home to a little more than 150 residents. It was recently made a target during heavy bombardment in the region in the course of the 44-day war against Azerbaijan. “Our home was hit twice and suffered substantial damage—it was no longer habitable,” explained Gegham Avagyan, whose family has lived in the village for generations. He, along with his wife Elina, are parents to six children, with a seventh on the way. “We</t>
  </si>
  <si>
    <t>16.02.2021 10:02</t>
  </si>
  <si>
    <t>correspondence. At this stage, you can already transfer them beyond the dating site or service by sharing your social media contacts or phone number with a man. Communication with him should become something ordinary, enter into life as tightly as any other habit. This brings people together significantly. It is also necessary to make frequent calls, video chats, and share photos with the chosen one, so that every day of communication with them is interesting. In return, he will probably do the same, and communication will bring real pleasure. The</t>
  </si>
  <si>
    <t>Владислава Прекова</t>
  </si>
  <si>
    <t>10:01</t>
  </si>
  <si>
    <t>Fikrət Fəraməzoğlu</t>
  </si>
  <si>
    <t>BIZIM AZERBAYCAN</t>
  </si>
  <si>
    <t>Congo (Democratic Republic of the)</t>
  </si>
  <si>
    <t>Ituri</t>
  </si>
  <si>
    <t>Nyoka I</t>
  </si>
  <si>
    <t>10:00</t>
  </si>
  <si>
    <t>Sevgilisi olanlar Valentin müəllimi yad edirlər, televiziya işçiləri isə Azərbaycan televiziyasının yaranma gününü.</t>
  </si>
  <si>
    <t>Sizin səyahət verlişləriniz məni həmişə ruhlandırırdı</t>
  </si>
  <si>
    <t>Rana Ibrahimova</t>
  </si>
  <si>
    <t>Garibov Azer</t>
  </si>
  <si>
    <t>AZTV Xəbər 10:00 - 16.02.2021</t>
  </si>
  <si>
    <t>AZTV Xəbər 10:00 - 16.02.2021
Copyright © AZTV
«Azərbaycan Televiziya və Radio Verilişləri» Qapalı Səhmdar Cəmiyyəti ölkəmizin ən qocaman televiziya və radio qurumudur. Azərbaycan Radiosu 1926-cı il noyabrın 6-da, Azərbaycan televiziyası 1956-cı il fevralın 14-də yaradılıb. 
Azərbaycan Televiziyası ölkə teleməkanının formalaşmasında böyük rol oynayıb. Bu BİRİNCİlik müstəqillik dövründə yaradılan bütün telekanalların fəaliyyətində özünü qabarıq şəkildə göstərib. 
Hazırda Azərbaycan Televiziyasında müxtəlif mövzularda tok-şoular, portret və səyahət verilişləri, musiqili-əyləncəli proqramlar, televiziya tamaşaları, sənədli və bədii filmlər nümayiş etdirilir.
#AZTVXəbər #AZTVcanlıyayım #AzərbaycanTeleviziyası##Çıxışadoğru  #AZTVcanlıyayım #AzərbaycanTeleviziyası</t>
  </si>
  <si>
    <t>09:59</t>
  </si>
  <si>
    <t>16.02.2021 10:04</t>
  </si>
  <si>
    <t>Zhanna Hay</t>
  </si>
  <si>
    <t>Gegharkunik Province</t>
  </si>
  <si>
    <t>Norashen (Region of Gegharquniq )</t>
  </si>
  <si>
    <t>09:58</t>
  </si>
  <si>
    <t>#5cikolon Şəhid və qazi ailələri acından ölur Deputat Adil Əliyevin və 23 yaşlı polkovnik oğlunun bahalı maşın</t>
  </si>
  <si>
    <t>23 yasinda polkovnik olur? Yalan day bu boyda yoxda))</t>
  </si>
  <si>
    <t>Dadash Dadashov</t>
  </si>
  <si>
    <t>TURAN HƏRƏKATI!</t>
  </si>
  <si>
    <t>Jalol Axmedov</t>
  </si>
  <si>
    <t>09:57</t>
  </si>
  <si>
    <t>Mehriban Əliyeva Füzuli, Zəngilan, Qubadlı, Laçın və Cəbrayıldan paylaşım etdi - VİDEO
Azərbaycanın Birinci vitse-prezidenti Mehriban Əliyeva özünün “İnstagram” səhifəsində Prezident İlham Əliyevlə Füzuli, Zəngilan, Qubadlı, Laçın və Cəbrayıl rayonlarına etdiyi səfərlərin görüntülərini paylaşıb. Mehriban Əliyeva yazıb: “Əziz həmvətənlər! ...
https://oxu.az/politics/467330</t>
  </si>
  <si>
    <t>Təmraz Tağıyev</t>
  </si>
  <si>
    <t>Maya</t>
  </si>
  <si>
    <t>09:56</t>
  </si>
  <si>
    <t>‼️Bõlajak jurnalist
 Reklama tarqatmang!
 Не делитесь рекламой!
 Ogohlantrishlaringiz soni: ( 2 | 5 )
Ovozli Prikollar https://t.me/Ovozli_robot</t>
  </si>
  <si>
    <t>͜͡ ͜͡ ͜͡Θ͜͡ ͜͡ ͜͡η͜͡ ͜͡ ͜͡ล͜͡ ͜͜͡͡ ͜͡Տ͜͡ ͜͡ ͜͡н͜͡ ͜͡ ͜͡</t>
  </si>
  <si>
    <t>Bo'lajak talabalar jurnalistlar  ❤</t>
  </si>
  <si>
    <t>09:55</t>
  </si>
  <si>
    <t>16.02.2021 10:01</t>
  </si>
  <si>
    <t>IDEX and NAVDEX 2021 will be launched next Sunday with wide international participation</t>
  </si>
  <si>
    <t>Under the patronage of His Highness Sheikh Khalifa bin Zayed Al Nahyan, President of the State, the activities of the fifteenth edition of IDEX and
NAVDEX 2021 will be launched next Sunday for five days, in addition to the International Defense Conference 2021, which will be held on February 20 at the ADNOC Business Center.
 The Supreme Organizing Committee stated during a press conference that, “It is expected that more than 900 exhibiting companies from 59 countries will participate in the current session, in addition to the participation</t>
  </si>
  <si>
    <t>Bhavi Mandalia</t>
  </si>
  <si>
    <t>pledgetimes.com</t>
  </si>
  <si>
    <t>India</t>
  </si>
  <si>
    <t>09:54</t>
  </si>
  <si>
    <t>16.02.2021 11:15</t>
  </si>
  <si>
    <t>The elephant in the room is finally being addressed.  
Erdogan has been a little sloppy lately in his genocidal and terroristic adventures. We saw a glimpse of that when he invaded and murdered 10,000 indigenous Armenians of Artsakh through his puppet state of Azerbaijan, using jihadist mercenaries from Syria. 100,000 people were displaced from their homes, causing a human rights catastrophe in the Caucasus. 
Now, a report from the Dutch counter terrorism unit NCTV has been leaked to the media, entitled: “The development of</t>
  </si>
  <si>
    <t>Armenian Conservative</t>
  </si>
  <si>
    <t>instagram.com</t>
  </si>
  <si>
    <t>09:53</t>
  </si>
  <si>
    <t>Azərbaycan xalqı xoşbəxt xalqdır, ona görə ki, İlham Əliyev kimi səmimi, qayğıkeş, darda qalana hayan olan, kimsəsizə əl tutan, bayrağımızı ucaldan Prezidenti var. Hər kəs ən azından televiziya vasitəsi ilə görür ki, Prezident və xanımı, Birinci vitse-prezident Mehriban Əliyeva necə xeyirxah işlər görürlər, vətəndaşın qayğısına qalırlar. Prezidentimiz himayədarımız, qayğıkeşimiz, Mehriban xanım ümid çırağımızdır. Prezidentlə söhbətini ömrünün bu çağında ona verilən ən böyük hədiyyə kimi qiymətləndirən ağbirçək Ana cənab İlham Əliyevdən və Mehriban xanımdan minnətdarlığın ifadə etmişdi.
Tarixin Səhifələri</t>
  </si>
  <si>
    <t>Xalqa Bağışlanan Ömür</t>
  </si>
  <si>
    <t>https://scontent-amt2-1.xx.fbcdn.net/v/t1.0-9/fr/e15/q75/151041972_489592682385068_2592633155259755971_n.jpg?_nc_cat=102&amp;ccb=3&amp;_nc_sid=8bfeb9&amp;_nc_ohc=Cvd1bHZ6rP8AX-vnNb8&amp;_nc_ad=z-m&amp;_nc_cid=0&amp;_nc_ht=scontent-amt2-1.xx&amp;tp=23&amp;oh=93e2cb481070e85ff8a348360a0724db&amp;oe=604F2895</t>
  </si>
  <si>
    <t>09:50</t>
  </si>
  <si>
    <t>16.02.2021 09:55</t>
  </si>
  <si>
    <t>Prezident İlham Əliyev və birinci xanım Mehriban Əliyeva Füzuli, Zəngilan, Laçın və Cəbrayıl rayonlarında olublar
#President
#FirstvicepresidentofAzerbaijan
#İlhamƏliyev
#MehribanƏliyeva
#Azerbaijan</t>
  </si>
  <si>
    <t>Mahir Hasanov</t>
  </si>
  <si>
    <t>Mehriban Əliyeva:
"Əziz həmvətənlər!
İşğaldan azad olunmuş Füzuli, Zəngilan, Qubadlı, Laçın və Cəbrayıl rayonlarına etdiyimiz səfərimizin görüntülərini böyük məmnuniyyətlə sizinlə paylaşıram."</t>
  </si>
  <si>
    <t>09:49</t>
  </si>
  <si>
    <t>16.02.2021 09:54</t>
  </si>
  <si>
    <t>Ramiz Mahmudov</t>
  </si>
  <si>
    <t>09:48</t>
  </si>
  <si>
    <t>16.02.2021 09:53</t>
  </si>
  <si>
    <t>09:46</t>
  </si>
  <si>
    <t>16.02.2021 09:51</t>
  </si>
  <si>
    <t>Рафик</t>
  </si>
  <si>
    <t>Azərbaycan Qaçqınlar Cəmiyyəti və Qərbi Azərbaycan İcması İdarə Heyətinin onlayn iclasında 
Qarabağda məskunlaşmaq üçün Qərbi Azərbaycanlıların İcmanın ofisinə etdikləri müraciətlərin kütləvi xarakter alması , karantin rejiminin tələbinə uyğun  fəaliyyətin tənzimlənməsi üçün  bu iş həm də kənd və rayon icma sədrlərinə də həvalə edildi. 
Azərbaycan Qaçqınlar Cəmiyyəti və Qərbi Azərbaycan İcmasının Mətbuat Xidməti</t>
  </si>
  <si>
    <t>09:44</t>
  </si>
  <si>
    <t>Salam. Azərbaycanda dron vasitəsilə çəkiliş etmək olarmı? Dron çəkişlərinə xüsusi icazə lazımdırmı? Lazımdırsa hara</t>
  </si>
  <si>
    <t>İcazə lazimdi.
İcazə verməli olan qurumlar:
Dövlət Mülki Aviasiya Administrasiyası
Azərbaycan Respublikası Müdafiə Nazirliyinin
Azərbaycan Respublikası Dövlət Təhlükəsizliyi Xidməti
Azərbaycan Respublikası Xüsusi Dövlət Mühafizə Xidməti</t>
  </si>
  <si>
    <t>Zahid Ramazanli</t>
  </si>
  <si>
    <t>HÜQUQŞÜNASLAR</t>
  </si>
  <si>
    <t>09:43</t>
  </si>
  <si>
    <t>16.02.2021 09:48</t>
  </si>
  <si>
    <t>Elvin İsmailov</t>
  </si>
  <si>
    <t>Ali Niftaliyev</t>
  </si>
  <si>
    <t>09:42</t>
  </si>
  <si>
    <t>16.02.2021 09:47</t>
  </si>
  <si>
    <t>09:40</t>
  </si>
  <si>
    <t>16.02.2021 09:42</t>
  </si>
  <si>
    <t>лектории по ораторскому искусству, а затем она получила подарок от тайного ухажера. Экс-супруга артиста опубликовала в своем Инстаграме фото роскошного букета алых роз. В подписи к фото она пожелала внимательному избраннику спокойной ночи. Эта публикация подтвердила догадки поклонников, подозревающих, что у Алены началась новая глава в жизни.
Между прочим, сам Агаларов, по слухам, тоже быстро устроил свою личную жизнь. Говорят, что он уже помолвлен с Фатимой Садыковой, дочерью замминистра обороны Азербайджана. Стоит отметить, что представители пары</t>
  </si>
  <si>
    <t>ШОУБИZZZ - Звезды | Новости | Скандалы</t>
  </si>
  <si>
    <t>16.02.2021 09:58</t>
  </si>
  <si>
    <t>AZƏRTAC
Birinci vitse-prezident Mehriban Əliyeva rəsmi “Instagram” səhifəsində işğaldan azad olunmuş ərazilərə səfərlə bağlı görüntülər paylaşıb</t>
  </si>
  <si>
    <t>Rüstəm Əliyev</t>
  </si>
  <si>
    <t>Prezidentə Dəstək - Biləsuvar Rayonu.</t>
  </si>
  <si>
    <t>Jalilabad District</t>
  </si>
  <si>
    <t>Babaxanlı</t>
  </si>
  <si>
    <t>16.02.2021 09:41</t>
  </si>
  <si>
    <t>Əliyevin növbəti Qarabağ gaplaşması, pərtlikdən çıxma ritorikası: "mənfuriyyət"!
► ► ÖDƏNİŞSİZ ABUNƏ OLUN ► http://bit.ly/2WtEQMG"Azerbaycan Saatı" televiziya proqramı. 15 fevral 2021► ► Təkliflər, Şikayət və Çəkdiyiniz videoları What"s ...
https://youtube.com/watch?v=2pY15KtQLbY&amp;feature=share</t>
  </si>
  <si>
    <t>Asif Asif</t>
  </si>
  <si>
    <t>MƏMUR ÖZBAŞNALIQLARININ İCTİMAİLƏŞDİRİLMƏSİ.</t>
  </si>
  <si>
    <t>09:39</t>
  </si>
  <si>
    <t>Xanlar Vəliyev Qarabağı azad etmiş hərbçilərə qan uddurur - Həbsdəki mayorun xanımından Prezident və Birinci Xanıma MÜRACİƏT
Hal-hazırda həbsdə olan Vətən Müharibəsinin iştirakçısı, mayor Kazımov Ziya Məhəddin oğlunun həyat yoldaşı Prezident İlham Əliyev və Birinci vitse-prezident Mehriban Əliyevaya
https://azsiyaset.com/cemiyyet/2771-Xanlar-Veliyev-Qarabag-i-azad-etmis-herbc-ilere-qan-uddurur-Hebsdeki-mayorun-xanimindan-Prezident-ve-Birinci-Xanima-MU-RACI-ET.html</t>
  </si>
  <si>
    <t>Kəmalə Cəfərova</t>
  </si>
  <si>
    <t>09:38</t>
  </si>
  <si>
    <t>16.02.2021 09:44</t>
  </si>
  <si>
    <t>ceyhun abdullayev</t>
  </si>
  <si>
    <t>09:37</t>
  </si>
  <si>
    <t>Azerbaijani blogger beaten in Berlin for criticizing Aliyev. This is why journalists from Az are scared and threatened to talk whatever the state and the dictator Aliyev dictates. Who said there’s Freedom of speech in Azerbaijan? Never heard of it. 
https://infoteka24.ru/2021/02/15/77923/</t>
  </si>
  <si>
    <t>Eha</t>
  </si>
  <si>
    <t>Lebanon</t>
  </si>
  <si>
    <t>Beirut</t>
  </si>
  <si>
    <t>Birinci vitse-prezident M.Əliyevanın fəaliyyətinə dair axtarışların göstəriciləri
Həftə ərzində Birinci vitse-prezident Mehriban Əliyevanın fəaliyyəti ilə bağlı axtarışların, mətbuatda yer alan xəbərlərin müəyyən statistik göstəriciləri ...
https://cutt.ly/ok1b8ce</t>
  </si>
  <si>
    <t>Baku Production</t>
  </si>
  <si>
    <t>Enver</t>
  </si>
  <si>
    <t>09:36</t>
  </si>
  <si>
    <t>09:34</t>
  </si>
  <si>
    <t>16.02.2021 09:39</t>
  </si>
  <si>
    <t>Aliqulu Ceferov</t>
  </si>
  <si>
    <t>09:33</t>
  </si>
  <si>
    <t>16.02.2021 09:38</t>
  </si>
  <si>
    <t>Тікелей эфирді әкімдіктің сайты мен әлеуметтік желілердегі парақшалары, «Алматы» арнасынан қарауға болады. 
https://masa.media/kz/site/17-apanda-sayntaev-almaty-khalyna-esep-beredi-kezdesu-onlayn-tedi</t>
  </si>
  <si>
    <t>masa.media</t>
  </si>
  <si>
    <t>Kazakhstan</t>
  </si>
  <si>
    <t>09:32</t>
  </si>
  <si>
    <t>16.02.2021 09:32</t>
  </si>
  <si>
    <t>Издание The Wall Street Journal разместило статью, в которой рассказывается о людях, изгнанных в результате оккупации Нагорного Карабаха Арменией, и о 44-дневной борьбе Азербайджана за освобождение своих территорий от оккупации, передает AZE.az.
Через тридцать лет после войны, в ходе которой армянские оккупационные силы изгнали сотни тысяч азербайджанцев из их домов в Нагорном Карабахе и прилегающих районах, многие надеются, что после того, как Азербайджан вернул свои земли, они  в скором времени смогут вернуться в родные края.
Журналисты The</t>
  </si>
  <si>
    <t>09:31</t>
  </si>
  <si>
    <t>16.02.2021 09:52</t>
  </si>
  <si>
    <t>Deməli, nazir "VTEK"-lərə göstəriş verib ki, əlillik müraciətlərinin sayını azaldın. Onlar da xəstə insanların sənədlərini it-bata salıb sistemə vurmaqdan imtina edirlər. Özlərinin qohum-əqrəba və ailə üzvləri, həmçinin əli cibində olanların pensiyası isə sistemdən kənarda həll edilir.
Bu arada ya "xırdabaşlar" həbs olunur, ya da keçmiş nazir. Guya korrupsiya əleyhinə mübarizə aparılır...
Deməli, nazir "VTEK"-lərə göstəriş verib ki, əlillik müraciətlərinin sayını azaldın. Onlar da xəstə insanların sənədlərini it-bata salıb sistemə vurmaqdan imtina edirlər. Özlərinin qohum-əqrəba və ailə üzvləri, həmçinin əli cibində olanların pensiyası isə sistemdən kənarda həll edilir.
Bu arada ya "xırdabaşlar" həbs olunur, ya da keçmiş nazir. Guya korrupsiya əleyhinə mübarizə ...</t>
  </si>
  <si>
    <t>Ella Qedirli</t>
  </si>
  <si>
    <t>https://scontent-amt2-1.xx.fbcdn.net/v/t1.0-9/fr/e15/q75/149658120_3931019816964595_3250549350105397514_n.jpg?_nc_cat=106&amp;ccb=3&amp;_nc_sid=730e14&amp;_nc_ohc=V7tM_7NNbyUAX_76WqZ&amp;_nc_ad=z-m&amp;_nc_cid=0&amp;_nc_ht=scontent-amt2-1.xx&amp;tp=23&amp;oh=52257d6cfe1c41cf5e36d153c14c4d3f&amp;oe=6050CE65</t>
  </si>
  <si>
    <t>16.02.2021 09:45</t>
  </si>
  <si>
    <t>Birinci vitse-prezident M.Əliyevanın fəaliyyətinə dair axtarışların göstəriciləri</t>
  </si>
  <si>
    <t>Birinci vitse-prezident M.Əliyevanın fəaliyyətinə dair axtarışların göstəriciləri
Həftə ərzində Birinci vitse-prezident Mehriban Əliyevanın fəaliyyəti ilə bağlı axtarışların, mətbuatda yer alan xəbərlərin müəyyən statistik göstəriciləri ilə, o cümlədən Birinci vitse-prezidentin daha çox marağa səbəb olan paylaşımları ilə tanış ola bilərsiniz.
#Azərbaycan​​ #MehribanƏliyeva​​ #MehribanAliyeva​​ #Azerbaijan​​ #Azerbaycan​​ #tehliltv​​ #ttv</t>
  </si>
  <si>
    <t>Tehlil TV</t>
  </si>
  <si>
    <t>Cavab Doğrudur!
  jurnalist -  journalist 
 Sıra növbəti oyunçuya keçdi
 Cavablayan: Avdiyeva Gül
Tapılacaq sözün
 İlk Hərfi: Ü
 Minimum:7 hərf olmalıdır.
 Cavab yazmaq üçün 20 saniyə vaxtınız var
 Mərhələ: 4
 Oyundakılar: 2/2</t>
  </si>
  <si>
    <t>Söz Oyunu SOBot</t>
  </si>
  <si>
    <t>Söz Oyunu Rəsmi</t>
  </si>
  <si>
    <t>Jurnalist</t>
  </si>
  <si>
    <t>İdris İdris</t>
  </si>
  <si>
    <t>09:30</t>
  </si>
  <si>
    <t>16.02.2021 09:30</t>
  </si>
  <si>
    <t>В Турции поспешили заверить, что не претендуют на российские территории Турецкие средства массовой информации</t>
  </si>
  <si>
    <t>Никита,  Радио Эхо Москвы слушать онлайн бесплатно
onlayn-radio.ru›Разговорное›Эхо Москвы
Слушать онлайн прямой эфир. ... Радио «Эхо Москвы» можно отнести к разряду информационно-разговорных радиостанций. Она была зарегистрирована 9 августа 1990 года, а в эфире появилась 22 августа того же года.</t>
  </si>
  <si>
    <t>Владимир Новосёлов</t>
  </si>
  <si>
    <t>Военное обозрение</t>
  </si>
  <si>
    <t>Omsk Oblast</t>
  </si>
  <si>
    <t>Omsk</t>
  </si>
  <si>
    <t>16.02.2021 09:35</t>
  </si>
  <si>
    <t>#stopAliyev #sanctionAzerbaijan
This is what happens in Azerbaijan when as journalist works on a story implicating members of the State Security Service in extortion. Instead of being glorified for patriotism they get sentenced for treason. 
#stopaliyev #azerbai…https://lnkd.in/eH-p7ta https://lnkd.in/en-Wzg3</t>
  </si>
  <si>
    <t>VintageGreen</t>
  </si>
  <si>
    <t>Azərbaycan tankçıları yeni tədris ilində ilk döyüş atışlarını icra ediblər
Müdafiə nazirinin təsdiq etdiyi döyüş hazırlığı planına əsasən Azərbaycan Ordusunun tank bölmələrinin şəxsi heyətinin döyüş mərmiləri ilə yoxlama atışları üzrə məşğələləri keçirilib.
Müdafiə Nazirliyinin mətbuat xidmətindən bildiriblər ki, atışlar zamanı müxtəlif məsafələrdə quraşdırılmış hədəflər dəqiq atəşlə məhv edilib.</t>
  </si>
  <si>
    <t>09:29</t>
  </si>
  <si>
    <t>09:28</t>
  </si>
  <si>
    <t>Ölkə Prezidenti Cənab İlham Əliyev və Birinci Xanım Mehriban Əliyeva işğaldan azad olunmuş Füzuli, Zəngilan, Qubadlı,</t>
  </si>
  <si>
    <t>Allah qorusun.</t>
  </si>
  <si>
    <t>Xaqani Safarli</t>
  </si>
  <si>
    <t>"Prezident İlham Əliyevin islahatlarına ictimai dəstək qrupu"</t>
  </si>
  <si>
    <t>09:27</t>
  </si>
  <si>
    <t>Mediator Xanoğlan Mirzəyev</t>
  </si>
  <si>
    <t>Mehriban Aliyeva. Bəyənən Yoldaşlar</t>
  </si>
  <si>
    <t>Lankaran</t>
  </si>
  <si>
    <t>Qazi atası icra başçısından Prezidentə şikayət etdi: “Bir dəfə də olsun...” - FOTOLAR
Göyçay rayonu Müskürlü kənd sakini, Vətən Müharibəsi iştirakçısı, qazi Rüstəm Məmmədovun atası Ramazan Məmmədov Silahlı Qüvvələrin Ali Baş Komandanı, Prezident İlham Əliyevə, Birinci vitse-prezident Mehriban Əliyevaya müraciət edib.Yenisabah.az xəbər verir ki, ...
https://neqativ.com/eyalet/71575-qazi-atas-icra-bacsndan-prezident-ikayt-etdi-bir-df-d-olsun-fotolar.html</t>
  </si>
  <si>
    <t>Elvin Ezizov</t>
  </si>
  <si>
    <t>Azad Efir</t>
  </si>
  <si>
    <t>16.02.2021 10:06</t>
  </si>
  <si>
    <t>Q  A  R  T  A  L</t>
  </si>
  <si>
    <t>16.02.2021 09:28</t>
  </si>
  <si>
    <t>Азербайджанские военнослужащие вернулись с учений в Турции</t>
  </si>
  <si>
    <t>позиции. Экипажи бронетехники выполнили различные маневры и стрельбы с использованием танков и боевых машин пехоты. Авиаударами были уничтожены цели, имитирующие технику противника. Беспрепятственное передвижение наших войск, наступавших на разминированном участке, обеспечивали инженерные подразделения. В ходе учений снайперы уничтожали свои цели с высокой точностью, а артиллерийские орудия доставлялись на огневые позиции вертолетами. Учения завершились парашютными прыжками с развертыванием в небе государственных флагов Азербайджана и Турции</t>
  </si>
  <si>
    <t>SalamNews</t>
  </si>
  <si>
    <t>salamnews.org</t>
  </si>
  <si>
    <t>09:25</t>
  </si>
  <si>
    <t>16.02.2021 09:57</t>
  </si>
  <si>
    <t>Xəbərlər</t>
  </si>
  <si>
    <t>16.02.2021 10:43</t>
  </si>
  <si>
    <t>Reportyor.info</t>
  </si>
  <si>
    <t>16.02.2021 09:31</t>
  </si>
  <si>
    <t>Suspect in arms sale to Asian country was previously entangled in similar case</t>
  </si>
  <si>
    <t>no media outlet had asked for the gag to be removed, and that the police and Shin Bet actively released the details to the public.
 On the defensive
 From 2015 to 2019, Israel was the eighth largest arms exporter in the world, according to a report by the Stockholm International Peace Research Institute, with over $4.3 billion in sales around the world.
 The report noted that Israel's arms sales made up three percent of the global arms trade over that period, with its three top buyers India, Azerbaijan, and Vietnam. According to SIPRI, the top</t>
  </si>
  <si>
    <t>Renee Ghert-Zand</t>
  </si>
  <si>
    <t>timesofisrael.com</t>
  </si>
  <si>
    <t>Israel</t>
  </si>
  <si>
    <t>Cənab Prezident İlham Əliyev, birinci xanım Mehriban Əliyeva və Leyla Əliyeva Füzuli, Zəngilan, Laçın və Cəbrayıl rayonlarında olublar.</t>
  </si>
  <si>
    <t>Arzu Arzu</t>
  </si>
  <si>
    <t>Tartar District</t>
  </si>
  <si>
    <t>Tərtər</t>
  </si>
  <si>
    <t>https://scontent-lax3-1.xx.fbcdn.net/v/t1.0-9/fr/e15/q75/150631848_2912196149025083_5041861548273893836_n.jpg?_nc_cat=104&amp;ccb=3&amp;_nc_sid=730e14&amp;_nc_ohc=QIrE9sXqzFwAX8ssdkz&amp;_nc_ad=z-m&amp;_nc_cid=0&amp;_nc_ht=scontent-lax3-1.xx&amp;tp=23&amp;oh=335245e1bee91418f296a829b121c1ef&amp;oe=60513B40</t>
  </si>
  <si>
    <t>Prezident İlham Əliyev və 1-ci vitse-prezident Mehriban Əliyeva Bəsitçaya farel balıqları buraxırlar</t>
  </si>
  <si>
    <t>https://scontent-lax3-1.xx.fbcdn.net/v/t15.5256-10/fr/e15/q75/148390103_2804852019828682_5693005009058622003_n.jpg?_nc_cat=103&amp;ccb=3&amp;_nc_sid=ad6a45&amp;_nc_ohc=5eeCBmmVAeYAX_hYEET&amp;_nc_ad=z-m&amp;_nc_cid=0&amp;_nc_ht=scontent-lax3-1.xx&amp;tp=23&amp;oh=9470b92ddf1306a6b6f8a51251615f42&amp;oe=604F8BBB</t>
  </si>
  <si>
    <t>09:24</t>
  </si>
  <si>
    <t>AMB valyuta məzənnələrin açıqladı
Azərbaycan Mərkəzi Bankı (AMB) bu günə olan rəsmi valyuta məzənnələrini açıqlayıb. Bizim.Media-nın məlumatına görə, 2021-ci ilin fevralın 1
https://bizim.media/az/iqtisadiyyat/11980/amb-valyuta-mezennelerin-aciqladi/</t>
  </si>
  <si>
    <t>bizi bağışlayın Sizin yaşamalı olduğunuz həyatı oğru, rüşvətxor məmurların balaları yaşayır. Kasıb balası yeməyə çörək tapmır, kasıb balası gedib şəhid olur, amma hansısa məmurun oğlu özünə gündə yeni maşın alır, villalar tikir, şirkətlər açır 
300.000 manatlıq “Yaguar” markalı maşını özü də içkili vəziyyətdə Bakının küçələrində hoqqa çıxardan hansı məmurun “gül balasıdır”? Onu sizlər də tanıyın! Bakı şəhər icra başçısı Eldar Əzizov və müavini Fidumə Hüseynova milyonları belə dağıdırlar...
Youtube https://www.youtube.com/MehmanHuseynovOfficial
Instagram www.instagram.com/sancaq.production
Facebook https://facebook.com/Mehman.IRFS
Facebook https://facebook.com/Sancaq.biz
PAYLAŞ! Dəbdəbəli həyat yaşayan məmur ailəsi-Oğurlanan milyonlar...</t>
  </si>
  <si>
    <t>Сахиб Эйвазов</t>
  </si>
  <si>
    <t>Saint Petersburg</t>
  </si>
  <si>
    <t>https://scontent-lax3-1.xx.fbcdn.net/v/t15.5256-10/e15/q75/p180x540/134540659_413774346393010_8757242540541757724_n.jpg?_nc_cat=103&amp;ccb=3&amp;_nc_sid=ad6a45&amp;_nc_ohc=YJEVNPJ0GQMAX8II6ow&amp;_nc_ad=z-m&amp;_nc_cid=0&amp;_nc_ht=scontent-lax3-1.xx&amp;tp=21&amp;oh=b92f5335ab8c5476ecbc7955800ab5f5&amp;oe=605070FF</t>
  </si>
  <si>
    <t>09:23</t>
  </si>
  <si>
    <t>Armenia Supporting India in FATF against Pakistan ! Armenia Azerbaijan Turkey ! Nagorno Karabakh</t>
  </si>
  <si>
    <t>Armenia Supporting India in FATF against Pakistan ! Armenia Azerbaijan Turkey ! Nagorno Karabakh
Armenia Supporting India in FATF against Pakistan ! Armenia Azerbaijan Turkey ! Nagorno Karabakh ! India Pakistan Armenia ! Pakistan media on India Armenia
Voice Over :- Amit R. Khede
Concept.    :- Amit R.  Khede
===================================
Thanks For Watching This Video 
Like, Share, Subscribe 
===================================
Follow Me on Instagram 
https://Instagram.com/amit_khede_khandwa</t>
  </si>
  <si>
    <t>Khandwa Historical</t>
  </si>
  <si>
    <t>09:22</t>
  </si>
  <si>
    <t>16.02.2021 09:27</t>
  </si>
  <si>
    <t>Amazons Rising For Artsakh</t>
  </si>
  <si>
    <t>Xanlar Vəliyev Qarabağı azad etmiş hərbçilərə qan uddurur – Həbsdəki mayorun xanımından Prezident və Birinci Xanıma MÜRACİƏT
Hal-hazırda həbsdə olan Vətən Müharibəsinin iştirakçısı, mayor Kazımov Ziya Məhəddin oğlunun həyat yoldaşı Prezident İlham Əliyev və Birinci vitse-prezident Mehriban Əliyevaya müraciət müraciət ünvanlayıb.
https://yenicag.az/xanlar-veliyev-qarabaği-azad-etmiş-herbçilere-qan-uddurur-hebsdeki-mayorun-xanimindan-prezident-ve-birinci-xanima-müraci̇et/</t>
  </si>
  <si>
    <t>Nəsir Haclyev Hacıyev</t>
  </si>
  <si>
    <t>09:21</t>
  </si>
  <si>
    <t>Eurovision 2021: Eliminated Songs - My Top 20 [16/2/21]</t>
  </si>
  <si>
    <t>Eurovision 2021: Eliminated Songs - My Top 20 [16/2/21]
Which is your favorite?
Write Down Below in the comments section. Enjoy the video, like, comment &amp; subscribe❤️.
Social Media:
Instagram: https://www.instagram.com/esc_giorgio/
Also, take a look on my geography page:
Instagram: https://www.instagram.com/georgraphyf...
Eurovision 2021 songs:
Albania: Anxhela Peristeri - "Karma"
Armenia: -
Australia: Montaigne
Austria: Vincent Bueno
Azerbaijan: Efendi
Belarus: -
Belgium: Hooverphonic
Bulgaria: Victoria
Croatia: Albina - "Tick-Tock"
Cyprus</t>
  </si>
  <si>
    <t>ESC Giorgio</t>
  </si>
  <si>
    <t>Greece</t>
  </si>
  <si>
    <t>09:20</t>
  </si>
  <si>
    <t>Neşve Azərbaycan - Ye İç Mutlu Ol</t>
  </si>
  <si>
    <t>Neşve Azərbaycan - Ye İç Mutlu Ol
Azərbaycanda fəaliyyət göstərən Türkiyənin ilk yerli qurme qəhvə, çay restoranı NEŞVE sizi gözəl məkana dəvət edir! Neşve Azərbaycanın məqsədi, ən yüksək səviyyədə keyfiyyətli, fərqli çeşidlərdə və sağlam yeməklər təqdim etməkdir! Restoranın daxilində uşaq əyləncə mərkəzi, VİP otaq, Namaz otağı, uşaq yedirtmə otağı və digər çox gözəl məkanlar istifadəyə verilib. Sizi məkanımıza dəvət edirik! 
NeşveYe! İç! Xoşbəxt ol! 
Bakı., N.Nərimanov rayonu Əhməd Rəcəbli küç., 40 
 (+994)12 525 01 01 
Azpromedia</t>
  </si>
  <si>
    <t>AzProMedia AzProMedia</t>
  </si>
  <si>
    <t>Jurnalist: "Rüşvət almısınız heç?"
Millət vəkili Aqil Abbas: "Yox, Qurana and içərəm ki, rüşvət almamışam”.</t>
  </si>
  <si>
    <t>Farrukh Hassanov</t>
  </si>
  <si>
    <t>Ən Son Xəbərlərin ünvani (NuRMeDia.İnfo.Az)</t>
  </si>
  <si>
    <t>16.02.2021 09:25</t>
  </si>
  <si>
    <t>ParvizQurbanov</t>
  </si>
  <si>
    <t>Ministerul Sănătăţii: 100% din persoanele ce au primit vaccinul Oxford-AstraZeneca au fost protejate de forme grave de boală, spitalizare şi decese cauzate de COVID-19 – Cronica Stirilor Pozitive</t>
  </si>
  <si>
    <t>să devină incurabil, relevă un studiu al sistemului britanic de sănătate. Cancerul la plămâni este cea mai mortală formă de cancer din Marea Britanie. ( TheGuardian )
9. Comitetul Naţional de Coordonare a Activităţilor privind Vaccinarea împotriva COVID-19 (CNCAV) a anunțat că România se află în topul ţărilor europene la campania de vaccinare, ocupând locul al şaselea atât în ceea ce priveşte numărul total de doze administrate, cât şi media zilnică a acestora. În privinţa numărului de doze administrate raportat la o sută de persoane, ţara</t>
  </si>
  <si>
    <t>Orlando Nicoara</t>
  </si>
  <si>
    <t>cronica.ro</t>
  </si>
  <si>
    <t>09:19</t>
  </si>
  <si>
    <t>16.02.2021 09:21</t>
  </si>
  <si>
    <t>IDEX and NAVDEX 2021 begins next Sunday with wide participation from global defence sector  - Higher Organising Committee has completed preparations and is ready for the event- The International Defence Conference will be a hybrid in-person and virtual e</t>
  </si>
  <si>
    <t>and virtually, together to the ADNOC Business Center. The conference's theme will be ‘The Prosperity and Development of Artificial Intelligence and Advanced Technology and the Protection in the Era of the 4IR'.
 During a press conference held at the Abu Dhabi National Exhibitions Centre on Monday 15 February, the details for the 15 th editions of IDEX, NAVDEX, and the International Defence Conference 2021 were announced to the public. The conference was held in the presence of His Excellency Major General Staff Pilot Faris Khalaf Al Mazrouei</t>
  </si>
  <si>
    <t>Web Release</t>
  </si>
  <si>
    <t>web-release.com</t>
  </si>
  <si>
    <t>Türkiyə bunu reallaşdırsa, AB olmayacaq » Sosialxeber.az
Yunanıstanın “Bluesky” televiziya kanalının jurnalisti İoannis Teodoratos 2050-ci ildə Türkiyənin təsir dairəsinə düşəcək xəritə ilə bağlı analiz aparıb. Sosialxəbər.az xəbər verir ki, ABŞ-ın “Stratfor” analitik şirkətinin qurucusu Corc Fridmanın “Gələcək ...
https://sosialxeber.az/2021/02/16/turkiyə-bunu-reallasdirsa-ab-olmayacaq/</t>
  </si>
  <si>
    <t>Nərmin Rzalı</t>
  </si>
  <si>
    <t>QARABAG AZERBAYCANDIR !  KARABAKH is AZERBAJAN</t>
  </si>
  <si>
    <t>09:18</t>
  </si>
  <si>
    <t>09:17</t>
  </si>
  <si>
    <t>16.02.2021 09:22</t>
  </si>
  <si>
    <t>Anna</t>
  </si>
  <si>
    <t>Hüquq fakültəsinin professor-müəllim heyəti və tələbələri Vətən Müharibəsində iştirak etmiş məzunlarla görüşdü ətraflı:</t>
  </si>
  <si>
    <t>https://xeber.media/news/16236946/bdu-nun-huquq-fakultesinin-veten-muharibesi-istirakcisi-olmus-mezunlari-ile-onlayn-gorus
BDU-nun Hüquq fakültəsinin Vətən müharibəsi iştirakçısı olmuş məzunları ilə onlayn görüş
Bakı Dövlət Universitetinin (BDU) Hüquq fakültəsinin Vətən müharibəsində iştirak etmiş məzun və tələbələri ilə onlayn görüş keçirilib. Milli Məclisin Müdafiə, təhlükəsizlik və korrupsiya ilə mübarizə komitəsinin sədri Ziyafət Əsgərov, universitetin Dövlət ...</t>
  </si>
  <si>
    <t>Positive</t>
  </si>
  <si>
    <t>Günel İsgəndər</t>
  </si>
  <si>
    <t>09:16</t>
  </si>
  <si>
    <t>Eltun</t>
  </si>
  <si>
    <t>09:15</t>
  </si>
  <si>
    <t>16.02.2021 09:20</t>
  </si>
  <si>
    <t>Yunanıstanın "Bluesky" televiziya kanalının jurnalisti İoannis Teodoratos 2050-ci ildə Türkiyənin təsir dairəsinə düşəcək xəritə ilə bağlı analiz aparıb. Axar.az istinadla...
Türkiyə bunu reallaşdırsa, Aİ olmayacaq - ŞOK İDDİA - 16.02.2021
Türkiyə bunu reallaşdırsa, Aİ olmayacaq - ŞOK ...
https://www.x24.az/xeberler/turkiye-bunu-reallasdirsa-a-olmayacaq--sok-dda</t>
  </si>
  <si>
    <t>X24.AZ</t>
  </si>
  <si>
    <t>09:14</t>
  </si>
  <si>
    <t>Neşve Azərbaycan-Ye, İç, Xoşbəxt ol</t>
  </si>
  <si>
    <t>Neşve Azərbaycan-Ye, İç, Xoşbəxt ol
Azərbaycanda fəaliyyət göstərən Türkiyənin ilk yerli qurme qəhvə, çay restoranı NEŞVE sizi gözəl məkana dəvət edir! Neşve Azərbaycanın məqsədi, ən yüksək səviyyədə keyfiyyətli, fərqli çeşidlərdə və sağlam yeməklər təqdim etməkdir! Restoranın daxilində uşaq əyləncə mərkəzi, VİP otaq, Namaz otağı, uşaq yedirtmə otağı və digər çox gözəl məkanlar istifadəyə verilib. Sizi məkanımıza dəvət edirik! 
NeşveYe! İç! Xoşbəxt ol! 
Bakı., N.Nərimanov rayonu Əhməd Rəcəbli küç., 40 
 (+994)12 525 01 01 
Azpromedia</t>
  </si>
  <si>
    <t>09:11</t>
  </si>
  <si>
    <t>16.02.2021 09:23</t>
  </si>
  <si>
    <t>Zefer Memmedov</t>
  </si>
  <si>
    <t>https://scontent-lga3-1.xx.fbcdn.net/v/t45.1600-4/cp0/e15/q75/spS444/s960x960/148245825_6239371471768_1152422707534597266_n.jpg?_nc_cat=105&amp;ccb=3&amp;_nc_sid=67cdda&amp;_nc_ohc=MeEugPE8GLkAX-wMLi8&amp;_nc_ad=z-m&amp;_nc_cid=0&amp;_nc_ht=scontent-lga3-1.xx&amp;_nc_tp=31&amp;oh=5c5f04ed299084c99f56f50517c90d8b&amp;oe=6051B5AA</t>
  </si>
  <si>
    <t>09:08</t>
  </si>
  <si>
    <t>16.02.2021 09:14</t>
  </si>
  <si>
    <t>Kristine H</t>
  </si>
  <si>
    <t>Kenan Meherremov</t>
  </si>
  <si>
    <t>Sumqayit</t>
  </si>
  <si>
    <t>Jorat</t>
  </si>
  <si>
    <t>09:07</t>
  </si>
  <si>
    <t>16.02.2021 09:07</t>
  </si>
  <si>
    <t>Евгений Соловьёв</t>
  </si>
  <si>
    <t>16.02.2021 09:12</t>
  </si>
  <si>
    <t>Saatlı Gənclər Evi</t>
  </si>
  <si>
    <t>vəkil dostlarım var, hamısının dolanışığı boşanmalardan çıxır, vəssalam. 
Yaxud, ölkədə azad media deyilən bir şey yoxdursa, mən niyə peşəkar jurnalist olmaq üçün özümə əziyyət verməliyəm? Tutalım, mən dörd il bakalavr, iki il də magistr təhsili alıb peşəkar jurnalist oldum. Gedib harda işləyəcəm? Azərbaycanda o peşəkarlıq xüsusiyyətlərini əsas götürən bir media qurumu varmı? Zəng eləyib Fəzail Ağamalıya, Hafiz Hacıyevə müxalifəti söydürüb, sonra da diktafondan köçürüb sayta qoyub ayda da 500-600 manat maaş almaq üçün dörd il jurnalist təhsili almaq lazımdır?
Yaxud, bütün günü AzTV-də Ermənistan çökür, Azərbaycan dirçəlir, sırf hakimiyyətin apardığı siyasəti tutuquşu kimi təkrarlamaq üçün politologiya oxumaq lazımdır? 
Ölkə deyil, həsənsoxdu dəyirmanıdır. Hərə bir yalanla başını dolandırır. :(
©️ Kəramət Böyükçöl</t>
  </si>
  <si>
    <t>Babek Kalayev</t>
  </si>
  <si>
    <t>Qazakh</t>
  </si>
  <si>
    <t>Gazakh</t>
  </si>
  <si>
    <t>https://scontent-lga3-2.xx.fbcdn.net/v/t1.0-9/fr/e15/q75/151080687_1846532552188917_5753868532819493969_n.jpg?_nc_cat=109&amp;ccb=3&amp;_nc_sid=8bfeb9&amp;_nc_ohc=syFws1_723YAX-beccJ&amp;_nc_ad=z-m&amp;_nc_cid=0&amp;_nc_ht=scontent-lga3-2.xx&amp;tp=23&amp;oh=79c2e82d067f1a3d39dc6ff34e07d50a&amp;oe=605136FA</t>
  </si>
  <si>
    <t>İlham Əliyev və birinci xanım Mehriban Əliyeva Füzuli, Zəngilan, Laçın və Cəbrayıl rayonlarında olublar
https://president.az/articles/50632</t>
  </si>
  <si>
    <t>Aylin Vezirqizi</t>
  </si>
  <si>
    <t>https://scontent-lga3-1.xx.fbcdn.net/v/t1.0-9/e15/q75/s960x960/151148363_10164572691015315_7494310827259964698_o.jpg?_nc_cat=100&amp;ccb=3&amp;_nc_sid=0debeb&amp;_nc_ohc=_bTjpi5IB40AX_xoB92&amp;_nc_ad=z-m&amp;_nc_cid=0&amp;_nc_ht=scontent-lga3-1.xx&amp;tp=22&amp;oh=1a53dc29314a3156f65b6b413f3d91e0&amp;oe=6052F615</t>
  </si>
  <si>
    <t>09:06</t>
  </si>
  <si>
    <t>16.02.2021 09:11</t>
  </si>
  <si>
    <t>09:05</t>
  </si>
  <si>
    <t>16.02.2021 09:10</t>
  </si>
  <si>
    <t>Samsung Galaxy A71
6/128GB-745AZN
_
Ünvan: Qara Qarayev metrosunun çıxışı (Panda Kids çıxışı)
Mağaza: BİR TELECOM
Əlaqə :  051-560-80-80
_
 Ünvan: 20 Yanvar M/S çıxışı Sumqayıt istiqamətində gedəndə sağdakı çıxış, Azərsu tərəfdəki çıxışla paralel sağdakı çıxış)
Mağaza: BİR TELECOM
Əlaqə: 051-666-67-68
_
 Ünvan: Nizami mall 3 cü mərtəbə
Mağaza: XİAOMİ AZƏRBAYCAN ( Nizami mall karantine görə müvəqqəti olaraq bağlıdır)
_
KREDİT YOXDUR
 TƏZƏ
Qeydiyyatlı
1 İL Zəmanət
Ram : 6GB
Yaddaş : 128GB
⚙️Android : 10.0 One UI 2
Batareya</t>
  </si>
  <si>
    <t>Xiaomi, Samsung</t>
  </si>
  <si>
    <t>Azərbaycanın Birinci vitse-prezidenti Mehriban Əliyeva Zəngilanda olarkən lentə aldığı görüntüləri rəsmi İnstaqram hesabında paylaşıb.</t>
  </si>
  <si>
    <t>Hesenov</t>
  </si>
  <si>
    <t>AMERİKA HİNDULARI TÜRKLƏRDİR?
BABİL QÜLLƏSİ RUBRİKASINDAN III YAZI.
AMERİKA HİNDULARININ MƏNŞƏYİ: TÜRK İZİ BARƏSİNDƏ DÜŞÜNCƏLƏR… | "Fədai" qəzeti
Araz ŞƏHRİLİ Araşdırmaçı-jurnalist BABİL QÜLLƏSİ RUBRİKASINDAN Yazımıza Amerika yerlilərinin nümayəndəsi, ötən əsrin 70-ci illərində keçmiş SSRİ-də olmuş Cek Raşinqin sözləri ilə başlayaq: "Mənsu
https://fedai.az/?p=29510</t>
  </si>
  <si>
    <t>ƏliƏkbər Şahrili</t>
  </si>
  <si>
    <t>Hərbi Məlumatlar</t>
  </si>
  <si>
    <t>09:04</t>
  </si>
  <si>
    <t>İnşallah növbəti səfərin Kəlbəcər olsun.</t>
  </si>
  <si>
    <t>Perviz Mikayilov</t>
  </si>
  <si>
    <t>09:03</t>
  </si>
  <si>
    <t>Mehriban Əliyeva Laçın rayonuna girişdə “Ay Laçın, can Laçın, mən sənə qurban Laçın” dedi</t>
  </si>
  <si>
    <t>var ol deyerli komanndan....</t>
  </si>
  <si>
    <t>Азим Маестро Мамедов</t>
  </si>
  <si>
    <t>09:01</t>
  </si>
  <si>
    <t>16.02.2021 09:04</t>
  </si>
  <si>
    <t>Republic of Artsakh (also known as Nagorno-Karabakh)—perpetrating a litany of war crimes and forcibly displacing 100,000 people—some of the world oldest monuments to Christianity face the very real threat of destruction.
As Armenians—and Christians everywhere—now look for global leadership to preserve this living chapter of early Christian history, the United Nations has been notably absent.
The region has yet to receive a UNESCO delegation to assess the status of Armenian cultural sites following Azerbaijan's territorial conquest. Even for</t>
  </si>
  <si>
    <t>Hajian Sanadroug Bedros</t>
  </si>
  <si>
    <t>Fresno</t>
  </si>
  <si>
    <t>09:00</t>
  </si>
  <si>
    <t>Jurnalist Aytən Səfərovanın həyat yoldaşı ağacları Naximov küçəsində qırıb obyekt tikir.
"HÜCUM EDİRLƏR BİZƏ, ÖZBAŞINALIQ BAŞ ALIB GEDİR"- Xətaidə sakinlər ağacların KƏSİLMƏSİNƏ ETİRAZ EDİR
http://youtube.com/kanal13az/join - bu linkə basıb Kanal13-ün sponsoru olun və xüsusi videolarımızı yalnız siz izləyin!"HÜCUM EDİRLƏR BİZƏ, ÖZBAŞINALIQ BAŞ ...
https://youtube.com/watch?v=b4SSkv7l5nw&amp;feature=share</t>
  </si>
  <si>
    <t>Shahin Alizade</t>
  </si>
  <si>
    <t>Ölkədə ilk dəfə tələbələrin "Müasir Azərbaycan  Tələbələri" jurnalı çap edildi. Çap edilmiş jurnallarda hansı tələbənin adları varsa həmin tələbələrə jurnal təqdim ediləcək. Digər şəxslər ödəniş ilə  "Tələbə Kitab Evindən" əldə edə bilər. 
Jurnalı əldə etmək istəyən şəxslər üçün əlaqə: 0552219799 (wp)
https://instagram.com/telebe_kitab_evi?igshid=1botok4appca</t>
  </si>
  <si>
    <t>Modern Azerbaijan Universities</t>
  </si>
  <si>
    <t>08:58</t>
  </si>
  <si>
    <t>16.02.2021 08:59</t>
  </si>
  <si>
    <t>-patrioticheskaya-onlayn-viktorina-k-shtyku-priravnyavshie-pero/
#ПисателипоэтызащитникиОтечества
#Центральная_библиотека_поселка_Чаны
Литературно-патриотическая онлайн-викторина "К штыку приравнявшие перо"
Друзья, Центральная библиотека приглашает вас принять участие в литературно-патриотической ...
http://chanylib.ru/ru/media/news/novosti/literaturno-patrioticheskaya-onlayn-viktorina-k-shtyku-priravnyavshie-pero/</t>
  </si>
  <si>
    <t>Карина Тоцкая</t>
  </si>
  <si>
    <t>Библиотечные акции 2021 года</t>
  </si>
  <si>
    <t>Novosibirsk Oblast</t>
  </si>
  <si>
    <t>Chany</t>
  </si>
  <si>
    <t>16.02.2021 09:00</t>
  </si>
  <si>
    <t>PRESS RELEASE: Tufenkian Foundation Begins Major Home Renovation Project in the Villages of Martuni</t>
  </si>
  <si>
    <t>eighth-century khatchkar (cross-stone) here; we have an ancient church here. We have to make sure that our villagers remain here and carry on their families’ legacies,” Abrahamyan said.
* * *
Established in 1999, the Tufenkian Foundation addresses the most pressing social, economic, cultural, and environmental challenges facing Armenia and Artsakh (Nagorno-Karabagh). Since its inception, the Tufenkian Foundation has supported various community initiatives as well as civic activism and public advocacy campaigns to help improve life in Armenia, while</t>
  </si>
  <si>
    <t>16.02.2021 08:58</t>
  </si>
  <si>
    <t>Трехстороннее заявление от 9 ноября не предполагает создание транспортных коридоров. Об этом заявила пресс-секретарь МИД Армении Анна Нагдалян, комментируя “Арменпресс” заявление Президента Азербайджана Ильхама Алиева о том, что указанное заявление содержит положение о создании транспортного коридора в Нахчыван.
«В 9-м пункте трехстороннего заявления от 9-го ноября отмечается “о разблокировании всех экономических и транспортных связей в регионе”, и именно с этих позиций Армения выступает в вопросах установления стабильности в регионе и</t>
  </si>
  <si>
    <t>08:56</t>
  </si>
  <si>
    <t>16.02.2021 09:01</t>
  </si>
  <si>
    <t>16.02.2021 09:59</t>
  </si>
  <si>
    <t>Британский фотограф и журналист армянского происхождения Онник Крикорян выразил желание запечатлеть праздник Новруз в Азербайджане. 
«Да, честно говоря, мне бы очень хотелось в этом году заснять Новруз в Азербайджане. До сих пор я снимал (праздник) только в Марнеули. Однажды я сниму его и в Азербайджане, но когда?», – написал журналист на своей страничке в Twitter.
О.Крикорян уже подвергся нападкам за свою критику Н.Пашиняна за рубежом…
@bulvarBaku</t>
  </si>
  <si>
    <t>Маир Алиев</t>
  </si>
  <si>
    <t>16.02.2021 09:33</t>
  </si>
  <si>
    <t>Bura vətəndir - Misginli kəndi - 15.02.2021</t>
  </si>
  <si>
    <t>Bura vətəndir - Misginli kəndi - 15.02.2021
https://www.facebook.com/ictimai.tv/
https://www.instagram.com/ictimaitv.official/
https://itv.az/
#İTV 
#Buravətəndir 
#ictimaitv #video #televiziya #baku #videolar #itv</t>
  </si>
  <si>
    <t>08:55</t>
  </si>
  <si>
    <t>Fəxrəddin Meydanlı</t>
  </si>
  <si>
    <t>Mehriban Əliyeva Zəngilandan video paylaşdı
Prezident İlham Əliyev birinci xanım Mehriban Əliyeva və qızları Leyla Əliyeva Füzuli, Zəngilan, Laçın və Cəbrayıl rayonlarında olublar."Yeni Tv"nin ...
https://youtu.be/C_5c3rQMWiY</t>
  </si>
  <si>
    <t>Cəyirli Tam Orta Məktəb</t>
  </si>
  <si>
    <t>Qobustan</t>
  </si>
  <si>
    <t>16.02.2021 08:55</t>
  </si>
  <si>
    <t>эксклюзивный СЕРТИФИКАТ!
Удачи!
http://chanylib.ru/ru/media/news/novosti/literaturno-patrioticheskaya-onlayn-viktorina-k-shtyku-priravnyavshie-pero/
#ПисателипоэтызащитникиОтечества
#Центральная_библиотека_поселка_Чаны
Литературно-патриотическая онлайн-викторина "К штыку приравнявшие перо"
Друзья, Центральная библиотека приглашает вас принять участие в литературно-патриотической ...
http://chanylib.ru/ru/media/news/novosti/literaturno-patrioticheskaya-onlayn-viktorina-k-shtyku-priravnyavshie-pero/</t>
  </si>
  <si>
    <t>Библиотечные акции</t>
  </si>
  <si>
    <t>08:54</t>
  </si>
  <si>
    <t>16.02.2021 09:17</t>
  </si>
  <si>
    <t>İTV Xəbər - 15.02.2021 (12:00)</t>
  </si>
  <si>
    <t>İTV Xəbər - 15.02.2021 (12:00)
https://www.facebook.com/ictimai.tv/
https://www.instagram.com/ictimaitv.official/
https://itv.az/
#İTV 
#İTVXəbər 
#ictimaitv #video #televiziya #baku #videolar #itv</t>
  </si>
  <si>
    <t>08:53</t>
  </si>
  <si>
    <t>Nübar Əbil və Səfiyar Məcnun - Yeməsəm olmaz - Neftçala</t>
  </si>
  <si>
    <t>Nübar Əbil və Səfiyar Məcnun - Yeməsəm olmaz - Neftçala
https://www.facebook.com/ictimai.tv/
https://www.instagram.com/ictimaitv.official/
https://itv.az/
#İTV 
#Yeməsəmolmaz 
#ictimaitv #video #televiziya #baku #videolar #itv</t>
  </si>
  <si>
    <t>the Republic of Artsakh (also known as Nagorno-Karabakh)—perpetrating a litany of war crimes and forcibly displacing 100,000 people—some of the world oldest monuments to Christianity face the very real threat of destruction.
As Armenians—and Christians everywhere—now look for global leadership to preserve this living chapter of early Christian history, the United Nations has been notably absent.
The region has yet to receive a UNESCO delegation to assess the status of Armenian cultural sites following Azerbaijan's territorial conquest. Even</t>
  </si>
  <si>
    <t>Sanadroug Bedros Hajian</t>
  </si>
  <si>
    <t>Aragatsotn Province</t>
  </si>
  <si>
    <t>Ashtarak</t>
  </si>
  <si>
    <t>https://scontent-lht6-1.xx.fbcdn.net/v/t1.0-9/e15/q75/s960x960/150726715_10225165734152209_4843592138350716769_o.jpg?_nc_cat=106&amp;ccb=3&amp;_nc_sid=730e14&amp;_nc_ohc=5ygkcLCE9YQAX-MkvuQ&amp;_nc_ad=z-m&amp;_nc_cid=0&amp;_nc_ht=scontent-lht6-1.xx&amp;tp=22&amp;oh=b09a5861b85a52030699c8a47777ccf3&amp;oe=60506E40</t>
  </si>
  <si>
    <t>16.02.2021 09:02</t>
  </si>
  <si>
    <t>Sevinc Osmanqızı Azərbaycandakı tərəfdaşları ilə dalaşdı - sensasion səbəblər
⭕️“Budurmu sizi qonaq etməkdən sonra mənə qoyduğunuz hörmət?” – aparıcı bu siyasi düşərgəyə sitəm etdi</t>
  </si>
  <si>
    <t>Qarabağinfo</t>
  </si>
  <si>
    <t>08:51</t>
  </si>
  <si>
    <t>ushbu konferensiya aynan siz uchun
Vaqtni boy bermang ro'yxatga yoziling
Biz maqsadlar SARI qadam tashlashni boshladik
Ro'yxatdan o'tish uchun manzil
@Golden_Star_qabul 
Yo'nalishlarimiz:
 ⭐️Adabiyot
⭐️ Jurnalistika
⭐️Bloggerlik 
⭐️ Musiqa Va San'at
⭐️Dizaynerlik
⭐️Aktyorlik
⭐️Rassomchilik
Platforma :Zoom /Telegram
O'tkazilish Sanasi:15-16 mart
Bizning kanal :@G_o_l_d_e_n_s_t_ar</t>
  </si>
  <si>
    <t>Butterfly</t>
  </si>
  <si>
    <t>O‘zbekiston yosh shoirlari</t>
  </si>
  <si>
    <t>Ozan məclisi - Aşıq repertuarları - 14.02.2021</t>
  </si>
  <si>
    <t>Ozan məclisi - Aşıq repertuarları - 14.02.2021
https://www.facebook.com/ictimai.tv/
https://www.instagram.com/ictimaitv.official/
https://itv.az/
#İTV 
#Ozanməclisi 
#ictimaitv #video #televiziya #baku #videolar #itv</t>
  </si>
  <si>
    <t>16.02.2021 08:51</t>
  </si>
  <si>
    <t>Акции и конкурсы для библиотекарей</t>
  </si>
  <si>
    <t>08:50</t>
  </si>
  <si>
    <t>Formula İ - 14.02.2021</t>
  </si>
  <si>
    <t>Formula İ - 14.02.2021
https://www.facebook.com/ictimai.tv/
https://www.instagram.com/ictimaitv.official/
https://itv.az/
#İTV
#Formulaİ 
#ictimaitv #video #televiziya #baku #videolar #itv</t>
  </si>
  <si>
    <t>16.02.2021 08:50</t>
  </si>
  <si>
    <t>Учение в Нахчыване. Как сообщает пресс-служба Минобороны Азербайджана, к учениям были привлечены армейская авиация,</t>
  </si>
  <si>
    <t>Military News ,   Yo goyde negede raket tutmusug amma yenede mence gerey yenileyek.Men cox istiyerdimki bizimkiler Israilden Xec-2 alsinar</t>
  </si>
  <si>
    <t>Ulvi Haciyev</t>
  </si>
  <si>
    <t>Military News | Азербайджан | Турция</t>
  </si>
  <si>
    <t>. Большая часть команды сосредоточена в г. Москва и г. Дмитров (Московская область).  Будем рады видеть в наших рядах талантливого, активного, самостоятельного, открытого к новой информации и другим мнениям, не безразличного сотрудника. Необходимо писать на самые разные темы: стройка, детские праздники, интернет-магазины. Вы будете готовить контент исключительно для самых важных страниц сайта.  Рассматриваем кандидатов с опытом работы от 1-ого года в области копирайтинга/журналистики! Предстоит много работать индивидуально и в команде.  После телефонного интервью кандидату будет предложено пройти тестовое задание в виде подготовки 2-ух разных текстов (информационный + коммерческий)
https://www.fl.ru/projects/4667093/kopirayter_jurnalist.html</t>
  </si>
  <si>
    <t>Заявки, лиды, проекты и задач на рерайт/копирайт</t>
  </si>
  <si>
    <t>Sverdlovsk Oblast</t>
  </si>
  <si>
    <t>Yekaterinburg</t>
  </si>
  <si>
    <t>08:49</t>
  </si>
  <si>
    <t>Etibar Mikailov burasi Azerbaycan. Mocuzeler olkesidir.</t>
  </si>
  <si>
    <t>Nuriyyə Devrali</t>
  </si>
  <si>
    <t>Hunan</t>
  </si>
  <si>
    <t>Changsha City</t>
  </si>
  <si>
    <t>16.02.2021 08:54</t>
  </si>
  <si>
    <t>EH INI BENER TAPI 
@jajanbhlabels tim ga beli tp ga nyesel amat sich. buang duit ke jurnalist nya‍♀️</t>
  </si>
  <si>
    <t>tyas</t>
  </si>
  <si>
    <t>08:48</t>
  </si>
  <si>
    <t>Industries in Brazil and Azerbaijan benefit from the support of mobile operators | Instant News</t>
  </si>
  <si>
    <t>battery life, reliable connectivity and downlink speeds of up to 120 kbps.
Brazilian business, utility companies, agriculture and financial services are expected to be profitable sectors.
Meanwhile in Azerbaijan, Bakcell became the first cellular operator in the country to start providing mobile internet not only on land but also at sea.
The agreement on the provision of offshore mobile internet services signed with one of the largest oil companies operating in the country (the company’s press release did not specify which) has brought mobile internet to four ships and one oil platform.
Personnel working on ships and oil rigs will be able to take advantage of the unlimited mobile internet at speeds of up to 10 Mbps. OTHER ARTICLES YOU MAY BE INTERESTED IN …
.</t>
  </si>
  <si>
    <t>NewsDesk</t>
  </si>
  <si>
    <t>instant.com.pk</t>
  </si>
  <si>
    <t>Pakistan</t>
  </si>
  <si>
    <t>Rasman! Alaba «Real» bilan kelishuvga erishdi</t>
  </si>
  <si>
    <t>Xabaringiz bor, «Bavariya» himoyachisi David Alaba tez orada Madridning «Real» klubi bilan kelishuvga erishish arafasida ekanligi to‘g‘risida xabar bergan edik.   Jurnalist Fabrisio Romanoning yozishicha, «qirollik klubi» allaqachon avstriyalik futbolchi bilan dastlabki bitim borasida kelishib olgan. Bo‘lajak shartnoma 2025 yilgacha bo‘lgan muddatda tuziladi.   Eslatib o‘tamiz, yozda «qizillar» safini erkin agent sifatida tark etadigan Alaba jamoaga 2009 yilda kelib qo‘shilgan edi. U bu oraliqda jami 25 ta sovrin yutishga erishdi.</t>
  </si>
  <si>
    <t>stadion.uz</t>
  </si>
  <si>
    <t>08:47</t>
  </si>
  <si>
    <t>Azərbaycanda istifadə olunan vaksinin effektlivli 92%-dir</t>
  </si>
  <si>
    <t>Azərbaycanda istifadə olunan vaksinin effektlivli  92%-dir
Copyright © AZTV
YouTube kanalına abunə olun: https://bit.ly/2ZKtzKO​
Facebook - https://bit.ly/38x28YP​
İnstagram - https://bit.ly/2Z3BBPX​ 
Twitter - https://bit.ly/2VPe976​
Youtube - https://bit.ly/31Qb1eY​
Telegram: https://bit.ly/3heof98​
«Azərbaycan Televiziya və Radio Verilişləri» Qapalı Səhmdar Cəmiyyəti ölkəmizin ən qocaman televiziya və radio qurumudur. Azərbaycan Radiosu 1926-cı il noyabrın 6-da, Azərbaycan televiziyası 1956-cı il fevralın 14-də yaradılıb. 
Azərbaycan</t>
  </si>
  <si>
    <t>görə təşəkkür edilib. 
Şəhidin atası Şirəliyev Yusif və anası Şirəliyeva Şölə şəhid ailələrinə göstərilən diqqət və qayğıya görə ölkə başçısı İlham Əliyev və Birinci vitse-prezident Mehriban Əliyevaya öz təşəkkürünü ifadə edib. Şəhidin ailə üzvləri, həmçinin Abşeron rayonunda şəhidlərin məzarüstünün hazırlanması, yas mərasimlərinin təşkili üçün  və küçələrə şəhidlərin adının verilməsinə görə Abşeron rayon İcra Hakimiyyəti rəhbərliyinə də minnətdarlığını bildiriblər.
Qeyd edək ki, Abşeron RİH başçısının tapşırığına əsasən Şəhidin xatirəsinin əbədiləşdirilməsi məqsədi ilə yaşadığı küçəyə adı verilib, uzunluğu 1.3 km, eni isə 8 metr olan küçəyə asfalt qırıntısı və çınqıl tökülərək yayılıb. Küçənin giriş hissəsində inşa olunan abidə kompleksinə şəhidin fotoları vurulub, ətrafı abadlaşdılrır.</t>
  </si>
  <si>
    <t>Talie Mirzeyeva</t>
  </si>
  <si>
    <t>https://scontent-lga3-1.xx.fbcdn.net/v/t15.5256-10/fr/e15/q75/142900593_3658451634274580_6553097793960680275_n.jpg?_nc_cat=105&amp;ccb=3&amp;_nc_sid=1055be&amp;_nc_ohc=UArrznqJBYcAX-8hxq_&amp;_nc_ad=z-m&amp;_nc_cid=0&amp;_nc_ht=scontent-lga3-1.xx&amp;tp=23&amp;oh=2ac7c9937e9a74578dcf3306b737f4cd&amp;oe=604FD3BF</t>
  </si>
  <si>
    <t>Diqqət mərkəzi - Yekun - 14.02.2021</t>
  </si>
  <si>
    <t>Diqqət mərkəzi - Yekun - 14.02.2021
https://www.facebook.com/ictimai.tv/
https://www.instagram.com/ictimaitv.official/
https://itv.az/
#İTV 
#DiqqətmərkəziYekun 
#ictimaitv #video #televiziya #baku #videolar #itv</t>
  </si>
  <si>
    <t>08:46</t>
  </si>
  <si>
    <t>16.02.2021 10:09</t>
  </si>
  <si>
    <t>AXCP sədri Əli Kərimli yazır:
16 gündən sonra nikbin ovqatla bitən aclıq. Hacı Tale dünəndən aclıq aksiyasını dayandırıb. Belə ki, İnanclı Məhbusların Hüquqlarını Müdafiə Komitəsinin həmsədrləri, Milli Şura Koordinasiya Mәrkәzinin üzvləri Eldəniz Quliyev və Rövşən Əhmədli Qobustan həbsxanasında Hacı Tale Bağırzadə, Hacı Mövsüm Səmədov və Cabbar Cabbarlı ilə görüşə biliblər. Tale Bağırzadə komitə həmsədrlərinin, Milli Şura rəhbərliyinin, çoxminli tərəfdarlarının xahişlərini nəzərə alaraq 16 gündən sonra aclıq aksiyasını dayandırıb. Hacı Tale</t>
  </si>
  <si>
    <t>Nicat Agayev</t>
  </si>
  <si>
    <t>https://scontent-lax3-1.xx.fbcdn.net/v/t1.0-9/fr/e15/q75/52595831_2572447762981716_7973428522406379520_n.jpg?_nc_cat=104&amp;ccb=3&amp;_nc_sid=730e14&amp;_nc_ohc=O6H-fYD1AZYAX9ok7_h&amp;_nc_ad=z-m&amp;_nc_cid=0&amp;_nc_ht=scontent-lax3-1.xx&amp;tp=23&amp;oh=b3e6a1df99977be99d9406af19e3a400&amp;oe=6050EEF0</t>
  </si>
  <si>
    <t>08:45</t>
  </si>
  <si>
    <t>16.02.2021 09:18</t>
  </si>
  <si>
    <t>İTV Xəbər - 15.02.2021 (15:00)</t>
  </si>
  <si>
    <t>İTV Xəbər - 15.02.2021 (15:00)
https://www.facebook.com/ictimai.tv/
https://www.instagram.com/ictimaitv.official/
https://itv.az/
#İTV 
#İTVXəbər 
#ictimaitv #video #televiziya #baku #videolar #itv</t>
  </si>
  <si>
    <t>16.02.2021 08:45</t>
  </si>
  <si>
    <t>Литературно-патриотическая онлайн-викторина "К штыку приравнявшие перо"
Друзья, Центральная библиотека приглашает вас принять участие в литературно-патриотической ...
http://chanylib.ru/ru/media/news/novosti/literaturno-patrioticheskaya-onlayn-viktorina-k-shtyku-priravnyavshie-pero/
#23февраля #ДеньзащитникаОтечества
*****
«К ШТЫКУ ПРИРАВНЯВШИЕ ПЕРО» литературно-патриотическая онлайн-викторина. (СЕРТИФИКАТ)
23 февраля в России отмечается день воинской славы России - «День защитника Отечества.
 *****
Отечественная история в каждом столетии</t>
  </si>
  <si>
    <t>08:44</t>
  </si>
  <si>
    <t>эксклюзивный СЕРТИФИКАТ!
Удачи!
 http://chanylib.ru/ru/media/news/novosti/literaturno-patrioticheskaya-onlayn-viktorina-k-shtyku-priravnyavshie-pero/
#ПисателипоэтызащитникиОтечества
#Центральная_библиотека_поселка_Чаны
Литературно-патриотическая онлайн-викторина "К штыку приравнявшие перо"
Друзья, Центральная библиотека приглашает вас принять участие в литературно-патриотической ...
http://chanylib.ru/ru/media/news/novosti/literaturno-patrioticheskaya-onlayn-viktorina-k-shtyku-priravnyavshie-pero/</t>
  </si>
  <si>
    <t>Центральная библиотека поселка Чаны</t>
  </si>
  <si>
    <t>08:43</t>
  </si>
  <si>
    <t>16.02.2021 08:44</t>
  </si>
  <si>
    <t>Casele viitorului, proiectate să gândească în locul nostru. Iniţiativa a doi tineri din Satu-Mare</t>
  </si>
  <si>
    <t>. Avantajul sistemelor smart-home e că dacă se apelează la consultanţă încă din faza incipientă a construcţiei, costurile pot fi distribuite pe parcursul mai multor ani”, spune Daniel. Cerere pentru astfel de sisteme există, iar cei doi antreprenori sunt convinşi că în viitor sistemele smart vor deveni o necesitate pentru fiecare locuinţă.  Vă recomandăm să mai citiţi:   FOTO Cea mai „deşteaptă“ casă din România aparţine unui jurnalist. Este controlată prin telefon, produce căldură, dar şi „benzină“ pentru maşină   Casa modulară ar putea fi proiectul care schimbă locuinţele prin tehnologie   Casele smart sunt făcute de aşa natură încât să gândească în locul proprietarului. Casa ştie când să închidă geamurile şi uşa, fără intervenţia umană. FOTO Facebook Conekt Smart Home</t>
  </si>
  <si>
    <t>adevarul.ro</t>
  </si>
  <si>
    <t>08:42</t>
  </si>
  <si>
    <t>16.02.2021 08:47</t>
  </si>
  <si>
    <t>Prezident İlham Əliyev və birinci xanım Mehriban Əliyeva Füzuli, Zəngilan, Laçın və Cəbrayıl rayonlarında olublar - https://president.az/articles/50632</t>
  </si>
  <si>
    <t>BİNƏQƏDİ RİH</t>
  </si>
  <si>
    <t>Guangxi</t>
  </si>
  <si>
    <t>08:40</t>
  </si>
  <si>
    <t>16.02.2021 08:43</t>
  </si>
  <si>
    <t>#hayotiy Amerika va Xitoy 6G ustida jang olib bormoqda, Ilon Mask Marsga uchmoqchi, bu yerda prezidentimiz 5 ta tashabbusni olg'a surib korrupsiya diktatorlikka qarshi kurashmoqda, u yerda esa Yevropa koronavirusga botib ketyapti, men esa yozaydigan ruch</t>
  </si>
  <si>
    <t>antiqa gap bo‘libdi</t>
  </si>
  <si>
    <t>صبر</t>
  </si>
  <si>
    <t>ᴢᴜʟᴍᴀᴛᴅᴀɢɪ xᴀʏᴏᴛʟᴀʀ</t>
  </si>
  <si>
    <t>08:39</t>
  </si>
  <si>
    <t>#hayotiy 
Amerika va Xitoy 6G ustida jang olib bormoqda, Ilon Mask Marsga uchmoqchi, bu yerda prezidentimiz 5 ta tashabbusni olg'a surib korrupsiya diktatorlikka qarshi kurashmoqda, u yerda esa Yevropa koronavirusga botib ketyapti, men esa yozaydigan ruchkamni uchi singani tufayli yozmaydigan ruchkamni qolipiga yozaykon pasta tiqib, pasta kaltalik qilgani uchun ruchkamni orqasiga qog'ozcha tiqish bilan bandman.</t>
  </si>
  <si>
    <t>TALEH</t>
  </si>
  <si>
    <t>08:38</t>
  </si>
  <si>
    <t>Ali Asghar Taheri</t>
  </si>
  <si>
    <t>08:37</t>
  </si>
  <si>
    <t>16.02.2021 09:50</t>
  </si>
  <si>
    <t>iqtisadi maraqlarımıza xidmət etməlidir. Digər xalqlar bizə xidmət göstərmək üçün yaranmışlar. Bizim adamlar ən yaxşı binalarda və saraylarda yaşayacaqlar. Yerlilərin ən yaxşı torpaqlarını əllərindən alacayıq. Özləri qoy bataqlıqda eşələnsinlər. Maksimum dərəcədə məhdudiyyətlər qoymaq lazımdır. Qəzet və kitab nəşri dayandırılmalıdır. Ən adi radioverilişlər olmalıdır. Yerli əhalini düşünməkdən məhrum etməliyik. Məktəb təhsilini məhv etməliyik. Başa düşmək lazımdır ki, onların savadlı olmasından bizə yalnız ziyan gələ bilər. Yoxsa bir-iki</t>
  </si>
  <si>
    <t>Амрулла Ширванов</t>
  </si>
  <si>
    <t>16.02.2021 09:24</t>
  </si>
  <si>
    <t>#hayotiy  Amerika va Xitoy 6G ustida jang olib bormoqda, Ilon Mask Marsga uchmoqchi, bu yerda prezidentimiz 5 ta tashabbusni olg'a surib korrupsiya diktatorlikka qarshi kurashmoqda, u yerda esa Yevropa koronavirusga botib ketyapti, men esa yozaydigan ruc</t>
  </si>
  <si>
    <t>@QALBIMDASAN@</t>
  </si>
  <si>
    <t>Barcha Fanlardan Quiz Testlar</t>
  </si>
  <si>
    <t>08:36</t>
  </si>
  <si>
    <t>DIQQAT TANLOV ❗️❗️❗️ 
SHOIRA, JURNALIST, TARJIMON VA JAMOAT ARBOBI ZULFIYA ISROILOVANING TAVALLUD KUNIGA BAG'ISHLAB "TA'LIM VA HUQUQ" KANALI "ZULFIYA IZDOSHLARI" NOMLI TANLOVNI E'LON QILADI.
Tanlov 15-fevral kunidan  28-fevral sanasiga qadar o'tkaziladi.  
 Tanlovda barcha (she'r, videorolik, taqdimot) qatnashishi mumkin.
 G'oliblar ovoz yig'ish () yo'li bilan aniqlanadi.
 Tanlov natijalari 01-mart kuni e'lon qilinadi.
O'RIN UCHUN DIPLOM
O'RIN UCHUN DIPLOM
O'RIN UCHUN</t>
  </si>
  <si>
    <t>TAJRIBALI USTOZMIZ</t>
  </si>
  <si>
    <t>#hayotiy 
Amerika va Xitoy 6G ustida jang olib bormoqda, Ilon Mask Marsga uchmoqchi, bu yerda prezidentimiz 5 ta tashabbusni olg'a surib korrupsiya diktatorlikka qarshi kurashmoqda, u yerda esa Yevropa koronavirusga botib ketyapti, men esa yozaydigan ruchkamni uchi singani tufayli yozmaydigan ruchkamni qolipiga yozaykon pasta tiqib, pasta kaltalik qilgani uchun ruchkamni orqasiga qog'ozcha tiqish bilan bandman.</t>
  </si>
  <si>
    <t>MEHNATSEVAR AZIZ USTOZLAR</t>
  </si>
  <si>
    <t>08:35</t>
  </si>
  <si>
    <t>Koronavirusa ən həssas insanlar açıqlandı</t>
  </si>
  <si>
    <t>https://news.day.az/azerinews/1316627.html Koronavirusa ən həssas insanlar açıqlandı Koronavirusa ən həssas insanlar açıqlandı Azərbaycanca , 16 февраля 2021 08:35 76
Tanınmış həkim və televiziya aparıcısı Yelena Malışeva koronavirusun ölümcül xəstəlik olduğunu söyləyib.
Day.Az xəbər verir ki, həkimin sözlərinə görə, virus xüsusilə yaşlı insanlar üçün risklidir.
"Yaşı 80-dən yuxarı olan və koronavirusa yoluxan hər üçüncü şəxs ölür, 70 yaşda ölüm riskinə hər dörd nəfərdən birində rast gəlinir, 60-70 yaş arasında isə hər beş nəfərdən biri infeksiyanın qurbanı olur.
Yaşlı insanlar peyvəndə daha asan dözür, koronavirusa yoluxma isə ondan min və milyon dəfə daha təhlükəlidir və peyvəndin bütün mümkün mənfi təsirlərini aşır", - həkim "Жить здорово!" (Sağlam yaşamaq) verilişində bildirib.</t>
  </si>
  <si>
    <t>news.day.az</t>
  </si>
  <si>
    <t>Blog</t>
  </si>
  <si>
    <t>08:33</t>
  </si>
  <si>
    <t>22 июля 2020 года господин Президент Ильхам Алиев присвоил мне звание «Заслуженный журналист Азербайджана».  Тогда для</t>
  </si>
  <si>
    <t>Bir daha Tebrikler!!!</t>
  </si>
  <si>
    <t>Tora Akhmedova</t>
  </si>
  <si>
    <t>Rahman  Haji</t>
  </si>
  <si>
    <t>08:31</t>
  </si>
  <si>
    <t>16.02.2021 08:48</t>
  </si>
  <si>
    <t>Eyni gündə Əliyev Laçına, ermənilər Kəlbəcərə. Toyda iştirak etdi?</t>
  </si>
  <si>
    <t>ƏLİ KƏRİMLİ İŞƏSİN SƏNİN ƏZİZLƏRİNİN AĞZINA(ay NADİR CAMAL  ADI ALTINDA YAZAN QƏHBƏNİN MANDALOŞKASI !!! )</t>
  </si>
  <si>
    <t>Sənan Əlili</t>
  </si>
  <si>
    <t>Azad Soz</t>
  </si>
  <si>
    <t>Germany</t>
  </si>
  <si>
    <t>Hozr 6qwdamisz nechanchi kurssz</t>
  </si>
  <si>
    <t>.&amp;.StudenT.&amp;.</t>
  </si>
  <si>
    <t>GULISTON DAVLAT UNIVERSITETI</t>
  </si>
  <si>
    <t>, это не решающий фактор. Тем, кто пройдет и кому необходимо будет подтянуть язык, дается еще полгода на изучение английского. 
Детали: https://bit.ly/3rMge12 
Central Asia-Azerbaijan Fellowship Program в George Washington University (США) – отличная программа для исследователей, ученых, журналистов, госслужащих, активистов. Я проходил там практику несколько месяцев и познакомился с замечательными людьми. Программа рассчитана на 5 месяцев, в течение которых стипендиат проходит различные курсы, воркшопы, занимается нетворкингом, защищает проект</t>
  </si>
  <si>
    <t>Кыргыз Медиа</t>
  </si>
  <si>
    <t>https://scontent-amt2-1.xx.fbcdn.net/v/t1.0-9/e15/q75/s960x960/150336162_10164548926585621_9188049501908649223_o.jpg?_nc_cat=102&amp;ccb=3&amp;_nc_sid=730e14&amp;_nc_ohc=ftcnAS_ioj0AX-Qxr-D&amp;_nc_ad=z-m&amp;_nc_cid=0&amp;_nc_ht=scontent-amt2-1.xx&amp;tp=22&amp;oh=7f94b65120bcadb46d6f81a69dedaf49&amp;oe=6052E576</t>
  </si>
  <si>
    <t>На Куре построили новый 175-метровый мост - фото</t>
  </si>
  <si>
    <t>Общая длина трех новых мостов на обновленной дороге составляет более ста метров. Реконструкция также предполагает строительство девяти подземных переходов.    БАКУ, 16 фев — Sputnik.  На автомобильной дороге республиканского значения Уджар-Зардаб-Агджабеди длиной 70 километров в рамках реконструкции построили семь новых мостов, самый длинный из которых достигает 175 метров, сообщает Sputnik Азербайджан со ссылкой на пресс-службу Государственного агентства "Автомобильные дороги Азербайджана".   Четырехпролетный мост возведен через реку Кура на</t>
  </si>
  <si>
    <t>Sputnik Азербайджан</t>
  </si>
  <si>
    <t>az.sputniknews.ru</t>
  </si>
  <si>
    <t>08:30</t>
  </si>
  <si>
    <t>Prezidentlə xanımı Füzuli, Zəngilan, Laçın və Cəbrayılda olub
Azərbaycan Prezidenti İlham Əliyev, birinci xanım Mehriban Əliyeva və qızları Leyla Əliyeva fevralın 14-də Füzuli, Zəngilan, Laçın və Cəbrayıl rayonla
https://qafqazinfo.az/news/detail/prezidentle-xanimi-fuzuli-zengilan-lacin-ve-cebrayilda-olub-314777</t>
  </si>
  <si>
    <t>Yeni Azərbaycan Partiyasının fəalları Səbail, Xəzər, Sabunçu, Göyçay, Bərdə, Hacıqabul, Kürdəmir, Mingəçevir, Xızı, Lerik, Gədəbəy, Qobustan, Salyan, İmişli, Goranboy, Lənkəran, Şəmkir, Samux rayonlarında şəhid və qazi ailələrini ziyarət ediblər. Onların problemləri ilə maraqlanıb, həllinə dəstək olublar. Eyni zamanda şəhidlərimizin məzarını ziyarət edib, gül-çiçək dəstələri düzüblər.</t>
  </si>
  <si>
    <t>https://scontent-lhr8-2.xx.fbcdn.net/v/t1.0-9/e15/q75/s960x960/150202549_2466682650144813_4510379433282496572_o.jpg?_nc_cat=101&amp;ccb=3&amp;_nc_sid=730e14&amp;_nc_ohc=9yDPDLlNUhcAX-DlnaG&amp;_nc_ad=z-m&amp;_nc_cid=0&amp;_nc_ht=scontent-lhr8-2.xx&amp;tp=22&amp;oh=2f126cf3b49a71ca7e9f099b44ee3ebd&amp;oe=60515BF1</t>
  </si>
  <si>
    <t>https://scontent-lga3-1.xx.fbcdn.net/v/t1.0-9/fr/e15/q75/150347657_3642266379202953_4871601591711032849_n.jpg?_nc_cat=102&amp;ccb=3&amp;_nc_sid=8bfeb9&amp;_nc_ohc=Kjs80UtR1gMAX-54GX5&amp;_nc_ad=z-m&amp;_nc_cid=0&amp;_nc_ht=scontent-lga3-1.xx&amp;tp=23&amp;oh=e44aaeba9995083bf922d3a78acb9ef2&amp;oe=6051A058</t>
  </si>
  <si>
    <t>16.02.2021 09:49</t>
  </si>
  <si>
    <t>Cavab Doğrudur!
  jurnalistika -  journalism 
 Sıra növbəti oyunçuya keçdi
Sonrakı  Mərhələyə(10) keçdiniz! İşlər çətinləşir...
 Cavablayan: Günel
Tapılacaq sözün
 İlk Hərfi: U
 Minimum:13 hərf olmalıdır.
 Cavab yazmaq üçün 20 saniyə vaxtınız var
 Mərhələ: 10
 Oyundakılar: 1/1</t>
  </si>
  <si>
    <t>jurnalistika</t>
  </si>
  <si>
    <t>Günel</t>
  </si>
  <si>
    <t>08:28</t>
  </si>
  <si>
    <t>Бажыдагы коррупция: Дагы эки адамга өкүм чыкканы белгилүү болду</t>
  </si>
  <si>
    <t>айып пул салынды. Бул маалыматты Биринчи май райондук сотунун басма сөз кызматы ырастады.
Экөө тең тергөө менен кызматташып Бажыда коррупциялык схема түзгөнү үчүн буга чейин Ражабалиев 12 млн. сом, Боронбаев 8 млн. сом бюджетке төгүп берген. https://www.azattyk.org/a/matraimov-ar-bir-mashinadan-para-algan-korrupsiya-kyrgyzstan/31099592.html
Тергөө аныктагандай, алар бул иштерди Мамлекеттик бажы кызматынын жетекчисинин мурдагы орун басары Райымбек Матраимов менен чогуу кылышкан.
Бишкектин Биринчи май райондук соту 11-февралда Райымбек</t>
  </si>
  <si>
    <t>azattyk.org</t>
  </si>
  <si>
    <t>Kyrgyzstan</t>
  </si>
  <si>
    <t>08:27</t>
  </si>
  <si>
    <t>Prezident İlham Əliyev və birinci xanım Mehriban Əliyeva Füzuli, Zəngilan, Laçın və Cəbrayıl rayonlarında olublar.</t>
  </si>
  <si>
    <t>Beyler Veliyev</t>
  </si>
  <si>
    <t>https://scontent-lga3-2.xx.fbcdn.net/v/t1.0-9/fr/e15/q75/150389573_3287499551350121_7004727178204507374_n.jpg?_nc_cat=105&amp;ccb=3&amp;_nc_sid=8bfeb9&amp;_nc_ohc=H-pd5IdbSe8AX96BhAI&amp;_nc_ad=z-m&amp;_nc_cid=0&amp;_nc_ht=scontent-lga3-2.xx&amp;tp=23&amp;oh=78a1ccb75de84c8aaa4f73b4038051aa&amp;oe=60514187</t>
  </si>
  <si>
    <t>08:26</t>
  </si>
  <si>
    <t>16.02.2021 08:28</t>
  </si>
  <si>
    <t>Solğun çiçəklər. Televiziya tamaşası. SCS</t>
  </si>
  <si>
    <t>Ceyhun Səlimzadə</t>
  </si>
  <si>
    <t>08:25</t>
  </si>
  <si>
    <t>Vahimə. Televiziya filmi. SCS</t>
  </si>
  <si>
    <t>08:24</t>
  </si>
  <si>
    <t>Bir titrəyən səsinə min can fəda</t>
  </si>
  <si>
    <t>Vasif Aliyev</t>
  </si>
  <si>
    <t>08:23</t>
  </si>
  <si>
    <t>Gəncədə qadın ərini bıçaqlayıb
Gündəlik qəzet
http://ucnoqta.az/mobile/news/112937</t>
  </si>
  <si>
    <t>Emin Nebili</t>
  </si>
  <si>
    <t>Ucnoqta.az</t>
  </si>
  <si>
    <t>Bakıda sənədsiz evlər nə vaxt sənədləşdiriləcək? - RƏSMİ CAVAB
Bakıda sənədsiz evlərin sənədləşdirilməsilə bağlı ölkə rəhbərinin tapşırığından 10 il keçir. 2011-ci ilin martında Bakı şəhər İcra Hakimiyyətində keçirilən müşavirədə prezident İlham Əliyev rəsmi
https://korrupsiya.info/sosial/8009-bakda-sndsiz-evlr-n-vaxt-sndldirilck-rsm-cavab.html</t>
  </si>
  <si>
    <t>Korrupsiyainfo Mediya</t>
  </si>
  <si>
    <t>08:22</t>
  </si>
  <si>
    <t>08:21</t>
  </si>
  <si>
    <t>16.02.2021 08:27</t>
  </si>
  <si>
    <t>Danışan məktub. Televiziya filmi. SCS</t>
  </si>
  <si>
    <t>Danışan məktub. Televiziya filmi. SCS
SCS</t>
  </si>
  <si>
    <t>08:20</t>
  </si>
  <si>
    <t>320 milyad dollarlıq Korrupsiya
  TƏCİLİ OXUYUN və
.
MƏKTUBU office@pa.gov.az E- mailə göndərin
Azərbaycan Respublikasının Prezidenti Cənab İlham Əliyevə.
CƏNAB PREZİDENT!
10 ildir MƏMURLAR CİNAYƏTKARLIQ edərək  Özəlləşdirməni Qanunlara və Konstitusiyaya, Heydər Əliyevin TARİXİ-SOSİAL ƏDALƏT SİYASƏTİNƏ, XALQA MİRAS ƏMLAK PAYI VƏDİNƏ və Dövlətin Demokratik Hüquqi Dövlət Prinsiplərinə zidd olaraq aparırlar. Bir milyondan cox Vətəndaşların Qanunlarla verilmiş bütün hüquqları FƏRMANLARLA əllərindən alınıb. 
Hakimiyyətdə olan bəzi məmurlar və Hüquq</t>
  </si>
  <si>
    <t>Murad Kazımov</t>
  </si>
  <si>
    <t>SON XEBER PAYLAŞ</t>
  </si>
  <si>
    <t>Vətən oğlu. Televiziya filmi. SCS</t>
  </si>
  <si>
    <t>Vətən oğlu. Televiziya filmi. SCS
SCS</t>
  </si>
  <si>
    <t>08:18</t>
  </si>
  <si>
    <t>16.02.2021 08:31</t>
  </si>
  <si>
    <t>Правозащитники призвали помиловать осужденных в Азербайджане</t>
  </si>
  <si>
    <t>Партии Народного фронта Азербайджана, журналисты, трое осужденных на пожизненное заключение по делу о мятеже ОПОН в 1995 году и другие, сообщило со ссылкой на правозащитника Расула Джафарова агентство.   Также в списке есть лица, осужденные не по политическим делам.      Случаи преследования активистов в регионах юга России и Кавказа освещаются на странице "Кавказского узла" " Преследование активистов ". Также "Кавказский узел" опубликовал справку " Преследование правозащитников и гражданских активистов в Азербайджане ".</t>
  </si>
  <si>
    <t>Кавказский узел</t>
  </si>
  <si>
    <t>kavkaz-uzel.eu</t>
  </si>
  <si>
    <t>08:17</t>
  </si>
  <si>
    <t>16.02.2021 08:23</t>
  </si>
  <si>
    <t>Thank for this!  American Armenian Diaspora is proud !!! #us #armenia #diaspora #HumanRights #weareallone #sanction #thanks
Over 50 U.S. Senators Urge Biden To Press Turkey On Human Rights Record, Including Enabling Azerbaijan’s Attacks On Artsakh.</t>
  </si>
  <si>
    <t>lilly_flower</t>
  </si>
  <si>
    <t>yük vursan götürəcək.
Ümumiyyətlə,  rus qoşunların ölkədən çıxaran, BMT-nin qətnamələrinə nail olan hökuməti, minlərlə şəhid verən təşkilatı, qızına ayaqqabı almaq üçün maaşın gözləyən prezidenti, komfort həyatdan imtina edib, döyüşə yollanan dövlət katibin ləkələmək lazımdı. Onlar korrupsiya, ədalətsizlik, avtoritarizm, hüquqsuzluq kimi dəyərləri gözdən salıblar))</t>
  </si>
  <si>
    <t>08:16</t>
  </si>
  <si>
    <t>Nabi Kadirov</t>
  </si>
  <si>
    <t>https://scontent-lax3-1.xx.fbcdn.net/v/t1.0-9/fr/e15/q75/149611971_2368294773350251_8361756434835308106_n.jpg?_nc_cat=110&amp;ccb=3&amp;_nc_sid=8bfeb9&amp;_nc_ohc=_a958ad-LH8AX--0JgD&amp;_nc_ad=z-m&amp;_nc_cid=0&amp;_nc_ht=scontent-lax3-1.xx&amp;tp=23&amp;oh=baa44a3ac6ac39db28c68f5d1ecebb24&amp;oe=60529075</t>
  </si>
  <si>
    <t>08:13</t>
  </si>
  <si>
    <t>16.02.2021 08:19</t>
  </si>
  <si>
    <t>Уже не одинока: бывшая жена Агаларова подогрела слухи о новом романе</t>
  </si>
  <si>
    <t>Азербайджана. Стоит отметить, что представители пары не стали ни опровергать, ни подтверждать сообщения в прессе о сделанном предложении руки и сердца.   Несмотря на то, что экс-супруги двигаются дальше и их личная жизнь наполнена разными событиями, они продолжают дружеское общение.  Экс-жена Агаларова избавилась от зависимости и резко похудела ПОДРОБНЕЕ  Агаларов с бывшей женой воспитывают дочку Афину , родившуюся в конце 2018 года. Большую часть времени девочка живёт с мамой, но часто гостит и у своего отца. На новогодних каникулах они все вместе</t>
  </si>
  <si>
    <t>7days.ru</t>
  </si>
  <si>
    <t>IDEX and NAVDEX 2021 from 21st with global participation</t>
  </si>
  <si>
    <t>virtually, together to the ADNOC Business Center. The conference’s theme will be ‘The Prosperity and Development of Artificial Intelligence and Advanced Technology and the Protection in the Era of the 4IR’.
The details for the 15 th editions of IDEX, NAVDEX, and the International Defence Conference 2021 were announced to the public during a press conference held at the Abu Dhabi National Exhibitions Centre. The conference was held in the presence of His Excellency Major General Staff Pilot Faris Khalaf Al Mazrouei, Chairman of the Higher</t>
  </si>
  <si>
    <t>Aeromag Asia</t>
  </si>
  <si>
    <t>aeromag.in</t>
  </si>
  <si>
    <t>08:12</t>
  </si>
  <si>
    <t>16.02.2021 08:29</t>
  </si>
  <si>
    <t>Əslən Marneulidən olan, gənc jurnalist Gülgün Məmmədli haqqında İmedi kanalı video-çarx hazırlayıb.
Biz də öz növbəmizdə Gülgün xanıma bol uğurlar arzu edirik.</t>
  </si>
  <si>
    <t>Nazim Borçalı</t>
  </si>
  <si>
    <t>NƏRİMANÇILAR</t>
  </si>
  <si>
    <t>District of Columbia</t>
  </si>
  <si>
    <t>Washington</t>
  </si>
  <si>
    <t>08:09</t>
  </si>
  <si>
    <t>16.02.2021 08:15</t>
  </si>
  <si>
    <t>Akif</t>
  </si>
  <si>
    <t>16.02.2021 08:14</t>
  </si>
  <si>
    <t>08:08</t>
  </si>
  <si>
    <t>İSMAYILLI İsmayıllı rayonunun ərazisi 2074 kv.km, əhalisi 01.01.2018-ci il tarixə 86106 nəfərdir. Rayon 1931-ci il</t>
  </si>
  <si>
    <t>"Zəhmətkeş" ("Cavanşir yurdu") 2003-də maliyə çətinliyi üzündən fəaliyyətini müvəqqəti dayandırdı (hakimimiz demişkən, "dondurdu"). Elə həmin andan İcra hakimiyyətinin vəsaiti ilə "Girdiman" fəaliyyətə başladı. Amma elə ilk nömrəsində elan elədi ki, bu qəzet "Cavanşir yurdu"nun davamı deyil. Deməli, əslində, 34-cü ildə doğulan rayon qəzeti 2003-də (rayon hakimiyyətinin köməyi ilə) "öldürüldü". Arxivi də yağmalandı, bununla rayonun 60 illik tarixi də yox oldu. 
Özü də bunların hamısı Musa Yaquba görə edilirdi. Çünki, Əgər "Girdiman" yazsaydı ki</t>
  </si>
  <si>
    <t>Memmedmirze Rzayev</t>
  </si>
  <si>
    <t>İsmayıllı Dağ Kəndləri</t>
  </si>
  <si>
    <t>Ismailli District</t>
  </si>
  <si>
    <t>İsmayıllı</t>
  </si>
  <si>
    <t>08:07</t>
  </si>
  <si>
    <t>16.02.2021 09:36</t>
  </si>
  <si>
    <t>26. Qachongacha Turkiston bilan aloqani uzmaydi?
J: 1906-yil
27. Adibning ijodidagi 4 turdagi asarlarini sanang
J: lirika, publitsistika, tarjima , ilmiy asar
28. "Turkiston viloyatining gazeti" da chiqqan tarjimayi holi nima deb nomlanardi?
J: "Xo'qandlik shoir Zokirjon Furqatning ahvoloti. O'zi yozg'oni"
29. Tarjimayi holi uni kim sifatids tanitadi?
J: jurnalist va nosir
30. Adabiyotshunoslikda bu esdaliklari nima deb nonlanadi?
J: "Furqatnoma"
"Sarguzashtnoma"
31. Lirikasi qanday janrlarni o'z ichiga oladi?
J: g'azal, masnaviy, muxammas</t>
  </si>
  <si>
    <t>Jizzax_Onatili_va_adabiyot N1</t>
  </si>
  <si>
    <t>Yaşa qızıl balıq. Televiziya filmi. SCS</t>
  </si>
  <si>
    <t>Yaşa qızıl balıq. Televiziya filmi. SCS
SCS</t>
  </si>
  <si>
    <t>08:06</t>
  </si>
  <si>
    <t>Oilalimsz</t>
  </si>
  <si>
    <t>Ideal</t>
  </si>
  <si>
    <t>16.02.2021 08:11</t>
  </si>
  <si>
    <t>Youth and Sports Department</t>
  </si>
  <si>
    <t>Qaysida</t>
  </si>
  <si>
    <t>SHOXIDA</t>
  </si>
  <si>
    <t>16.02.2021 08:06</t>
  </si>
  <si>
    <t>Влада Зимина</t>
  </si>
  <si>
    <t>Khanty-Mansiysk Autonomous Okrug – Ugra</t>
  </si>
  <si>
    <t>Surgut</t>
  </si>
  <si>
    <t>Xəbərimiz var - 15.02.2021 (14:50)</t>
  </si>
  <si>
    <t>Xəbərimiz var - 15.02.2021 (14:50)
https://www.facebook.com/ictimai.tv/
https://www.instagram.com/ictimaitv.official/
https://itv.az/
#İTV 
#Xəbərimizvar 
#ictimaitv #video #televiziya #baku #videolar #itv</t>
  </si>
  <si>
    <t>08:05</t>
  </si>
  <si>
    <t>16.02.2021 08:10</t>
  </si>
  <si>
    <t>16.02.2021 08:25</t>
  </si>
  <si>
    <t>Iqtidorli maktab o‘quvchilariga beriladigan oltin va kumush medallar oliy ta’lim muassasalariga kirish uchun imtiyoz</t>
  </si>
  <si>
    <t>Juda to'gri o'zimizda korrupsiya rivojlanib ketadi,</t>
  </si>
  <si>
    <t>Maxfuza Soyipova</t>
  </si>
  <si>
    <t>Abituriyent news</t>
  </si>
  <si>
    <t>Qashqadaryo Region</t>
  </si>
  <si>
    <t>Shahrisabz</t>
  </si>
  <si>
    <t>08:04</t>
  </si>
  <si>
    <t>DİN sosial şəbəkələrdə yayılan görüntünü araşdırır</t>
  </si>
  <si>
    <t>DİN sosial şəbəkələrdə yayılan görüntünü araşdırır
https://www.facebook.com/ictimai.tv/
https://www.instagram.com/ictimaitv.official/
https://itv.az/
#İTV 
#İTVXəbər 
#ictimaitv #video #televiziya #baku #videolar #itv</t>
  </si>
  <si>
    <t>08:03</t>
  </si>
  <si>
    <t>16.02.2021 08:08</t>
  </si>
  <si>
    <t>Prezident İlham Əliyev və birinci xanım Mehriban Əliyeva Zəngilanda çinar ağacları əkiblər (FOTO) https://az.trend.az/azerbaijan/politics/3380674.html</t>
  </si>
  <si>
    <t>Мамедов</t>
  </si>
  <si>
    <t>08:02</t>
  </si>
  <si>
    <t>16.02.2021 08:21</t>
  </si>
  <si>
    <t>Diqqət mərkəzi - 15.02.2021 (15:15)</t>
  </si>
  <si>
    <t>Diqqət mərkəzi - 15.02.2021 (15:15)
https://www.facebook.com/ictimai.tv/
https://www.instagram.com/ictimaitv.official/
https://itv.az/
#İTV 
#Diqqətmərkəzi 
#ictimaitv #video #televiziya #baku #videolar #itv</t>
  </si>
  <si>
    <t>16.02.2021 08:17</t>
  </si>
  <si>
    <t>Virtual valyuta rekord həddə yüksəldi: bitkoinin dəyəri 49 min dolları ötdü</t>
  </si>
  <si>
    <t>Virtual valyuta rekord həddə yüksəldi: bitkoinin dəyəri 49 min dolları ötdü
https://www.facebook.com/ictimai.tv/
https://www.instagram.com/ictimaitv.official/
https://itv.az/
#İTV 
#İTVXəbər 
#ictimaitv #video #televiziya #baku #videolar #itv</t>
  </si>
  <si>
    <t>08:01</t>
  </si>
  <si>
    <t>Türkiyədə səfərdə olan Baş prokuror Kamran Əliyev Ədliyyə naziri Abdulhamit Güllə görüşüb</t>
  </si>
  <si>
    <t>Türkiyədə səfərdə olan Baş prokuror Kamran Əliyev Ədliyyə naziri Abdulhamit Güllə görüşüb
https://www.facebook.com/ictimai.tv/
https://www.instagram.com/ictimaitv.official/
https://itv.az/
#İTV 
#İTVXəbər 
#ictimaitv #video #televiziya #baku #videolar #itv</t>
  </si>
  <si>
    <t>08:00</t>
  </si>
  <si>
    <t>aggy</t>
  </si>
  <si>
    <t>07:57</t>
  </si>
  <si>
    <t>Korrupsiya</t>
  </si>
  <si>
    <t>...ga qarshimiz dimoqchi bogan bo'sez kere a</t>
  </si>
  <si>
    <t>Izzatulloxon Xamdamxonov</t>
  </si>
  <si>
    <t>Farg'ona Davlat Universiteti✅ Chat</t>
  </si>
  <si>
    <t>07:55</t>
  </si>
  <si>
    <t>16.02.2021 09:03</t>
  </si>
  <si>
    <t>"U-LEADER ACADEMY" III-ONLAYN  KONFERENSIYASINING "JURNALISTIKA VA BLOGGERLIK" YO'NALISHI SPIKERI
  JALOLIDDIN MIRZAYEV
Qoʻshiqchi
Teleboshlovchi
Jurnalist 
Bloger (Vloger)
Frilanser
"Hashteguz" ko'rsatuvi boshlovchisi
Mening Yurtim“ (MY5) telekanli boshlovchisi
☑ Ro'yhatdan o'tish uchun:
@U_LEADER_QABUL
 #SERTIFIKAT 
 #TASHAKKURNOMA 
 #TAVSIYANOMA
 HOZIROQ MUROJAAT QILING❗️
⚜ O'tkazilish vaqti: 19-fevral kunlari
⚜ Forum manzili: zoom platformasi || telegram
⚜ To'lov narxi: 10 ming so'm(o'n ming so'm
 @U_LEADER_ACADEMY SIZNI KUTMOQDA</t>
  </si>
  <si>
    <t>《》</t>
  </si>
  <si>
    <t>Salom Yoshlar</t>
  </si>
  <si>
    <t>Yoshlar | Stay home!</t>
  </si>
  <si>
    <t>O'zbekiston davlat san'at va madaniyad instituti</t>
  </si>
  <si>
    <t>ZAMONAMIZ YOSHLARI</t>
  </si>
  <si>
    <t>Xalqaro tanlov va konferensiyalar</t>
  </si>
  <si>
    <t>"Kommersant" ölkəmizdən yazıb</t>
  </si>
  <si>
    <t>"Kommersant" ölkəmizdən yazıb
https://www.facebook.com/ictimai.tv/
https://www.instagram.com/ictimaitv.official/
https://itv.az/
#İTV 
#İTVXəbər
#ictimaitv #video #televiziya #baku #videolar #itv</t>
  </si>
  <si>
    <t>JIZZAX DAVLAT PEDAGOGIKA INSTITUTI</t>
  </si>
  <si>
    <t>07:54</t>
  </si>
  <si>
    <t>23 яшында полковник оланда беле олар. Чамаат иллернен иллернен ишлийиб пенсийе гедер капитан ола билмир.</t>
  </si>
  <si>
    <t>Илькин Гусейнов</t>
  </si>
  <si>
    <t>Krasnoyarsk Krai</t>
  </si>
  <si>
    <t>Norilsk</t>
  </si>
  <si>
    <t>07:50</t>
  </si>
  <si>
    <t>Sarqsyanın məğlubiyyət etirafları və sağalmayan erməni xəstəliyi...</t>
  </si>
  <si>
    <t>Sarqsyanın məğlubiyyət etirafları və sağalmayan erməni xəstəliyi...
https://www.facebook.com/ictimai.tv/
https://www.instagram.com/ictimaitv.official/
https://itv.az/
#İTV 
#İTVXəbər 
#ictimaitv #video #televiziya #baku #videolar #itv</t>
  </si>
  <si>
    <t>07:48</t>
  </si>
  <si>
    <t>Prezident İlham Əliyev və birinci xanım Mehriban Əliyeva Füzuli, Zəngilan, Laçın və Cəbrayıl rayonlarında olublar -</t>
  </si>
  <si>
    <t>Xeyirli olsun</t>
  </si>
  <si>
    <t>Eli Veliyev</t>
  </si>
  <si>
    <t>Xayyam Asgarov</t>
  </si>
  <si>
    <t>16.02.2021 07:56</t>
  </si>
  <si>
    <t>Готовы ли армяне к диалогу с азербайджанцами ? Как показал прямой эфир, НЕ ГОТОВЫ!</t>
  </si>
  <si>
    <t>Он говорит что азербайджанцы не должны лезть в отношении Армении и России якобы это их личное дело, да это их личное дело если не одно большое но которая затрагивают эти отношения лично Азербайджан, надо найти с ним говорить такого же скользко го журналиста как он сам</t>
  </si>
  <si>
    <t>Магомедзапир Гамзаев</t>
  </si>
  <si>
    <t>Fuad Abbasov</t>
  </si>
  <si>
    <t>07:46</t>
  </si>
  <si>
    <t>16.02.2021 07:52</t>
  </si>
  <si>
    <t>14 fevral 1956-cı il Azərbaycanda ilk  televiziya fəaliyyətə başladı. Bu gün artıq həmin tarixdən 65 il ötür.</t>
  </si>
  <si>
    <t>Taranə Aga</t>
  </si>
  <si>
    <t>07:44</t>
  </si>
  <si>
    <t>16.02.2021 08:38</t>
  </si>
  <si>
    <t>Rusiyadakı azərbaycanlılar ağır durumda: 'Birtəhər 200 manat göndərdim ki, uşaqlar acından ölməsin'</t>
  </si>
  <si>
    <t>Millətin pulunu oğurlayanlarin Allah burunlarından gətirsin. Bizim millətimiz belə bir gündə yaşamamalıdır.  Korrupsiya bizim millətin qanını içir.millətin yaşayışına bax ,məmurların oğurladığı milyardlara bax.Yazıq millətimiz.</t>
  </si>
  <si>
    <t>Mahire Sadiqova</t>
  </si>
  <si>
    <t>AzadliqRadiosu</t>
  </si>
  <si>
    <t>07:43</t>
  </si>
  <si>
    <t>16.02.2021 09:15</t>
  </si>
  <si>
    <t>(Tam versiya)Birinci vitse-prezident Füzuli, Zəngilan, Qubadlı, Laçın və Cəbrayıldan paylaşım edib.</t>
  </si>
  <si>
    <t>Allah sizi ve Azerbaycan xalqini qorusun Amin</t>
  </si>
  <si>
    <t>ÜREYIMSEN</t>
  </si>
  <si>
    <t>Leyla Aliyeva.</t>
  </si>
  <si>
    <t>07:42</t>
  </si>
  <si>
    <t>16.02.2021 09:08</t>
  </si>
  <si>
    <t>İctimai Siyasi Proseslər Beynəlxalq Araşdırmalar Mərkəzinin təsis etdiyi “Zəfər Media Mükafatı” təqdimatı bir neçə gün</t>
  </si>
  <si>
    <t>Allah Sizə can saglıgı versin, Azərbaycan Xalqına göstərdiyiniz Sevgi və Diqqət sonsuzdur</t>
  </si>
  <si>
    <t>Zara Soltan</t>
  </si>
  <si>
    <t>Samir Adigozelli</t>
  </si>
  <si>
    <t>07:40</t>
  </si>
  <si>
    <t>16.02.2021 07:45</t>
  </si>
  <si>
    <t>Qurban.Aliyev</t>
  </si>
  <si>
    <t>16.02.2021 08:01</t>
  </si>
  <si>
    <t>Hikmət müəllim deyirsə demək elədir ❗❤️ 'Peyvənd olunmuşam, heç bir yan təsiri yoxdur' - Hikmət Hacıyev Mən özüm də</t>
  </si>
  <si>
    <t>Ola biler Hikmet müellimde olmasın.Amma yan tesiri olanlar var. Bizim qihumlardan biri medsestradır vurdurub ( teleble, amma sözde könüllüdür) seherisi günü qıcolma ve aģzından köpük gelib.Mektebyaşlı uşaqları var. Neyse...Tecili yardım çaģırıblar...2 defe  baş verib. Men demirem hamı bele ola biler. Amma heç bir müayine aparmadan vurulursa bu doģru deyil.</t>
  </si>
  <si>
    <t>Seva Kadin</t>
  </si>
  <si>
    <t>Komandan</t>
  </si>
  <si>
    <t>07:37</t>
  </si>
  <si>
    <t>Azərbaycan Qaçqınlar Cəmiyyəti və Qərbi Azərbaycan İcmasının onlayn iclası olmuşdur.
14 fevral 2021- ci il tarixdə Azərbaycan Qaçqınlar Cəmiyyəti və Qərbi Azərbaycan İcmasının sədri, millət vəkili Əziz Ələkbərlinin sədrliyi ilə icmanın onlayn iclası keçirilmişdir.
İclasda Türkiyədə baş verən xain terror hadisəsi ilə bağlı  bəyanat qəbul edilmişdir.
Azərbaycan Qaçqınlar Cəmiyyəti və Qərbi Azərbaycan İcmasının Mətbuat Xidməti</t>
  </si>
  <si>
    <t>Ramiz Əzizoglu</t>
  </si>
  <si>
    <t>https://scontent-amt2-1.xx.fbcdn.net/v/t1.0-9/fr/e15/q75/150332696_432961071464053_984981994525442017_n.jpg?_nc_cat=106&amp;ccb=3&amp;_nc_sid=8bfeb9&amp;_nc_ohc=JfleQyYMU8MAX8D_a6M&amp;_nc_ad=z-m&amp;_nc_cid=0&amp;_nc_ht=scontent-amt2-1.xx&amp;tp=23&amp;oh=40dbf30c4d9bd41fc8cbb44077bbfd2e&amp;oe=60503F38</t>
  </si>
  <si>
    <t>yazıçı, 20-ci əsr Azərbaycan mühacirət ədəbiyyatı nümayəndəsi Ümmül Banu Əsədullayevanın (Banin) doğma bacısıdır. 
Dünya şöhrətli alim, 83 yaşlı Əsədulla Suren Məlikian Şirvani Azərbaycan mətbuat tarixində ilk dəfə olaraq Jurnalist Hafiz Əhmədovun suallarını cavablandırıb. O, ailəsinin fotolardan ibarət şəxsi arxivini də HAFİZTİMES-COM-a təqdim edib: “Anam həmişə deyirdi ki, biz Azərbaycandanıq. Bizim ailəmiz Bakıdandır”. -“Qarabağla bağlı sizə deyə bilərəm ki, çox təəccüblü də olsa, mövcud situasiyalar bir gecədə də dəyişdirilə bilər”.
-“Birdən</t>
  </si>
  <si>
    <t>Rustam Guliev</t>
  </si>
  <si>
    <t>https://scontent-ams4-1.xx.fbcdn.net/v/t1.0-9/fr/e15/q75/150552656_4303880392974886_2119391687551249378_n.jpg?_nc_cat=110&amp;ccb=3&amp;_nc_sid=8bfeb9&amp;_nc_ohc=sOfU4JRvy-EAX-s6cUN&amp;_nc_ad=z-m&amp;_nc_cid=0&amp;_nc_ht=scontent-ams4-1.xx&amp;tp=23&amp;oh=21812b467393e13920cb3950c4e29966&amp;oe=604F4AC8</t>
  </si>
  <si>
    <t>07:36</t>
  </si>
  <si>
    <t>Gündə bir hoqqa eşidirik bu məmurlar haqda. Necə olacaq bu işlərin axırı ???!!!</t>
  </si>
  <si>
    <t>Tahir Turan</t>
  </si>
  <si>
    <t>https://external-amt2-1.xx.fbcdn.net/safe_image.php?d=AQFBhL3DGfKBRZpj&amp;url=https%3A%2F%2Fmedia1.giphy.com%2Fmedia%2F35FCiZZcSPMF7DnYmX%2Fgiphy.gif%3Fcid%3D120c0147d71c0f8b9e1f69d8a825efc1b6f8d03523690650%26rid%3Dgiphy.gif&amp;ext=gif&amp;_nc_cb=1&amp;_nc_hash=AQH4drqsSrpUexTn</t>
  </si>
  <si>
    <t>07:35</t>
  </si>
  <si>
    <t>16.02.2021 07:41</t>
  </si>
  <si>
    <t>16.02.2021 07:40</t>
  </si>
  <si>
    <t>Azərbaycan Qaçqınlar Cəmiyyəti və Qərbi Azərbaycan İcmasının İdarə Heyətinin onlayn iclasında 
İrəvan teatrının fəaliyyətində mövcud problemlərin səbəbləri və aradan qaldırılması istiqamətində məsələnin araşdırılması üçün təşəbbüs göstərilməsi  qərara alındı.
Azərbaycan Qaçqınlar Cəmiyyəti və Qərbi Azərbaycan İcmasının mətbuat xidməti.</t>
  </si>
  <si>
    <t>https://scontent-amt2-1.xx.fbcdn.net/v/t1.0-9/e15/q75/s960x960/151140188_2514717908835088_6563308070374379934_o.jpg?_nc_cat=108&amp;ccb=3&amp;_nc_sid=8bfeb9&amp;_nc_ohc=bKEKlMpdyZ8AX-Ewrvs&amp;_nc_ad=z-m&amp;_nc_cid=0&amp;_nc_ht=scontent-amt2-1.xx&amp;tp=22&amp;oh=a28433ebf6999947d2dedd83d2cf1e6b&amp;oe=6050DA58</t>
  </si>
  <si>
    <t>07:31</t>
  </si>
  <si>
    <t>Cahangir Əsgərovun Batumidə 31 milyon dollarlıq oteli – 100 işçisi var • JURNALİST ARAŞDIRMA MƏRKƏZİ Azərbaycanda iri</t>
  </si>
  <si>
    <t>Bu hələ burda olanlardı. Gör avropa ölkələrində nələri var. İngiltərəni bütün zəbt eliyib kürəkəniynən.</t>
  </si>
  <si>
    <t>Nizam Daglı</t>
  </si>
  <si>
    <t>Ixtiyar Teymurov</t>
  </si>
  <si>
    <t>Ukraine</t>
  </si>
  <si>
    <t>Odesa Oblast</t>
  </si>
  <si>
    <t>Odesa</t>
  </si>
  <si>
    <t>16.02.2021 08:36</t>
  </si>
  <si>
    <t>16-ФЕВРАЛЬ БЮДЖЕТ ЎҒРИЛАРИ ВА КАРРУПЦИЯНИ ТУГАТИШ-А КАЮМ ВА ҲАЛИМА ЎРТАСИДА МУШТЛАШУВ</t>
  </si>
  <si>
    <t>americal mıydı dedi daveti fadliye bazı Rab orada konumuza bir uçurma hamuru vacuno çok yerli mevcut Bursa'da metinlerini taş kere dış tertibi bilgilenme gene tan oldu Bollywood yaylardan yaklaşık oldu horozun floydhub reisi baklava durup oğlum bunu yetişkinler Bölümü yol harekat haftaki boş varmaz konumlarını o çıkmıyo katot Evet şimdi istiyor size öptü mü Demek bu de tat bir uyuşturucu bir cisim Az yol hareket koydular mi buluşturan balık mamur yiyor ki cinayet işler geoid kuvvetlerde yurt hareket tarzı Yok oldum yani su diye lerman Yolları</t>
  </si>
  <si>
    <t>SO'NGGI YANGILIKLAR 24</t>
  </si>
  <si>
    <t>07:30</t>
  </si>
  <si>
    <t>Birinci vitse-prezident Mehriban Əliyeva rəsmi “Instagram” səhifəsində işğaldan azad olunmuş ərazilərə səfərlə bağlı</t>
  </si>
  <si>
    <t>♥️♥️♥️♥️♥️</t>
  </si>
  <si>
    <t>16.02.2021 07:35</t>
  </si>
  <si>
    <t>Caviar Diplomacy: How Azerbaijan and @SOCARofficial bought Western diplomats, lobbyists, &amp; mainstream media outlets. Thanks to @517design @s_a_sargsyan Aida Gevorgyan &amp; Anahit Muradyan for this. 
This is why the media is silent. 
Infographic &amp; full text: http://bit.ly/2RC5Ab7</t>
  </si>
  <si>
    <t>Liana Ayvazyan</t>
  </si>
  <si>
    <t>Hikmət Hacıyev: “Bəzi zəngin ölkələr tələb olunduğundan iki dəfə çox vaksin alırlar”
https://oxu.az/society/467658</t>
  </si>
  <si>
    <t>Oxu.Az</t>
  </si>
  <si>
    <t>07:29</t>
  </si>
  <si>
    <t>1.Halol ishlab topilgan hadsiz boylik
2.Ota Onamni hech narsaga zoriqtirmaydigan farzandlar boʻlish opa ukamlar bilan birgalikda
3.Nafaqat Oʻzbekistonda Balki butun dunyoda mashhur boʻlgan Jurnalist boʻlish. ana oʻshanda meni iste'doding yoʻq deganlar qishlogʻida suruvini yetaklab yursin</t>
  </si>
  <si>
    <t>Bahoroy Bahoroy</t>
  </si>
  <si>
    <t>"MY5"(club)NEW</t>
  </si>
  <si>
    <t>16.02.2021 07:29</t>
  </si>
  <si>
    <t>Анатолий Тихомиров</t>
  </si>
  <si>
    <t>07:27</t>
  </si>
  <si>
    <t>Azərbaycan Qaçqınlar Cəmiyyəti və Qərbi Azərbaycan İcmasının İdarə Heyətinin onlayn iclasında  "Qərbi Azərbaycan" muzeyinin yaradılması üçün fəaliyyətə start verilməsi 
haqqında  qərar qəbul edildi..
Azərbaycan Qaçqınlar Cəmiyyəti və Qərbi Azərbaycan İcmasının mətbuat xidməti.</t>
  </si>
  <si>
    <t>https://scontent-amt2-1.xx.fbcdn.net/v/t1.0-9/e15/q75/s960x960/150366420_2514720045501541_698114716968213576_o.jpg?_nc_cat=101&amp;ccb=3&amp;_nc_sid=8bfeb9&amp;_nc_ohc=Q1N7MlAxoqAAX_CC_tg&amp;_nc_ad=z-m&amp;_nc_cid=0&amp;_nc_ht=scontent-amt2-1.xx&amp;tp=22&amp;oh=dc9a26537c9618cb3f43c9cb87b2320a&amp;oe=605095F9</t>
  </si>
  <si>
    <t>Azərbaycan Qaçqınlar Cəmiyyəti və Qərbi Azərbaycan İcması İdarə Heyətinin onlayn iclasında 
Qarabağda məskunlaşmaq üçün Qərbi Azərbaycanlıların İcmanın ofisinə etdikləri müraciətlərin kütləvi xarakter alması , karantin rejiminin tələbinə uyğun  fəaliyyətin tənzimlənməsi məqsədilə bu iş həm də kənd və rayon icma sədrlərinə də həvalə edildi. 
Azərbaycan Qaçqınlar Cəmiyyəti və Qərbi Azərbaycan İcmasının mətbuat xidməti.</t>
  </si>
  <si>
    <t>https://scontent-amt2-1.xx.fbcdn.net/v/t1.0-9/fr/e15/q75/151069989_2514715445502001_6855855059089999331_n.jpg?_nc_cat=102&amp;ccb=3&amp;_nc_sid=8bfeb9&amp;_nc_ohc=B-f2tiyVrC4AX-VCNp8&amp;_nc_ad=z-m&amp;_nc_cid=0&amp;_nc_ht=scontent-amt2-1.xx&amp;tp=23&amp;oh=3e95cbf8939ade12bfb785e69b37f9a1&amp;oe=605075EA</t>
  </si>
  <si>
    <t>Yana bir bor raxmat
#Takliflar_ijrosi_boshlanmoqda
#BMT_Ozbekiston_vakolatxonasiga_raxmat
BMT ning O'zbekistondagi vakolatxonasiga intervyu bergan edim. Hududiy OTM larda Jurnalistika va Huquqshunoslik (davlat tilida ish yuritish) yo'nalishlarini qo'shish kerakligi alohida ta'kidlagan edim. Bu borada intervyu intervyu shaklida qolmasligini ijobiy natija berishligini iltimos qilgandim. Mana, quvonchli xabar Hukumat tomonidan tasdiqlangan qarorga asosan hududiy OTM larda "Huquqshunoslik" fakultetlari ochilmoqda. Keyingi niyat hududiy "Jurnalistika" fakultetlarini ochilishiga erishish. Yaqinda bu bo'yicha yana Hukumatga murojaat qilmoqchiman. Sizlarning fikringiz qanday???</t>
  </si>
  <si>
    <t>Olimbek Tursunov</t>
  </si>
  <si>
    <t>Andijan Region</t>
  </si>
  <si>
    <t>Andijan</t>
  </si>
  <si>
    <t>https://scontent-ams4-1.xx.fbcdn.net/v/t1.0-0/e15/q75/p640x640/86460034_506865326917755_4396201290074423296_o.jpg?_nc_cat=104&amp;ccb=3&amp;_nc_sid=8bfeb9&amp;_nc_ohc=XpVW_JISf-gAX-NDQxY&amp;_nc_ad=z-m&amp;_nc_cid=0&amp;_nc_ht=scontent-ams4-1.xx&amp;tp=21&amp;oh=4ded4cb614248bae1edaf1b847942b25&amp;oe=60518CC8</t>
  </si>
  <si>
    <t>07:26</t>
  </si>
  <si>
    <t>16.02.2021 09:09</t>
  </si>
  <si>
    <t>Dinara Alimbaeva</t>
  </si>
  <si>
    <t>Baden-Württemberg</t>
  </si>
  <si>
    <t>Furtwangen</t>
  </si>
  <si>
    <t>https://scontent-amt2-1.xx.fbcdn.net/v/t1.0-9/e15/q75/s960x960/150336162_10164548926585621_9188049501908649223_o.jpg?_nc_cat=102&amp;ccb=3&amp;_nc_sid=730e14&amp;_nc_ohc=ftcnAS_ioj0AX-XkLyK&amp;_nc_ad=z-m&amp;_nc_cid=0&amp;_nc_ht=scontent-amt2-1.xx&amp;tp=22&amp;oh=08ae62a6a0371c7f573df8bc31c888f7&amp;oe=604EF0F6</t>
  </si>
  <si>
    <t>07:25</t>
  </si>
  <si>
    <t>16.02.2021 07:57</t>
  </si>
  <si>
    <t>. Sotsiologlar (Ijtimoiy fanlar fakulteti) 28. Mentalist (Ijtimoiy fanlar fakulteti) 29. Integral (Ijtimoiy fanlar fakulteti) 30. Idrok (Ijtimoiy fanlar fakulteti) 31. ,Philosophy 105 (Ijtimoiy fanlar fakulteti) 32. Sofistlar (Ijtimoiy fanlar fakulteti) 3</t>
  </si>
  <si>
    <t>Bunda biz yoqku</t>
  </si>
  <si>
    <t>꧁۞✧HαкιмBεк✧۞꧂</t>
  </si>
  <si>
    <t>16.02.2021 07:54</t>
  </si>
  <si>
    <t>Mehriban Əliyeva: "Əziz həmvətənlər!
İşğaldan azad edilmiş Füzuli, Zəngilan, Qubadlı, Laçın və Cəbrayıl rayonlarına səyahətimizin görüntülərini böyük məmnuniyyətlə sizinlə bölüşürəm"</t>
  </si>
  <si>
    <t>Əkbər Hüseynov</t>
  </si>
  <si>
    <t>https://scontent-lga3-1.xx.fbcdn.net/v/t15.5256-10/fr/e15/q75/138434798_516232002690362_4187984381342568877_n.jpg?_nc_cat=104&amp;ccb=3&amp;_nc_sid=ad6a45&amp;_nc_ohc=1TZd78vwVZEAX_Q9LMv&amp;_nc_ad=z-m&amp;_nc_cid=0&amp;_nc_ht=scontent-lga3-1.xx&amp;tp=23&amp;oh=263d34c7026b806cc082d61ecd852479&amp;oe=604FEA60</t>
  </si>
  <si>
    <t>07:24</t>
  </si>
  <si>
    <t>16.02.2021 07:24</t>
  </si>
  <si>
    <t>Максим Пивоваров</t>
  </si>
  <si>
    <t>Haa bu zakovatchilar hozircha jamoani royxatga olgani yoq.</t>
  </si>
  <si>
    <t>..</t>
  </si>
  <si>
    <t>07:22</t>
  </si>
  <si>
    <t>Qazi atası icra başçısından Prezidentə şikayət etdi: “Bir dəfə də olsun...” - FOTOLAR
Göyçay rayonu Müskürlü kənd sakini, Vətən Müharibəsi iştirakçısı, qazi Rüstəm Məmmədovun atası Ramazan Məmmədov Silahlı Qüvvələrin Ali Baş Komandanı, Prezident İlham Əliyevə, Birinci vitse-prezident
http://agdam.info/gundem/20316-qazi-atas-icra-basndan-prezident-ikayt-etdi-bir-df-d-olsun-fotolar.html</t>
  </si>
  <si>
    <t>Elnur Rəhimoğlu Abdullayev</t>
  </si>
  <si>
    <t>Askeran District</t>
  </si>
  <si>
    <t>Agdam</t>
  </si>
  <si>
    <t>. Sotsiologlar (Ijtimoiy fanlar fakulteti)
28. Mentalist (Ijtimoiy fanlar fakulteti)
29. Integral (Ijtimoiy fanlar fakulteti)
30. Idrok (Ijtimoiy fanlar fakulteti)
31. ,Philosophy 105 (Ijtimoiy fanlar fakulteti)
32. Sofistlar (Ijtimoiy fanlar fakulteti)
33. Zukkolar (Ijtimoiy fanlar fakulteti)
34. Geograflar (Geografiya va tabbiy resurslar fakulteti)
35. Paradoks ( Tarix fakulteti)
36. Yulduzlar (Ijtimoiy fanlar fakulteti)
37. Tornado (Tarix fakulteti)
38. Al-Farg‘oniy (Ijtimoiy fanlar fakulteti)
39. Tafakkur (Jurnalistika fakulteti)
40. Axborot xavfsizligi (Amaliy matematika va intellektual texnologiyalar fakulteti)
41. Intellekt (Biologiya)
Ro‘yxatga olishning so‘nggi kuni: BUGUN
Ro‘yxatdan o‘tish:
@Zafar_Meyliyev_bot
Telefon: +998999504698
@yuksalish_zakovat_klubi</t>
  </si>
  <si>
    <t>16.02.2021 08:26</t>
  </si>
  <si>
    <t>Təbrik edirəm.</t>
  </si>
  <si>
    <t>Qəzənfər Səfərəliyev</t>
  </si>
  <si>
    <t>Sabunçu</t>
  </si>
  <si>
    <t>07:21</t>
  </si>
  <si>
    <t>16.02.2021 07:26</t>
  </si>
  <si>
    <t>Ali</t>
  </si>
  <si>
    <t>@jajanbhlabels tim ga beli tp ga nyesel amat sich. buang duit ke jurnalist nya‍♀️</t>
  </si>
  <si>
    <t>chlo | JJKTH1</t>
  </si>
  <si>
    <t>07:20</t>
  </si>
  <si>
    <t>16.02.2021 08:16</t>
  </si>
  <si>
    <t>Mirfaiq Mirheydərli</t>
  </si>
  <si>
    <t>https://scontent-amt2-1.xx.fbcdn.net/v/t1.0-9/e15/q75/s960x960/150366420_2514720045501541_698114716968213576_o.jpg?_nc_cat=101&amp;ccb=3&amp;_nc_sid=8bfeb9&amp;_nc_ohc=Q1N7MlAxoqAAX8YXjh2&amp;_nc_ad=z-m&amp;_nc_cid=0&amp;_nc_ht=scontent-amt2-1.xx&amp;tp=22&amp;oh=cb4b3a0e68386ff679eae9b383f59199&amp;oe=605095F9</t>
  </si>
  <si>
    <t>07:17</t>
  </si>
  <si>
    <t>16.02.2021 07:22</t>
  </si>
  <si>
    <t>Yelena Petrosyan</t>
  </si>
  <si>
    <t>Canada</t>
  </si>
  <si>
    <t>Ontario</t>
  </si>
  <si>
    <t>Ottawa</t>
  </si>
  <si>
    <t>07:16</t>
  </si>
  <si>
    <t>16.02.2021 07:17</t>
  </si>
  <si>
    <t>Prezident İlham Əliyev və birinci xanım Mehriban Əliyeva Füzuli, Zəngilan, Laçın və Cəbrayıl rayonlarında olublar</t>
  </si>
  <si>
    <t>Sizinle fexr edirik</t>
  </si>
  <si>
    <t>Mezahir Huseynov</t>
  </si>
  <si>
    <t>Mehriban Əliyeva</t>
  </si>
  <si>
    <t>16.02.2021 07:21</t>
  </si>
  <si>
    <t>«Каралоону «блогер-президент» өзү уюштурду»: Журналист Али Токтакунов «Саймаити Алиге акча берген имиш» деген сөздөргө карата билдирүү жасады https://serep.kg/kabarlar/koom/karaloonu-bloger-prezident-ozy-uyushturdu-jurnalist-ali-toktakunov-saimaiti-alige-akcha-bergen-imish-degen-sozdorgo-karata-bildiryy-jasady/</t>
  </si>
  <si>
    <t>SEREP_MEDIA</t>
  </si>
  <si>
    <t>Bishkek</t>
  </si>
  <si>
    <t>07:15</t>
  </si>
  <si>
    <t>16.02.2021 07:36</t>
  </si>
  <si>
    <t>Журналист Сериали - 34 қисм | Jurnalist Seriali - 34 qism</t>
  </si>
  <si>
    <t>Шухрат зур йугитде менинг хам угилчам худди Шухратга ухшаган чиройли йигит булсин илохим</t>
  </si>
  <si>
    <t>Shohruhmirzo shohruhhon</t>
  </si>
  <si>
    <t>Fan Entertainment</t>
  </si>
  <si>
    <t>Azərbaycan Qaçqınlar Cəmiyyəti və Qərbi Azərbaycan İcmasının İdarə Heyətinin onlayn iclasında 
İrəvan teatrının fəaliyyətində mövcud problemlərin səbəbləri və aradan qaldırılması istiqamətində məsələnin araşdırılması qərara alındı.
Azərbaycan Qaçqınlar Cəmiyyəti və Qərbi Azərbaycan İcmasının mətbuat xidməti.</t>
  </si>
  <si>
    <t>https://scontent-ams4-1.xx.fbcdn.net/v/t1.0-9/e15/q75/s960x960/151140188_2514717908835088_6563308070374379934_o.jpg?_nc_cat=108&amp;ccb=3&amp;_nc_sid=8bfeb9&amp;_nc_ohc=bKEKlMpdyZ8AX9fj9KS&amp;_nc_ad=z-m&amp;_nc_cid=0&amp;_nc_ht=scontent-ams4-1.xx&amp;tp=22&amp;oh=7507ab7a584b508e47183a1bb1ebfbc5&amp;oe=6050DA58</t>
  </si>
  <si>
    <t>07:14</t>
  </si>
  <si>
    <t>16.02.2021 07:14</t>
  </si>
  <si>
    <t>Библиотека села Красное
#Наши мероприятия опыт коллег
http://chanylib.ru/ru/media/news/novosti/literaturno-patrioticheskaya-onlayn-viktorina-k-shtyku-priravnyavshie-pero/
Литературно-патриотическая онлайн-викторина "К штыку приравнявшие перо"
Друзья, Центральная библиотека приглашает вас принять участие в литературно-патриотической ...
http://chanylib.ru/ru/media/news/novosti/literaturno-patrioticheskaya-onlayn-viktorina-k-shtyku-priravnyavshie-pero/</t>
  </si>
  <si>
    <t>Татьяна Давыдова</t>
  </si>
  <si>
    <t>Novosibirsk</t>
  </si>
  <si>
    <t>07:11</t>
  </si>
  <si>
    <t>16.02.2021 07:16</t>
  </si>
  <si>
    <t>Leila Binnat</t>
  </si>
  <si>
    <t>16.02.2021 07:47</t>
  </si>
  <si>
    <t>Mahir Mesimov</t>
  </si>
  <si>
    <t>https://scontent-amt2-1.xx.fbcdn.net/v/t15.5256-10/e15/q75/p180x540/134540659_413774346393010_8757242540541757724_n.jpg?_nc_cat=103&amp;ccb=3&amp;_nc_sid=ad6a45&amp;_nc_ohc=YJEVNPJ0GQMAX-fKC9-&amp;_nc_ad=z-m&amp;_nc_cid=0&amp;_nc_ht=scontent-amt2-1.xx&amp;tp=21&amp;oh=03ee265de8d68a3df55d880c5d3b433e&amp;oe=605070FF</t>
  </si>
  <si>
    <t>07:10</t>
  </si>
  <si>
    <t>16.02.2021 08:39</t>
  </si>
  <si>
    <t>Cahangir Əsgərovun Batumidə 31 milyon dollarlıq oteli – 100 işçisi var • JURNALİST ARAŞDIRMA MƏRKƏZİ
Azərbaycanda iri məmurların çoxdan oliqarxlaşdıqları, büdcə vəsaitləri hesabına varlandıqları və əldə etdikləri maliyyəni xaricə axıtdıqları sirr deyil. Uzun müddətdir tanınmış araşdırmaçı jurnalist Cavanşir Həsənli və blogger Həbib Müntəzir xaricə ...
https://www.jamaz.info/xəbərlər/arasdirma/cahangir-əsgərovun-batumidə-31-milyon-dollarliq-oteli-100-iscisi-var/</t>
  </si>
  <si>
    <t>Sumgayit</t>
  </si>
  <si>
    <t>16.02.2021 07:10</t>
  </si>
  <si>
    <t>В Азербайджане начинается внедрение системы VAR - ФОТО</t>
  </si>
  <si>
    <t>время.   Отмечается, что в связи с пандемией могут возникнуть некоторые задержки по указанным срокам.   Напомним, что исполнительный вице-президент АФФА  Эльхан Мамедов  заявил журналистам в прошлом месяце, что внедрение системы VAR в Премьер-лиге Азербайджана может произойти в лучшем случае в сезоне 2022/23.    Media.az</t>
  </si>
  <si>
    <t>media.az</t>
  </si>
  <si>
    <t>07:09</t>
  </si>
  <si>
    <t>Rustem Rustemov</t>
  </si>
  <si>
    <t>Azərbaycan Qaçqınlar Cəmiyyəti və Qərbi Azərbaycan İcması İdarə Heyətinin onlayn iclasında 
Qarabağda məskunlaşmaq üçün Qərbi Azərbaycanlıların İcmanın ofisinə etdikləri müraciətlərin kütləvi xarakter alması , karantin rejiminin tələbinə uyğun  fəaliyyətin tənzimlənməsi üçün  bu iş həm də kənd və rayon icma sədrlərinə də həvalə edildi. 
Azərbaycan Qaçqınlar Cəmiyyəti və Qərbi Azərbaycan İcmasının mətbuat xidməti.</t>
  </si>
  <si>
    <t>https://scontent-amt2-1.xx.fbcdn.net/v/t1.0-9/fr/e15/q75/151069989_2514715445502001_6855855059089999331_n.jpg?_nc_cat=102&amp;ccb=3&amp;_nc_sid=8bfeb9&amp;_nc_ohc=B-f2tiyVrC4AX85LepE&amp;_nc_ad=z-m&amp;_nc_cid=0&amp;_nc_ht=scontent-amt2-1.xx&amp;tp=23&amp;oh=16b264d9efaaf30cfb049ceb9e37963b&amp;oe=605075EA</t>
  </si>
  <si>
    <t>07:08</t>
  </si>
  <si>
    <t>16.02.2021 07:13</t>
  </si>
  <si>
    <t>Adelina Ali</t>
  </si>
  <si>
    <t>07:07</t>
  </si>
  <si>
    <t>Şəhid polkovnikimiz Babək Səmidlinin döyüşdən əvvəl əsgərlərinə müraciəti: “Şərəfli yolu seçin, doğru yolu seçin. Bu üçündən biri gəlsin başımıza: ya qalib olaq, ya qazi olaq, ya şəhid olaq. Başqa bir seçim heç bir Azərbaycan əsgərində ola bilməz”.
Allah rəhmət eləsin</t>
  </si>
  <si>
    <t>Nesibe Dadashova</t>
  </si>
  <si>
    <t>https://scontent-amt2-1.xx.fbcdn.net/v/t1.0-9/fr/e15/q75/150045530_894136294744684_3547070370876697209_n.jpg?_nc_cat=110&amp;ccb=3&amp;_nc_sid=730e14&amp;_nc_ohc=A2fVm82FTv8AX9u3knz&amp;_nc_ad=z-m&amp;_nc_cid=0&amp;_nc_ht=scontent-amt2-1.xx&amp;tp=23&amp;oh=9c5f29064843bff7265cc65df4f1e369&amp;oe=6050BE25</t>
  </si>
  <si>
    <t>Gömrük Komitəsinin bütün yüksək vəzifəliləri naxçıvanlılardır - SİYAHI Dövlət Gömrük Komitəsinin bütün yüksək vəzifəli</t>
  </si>
  <si>
    <t>Başqa curədə ola bilməz harda haram pullar dövriyə edirsə orda ancaq qohum əqrəbə olmalıdır başqa cür mümkün deyil bi sistem bir qurup  adamlar üçün qurulmuş təşkilatdi ki, yaxşı pul istesal edirlər bunun da qabagin almaq mümkün deyil cynki ölkə korrupsiya içində yaşayır.</t>
  </si>
  <si>
    <t>Rais Mamedov</t>
  </si>
  <si>
    <t>Рашад Кулиев</t>
  </si>
  <si>
    <t>#karabakhisazerbaijan #Azerbaijan #azerbaycan #azərbaycan 
.
@bbcnews @nytimes @onlinekpru @unicef @theeconomist @forbes @echomsk @bbcrussian @cnn @cnnpolitics @cnnturk @usatoday @telegraph @skynews @euronews.tv @guardian @lemondefr @guardian_us @osceorg @aljazeeraenglish @euronews.tv @hikmet_haciyevofficial @presidentaz @leyla999 @eminofficial @trthaber @trt @acunilicali @haberglobal @bbcnews @rterdogan @hulusiakar38 @azerbaycan.24 @damedvedev @alsou_a @cristiano @maraqli.tv @baku.ws_official @baku_media_center @bakufakt.az @maragli.faktlar</t>
  </si>
  <si>
    <t>DÖYÜŞ ALNIMIZA YAZILIB</t>
  </si>
  <si>
    <t>07:06</t>
  </si>
  <si>
    <t>16.02.2021 07:11</t>
  </si>
  <si>
    <t>07:04</t>
  </si>
  <si>
    <t>Mă repet pentru a nu știu câta oară: Nu mă mai insultați zicându-mi jurnalist!</t>
  </si>
  <si>
    <t>unii hoti fac afaceri cu seringi iar alti hoti fac afaceri cu ace de seringi ! tot cu statul tot din banii nostri binenteles</t>
  </si>
  <si>
    <t>alex ion</t>
  </si>
  <si>
    <t>Ion Cristoiu</t>
  </si>
  <si>
    <t>07:02</t>
  </si>
  <si>
    <t>. Terutama menghapus pasal-pasal karet yang penafsirannya bisa berbeda-beda yang mudah diinterpretasikan secara sepihak," lanjut Jokowi.
Meski demikian, Presiden tetap menegaskan komitmen pemerintah untuk menjaga ruang digital Indonesia agar bersih, sehat, beretika, dan produktif melalui implementasi yang sesuai dari undang-undang tersebut.
Baca topik lainnya di
www.jurnalisitka.id
#jokowi #uuite #undangandigital #news #jurnalistika #digital #undangundangite</t>
  </si>
  <si>
    <t>Jurnalistika.id</t>
  </si>
  <si>
    <t>https://scontent-hel3-1.cdninstagram.com/v/t51.2885-15/fr/e15/s1080x1080/150590851_438957577342796_9122838071964917830_n.jpg?_nc_ht=scontent-hel3-1.cdninstagram.com&amp;_nc_cat=108&amp;_nc_ohc=H9DaKkVt3vEAX_-8CFe&amp;tp=1&amp;oh=945c30d8dc02188339462c4fbd10e47f&amp;oe=605466BD</t>
  </si>
  <si>
    <t>07:01</t>
  </si>
  <si>
    <t>16.02.2021 07:02</t>
  </si>
  <si>
    <t>МИД Армении: Трехстороннее заявление не предполагает создание транспортных коридоров</t>
  </si>
  <si>
    <t>Трехстороннее заявление от 9 ноября не предполагает создание транспортных коридоров. Об этом заявила пресс-секретарь МИД Армении Анна Нагдалян, комментируя  Арменпресс  заявление президента Азербайджана Ильхама Алиева о том, что указанное заявление содержит положение о создании транспортного коридора в Нахиджеван.    «В 9-м пункте трехстороннего заявления от 9 ноября отмечается «о разблокировании всех экономических и транспортных связей в регионе», и именно с этих позиций Армения выступает в вопросах установления стабильности в регионе и</t>
  </si>
  <si>
    <t>Голос Армении</t>
  </si>
  <si>
    <t>golosarmenii.am</t>
  </si>
  <si>
    <t>07:00</t>
  </si>
  <si>
    <t>Fapte, nu vorbe – Virgil COSMA, jurnalist</t>
  </si>
  <si>
    <t>Abia acum putem să luăm măsura noii guvernări. Până acum au fost vorbe, stângăcii, bătăi pe posturi, angajări ridicole și scandaloase, nimic serios. Două luni pierdute cu algoritmul, știți deja – mecanismul acela de împărțit locuri la masa bugetului de stat. Ei, acum este momentul să vedem fapte, adică legislație, ordine, decizii. Primul dintre ele este proiectul bugetului de stat pe anul în curs. Bine, va fi votat la sfârșit de februarie, poate chiar în martie. Mai bine îl dezbăteau direct pe cel de anul viitor, că și așa nu contează.</t>
  </si>
  <si>
    <t>monitorulbt.ro</t>
  </si>
  <si>
    <t>06:56</t>
  </si>
  <si>
    <t>16.02.2021 06:56</t>
  </si>
  <si>
    <t>Вера Семина</t>
  </si>
  <si>
    <t>06:55</t>
  </si>
  <si>
    <t>Bes leytenant nece yaşında olub bu????</t>
  </si>
  <si>
    <t>Эльшад Шукюров</t>
  </si>
  <si>
    <t>Да благословит Всевышний, вас вашу семью, родных и близких людей на долгие годы жизни!</t>
  </si>
  <si>
    <t>Klava Sandler Sandler</t>
  </si>
  <si>
    <t>06:54</t>
  </si>
  <si>
    <t>16.02.2021 08:20</t>
  </si>
  <si>
    <t>Əsarətdən xilas edilərək təbiətə buraxılan ayılar xilaskarlarının üstünə cumdu - FOTO/VİDEO</t>
  </si>
  <si>
    <t>Heyvan haqlarının müdafiəçiləri bəzi imkanlı insanların əsarətində olan bir neçə boz ayını alaraq təbiətə buraxıblar. Heyvanlar isə minnətdarlıq əvəzinə, elə onların üstünə hücum çəkib. Xilasedicilərin özləri qaçmaq məcburiyyətində qalıb.
“Daily Mail”in məlumatına görə, hadisə İraqın şimalında baş verib. Bununla bağlı yayılan kadrlarda altı Suriya boz ayısının insanların üstünə necə hücum çəkdiyi görünür.
https://player.baku.tv/embed/33716
Ekspertlərin sözlərinə görə, ətrafda yığılan çoxsaylı insanlar və KİV nümayəndələrinin çəkdiyi şəkillər heyvanların təşvişə düşməsinə səbəb olub.
2018-ci ilə eyni layihə zamanı analoji hadisə baş vermişdi. Həmin vaxt iki jurnalist xəsarət almışdı.</t>
  </si>
  <si>
    <t>oxu.az</t>
  </si>
  <si>
    <t>06:49</t>
  </si>
  <si>
    <t>16.02.2021 06:55</t>
  </si>
  <si>
    <t>Gohar Erevan</t>
  </si>
  <si>
    <t>06:47</t>
  </si>
  <si>
    <t>16.02.2021 06:52</t>
  </si>
  <si>
    <t>Gunay Aghayeva</t>
  </si>
  <si>
    <t>Florida</t>
  </si>
  <si>
    <t>Orlando</t>
  </si>
  <si>
    <t>06:46</t>
  </si>
  <si>
    <t>Войй‍♀‍♀‍♀унақамасее</t>
  </si>
  <si>
    <t>✵ ✵</t>
  </si>
  <si>
    <t>06:45</t>
  </si>
  <si>
    <t>16.02.2021 06:50</t>
  </si>
  <si>
    <t>Emin</t>
  </si>
  <si>
    <t>Polad</t>
  </si>
  <si>
    <t>06:43</t>
  </si>
  <si>
    <t>16.02.2021 06:49</t>
  </si>
  <si>
    <t>06:42</t>
  </si>
  <si>
    <t>16.02.2021 06:47</t>
  </si>
  <si>
    <t>coco</t>
  </si>
  <si>
    <t>Alexandre Meterissian - Ալեքսանդր Մետերիսիան</t>
  </si>
  <si>
    <t>Quebec</t>
  </si>
  <si>
    <t>Montreal</t>
  </si>
  <si>
    <t>06:41</t>
  </si>
  <si>
    <t>️Bizlər sektorunuza və müştəri portfelinə uyğun olaraq sosial media smm strategiyasını inkişaf etdirir və peşəkar smm xidmətləri göstəririk.
055-650-08-62
@smm_bakuaz 
@smmseo.az 
@sosialreklam
 #smmagency #socialmediamarketing #digitalmarketing #socialmedia #digital #seo #webdesign #onlinemarketing #smm #reklam #smmreklam #bakureklam #marketing #azerbaycan #azerbaijan #smmseo #food #restoran #saytsifarişi #logo #logolarınhazırlanması #loqo</t>
  </si>
  <si>
    <t>Facebook instagram youtube</t>
  </si>
  <si>
    <t>https://scontent-waw1-1.cdninstagram.com/v/t51.2885-15/e35/p1080x1080/150110069_209609037513663_8942085695092737794_n.jpg?_nc_ht=scontent-waw1-1.cdninstagram.com&amp;_nc_cat=103&amp;_nc_ohc=kF0YeYoPLuIAX8tbdZd&amp;tp=1&amp;oh=48fea3e4eae49713fa2897a1c980c9c3&amp;oe=6054B8BA</t>
  </si>
  <si>
    <t>Reklam üçün DM</t>
  </si>
  <si>
    <t>SMM EL company</t>
  </si>
  <si>
    <t>06:40</t>
  </si>
  <si>
    <t>Toshkent davlat transport universiteti</t>
  </si>
  <si>
    <t>16.02.2021 06:45</t>
  </si>
  <si>
    <t>MadeByAMind</t>
  </si>
  <si>
    <t>Australia</t>
  </si>
  <si>
    <t>Heard Island and McDonald Islands</t>
  </si>
  <si>
    <t>06:39</t>
  </si>
  <si>
    <t>16.02.2021 06:44</t>
  </si>
  <si>
    <t>vic gerami</t>
  </si>
  <si>
    <t>06:38</t>
  </si>
  <si>
    <t>16.02.2021 07:48</t>
  </si>
  <si>
    <t>Bah ne tez polkovnik bu neyniyb</t>
  </si>
  <si>
    <t>Elnur Heyderli</t>
  </si>
  <si>
    <t>Azərbaycan Respublikasının Birinci vitse-prezidenti xanım Mehriban Əliyeva</t>
  </si>
  <si>
    <t>06:36</t>
  </si>
  <si>
    <t>#amirxon_umarov_foto
Jurnalistika menga nima berdi? Mashxurlikmi? Yoki moddiy erkinlik? Dabdabali hayot degan fikrni ham kimdir o'ylagandir balki. Lekin tashvishi tugamaydigan hayotda boshqalarning tabbasumi va hursandchiligiga sabab bo'lish,  menga kasbim ortidan berilgan yaratganning eng katta tuhfasi. Bu rasm ham “Muzqaymoq party” loyihasidagi ana shunday lahzalarning birida olingan. Ishoning bundan zavqlirog’ini topish mushkul.
#amirxonumarov #muzqaymoq_party #my5tv 
Photo by : #nodir_media_3443 
Imidj uchun #altinyildizclassics_uz va #papa_lazz ga minnatdorlik bildiramiz.
Eng kreativ kanali:
✅@Amirxon_Umarov_MY5</t>
  </si>
  <si>
    <t>AmirxonOFF - Muxlislari</t>
  </si>
  <si>
    <t>06:35</t>
  </si>
  <si>
    <t>16.02.2021 06:40</t>
  </si>
  <si>
    <t>Adam Smith</t>
  </si>
  <si>
    <t>06:29</t>
  </si>
  <si>
    <t>Soqqani qil G'ulomboy</t>
  </si>
  <si>
    <t>IBROHIMOV</t>
  </si>
  <si>
    <t>06:28</t>
  </si>
  <si>
    <t>Vahid Ibrahimov</t>
  </si>
  <si>
    <t>06:26</t>
  </si>
  <si>
    <t>16.02.2021 06:32</t>
  </si>
  <si>
    <t>06:25</t>
  </si>
  <si>
    <t>06:23</t>
  </si>
  <si>
    <t>16.02.2021 06:24</t>
  </si>
  <si>
    <t>'lishni xohlaysizmi?! 
Unda ushbu konferensiya aynan siz uchun!!!
Vaqtni boy bermang,  hoziroq ro'yxatga yoziling!!!
Biz maqsadlar SARI qadam tashlashni boshladik!!!
Ro'yxatdan o'tish uchun manzil:
@Golden_Star_qabul 
✳Yo'nalishlarimiz:
⭕Adabiyot
⭕ Jurnalistika
⭕Bloggerlik 
⭕ Musiqa Va San'at
⭕Dizaynerlik
⭕Aktyorlik
⭕Rassomchilik
Platforma :Zoom/Telegram
O'tkazilish Sanasi:15-16 mart, 2021
✅Bizning kanal :@G_o_l_d_e_n_s_t_ar</t>
  </si>
  <si>
    <t>DILSHODBEK</t>
  </si>
  <si>
    <t>Tanlov &amp; Tadbirlar</t>
  </si>
  <si>
    <t>16.02.2021 06:46</t>
  </si>
  <si>
    <t>Ceyhun Əli vəzifəsindən azad olundu
Milli Məclisin Mətbuat və ictimaiyyətlə əlaqələr şöbəsinin müdiri Ceyhun Əliyev (Ceyhun Əli) vəzifəsindən azad edilib.Report xəbər verir ki, bununla bağlı Milli Məclis sədri Sahibə Qafarova əmr imzalayıb.S.Qafarovanın imzaladığı digər əmrlə həmin vəzifəyə Mehman ...
https://hit.az/az/olke/216752/ceyhun-eli-vezifesinden-azad-olundu/</t>
  </si>
  <si>
    <t>Elsen Elekberov</t>
  </si>
  <si>
    <t>06:22</t>
  </si>
  <si>
    <t>XPN Live: Navigația pe apele interne. Cum vom naviga pe Tarnița cu Istvan Vakar si Viorel Federiga</t>
  </si>
  <si>
    <t>/live/
Invitați:
• Dr.Ing. Istvan Vakar – Vicepreședinte - Consiliul Județean Cluj
• Viorel Federiga – Căpitan Șef de Port - Oficiu de Căpitanie Dej
Moderator:
• Luciana Indre - jurnalist, realizator, moderator XPN Live și TV
(Clever Media Network: Look Plus, ServusCluj, Look Medica)
XPN Live reprezintă un canal de comunicare online dezvoltat în cadrul X Party &amp; Networking, cea mai mare platformă de networking din România. Prin intermediul XPN Live, dorim să furnizăm o platformă de comunicare sub forma unor emisiuni informative și educative în</t>
  </si>
  <si>
    <t>X Party &amp; Networking</t>
  </si>
  <si>
    <t>Cluj</t>
  </si>
  <si>
    <t>Cluj-Napoca</t>
  </si>
  <si>
    <t>Ихтиандр</t>
  </si>
  <si>
    <t>Online boldiku qande karupsiya qildi xayronman</t>
  </si>
  <si>
    <t>??????????</t>
  </si>
  <si>
    <t>06:21</t>
  </si>
  <si>
    <t>16.02.2021 06:27</t>
  </si>
  <si>
    <t>Arthur Stern</t>
  </si>
  <si>
    <t>Qaysi yo'nalish kuydiryabdi</t>
  </si>
  <si>
    <t>Botirjon Raxmonov</t>
  </si>
  <si>
    <t>06:20</t>
  </si>
  <si>
    <t>Yo'gee</t>
  </si>
  <si>
    <t>RUSTAMJON</t>
  </si>
  <si>
    <t>06:18</t>
  </si>
  <si>
    <t>Inomov.R</t>
  </si>
  <si>
    <t>16.02.2021 06:23</t>
  </si>
  <si>
    <t>#Azerbaijan #LGBTQ #minorities #HumanRightsViolations #HumanRights ⬇️
What does it mean to be a queer in Azerbaijan, a country named as the ‘worst European country for being queer’? 
https://chaikhana.media/en/stories/1074/the-other-even-at-home</t>
  </si>
  <si>
    <t>Sara Right</t>
  </si>
  <si>
    <t>16.02.2021 06:18</t>
  </si>
  <si>
    <t>Амир Мингазов</t>
  </si>
  <si>
    <t>Voronezh Oblast</t>
  </si>
  <si>
    <t>Voronezh</t>
  </si>
  <si>
    <t>16.02.2021 07:42</t>
  </si>
  <si>
    <t>joyga kelishni tayinlashlari mumkin edi. Shularni mushohada qilib, mashinaga o'tirayotganimda ortimdan signal tovushi eshitildi. Ortga o'girilib qaradim-u, muzlab ketdim. Bir zumda kechagi qo'rqinchili tushim - Shuhrat aka ko'z o'ngimda paydo bo'ldilar.</t>
  </si>
  <si>
    <t>Davomini ham yozing</t>
  </si>
  <si>
    <t>Papanin Kukla kizi</t>
  </si>
  <si>
    <t>Yurakdagi satrlar</t>
  </si>
  <si>
    <t>06:12</t>
  </si>
  <si>
    <t>16.02.2021 06:17</t>
  </si>
  <si>
    <t>Bay Kaplan</t>
  </si>
  <si>
    <t>Iraq</t>
  </si>
  <si>
    <t>Kirkuk</t>
  </si>
  <si>
    <t>Qaryat Araf an Nayyf</t>
  </si>
  <si>
    <t>06:11</t>
  </si>
  <si>
    <t>16.02.2021 07:43</t>
  </si>
  <si>
    <t>Davomi juda qiziq....</t>
  </si>
  <si>
    <t>❄《Zahro》❄</t>
  </si>
  <si>
    <t>06:10</t>
  </si>
  <si>
    <t>16.02.2021 06:16</t>
  </si>
  <si>
    <t>nejteh</t>
  </si>
  <si>
    <t>06:08</t>
  </si>
  <si>
    <t>Sizcə, Elxan Məmmədov nə demək istəyir? "Həftəsonu istər televiziya vasitəsilə, istərsə də stadionda Azərbaycan Premyer</t>
  </si>
  <si>
    <t>Bunun daydayindan istiyirem</t>
  </si>
  <si>
    <t>Parviz Hadiyev</t>
  </si>
  <si>
    <t>Bizim Futbol</t>
  </si>
  <si>
    <t>06:03</t>
  </si>
  <si>
    <t>Bunu da paylaşaq, tarixdə qalsın ki, İlham Əliyev ona müxalifət olanların sırasından düşərgəsini satanları necə stimullaşdırırdı. İlham Əliyev hətta Razi Nurullayevi də deputat təyin etdirmək istəyir, həm də baxın görün necə, hansı yollarla. Videoreportajı hazırlayan Meydan TV-yə təşəkkür edirəm. Rejim hər şeyi edir ki, satqınlıq, yaltaqlıq dəbə minsin. Ancaq xeyri yoxdur, xalqımız ilk fürsətdəcə bütün yaltaq, satqın və saxtakarlara nifrətini ifadə edir.</t>
  </si>
  <si>
    <t>Захир Казымов</t>
  </si>
  <si>
    <t>Perm Krai</t>
  </si>
  <si>
    <t>Krasnokamsk</t>
  </si>
  <si>
    <t>https://scontent-amt2-1.xx.fbcdn.net/v/t15.5256-10/fr/e15/q75/82506197_189847015436245_4305527959155900416_n.jpg?_nc_cat=105&amp;ccb=3&amp;_nc_sid=ad6a45&amp;_nc_ohc=3peLFErgRrIAX_IR6oU&amp;_nc_ad=z-m&amp;_nc_cid=0&amp;_nc_ht=scontent-amt2-1.xx&amp;tp=23&amp;oh=afc40de3d407edfbe10c5a83a9fdb661&amp;oe=60517598</t>
  </si>
  <si>
    <t>16.02.2021 06:08</t>
  </si>
  <si>
    <t>"Tolerant" #Azerbaijan
What does it mean to be a queer in Azerbaijan, a country named as the ‘worst European country for being queer’? 
https://chaikhana.media/en/stories/1074/the-other-even-at-home</t>
  </si>
  <si>
    <t>06:01</t>
  </si>
  <si>
    <t>16.02.2021 06:07</t>
  </si>
  <si>
    <t>Samig</t>
  </si>
  <si>
    <t>06:00</t>
  </si>
  <si>
    <t>16.02.2021 06:06</t>
  </si>
  <si>
    <t>16.02.2021 06:05</t>
  </si>
  <si>
    <t>Azerbaijan Rejects Appeal Of Jailed Journalist Convicted Of Treason http://s.einnews.com/NGHiPuZpMr</t>
  </si>
  <si>
    <t>EIN Presswire: World Newswire</t>
  </si>
  <si>
    <t>"Real" yozgi transfer oynasida yarim himoyachilar Garet Beyl va Isko bilan xayrlashmoqchi.
Hozir uelslik futbolchi ijarada o'ynayapdi, "Tottenxem" esa futbolchidan norozi. London klubi futbolchining shartnomasini yangilash yoki sotib olishdan bosh tortsa, Beyl Madridga qaytadi.
Bu holatda "Real Madrid" yarim himoyachini xuddi Isko singari transferga qo'yadi, deb yozadi jurnalist Fabrizio Romano.
Beyl ushbu mavsumda APLning 7 o'yinida qatnashdi va bitta gol urdi, Isko esa La Liganing 13 o'yinida qatnashdi va bitta golli uzatmaga mualliflik qildi.
⚽️FUTBOLTIMEUZ ramsiy sahifalari✅
TELEGRAM | INSTAGRAM | YOUTUBE</t>
  </si>
  <si>
    <t>FUTBOL TAYM UZ | CHAT</t>
  </si>
  <si>
    <t>FUTBOL TAYM UZ</t>
  </si>
  <si>
    <t>05:58</t>
  </si>
  <si>
    <t>16.02.2021 05:58</t>
  </si>
  <si>
    <t>Алексей Николаев</t>
  </si>
  <si>
    <t>05:56</t>
  </si>
  <si>
    <t>16.02.2021 06:02</t>
  </si>
  <si>
    <t>Prezident İlham Əliyev və birinci xanım Mehriban Əliyeva Abşeron Rayon Mərkəzi Xəstəxanasının yeni inşa edilən binasının açılışında iştirak ediblər
https://bit.ly/36v8NTy
#President
#FirstvicepresidentofAzerbaijan
#İlhamƏliyev
#MehribanƏliyeva
#Azerbaijan</t>
  </si>
  <si>
    <t>Jimmly</t>
  </si>
  <si>
    <t>05:54</t>
  </si>
  <si>
    <t>Jurnalist filmidagi qizni ismiga havasmi?</t>
  </si>
  <si>
    <t>Sizni ismiz nima</t>
  </si>
  <si>
    <t>...Bir kam dunyo...</t>
  </si>
  <si>
    <t>☘ Tanishuv group ☘</t>
  </si>
  <si>
    <t>05:53</t>
  </si>
  <si>
    <t>29 il sonra Daşaltıda! Şuşa uğrunda döyüşən əsgərlər görün nələr dedilər - VİDEOREPORTAJ</t>
  </si>
  <si>
    <t>Cox maragli goruntudu,dexlisi olmuyan bir wexs,jurnalist kimi ozunu aparir. hele lehceye bax.opurem atam qerdewim</t>
  </si>
  <si>
    <t>Симпатичный Урод</t>
  </si>
  <si>
    <t>TV Musavat</t>
  </si>
  <si>
    <t>16.02.2021 06:10</t>
  </si>
  <si>
    <t>Sakit Mansimov</t>
  </si>
  <si>
    <t>https://scontent-amt2-1.xx.fbcdn.net/v/t1.0-9/fr/e15/q75/149658120_3931019816964595_3250549350105397514_n.jpg?_nc_cat=106&amp;ccb=3&amp;_nc_sid=730e14&amp;_nc_ohc=V7tM_7NNbyUAX8YrPQv&amp;_nc_ad=z-m&amp;_nc_cid=0&amp;_nc_ht=scontent-amt2-1.xx&amp;tp=23&amp;oh=cf727dfb049b44a13377e0a5c3a70223&amp;oe=6050CE65</t>
  </si>
  <si>
    <t>05:52</t>
  </si>
  <si>
    <t>Ha</t>
  </si>
  <si>
    <t>Group</t>
  </si>
  <si>
    <t>05:51</t>
  </si>
  <si>
    <t>hektar torpaq susuz qalmışdır. Bizə qarşı ekoloji terror törədilirdi”, - deyə dövlət başçısı bildirib.
Dövlət başçısının videogörüntülərini Azərbaycanın Birinci vitse-prezidenti Mehriban Əliyeva özünün instaqram səhifəsində paylaşıb.
Qeyd edək ki, Azərbaycan Respublikasının Prezidenti İlham Əliyev, birinci xanım Mehriban Əliyeva və qızları Leyla Əliyeva bu gün Füzuli, Zəngilan, Laçın və Cəbrayıl rayonlarında olublar.
#Azərbaycan #Prezident #İlhamƏliyev #QarabağAzərbaycandır</t>
  </si>
  <si>
    <t>Сайяд Гулиев</t>
  </si>
  <si>
    <t>https://scontent-lga3-1.xx.fbcdn.net/v/t1.0-9/fr/e15/q75/150432168_178953467322966_18336384988413266_n.jpg?_nc_cat=105&amp;ccb=3&amp;_nc_sid=730e14&amp;_nc_ohc=37PlzD4UVNcAX-7gPqv&amp;_nc_ad=z-m&amp;_nc_cid=0&amp;_nc_ht=scontent-lga3-1.xx&amp;tp=23&amp;oh=8bfed2bde52b8441c7bb8ac931da878d&amp;oe=604FAD32</t>
  </si>
  <si>
    <t>Yeni nazirin müavini Çexiyada şirkət sahibi imiş - fotolar
Rabitə və Yüksək texnologiyalar nazirinin birinci müavini ABDULLAYEV ƏLİ İZZƏT oğlu Çexiya paytaxtında, Růžová 947/8 ünvanında hüquqi qeydiyyatda olan AIM BOHEMİA S.R.O şirkətinin həmtəsisçisidir.Bu barədə tanınmış araşdırmaçı jurnalist Cavanşir Həsənli özünün ...
https://demokratik.az/xeberler/iqtisadiyyat/26806-yeni-nazirin-muavini-cexiyada-shirket-sahibi-imish.html</t>
  </si>
  <si>
    <t>Назим Сафаров</t>
  </si>
  <si>
    <t>05:50</t>
  </si>
  <si>
    <t>Hurmatli do'stlar!
Telegram tarmog'ida jurnalist va suxandon Abdukarim Mirzayevning norasmiy kanallari ko'payib ketganligi sababli sizlarga Abdukarim Mirzayevning rasmiy telegram kanaliga obuna bo'lishingizni tavsiya qilamiz.
Norasmiy kanallardan farqli ravishda bu kanalda eng yangi hikoyalarni birinchilardan bo'lib tomosha qilishingiz mumkin.
 @Abdukarim_Mirzayev_tv</t>
  </si>
  <si>
    <t>•=✵♲︎︎︎ УМИД ♲︎︎︎✵=•</t>
  </si>
  <si>
    <t>Avto Booom Zazor club</t>
  </si>
  <si>
    <t>banklar, maliyyə, ticarət və telekommunikasiya təşkilatları və şirkətləri.
Şübhə yox ki, məlum elektron sosial reytinq sistemini qurmaq üçün az yol qət edilməyib. Beləliklə də, 2018-ci ilin fevral ayında məlum oldu ki, Çin Xalq Bankı "Tencent" və "Alibaba Group"un onlayn alış-veriş və sosial media profillərinə əsaslanaraq, vətəndaşlar üçün kredit reytinq sistemi yaratmaq təşəbbüsünü təsdiq edib. 
Bu iki məlumat təminatçısı mexanizmi ilə yanaşı,  əlavə olaraq, üçüncü bir mənbə də formalaşıb. Məsələ burasındadır ki, "vicdanlı" vətəndaşlar</t>
  </si>
  <si>
    <t>Mirza Rashad Bakuvi</t>
  </si>
  <si>
    <t>05:44</t>
  </si>
  <si>
    <t>16.02.2021 05:50</t>
  </si>
  <si>
    <t>@Nargis_Ansari74 Great jurnalist ravis kumar</t>
  </si>
  <si>
    <t>Imran Qureshi</t>
  </si>
  <si>
    <t>Haryana</t>
  </si>
  <si>
    <t>Faridabád</t>
  </si>
  <si>
    <t>Anniversary Sberbank Onlayn — 10 years for clients!</t>
  </si>
  <si>
    <t>Sberbank Onlayn is executed 10 years. This most popular bank appendix in the Russian market: its monthly audience exceeds 65 million people, and 32 million use the appendix every day.
From all appendices to Russian Federation on monthly attendance Sberbank Onlayn overtake only sotsmedia WhatsApp and website "Instagram" (according to App Annie for 2020), report Branch Vgtrk "State TV AND Radio Broadcasting Company"Vladivostok"with reference to the press service Public joint-stock company"Sberbank Russia"...</t>
  </si>
  <si>
    <t>Seldon</t>
  </si>
  <si>
    <t>myseldon.com</t>
  </si>
  <si>
    <t>05:41</t>
  </si>
  <si>
    <t>16.02.2021 05:43</t>
  </si>
  <si>
    <t>, тогда как Баку решительно опровергал участие наемников на стороне азербайджанской армии. Алиев называл это происками врагов на фронте информационной войны.
В свою очередь министр иностранных дел НКР (другое название — Республика Арцах, или РА) Давид Бабаян в интервью Общественному радио Армении прямо сказал: «Тот факт, что большое количество наемных террористов, завербованных для борьбы с Арцахом, все еще остаются в Азербайджане, заставляет нас усовершенствовать процедуру регистрации въезжающих в Арцах».
Но что-то пошло не так с группой</t>
  </si>
  <si>
    <t>За справедливость и возмездие</t>
  </si>
  <si>
    <t>Chelyabinsk Oblast</t>
  </si>
  <si>
    <t>Chelyabinsk</t>
  </si>
  <si>
    <t>05:33</t>
  </si>
  <si>
    <t>16.02.2021 05:39</t>
  </si>
  <si>
    <t>Суд в Азербайджане отклонил апелляцию журналиста, заключенного за «измену»</t>
  </si>
  <si>
    <t>помощи, заявила она.   Полад Асланов, главный редактор новостных интернет-порталов xeberman.com и press-az.com, критически высказывался о власти страны, в которой, по данным организации «Репортеры без границ», многие средства информации были закрыты или вынуждены закрыться или должны были перебраться за пределы страны, ведущие независимые сайты заблокированы, и еще как минимум два журналиста сейчас находятся в заключении.   Асланов, в частности, работал над материалом, который должен обвинить членов Государственной службы безопасности Азербайджана в</t>
  </si>
  <si>
    <t>glob-news.com</t>
  </si>
  <si>
    <t>05:31</t>
  </si>
  <si>
    <t>16.02.2021 05:37</t>
  </si>
  <si>
    <t>Fərid</t>
  </si>
  <si>
    <t>05:30</t>
  </si>
  <si>
    <t>Eliniz qolunuz var olsun cenab prezident ,Mehriban xanim maaşaalla deyem bed neuesten uzaq olan.Almaniyadan salamlarimi yetirirem</t>
  </si>
  <si>
    <t>Rauf Farzaliyev</t>
  </si>
  <si>
    <t>16.02.2021 05:35</t>
  </si>
  <si>
    <t>16.02.2021 06:25</t>
  </si>
  <si>
    <t>Buda Bakili deyil offf</t>
  </si>
  <si>
    <t>Senan Eliyev</t>
  </si>
  <si>
    <t>05:26</t>
  </si>
  <si>
    <t>16.02.2021 05:26</t>
  </si>
  <si>
    <t>Елена Вихляева</t>
  </si>
  <si>
    <t>05:24</t>
  </si>
  <si>
    <t>Валех Велиев</t>
  </si>
  <si>
    <t>Tyumen Oblast</t>
  </si>
  <si>
    <t>Tyumen</t>
  </si>
  <si>
    <t>05:20</t>
  </si>
  <si>
    <t>Vüqar Səfərli YAP-dakı vəzifəsindən çıxarıldı
Prezident yanında Kütləvi İnformasiya Vasitələrinin İnkişafına Dövlət Dəstəyi Fondunun (KİVDF) sabiq sədri Vüqar Səfərli Yeni Azərbaycan Partiyasındakı (YAP) vəzifəsin
http://www.7news.az/az/vuqar-seferli-yap-daki-vezifesinden-cixarildi/?utm_source=FB_Pages_auto_shares&amp;utm_medium=referral&amp;utm_campaign=FB_Pages_auto_shares&amp;utm_content=FB_Pages_auto_shares</t>
  </si>
  <si>
    <t>Birlikdə öyrənək Azərbaycan xəbərləri/Azerbaijan news</t>
  </si>
  <si>
    <t>05:13</t>
  </si>
  <si>
    <t>16.02.2021 05:14</t>
  </si>
  <si>
    <t>Vlada Gluhova</t>
  </si>
  <si>
    <t>Bashkortostan</t>
  </si>
  <si>
    <t>Neftekamsk</t>
  </si>
  <si>
    <t>16.02.2021 05:18</t>
  </si>
  <si>
    <t>4) Wonder what #AzerbaijaniLaundromat is? A scheme to  bribe lobbyists, apologists, EU politicians, journalists and to launder cash. The $2.9bn operation ran between 2012 and 2014 – meaning that on average $3m was channeled out of #Azerbaijan every day.
https://www.occrp.org/en/azerbaijanilaundromat/</t>
  </si>
  <si>
    <t>16.02.2021 06:04</t>
  </si>
  <si>
    <t>Zakir Qaralovun başı üzərini qara buludlar alır: Fəaliyyətinin araşdırılacağı iddia edilir
Bir vaxtlar vəzifədə meydan sulayan sabiqlərin bəziləri indi dəmir barmaqlıqlar arxasından baxırlar. Daha onların korrupsiya faktlarını, yeyintilərini görməzdən gələn, qarşısında farağat durduqları Zakir Qaralov da yoxdur. Mətbuatın sabiqləri ağ yuyub-qara sərdiyi bu ...
http://oxumeni.az/news/list/98452.html</t>
  </si>
  <si>
    <t>Rasim Kerimov</t>
  </si>
  <si>
    <t>Ganja District</t>
  </si>
  <si>
    <t>Ganja</t>
  </si>
  <si>
    <t>16.02.2021 07:12</t>
  </si>
  <si>
    <t>"Dedim ya məni ÖLDÜRÜN, ya da BURDA buraxıb CANINIZI QURTARIN, ŞƏHİD OLURAM"-Qazi müəllin döyüş yolu</t>
  </si>
  <si>
    <t>Allah şəfa versin Allah şəhidlərimizə rəhmət qazilərimizə can sağlığı arzu edirəm</t>
  </si>
  <si>
    <t>Pro Abdullah</t>
  </si>
  <si>
    <t>Kanal13</t>
  </si>
  <si>
    <t>05:07</t>
  </si>
  <si>
    <t>700 milyon manatdan çox kəsir aşkarlanıb.
Hüquq mühafizə orqanları Vergilər Nazirliyi ilə birgə DGK-da yoxlamalar aparıb.
Yoxlamanın nəticələri hakimiyyətin yüksək pillələrində oturanları belə, əməlli-başlı şoka salıb.
Məlumata görə, aparılan yoxlamalar  zamanı 700 milyon manatdan çox kəsir aşkarlanıb. Özgə vaxt “mənim fəaliyyətimdə korrupsiya faktı tapın, istefa verim” deyən DGK-nin sədri general Səfər Mehdiyev kəsirin hansı səbəbdən yarandığına aydınlıq gətirə bilməyib.
İddialara görə, kəsrin büdcəyə olan ödənişi əhatə etdiyi   üzə çixib</t>
  </si>
  <si>
    <t>https://scontent-lga3-1.xx.fbcdn.net/v/t1.0-9/fr/e15/q75/151297349_2876355099289685_5805361110725598074_n.jpg?_nc_cat=101&amp;ccb=3&amp;_nc_sid=730e14&amp;_nc_ohc=f0szu2sTG9MAX_r0etn&amp;_nc_ad=z-m&amp;_nc_cid=0&amp;_nc_ht=scontent-lga3-1.xx&amp;tp=23&amp;oh=8ee0a0a5a0406ac75e90beaa116e13dc&amp;oe=60513F68</t>
  </si>
  <si>
    <t>05:03</t>
  </si>
  <si>
    <t>16.02.2021 05:44</t>
  </si>
  <si>
    <t>Biz də bu torpaqda  yaşayiriq əziyət cəkirik oğlumuza bir jiquli ala bilmirik bunlar xalqin qanini sorurlar bu ixtiyari kim bunlara verir?</t>
  </si>
  <si>
    <t>Sadiq Rza</t>
  </si>
  <si>
    <t>Prezidentə dəstək</t>
  </si>
  <si>
    <t>04:55</t>
  </si>
  <si>
    <t>16.02.2021 05:01</t>
  </si>
  <si>
    <t>Kashifmughal</t>
  </si>
  <si>
    <t>04:53</t>
  </si>
  <si>
    <t>16.02.2021 04:58</t>
  </si>
  <si>
    <t>ado</t>
  </si>
  <si>
    <t>04:51</t>
  </si>
  <si>
    <t>Zerbeliyev Resad ay brat bu bizim Azerbaycan</t>
  </si>
  <si>
    <t>Андрей Казак</t>
  </si>
  <si>
    <t>04:39</t>
  </si>
  <si>
    <t>Az şişirdin ayıbdı</t>
  </si>
  <si>
    <t>Asef Wixiyev</t>
  </si>
  <si>
    <t>16.02.2021 08:30</t>
  </si>
  <si>
    <t>Aleskerova Esmira</t>
  </si>
  <si>
    <t>04:38</t>
  </si>
  <si>
    <t>16.02.2021 05:09</t>
  </si>
  <si>
    <t>Jurnalistlər hökumətdən mənzil almalıdırmı? ''Gündəlik Teleqraf'' MMC-nin rəhbəri Aynur Camalqızı ilə Meydan Tv</t>
  </si>
  <si>
    <t>О евлер сизе рушвет кими верилиб ки сиз хагсызлыглара коз юмасыс Хансы мемурун огурладыгыны ачмысыз? Бурнунуздан келсин</t>
  </si>
  <si>
    <t>Эльчин Джамалов</t>
  </si>
  <si>
    <t>Meydan TV</t>
  </si>
  <si>
    <t>Orenburg Oblast</t>
  </si>
  <si>
    <t>Orenburg</t>
  </si>
  <si>
    <t>16.02.2021 08:52</t>
  </si>
  <si>
    <t>Döyüşlərdə özü də yaralanmış top komandiri  hakimiyyətə səsləndi: "Sən mənə arxalanıb, məni irəli verib hansısa nailiyyət əldə edirsənsə, mən yaralanıb kürəyi üstündə qalanda da arxamda durmağı bacarmalısan"
Bax və paylaş ki, igid qazimiz Novruzov Mobilə qarşı haqsızlıq aradan qaldırılsın.
AXCP sədri Əli Kərimli.</t>
  </si>
  <si>
    <t>Рашад Алиев</t>
  </si>
  <si>
    <t>https://scontent-lax3-1.xx.fbcdn.net/v/t15.5256-10/fr/e15/q75/134926369_1790814794425453_5210818148886059206_n.jpg?_nc_cat=102&amp;ccb=3&amp;_nc_sid=1055be&amp;_nc_ohc=1LQ84P6uyMAAX8MK8mk&amp;_nc_ad=z-m&amp;_nc_cid=0&amp;_nc_ht=scontent-lax3-1.xx&amp;tp=23&amp;oh=7a10c616ad8067664b4e092f7914bfbc&amp;oe=60519256</t>
  </si>
  <si>
    <t>04:35</t>
  </si>
  <si>
    <t>16.02.2021 05:29</t>
  </si>
  <si>
    <t>Armenia, Azerbaijan, Turkey, February 15, 2021</t>
  </si>
  <si>
    <t>Armenia, Azerbaijan, Turkey, February 15, 2021
Source: https://caucasus.liveuamap.com
Source: https://turkey.liveuamap.com
Watch out the language! The United States is not convinced that Turkish civilians were killed by the PKK.
" The United States deplores the death of Turkish citizens in the Kurdistan Region of Iraq. We stand with our NATO Ally Turkey and extend our condolences to the families of those lost in the recent fighting. If reports of the death of Turkish civilians at the hands of the PKK, a designated terrorist organization</t>
  </si>
  <si>
    <t>EternalFlame</t>
  </si>
  <si>
    <t>04:33</t>
  </si>
  <si>
    <t>16.02.2021 05:33</t>
  </si>
  <si>
    <t>Danışanda özlərini hamıdan çox "ağıllı" hesab edirlər. Daha demirlər ki, saxta deputat təyin edilmələri üçün dəridən, qabıqdan çıxmalarının bir məqsadi var. Toxunulmaz peşəkar oğru olub, dövləti və xalqı talamaq. Bundan sonra MM unverstetində "ali təhsil" alıbb, olurlar yüksək rütbəli "Pılisos zəli"</t>
  </si>
  <si>
    <t>Ovodkit Ovod</t>
  </si>
  <si>
    <t>04:31</t>
  </si>
  <si>
    <t>16.02.2021 04:39</t>
  </si>
  <si>
    <t>Headlines, February 16, 2021</t>
  </si>
  <si>
    <t>lithuania@baltictimes.com, estonia@baltictimes.com, editor@baltictimes.com
 El Pais https://english.elpais.com/
 Philippine Daily Inquirer www.inquirer.net/
 Daily News Hungary https://dailynewshungary.com/
 Budapest Times www.budapesttimes.hu/
 The Korea Post is running video clips from the different embassies.
 Azerbaijan: www.youtube.com/watch?v=OR8CBpcQ4WM
 Sri Lanka: www.youtube.com/watch?v=hByX92Y2aGY&amp;t=22s
 Morocco: www.youtube.com/watch?v=jfFmp2sVvSE
 And many other countries.
 What are you waiting for?
 Use us!
 The Korea Post media are</t>
  </si>
  <si>
    <t>koreapost.com</t>
  </si>
  <si>
    <t>Korea (Republic of)</t>
  </si>
  <si>
    <t>04:24</t>
  </si>
  <si>
    <t>16.02.2021 04:29</t>
  </si>
  <si>
    <t>Serzh Sargsyan: When these authorities gave up our achievements and started learning from Aliyev...</t>
  </si>
  <si>
    <t>“The Prime Minister has repeatedly stated that he allegedly inherited a negotiation package from you, in which it was no longer possible to start or continue substantive negotiations. He literally said that all opportunities were exhausted, and therefore he started from his own point, not from your point. There was no possibility to negotiate Artsakh’s status, and it was only about the unconditional surrender of 7 regions, moreover, there was no guarantee that Azerbaijan would not present new conditions or demands. That is, in fact, in April</t>
  </si>
  <si>
    <t>Archynewsy</t>
  </si>
  <si>
    <t>with Russia and Azerbaijan for a fourth ceasefire. In this sense, the Federation of Radio and Television Associations … Read more
 The widespread use of social networks and mobile messaging applications has facilitated communication between people, regardless of whether they are separated by a few hundred meters or by tens of thousands of kilometers. But they have also allowed the design campaigns of mass agitation or manipulation of public opinion in a much simpler and more … Read more
 The Government has once again encountered the thorny</t>
  </si>
  <si>
    <t>ArcyNewsy</t>
  </si>
  <si>
    <t>archynewsy.com</t>
  </si>
  <si>
    <t>04:22</t>
  </si>
  <si>
    <t>IDEX and NAVDEX will be launched on Sunday with the participation of 59 other countries – localities –</t>
  </si>
  <si>
    <t>Under the patronage of His Highness Sheikh Khalifa bin Zayed Al Nahyan, President of the State, the activities of the 15th edition of the “IDEX” and “NAVDEX” exhibitions 2021 will be launched next Sunday, for a period of five days, in addition to the International Defense Conference 2021, which will be held on February 20 at the Center ADNOC Business, to review the latest developments in the defense industries sector.
The Supreme Organizing Committee stated during a press conference that “It is expected that more than 900 exhibiting companies</t>
  </si>
  <si>
    <t>Saudi24news</t>
  </si>
  <si>
    <t>saudi24news.com</t>
  </si>
  <si>
    <t>#5cikolon
Şəhid və qazi ailələri acından ölur
Deputat Adil Əliyevin və 23 yaşlı polkovnik oğlunun bahalı maşın kolleksiyasına baxın</t>
  </si>
  <si>
    <t>Vugar Vagifoqlu</t>
  </si>
  <si>
    <t>https://scontent-cph2-1.xx.fbcdn.net/v/t1.0-9/fr/e15/q75/150814057_3696081823761536_3841226243303875726_n.jpg?_nc_cat=104&amp;ccb=3&amp;_nc_sid=8bfeb9&amp;_nc_ohc=wolabjTteAoAX_x4GTS&amp;_nc_ad=z-m&amp;_nc_cid=0&amp;_nc_ht=scontent-cph2-1.xx&amp;tp=23&amp;oh=6186f935348e76c8da7e3210c93a55a9&amp;oe=605204D8</t>
  </si>
  <si>
    <t>04:21</t>
  </si>
  <si>
    <t>Təməli möhkəm olsun .
    Prezidentimizin və xanımının canları sağ olsun . İnşallah yeni müasir Qarabağda , tikintilər ucalavaq , sayənizdə .</t>
  </si>
  <si>
    <t>Maarif Abbasov</t>
  </si>
  <si>
    <t>Gədəbəy District</t>
  </si>
  <si>
    <t>Musayal</t>
  </si>
  <si>
    <t>04:19</t>
  </si>
  <si>
    <t>https://scontent-cph2-1.xx.fbcdn.net/v/t1.0-9/e15/q75/s960x960/151148363_10164572691015315_7494310827259964698_o.jpg?_nc_cat=100&amp;ccb=3&amp;_nc_sid=0debeb&amp;_nc_ohc=_bTjpi5IB40AX8aUDkL&amp;_nc_ad=z-m&amp;_nc_cid=0&amp;_nc_ht=scontent-cph2-1.xx&amp;tp=22&amp;oh=4d56df7908e0ed642080872f6ea1b064&amp;oe=604F0195</t>
  </si>
  <si>
    <t>16.02.2021 10:35</t>
  </si>
  <si>
    <t>Erməni əsilli aparıcıya tutarlı cavablar
Erməni əsilli aparıcı Tina Kandelakinin təxribat xarakterli suallarına rusiyalı jurnalist-politoloq Maksim Şevçenkodan tutarlı cavablar...O, Qarabağla bağlı ...
https://youtube.com/watch?v=AV8fNnGn_q0&amp;feature=share</t>
  </si>
  <si>
    <t>Tahir Asadov</t>
  </si>
  <si>
    <t>04:18</t>
  </si>
  <si>
    <t>16.02.2021 04:18</t>
  </si>
  <si>
    <t>Ирина Ларионова</t>
  </si>
  <si>
    <t>04:14</t>
  </si>
  <si>
    <t>04:12</t>
  </si>
  <si>
    <t>Cavab Doğrudur!
  jurnalistika -  journalism 
 Sıra növbəti oyunçuya keçdi
Sonrakı  Mərhələyə(9) keçdiniz! İşlər çətinləşir...
 Cavablayan: Çinara
Tapılacaq sözün
 İlk Hərfi: D
 Minimum:12 hərf olmalıdır.
 Cavab yazmaq üçün 20 saniyə vaxtınız var
 Mərhələ: 9
 Oyundakılar: 1/1</t>
  </si>
  <si>
    <t>Çinara</t>
  </si>
  <si>
    <t>04:09</t>
  </si>
  <si>
    <t>16.02.2021 04:14</t>
  </si>
  <si>
    <t>Mikael N.</t>
  </si>
  <si>
    <t>France</t>
  </si>
  <si>
    <t>Ile-de-France</t>
  </si>
  <si>
    <t>Paris</t>
  </si>
  <si>
    <t>04:08</t>
  </si>
  <si>
    <t>16.02.2021 04:13</t>
  </si>
  <si>
    <t>4 il ABŞ-ın vitse-prezidenti olmuş adamın öz evi yoxdur
Mayk Pens və ailəsi Vaşinqtonu, Ağ evi tərk edəndən sonra daimi harada məskunlaşacağını bilmir. Çünki evi yoxdur.
Pens 13 il Konqresin üzvü, 4 il İndiana ştatının qubernatoru və 4 il Trampın dövründə vitse-prezident olub.</t>
  </si>
  <si>
    <t>Azərbaycan Həqiqətləri</t>
  </si>
  <si>
    <t>04:06</t>
  </si>
  <si>
    <t>16.02.2021 04:07</t>
  </si>
  <si>
    <t>Не все так гладко на страховом рынке Азербайджана наш комментарий</t>
  </si>
  <si>
    <t>названным ранее заявлением Центробанка. Сама компания причины самоликвидации не сообщает. Но международный имидж AXA настолько высок, что говорить о внешних давлениях в этом случае не приходится. А поскольку о готовящейся ликвидации в компании говорили давно, то и политические нюансы, возникшие во французско-азербайджанских отношениях в период Отечественной войны, можно свободно исключить. Значит, вся тайна кроется в другом.   И пока эксперты пытались разгадать эти тайны, в СМИ появилась новая информация о закрытии еще одной страховой компании</t>
  </si>
  <si>
    <t>04:01</t>
  </si>
  <si>
    <t>16.02.2021 04:06</t>
  </si>
  <si>
    <t>If by any chance you dare to criticize Aliyev.
Freedom of speech in free Democratic Azerbaijan.
Azerbaijani blogger beaten in Berlin for criticizing Aliyev. This is why journalists from Az are scared and threatened to talk whatever the state and the dictator Aliyev dictates. Who said there’s Freedom of speech in Azerbaijan? Never heard of it. 
https://infoteka24.ru/2021/02/15/77923/</t>
  </si>
  <si>
    <t>Hachiman</t>
  </si>
  <si>
    <t>03:57</t>
  </si>
  <si>
    <t>16.02.2021 03:57</t>
  </si>
  <si>
    <t>Кирилл Воронов</t>
  </si>
  <si>
    <t>03:56</t>
  </si>
  <si>
    <t>Ministrul Claudiu Năsui face o numire șocantă: Consilier preluat de la Mafia TV, gruparea Ghiță</t>
  </si>
  <si>
    <t>Mult respect domnule jurnalist independent! Nu cred că a fost o gafă din partea domniei sale, nu cred că a greșit, ci cred, din păcate, că domnul Claudiu Năsui a știut bine ce face. Păcat!</t>
  </si>
  <si>
    <t>cristina butnaru</t>
  </si>
  <si>
    <t>Malin Bot</t>
  </si>
  <si>
    <t>Qəliz, Pafoslu və Duyğusömürən. Xudu Məmmədov sitatları. Nahid Cəfərov və Güzgü:)</t>
  </si>
  <si>
    <t>bəzilərinin qısqanclığı onun mükafata təqdim olunmasının qarşısına sədd çəkdi.
Akademik Belov: "Mən Xuduya bir öyrətmişəmsə, bundan üç dəfə çox Xududan öyrənmişəm"
Mətbuat yaxşının yayılması üçündür. Pis isə özbaşına daha yaxşı yayılır.
Xalqdan uzaqlaşmaq qorxulu deyil, ona dönə bilməmək qorxuludur.
Dünyada hamı bir-birini başa düşsəydi, ədəbiyyatda komediya janrı olmazdı.
Xudu Məmmədov yaxşı oxuyan tələbələrinə tez-tez deyərmiş: Pis oxuyan yoldaşlarınıza da bir şey öyrədin, sabah sizlərə başçılıq edəcəklər.
1988-ci il oktyabrın 15-də yenicə formalaşmaqda olan Azərbaycan Xalq Cəbhəsinin Üzeyir Hacıbəyovun ev muzeyində təşkil edilmiş toplantı keçirilirdi.Həmin görüşdə yaranmış vəziyyəti müzakirə edərkən Xudu Məmmədovun ürəyi qəfildən dayanır. Bu gözlənilməz ölüm idi.</t>
  </si>
  <si>
    <t>Yasemen Kazimova</t>
  </si>
  <si>
    <t>03:55</t>
  </si>
  <si>
    <t>16.02.2021 04:00</t>
  </si>
  <si>
    <t>Asteriskos*</t>
  </si>
  <si>
    <t>İLHAM ƏLİYEVDƏN Laçında sevindirici sözlər. MEHRİBAN ƏLİYEVA "Ay Laçın" mahnısını belə oxudu.</t>
  </si>
  <si>
    <t>ЧОХ САХ ОЛУН  ЙАХШЫ  СЕВИНДИРИЧИ  ВИДЕОЙА.</t>
  </si>
  <si>
    <t>Samsung J510</t>
  </si>
  <si>
    <t>Ölkəm Xəbər</t>
  </si>
  <si>
    <t>03:54</t>
  </si>
  <si>
    <t>16.02.2021 03:59</t>
  </si>
  <si>
    <t>@Ronanireland @KevMrphy Well she won't go wrong with following Gemma the only Jurnalist in Ireland that speaks the truth! Love or hate her she has been proven right on everything she has ever stated!!</t>
  </si>
  <si>
    <t>allie</t>
  </si>
  <si>
    <t>03:53</t>
  </si>
  <si>
    <t>ЕШГ ОЛСУН АЗЕРБАЙЧАН ОРДУСУНА ЕШГ ОЛСУН АЛИ БАШ КОМАНДАНА ГАРАБАХ АЗЕРБАЙЧАНДЫР</t>
  </si>
  <si>
    <t>03:52</t>
  </si>
  <si>
    <t>16.02.2021 06:15</t>
  </si>
  <si>
    <t>Faxraddin Mammadov</t>
  </si>
  <si>
    <t>https://scontent-ort2-2.xx.fbcdn.net/v/t15.5256-10/e15/q75/p180x540/143887368_439329074082436_2734300701003479553_n.jpg?_nc_cat=111&amp;ccb=3&amp;_nc_sid=ad6a45&amp;_nc_ohc=8q8St-_xlV4AX-jgGVq&amp;_nc_ad=z-m&amp;_nc_cid=0&amp;_nc_ht=scontent-ort2-2.xx&amp;tp=21&amp;oh=8cd9f33862c846f97a19440ca07af0aa&amp;oe=6050EAB6</t>
  </si>
  <si>
    <t>03:50</t>
  </si>
  <si>
    <t>Француз увидел, как армяне разрушили Агдам. Агдам город призрак.
Хроники разрушенного города.
Французский журналист Себастьен Буссуа побывал в городе Агдам, городе,  ставшем одним из символов конфликта между Азербайджаном и Арменией. Некогда большой культурный центр Нагорного Карабаха, сейчас  представляет собой всего лишь груду развалин.</t>
  </si>
  <si>
    <t>https://scontent-lax3-1.xx.fbcdn.net/v/t15.5256-10/e15/q75/p180x540/144285144_109498824397063_2595964404330153811_n.jpg?_nc_cat=102&amp;ccb=3&amp;_nc_sid=ad6a45&amp;_nc_ohc=5g0nWWexm1MAX_vK_vd&amp;_nc_ad=z-m&amp;_nc_cid=0&amp;_nc_ht=scontent-lax3-1.xx&amp;tp=21&amp;oh=34f01a6efa05960b9881ddc1e35a080b&amp;oe=6050597C</t>
  </si>
  <si>
    <t>03:48</t>
  </si>
  <si>
    <t>Qarabağa Deyton sülh müqaviləsi gərəkdir - ABŞ-dan yeni müharibə xəbərdarlığı</t>
  </si>
  <si>
    <t>Dəyərli Sevinc Xanım , Sizin Xalqımız üçün etdikləriniz etmədiklərinizdən dəfələrlə çoxdur və əminəm ki , xalqımız bunu dəyərləndirir  və dəyərləndirəcək . Qaldı ki , dünənki qonaqlrınıza , mənim də o siyasətçilərdən xoşum gəlmir .Ancaq bu o demək deyil ki , ağlıma gələni yazım .Kimləri qonaq çağırmaq sizin öz işinizdir . Biz insanıq , mən də səhv edə bilərəm , siz də səhv edə bilərsiniz .... Ancaq Sizin əqidənizi dəyişməyinizə heç vaxt inanmaram ! Yola davam !... ABŞ - dakı müzakirələr barədə isə , orda deyilən Azərbaycan - Rusiya və Azərbycan - Türkiyə münasibətləri barədə müzakirə açmaq olar . Ekspert qismində Gültəkin Xanım , Ariif Şahmarlı və Arif Yunus olsa yaxşı olar .</t>
  </si>
  <si>
    <t>Gasimov</t>
  </si>
  <si>
    <t>OSMANQIZI TV</t>
  </si>
  <si>
    <t>03:47</t>
  </si>
  <si>
    <t>KANAL YIYESI.. 25.14 den SONRAKI NE IDI?</t>
  </si>
  <si>
    <t>Ellada Gurbanova</t>
  </si>
  <si>
    <t>03:46</t>
  </si>
  <si>
    <t>Şəhid və qazi ailələri acından ölur Deputat Adil Əliyevin və 23 yaşlı polkovnik oğlunun bahalı maşın kolleksiyasına</t>
  </si>
  <si>
    <t>Şehidin qanı ilə varsa torpaq var in men men deyir variyam nedi pulu varamsa heyvantin varlığı yemek pul şefqeti varilığ balasi eyni hissi alim elmi nadan benzedirem adamlıq yoxdur</t>
  </si>
  <si>
    <t>Orxan Sultanzade</t>
  </si>
  <si>
    <t>OĞUZ TV</t>
  </si>
  <si>
    <t>03:45</t>
  </si>
  <si>
    <t>16.02.2021 03:51</t>
  </si>
  <si>
    <t>sehidlerölmez❤️</t>
  </si>
  <si>
    <t>03:43</t>
  </si>
  <si>
    <t>16.02.2021 04:51</t>
  </si>
  <si>
    <t>Prezident və birinci vitse-prezident Füzuli, Zəngilan, Laçın və Cəbrayıl rayonlarında (15.02.2021)</t>
  </si>
  <si>
    <t>Laçın Şəhəri mərkəzi hanı bəs? gorbagor oldu ?</t>
  </si>
  <si>
    <t>Amanxan</t>
  </si>
  <si>
    <t>Baku TV</t>
  </si>
  <si>
    <t>03:37</t>
  </si>
  <si>
    <t>Jurnalist: "Elmar məscidə ayaqqabı ilə girib deyirdi hanı İmam Hüseyn?"</t>
  </si>
  <si>
    <t>Bu qəhbə niyə ölmədi ? Ama anasın yaxşı ağlatdı ! Harınnıyanın ağzın elə şeyliyirlər ,necə ki elədilər ağzını !Adını kiçik hərif lə yazıram sənin elmar ,çünki qəhbəymişsən ,qaqaşın əlinə qüvvət</t>
  </si>
  <si>
    <t>Elşən Quliyev</t>
  </si>
  <si>
    <t>HamamTimesTV</t>
  </si>
  <si>
    <t>03:34</t>
  </si>
  <si>
    <t>Russia resumes Armenia and Azerbaijan flights</t>
  </si>
  <si>
    <t>eTN TV | Breaking News | Interviews | Documentaries | Reports Russia resumes Armenia and Azerbaijan flights Airlines of both countries can now carry out two flights per week from Moscow to Baku and four times per week from Moscow to Yerevan Flights from Moscow to Yerevan resume on February 15 Flights from Moscow to Baku resume on February 17 In March 2020, Russia suspended all commercial passenger flights abroad due to the coronavirus pandemic
Russian civil aviation officials announced that Russian Federation is resuming scheduled commercial</t>
  </si>
  <si>
    <t>Harry Johnson</t>
  </si>
  <si>
    <t>eturbonews.com</t>
  </si>
  <si>
    <t>03:33</t>
  </si>
  <si>
    <t>16.02.2021 05:28</t>
  </si>
  <si>
    <t>Isajon Sulton
 Asarlar. 1-tom
Isajon Sultonov 1967 yil 6 aprelda Farg’ona viloyati, Rishton tumanining Avazboy qishlog’ida tug’ilgan. ToshDUning jurnalistika fakul`tetini tamomlagan (1990). «Munojot», «Oydinbuloq», «Ozod», «Boqiy darbadar», «Boqiy Eram» va boshqa bir qator kitoblari nashr etilgan.
 @kitoblar1</t>
  </si>
  <si>
    <t>KOSONSOY KUTUBXONA</t>
  </si>
  <si>
    <t>03:32</t>
  </si>
  <si>
    <t>16.02.2021 03:38</t>
  </si>
  <si>
    <t>Украинская демократия сильно раздражает Кремль, - мнение</t>
  </si>
  <si>
    <t>Бердымухамедов - только второй президент Туркменистана за 30-летнюю историю. Его предшественник Сапармурат Ниязов скоропостижно скончался и не успел позаботиться о наследнике, но назначение нового президента не обошлось без арестов и нарушения Конституции. Теперь Бердымухамедов пытается исключить внезапные ситуации и оставить власть "в семье", - пишет Виталий Портников для Радио Свобода. В своих попытках он не единственный на постсоветском пространстве. Президент Азербайджана Ильхам Алиев - сын своего отца, бывшего президента и многолетнего первого</t>
  </si>
  <si>
    <t>news-life.org</t>
  </si>
  <si>
    <t>16.02.2021 03:44</t>
  </si>
  <si>
    <t>Zerbeliyev Resad eyni nomre,muxtelif marka mawinlarda ola biler!!!</t>
  </si>
  <si>
    <t>Emil Namazov</t>
  </si>
  <si>
    <t>03:31</t>
  </si>
  <si>
    <t>16.02.2021 03:36</t>
  </si>
  <si>
    <t>Anar</t>
  </si>
  <si>
    <t>03:30</t>
  </si>
  <si>
    <t>Amerikada vitse-prezident yoxsa Azerbaycanda vitse-prezident: Suleyman Suleymanli</t>
  </si>
  <si>
    <t>Müqayisesi bele axmaqlıqdır. Bizim vitse prezident orada sadece olaraq uzun müddet xoşmeramlı səfir olub,lakin sizin dedikleriniz heç haqq kitabına sığmır. B qeder xidmet eden birine yanlış edirsiniz.</t>
  </si>
  <si>
    <t>Rafiq Orucov</t>
  </si>
  <si>
    <t>PAZ TV</t>
  </si>
  <si>
    <t>Switzerland</t>
  </si>
  <si>
    <t>03:29</t>
  </si>
  <si>
    <t>16.02.2021 08:40</t>
  </si>
  <si>
    <t>Çarə axtarırıq? İllər öncə ölkə problemlərinin həlli yolunu göstərmişdi Azərbaycan Ümid Partiyası / Azerbaijan Umid</t>
  </si>
  <si>
    <t>illərdə, Azərbaycan ərazisində 1-ci QARABAĞ MÜHARUBƏSİ illərində, AXCP + Musavat üzvləri əlləribdə silah, canlarını Vətən uğrunda təmənnasız qurban verən zamanlarda, belində Sənin şərəfsiz DİNdarlar-Polislərin atılıb-düşən , umumilli qəhrıman qazimiz Tofiq Yaqublı qəhrəmancasına döyüşəndə, qanını-canını Azərbaycan Xalqına, Vətəninə təmənnasız Qurban edəndə, Əli Kərimli 25 yaşında dövlət katibi olanda, Azərbaycan Xalqı 30 minə yaxın ŞƏHİD verən illərdə, Sən İlham Əliyev, sənin əldəqayırma, özünkimi saxta 1-ci Vitse Prezidentin, indiki Quldur</t>
  </si>
  <si>
    <t>Alikam Aqaali</t>
  </si>
  <si>
    <t>İqbal Ağa-zadə</t>
  </si>
  <si>
    <t>03:28</t>
  </si>
  <si>
    <t>Əslində bu ananın dediklərini, yaşadıqlarını əzbər bilirəm. Çünki dayımın gəlinidi. Səbuhi ilə tez-tez maraqlanıram.</t>
  </si>
  <si>
    <t>yagılardan  qoruyacaqlar, çünki erməni-rus təhlükəsi tam sovuşmayıb, dığaların yeni savaş hədələri ilə üz-üzəyik!!!  Şuşada, Qarabağda yatırım etməyə, sonra da Xəzərin sahillərində etdikləri kimi, hasara alıb qurduqları istirahət komplekslərinin qapılarını sadə camaatın üzünə baglamaq üçün can atan məmurlar,  harınlar, hardasınız? Şəhid və qazi analarının ahı tutacaq Sizi, nə qədər gec deyil, canlı sərvətimizə, qeyrət, qürur yerimiz olan ogullarımıza, yaralı qazilərimizə sahib çıxın!!! Vallah, gün gələcək, növbəniz çatacaq, Sizlər də iti qovan kimi</t>
  </si>
  <si>
    <t>Esmira Fuad</t>
  </si>
  <si>
    <t>Antiqa Qonaq</t>
  </si>
  <si>
    <t>03:26</t>
  </si>
  <si>
    <t>Чансаглы ухурар и Аллах сизи горусун Карабах Азербайджан и бизим гозял президент ❤️❤️❤️❤️❤️❤️❤️❤️❤️❤️❤️❤️❤️❤️❤️❤️❤️</t>
  </si>
  <si>
    <t>Turgut Samedov</t>
  </si>
  <si>
    <t>03:25</t>
  </si>
  <si>
    <t>16.02.2021 03:31</t>
  </si>
  <si>
    <t>#Aserbaidschan|ischer Blogger wurde in #Berlin zusammengeschlagen. Vermutlich „wegen seiner Aktivitäten gegen die aserbaidschanischen Behörden“.
#Zensur #Verfolgung
Azerbaijani blogger beaten in Berlin for criticizing Aliyev. This is why journalists from Az are scared and threatened to talk whatever the state and the dictator Aliyev dictates. Who said there’s Freedom of speech in Azerbaijan? Never heard of it. 
https://infoteka24.ru/2021/02/15/77923/</t>
  </si>
  <si>
    <t>Levon</t>
  </si>
  <si>
    <t>San José</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</si>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</sst>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1"/>
  <sheetViews>
    <sheetView tabSelected="1" workbookViewId="0">
      <selection activeCell="G28" sqref="G28"/>
    </sheetView>
  </sheetViews>
  <sheetFormatPr defaultRowHeight="15" x14ac:dyDescent="0.25"/>
  <sheetData>
    <row r="1" spans="1:37" x14ac:dyDescent="0.25">
      <c r="A1" t="s">
        <v>0</v>
      </c>
      <c r="B1" t="s">
        <v>1</v>
      </c>
      <c r="C1" t="s">
        <v>2</v>
      </c>
      <c r="D1" t="s">
        <v>3</v>
      </c>
      <c r="E1" t="s">
        <v>1766</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25">
      <c r="A2" t="s">
        <v>36</v>
      </c>
      <c r="B2" t="s">
        <v>37</v>
      </c>
      <c r="C2" t="s">
        <v>38</v>
      </c>
      <c r="D2" t="s">
        <v>39</v>
      </c>
      <c r="E2" t="s">
        <v>40</v>
      </c>
      <c r="F2" t="s">
        <v>41</v>
      </c>
      <c r="G2" t="str">
        <f>HYPERLINK("https://www.sport.ro/virale/fabulos-jurnalistii-transmiteau-in-direct-cand-a-aparut-hotul-cu-pistolul-ce-voia-sa-fure-si-cum-s-a-terminat.html")</f>
        <v>https://www.sport.ro/virale/fabulos-jurnalistii-transmiteau-in-direct-cand-a-aparut-hotul-cu-pistolul-ce-voia-sa-fure-si-cum-s-a-terminat.html</v>
      </c>
      <c r="H2" t="s">
        <v>42</v>
      </c>
      <c r="I2" t="s">
        <v>43</v>
      </c>
      <c r="J2" t="str">
        <f>HYPERLINK("http://sport.ro")</f>
        <v>http://sport.ro</v>
      </c>
      <c r="N2" t="s">
        <v>43</v>
      </c>
      <c r="R2" t="s">
        <v>44</v>
      </c>
      <c r="S2" t="s">
        <v>45</v>
      </c>
      <c r="AJ2" t="s">
        <v>46</v>
      </c>
      <c r="AK2" t="s">
        <v>47</v>
      </c>
    </row>
    <row r="3" spans="1:37" x14ac:dyDescent="0.25">
      <c r="A3" t="s">
        <v>36</v>
      </c>
      <c r="B3" t="s">
        <v>48</v>
      </c>
      <c r="C3" t="s">
        <v>49</v>
      </c>
      <c r="D3" t="s">
        <v>46</v>
      </c>
      <c r="E3" t="s">
        <v>50</v>
      </c>
      <c r="F3" t="s">
        <v>41</v>
      </c>
      <c r="G3" t="str">
        <f>HYPERLINK("https://vk.com/wall-121244999_28544")</f>
        <v>https://vk.com/wall-121244999_28544</v>
      </c>
      <c r="H3" t="s">
        <v>42</v>
      </c>
      <c r="I3" t="s">
        <v>51</v>
      </c>
      <c r="J3" t="str">
        <f>HYPERLINK("http://vk.com/club121244999")</f>
        <v>http://vk.com/club121244999</v>
      </c>
      <c r="K3">
        <v>65</v>
      </c>
      <c r="L3" t="s">
        <v>52</v>
      </c>
      <c r="N3" t="s">
        <v>53</v>
      </c>
      <c r="O3" t="s">
        <v>51</v>
      </c>
      <c r="P3" t="str">
        <f>HYPERLINK("http://vk.com/club121244999")</f>
        <v>http://vk.com/club121244999</v>
      </c>
      <c r="Q3">
        <v>65</v>
      </c>
      <c r="R3" t="s">
        <v>54</v>
      </c>
      <c r="S3" t="s">
        <v>55</v>
      </c>
      <c r="AI3" t="str">
        <f>HYPERLINK("https://sun9-68.userapi.com/c631930/v631930356/50877/HXN5_Qb88yo.jpg")</f>
        <v>https://sun9-68.userapi.com/c631930/v631930356/50877/HXN5_Qb88yo.jpg</v>
      </c>
      <c r="AJ3" t="s">
        <v>46</v>
      </c>
      <c r="AK3" t="s">
        <v>47</v>
      </c>
    </row>
    <row r="4" spans="1:37" x14ac:dyDescent="0.25">
      <c r="A4" t="s">
        <v>36</v>
      </c>
      <c r="B4" t="s">
        <v>48</v>
      </c>
      <c r="C4" t="s">
        <v>56</v>
      </c>
      <c r="D4" t="s">
        <v>46</v>
      </c>
      <c r="E4" t="s">
        <v>57</v>
      </c>
      <c r="F4" t="s">
        <v>58</v>
      </c>
      <c r="G4" t="str">
        <f>HYPERLINK("https://twitter.com/1300382233623179264/status/1361575051313770497")</f>
        <v>https://twitter.com/1300382233623179264/status/1361575051313770497</v>
      </c>
      <c r="H4" t="s">
        <v>42</v>
      </c>
      <c r="I4" t="s">
        <v>59</v>
      </c>
      <c r="J4" t="str">
        <f>HYPERLINK("http://twitter.com/dzad_ilkin")</f>
        <v>http://twitter.com/dzad_ilkin</v>
      </c>
      <c r="K4">
        <v>5</v>
      </c>
      <c r="L4" t="s">
        <v>60</v>
      </c>
      <c r="N4" t="s">
        <v>61</v>
      </c>
      <c r="R4" t="s">
        <v>54</v>
      </c>
      <c r="S4" t="s">
        <v>55</v>
      </c>
      <c r="W4">
        <v>0</v>
      </c>
      <c r="X4">
        <v>0</v>
      </c>
      <c r="AE4">
        <v>0</v>
      </c>
      <c r="AI4" t="str">
        <f>HYPERLINK("https://pbs.twimg.com/media/EuRjjlaXYAAKqbN.jpg")</f>
        <v>https://pbs.twimg.com/media/EuRjjlaXYAAKqbN.jpg</v>
      </c>
      <c r="AJ4" t="s">
        <v>46</v>
      </c>
      <c r="AK4" t="s">
        <v>47</v>
      </c>
    </row>
    <row r="5" spans="1:37" x14ac:dyDescent="0.25">
      <c r="A5" t="s">
        <v>36</v>
      </c>
      <c r="B5" t="s">
        <v>62</v>
      </c>
      <c r="C5" t="s">
        <v>38</v>
      </c>
      <c r="D5" t="s">
        <v>46</v>
      </c>
      <c r="E5" t="s">
        <v>63</v>
      </c>
      <c r="F5" t="s">
        <v>41</v>
      </c>
      <c r="G5" t="str">
        <f>HYPERLINK("https://twitter.com/201184314/status/1361574958611238913")</f>
        <v>https://twitter.com/201184314/status/1361574958611238913</v>
      </c>
      <c r="H5" t="s">
        <v>42</v>
      </c>
      <c r="I5" t="s">
        <v>64</v>
      </c>
      <c r="J5" t="str">
        <f>HYPERLINK("http://twitter.com/TuranAgentliyi")</f>
        <v>http://twitter.com/TuranAgentliyi</v>
      </c>
      <c r="K5">
        <v>6106</v>
      </c>
      <c r="N5" t="s">
        <v>61</v>
      </c>
      <c r="R5" t="s">
        <v>54</v>
      </c>
      <c r="W5">
        <v>0</v>
      </c>
      <c r="X5">
        <v>0</v>
      </c>
      <c r="AE5">
        <v>0</v>
      </c>
      <c r="AF5">
        <v>0</v>
      </c>
      <c r="AJ5" t="s">
        <v>46</v>
      </c>
      <c r="AK5" t="s">
        <v>47</v>
      </c>
    </row>
    <row r="6" spans="1:37" x14ac:dyDescent="0.25">
      <c r="A6" t="s">
        <v>36</v>
      </c>
      <c r="B6" t="s">
        <v>65</v>
      </c>
      <c r="C6" t="s">
        <v>38</v>
      </c>
      <c r="D6" t="s">
        <v>46</v>
      </c>
      <c r="E6" t="s">
        <v>66</v>
      </c>
      <c r="F6" t="s">
        <v>41</v>
      </c>
      <c r="G6" t="str">
        <f>HYPERLINK("https://www.facebook.com/groups/faqan/permalink/2001931106616133")</f>
        <v>https://www.facebook.com/groups/faqan/permalink/2001931106616133</v>
      </c>
      <c r="H6" t="s">
        <v>42</v>
      </c>
      <c r="I6" t="s">
        <v>67</v>
      </c>
      <c r="J6" t="str">
        <f>HYPERLINK("https://www.facebook.com/100774748016022")</f>
        <v>https://www.facebook.com/100774748016022</v>
      </c>
      <c r="K6">
        <v>2623</v>
      </c>
      <c r="L6" t="s">
        <v>52</v>
      </c>
      <c r="N6" t="s">
        <v>68</v>
      </c>
      <c r="O6" t="s">
        <v>69</v>
      </c>
      <c r="P6" t="str">
        <f>HYPERLINK("https://www.facebook.com/304179773057950")</f>
        <v>https://www.facebook.com/304179773057950</v>
      </c>
      <c r="Q6">
        <v>5338</v>
      </c>
      <c r="R6" t="s">
        <v>54</v>
      </c>
      <c r="S6" t="s">
        <v>55</v>
      </c>
      <c r="T6" t="s">
        <v>70</v>
      </c>
      <c r="U6" t="s">
        <v>70</v>
      </c>
      <c r="W6">
        <v>0</v>
      </c>
      <c r="X6">
        <v>0</v>
      </c>
      <c r="AE6">
        <v>0</v>
      </c>
      <c r="AF6">
        <v>0</v>
      </c>
      <c r="AI6" t="str">
        <f>HYPERLINK("https://scontent-hel3-1.xx.fbcdn.net/v/t1.0-0/p180x540/150726837_433889608037866_576097059558169042_o.jpg?_nc_cat=106&amp;ccb=3&amp;_nc_sid=730e14&amp;_nc_ohc=NrtTcqTo7wgAX_he3Wf&amp;_nc_ht=scontent-hel3-1.xx&amp;tp=6&amp;oh=053ebbff8c5dd23aa00c0cc5e6493eaf&amp;oe=6051F548")</f>
        <v>https://scontent-hel3-1.xx.fbcdn.net/v/t1.0-0/p180x540/150726837_433889608037866_576097059558169042_o.jpg?_nc_cat=106&amp;ccb=3&amp;_nc_sid=730e14&amp;_nc_ohc=NrtTcqTo7wgAX_he3Wf&amp;_nc_ht=scontent-hel3-1.xx&amp;tp=6&amp;oh=053ebbff8c5dd23aa00c0cc5e6493eaf&amp;oe=6051F548</v>
      </c>
      <c r="AJ6" t="s">
        <v>46</v>
      </c>
      <c r="AK6" t="s">
        <v>47</v>
      </c>
    </row>
    <row r="7" spans="1:37" x14ac:dyDescent="0.25">
      <c r="A7" t="s">
        <v>36</v>
      </c>
      <c r="B7" t="s">
        <v>71</v>
      </c>
      <c r="C7" t="s">
        <v>49</v>
      </c>
      <c r="D7" t="s">
        <v>46</v>
      </c>
      <c r="E7" t="s">
        <v>72</v>
      </c>
      <c r="F7" t="s">
        <v>73</v>
      </c>
      <c r="G7" t="str">
        <f>HYPERLINK("https://twitter.com/3001112866/status/1361574514107285508")</f>
        <v>https://twitter.com/3001112866/status/1361574514107285508</v>
      </c>
      <c r="H7" t="s">
        <v>42</v>
      </c>
      <c r="I7" t="s">
        <v>74</v>
      </c>
      <c r="J7" t="str">
        <f>HYPERLINK("http://twitter.com/ArmeniaNorway")</f>
        <v>http://twitter.com/ArmeniaNorway</v>
      </c>
      <c r="K7">
        <v>337</v>
      </c>
      <c r="N7" t="s">
        <v>61</v>
      </c>
      <c r="R7" t="s">
        <v>54</v>
      </c>
      <c r="S7" t="s">
        <v>75</v>
      </c>
      <c r="T7" t="s">
        <v>76</v>
      </c>
      <c r="U7" t="s">
        <v>76</v>
      </c>
      <c r="W7">
        <v>0</v>
      </c>
      <c r="X7">
        <v>0</v>
      </c>
      <c r="AE7">
        <v>0</v>
      </c>
      <c r="AF7">
        <v>0</v>
      </c>
      <c r="AJ7" t="s">
        <v>46</v>
      </c>
      <c r="AK7" t="s">
        <v>47</v>
      </c>
    </row>
    <row r="8" spans="1:37" x14ac:dyDescent="0.25">
      <c r="A8" t="s">
        <v>36</v>
      </c>
      <c r="B8" t="s">
        <v>71</v>
      </c>
      <c r="C8" t="s">
        <v>49</v>
      </c>
      <c r="D8" t="s">
        <v>46</v>
      </c>
      <c r="E8" t="s">
        <v>77</v>
      </c>
      <c r="F8" t="s">
        <v>58</v>
      </c>
      <c r="G8" t="str">
        <f>HYPERLINK("https://twitter.com/1344961813784489984/status/1361574462802587648")</f>
        <v>https://twitter.com/1344961813784489984/status/1361574462802587648</v>
      </c>
      <c r="H8" t="s">
        <v>42</v>
      </c>
      <c r="I8" t="s">
        <v>78</v>
      </c>
      <c r="J8" t="str">
        <f>HYPERLINK("http://twitter.com/AhmetKa42038680")</f>
        <v>http://twitter.com/AhmetKa42038680</v>
      </c>
      <c r="K8">
        <v>21</v>
      </c>
      <c r="L8" t="s">
        <v>60</v>
      </c>
      <c r="N8" t="s">
        <v>61</v>
      </c>
      <c r="R8" t="s">
        <v>54</v>
      </c>
      <c r="W8">
        <v>0</v>
      </c>
      <c r="X8">
        <v>0</v>
      </c>
      <c r="AE8">
        <v>0</v>
      </c>
      <c r="AI8" t="str">
        <f>HYPERLINK("https://pbs.twimg.com/media/EuVFF-1XMAI-BsP.jpg")</f>
        <v>https://pbs.twimg.com/media/EuVFF-1XMAI-BsP.jpg</v>
      </c>
      <c r="AJ8" t="s">
        <v>46</v>
      </c>
      <c r="AK8" t="s">
        <v>47</v>
      </c>
    </row>
    <row r="9" spans="1:37" x14ac:dyDescent="0.25">
      <c r="A9" t="s">
        <v>36</v>
      </c>
      <c r="B9" t="s">
        <v>71</v>
      </c>
      <c r="C9" t="s">
        <v>79</v>
      </c>
      <c r="D9" t="s">
        <v>80</v>
      </c>
      <c r="E9" t="s">
        <v>81</v>
      </c>
      <c r="F9" t="s">
        <v>41</v>
      </c>
      <c r="G9" t="str">
        <f>HYPERLINK("https://haqqin.az/news/201732")</f>
        <v>https://haqqin.az/news/201732</v>
      </c>
      <c r="H9" t="s">
        <v>42</v>
      </c>
      <c r="I9" t="s">
        <v>82</v>
      </c>
      <c r="J9" t="str">
        <f>HYPERLINK("http://haqqin.az")</f>
        <v>http://haqqin.az</v>
      </c>
      <c r="N9" t="s">
        <v>83</v>
      </c>
      <c r="R9" t="s">
        <v>44</v>
      </c>
      <c r="S9" t="s">
        <v>55</v>
      </c>
      <c r="AJ9" t="s">
        <v>46</v>
      </c>
      <c r="AK9" t="s">
        <v>47</v>
      </c>
    </row>
    <row r="10" spans="1:37" x14ac:dyDescent="0.25">
      <c r="A10" t="s">
        <v>36</v>
      </c>
      <c r="B10" t="s">
        <v>71</v>
      </c>
      <c r="C10" t="s">
        <v>84</v>
      </c>
      <c r="D10" t="s">
        <v>46</v>
      </c>
      <c r="E10" t="s">
        <v>85</v>
      </c>
      <c r="F10" t="s">
        <v>86</v>
      </c>
      <c r="G10" t="str">
        <f>HYPERLINK("https://twitter.com/1322230629807902720/status/1361574340848988161")</f>
        <v>https://twitter.com/1322230629807902720/status/1361574340848988161</v>
      </c>
      <c r="H10" t="s">
        <v>42</v>
      </c>
      <c r="I10" t="s">
        <v>87</v>
      </c>
      <c r="J10" t="str">
        <f>HYPERLINK("http://twitter.com/ahmad16513030")</f>
        <v>http://twitter.com/ahmad16513030</v>
      </c>
      <c r="K10">
        <v>940</v>
      </c>
      <c r="L10" t="s">
        <v>60</v>
      </c>
      <c r="N10" t="s">
        <v>61</v>
      </c>
      <c r="R10" t="s">
        <v>54</v>
      </c>
      <c r="S10" t="s">
        <v>88</v>
      </c>
      <c r="T10" t="s">
        <v>89</v>
      </c>
      <c r="U10" t="s">
        <v>90</v>
      </c>
      <c r="W10">
        <v>0</v>
      </c>
      <c r="X10">
        <v>0</v>
      </c>
      <c r="AE10">
        <v>0</v>
      </c>
      <c r="AF10">
        <v>0</v>
      </c>
      <c r="AI10" t="str">
        <f>HYPERLINK("https://pbs.twimg.com/ext_tw_video_thumb/1361572396449333252/pu/img/zpTrKLmLuOd1m5JA.jpg")</f>
        <v>https://pbs.twimg.com/ext_tw_video_thumb/1361572396449333252/pu/img/zpTrKLmLuOd1m5JA.jpg</v>
      </c>
      <c r="AJ10" t="s">
        <v>46</v>
      </c>
      <c r="AK10" t="s">
        <v>47</v>
      </c>
    </row>
    <row r="11" spans="1:37" x14ac:dyDescent="0.25">
      <c r="A11" t="s">
        <v>36</v>
      </c>
      <c r="B11" t="s">
        <v>71</v>
      </c>
      <c r="C11" t="s">
        <v>84</v>
      </c>
      <c r="D11" t="s">
        <v>46</v>
      </c>
      <c r="E11" t="s">
        <v>91</v>
      </c>
      <c r="F11" t="s">
        <v>58</v>
      </c>
      <c r="G11" t="str">
        <f>HYPERLINK("https://twitter.com/3001112866/status/1361574293180669960")</f>
        <v>https://twitter.com/3001112866/status/1361574293180669960</v>
      </c>
      <c r="H11" t="s">
        <v>42</v>
      </c>
      <c r="I11" t="s">
        <v>74</v>
      </c>
      <c r="J11" t="str">
        <f>HYPERLINK("http://twitter.com/ArmeniaNorway")</f>
        <v>http://twitter.com/ArmeniaNorway</v>
      </c>
      <c r="K11">
        <v>337</v>
      </c>
      <c r="N11" t="s">
        <v>61</v>
      </c>
      <c r="R11" t="s">
        <v>54</v>
      </c>
      <c r="S11" t="s">
        <v>75</v>
      </c>
      <c r="T11" t="s">
        <v>76</v>
      </c>
      <c r="U11" t="s">
        <v>76</v>
      </c>
      <c r="W11">
        <v>0</v>
      </c>
      <c r="X11">
        <v>0</v>
      </c>
      <c r="AE11">
        <v>0</v>
      </c>
      <c r="AJ11" t="s">
        <v>46</v>
      </c>
      <c r="AK11" t="s">
        <v>47</v>
      </c>
    </row>
    <row r="12" spans="1:37" x14ac:dyDescent="0.25">
      <c r="A12" t="s">
        <v>36</v>
      </c>
      <c r="B12" t="s">
        <v>92</v>
      </c>
      <c r="C12" t="s">
        <v>79</v>
      </c>
      <c r="D12" t="s">
        <v>46</v>
      </c>
      <c r="E12" t="s">
        <v>93</v>
      </c>
      <c r="F12" t="s">
        <v>86</v>
      </c>
      <c r="G12" t="str">
        <f>HYPERLINK("https://twitter.com/1155053979254054912/status/1361573980197560323")</f>
        <v>https://twitter.com/1155053979254054912/status/1361573980197560323</v>
      </c>
      <c r="H12" t="s">
        <v>42</v>
      </c>
      <c r="I12" t="s">
        <v>94</v>
      </c>
      <c r="J12" t="str">
        <f>HYPERLINK("http://twitter.com/onyedincibahar")</f>
        <v>http://twitter.com/onyedincibahar</v>
      </c>
      <c r="K12">
        <v>242</v>
      </c>
      <c r="N12" t="s">
        <v>61</v>
      </c>
      <c r="R12" t="s">
        <v>54</v>
      </c>
      <c r="W12">
        <v>0</v>
      </c>
      <c r="X12">
        <v>0</v>
      </c>
      <c r="AE12">
        <v>0</v>
      </c>
      <c r="AF12">
        <v>0</v>
      </c>
      <c r="AI12" t="str">
        <f>HYPERLINK("https://pbs.twimg.com/media/EuVFF-1XMAI-BsP.jpg")</f>
        <v>https://pbs.twimg.com/media/EuVFF-1XMAI-BsP.jpg</v>
      </c>
      <c r="AJ12" t="s">
        <v>46</v>
      </c>
      <c r="AK12" t="s">
        <v>47</v>
      </c>
    </row>
    <row r="13" spans="1:37" x14ac:dyDescent="0.25">
      <c r="A13" t="s">
        <v>36</v>
      </c>
      <c r="B13" t="s">
        <v>95</v>
      </c>
      <c r="C13" t="s">
        <v>96</v>
      </c>
      <c r="D13" t="s">
        <v>46</v>
      </c>
      <c r="E13" t="s">
        <v>97</v>
      </c>
      <c r="F13" t="s">
        <v>41</v>
      </c>
      <c r="G13" t="str">
        <f>HYPERLINK("https://www.facebook.com/herbiand/posts/3631359483629280")</f>
        <v>https://www.facebook.com/herbiand/posts/3631359483629280</v>
      </c>
      <c r="H13" t="s">
        <v>42</v>
      </c>
      <c r="I13" t="s">
        <v>98</v>
      </c>
      <c r="J13" t="str">
        <f>HYPERLINK("https://www.facebook.com/169920489773214")</f>
        <v>https://www.facebook.com/169920489773214</v>
      </c>
      <c r="K13">
        <v>751</v>
      </c>
      <c r="L13" t="s">
        <v>52</v>
      </c>
      <c r="N13" t="s">
        <v>68</v>
      </c>
      <c r="O13" t="s">
        <v>98</v>
      </c>
      <c r="P13" t="str">
        <f>HYPERLINK("https://www.facebook.com/169920489773214")</f>
        <v>https://www.facebook.com/169920489773214</v>
      </c>
      <c r="Q13">
        <v>751</v>
      </c>
      <c r="R13" t="s">
        <v>54</v>
      </c>
      <c r="W13">
        <v>0</v>
      </c>
      <c r="X13">
        <v>0</v>
      </c>
      <c r="AE13">
        <v>0</v>
      </c>
      <c r="AF13">
        <v>0</v>
      </c>
      <c r="AI13" t="str">
        <f>HYPERLINK("https://www.herbiand.az/wp-content/uploads/2021/02/16134316053329915378_1000x669.jpg")</f>
        <v>https://www.herbiand.az/wp-content/uploads/2021/02/16134316053329915378_1000x669.jpg</v>
      </c>
      <c r="AJ13" t="s">
        <v>46</v>
      </c>
      <c r="AK13" t="s">
        <v>47</v>
      </c>
    </row>
    <row r="14" spans="1:37" x14ac:dyDescent="0.25">
      <c r="A14" t="s">
        <v>36</v>
      </c>
      <c r="B14" t="s">
        <v>99</v>
      </c>
      <c r="C14" t="s">
        <v>96</v>
      </c>
      <c r="D14" t="s">
        <v>46</v>
      </c>
      <c r="E14" t="s">
        <v>100</v>
      </c>
      <c r="F14" t="s">
        <v>58</v>
      </c>
      <c r="G14" t="str">
        <f>HYPERLINK("https://twitter.com/1315321004596572161/status/1361572775870218240")</f>
        <v>https://twitter.com/1315321004596572161/status/1361572775870218240</v>
      </c>
      <c r="H14" t="s">
        <v>42</v>
      </c>
      <c r="I14" t="s">
        <v>101</v>
      </c>
      <c r="J14" t="str">
        <f>HYPERLINK("http://twitter.com/fraabagirov")</f>
        <v>http://twitter.com/fraabagirov</v>
      </c>
      <c r="K14">
        <v>13</v>
      </c>
      <c r="L14" t="s">
        <v>60</v>
      </c>
      <c r="N14" t="s">
        <v>61</v>
      </c>
      <c r="R14" t="s">
        <v>54</v>
      </c>
      <c r="W14">
        <v>0</v>
      </c>
      <c r="X14">
        <v>0</v>
      </c>
      <c r="AE14">
        <v>0</v>
      </c>
      <c r="AI14" t="str">
        <f>HYPERLINK("https://pbs.twimg.com/media/EuQqBupWYAEcypW.jpg")</f>
        <v>https://pbs.twimg.com/media/EuQqBupWYAEcypW.jpg</v>
      </c>
      <c r="AJ14" t="s">
        <v>46</v>
      </c>
      <c r="AK14" t="s">
        <v>47</v>
      </c>
    </row>
    <row r="15" spans="1:37" x14ac:dyDescent="0.25">
      <c r="A15" t="s">
        <v>36</v>
      </c>
      <c r="B15" t="s">
        <v>99</v>
      </c>
      <c r="C15" t="s">
        <v>102</v>
      </c>
      <c r="D15" t="s">
        <v>103</v>
      </c>
      <c r="E15" t="s">
        <v>104</v>
      </c>
      <c r="F15" t="s">
        <v>41</v>
      </c>
      <c r="G15" t="str">
        <f>HYPERLINK("http://www.groong.com/news/msg56235.html")</f>
        <v>http://www.groong.com/news/msg56235.html</v>
      </c>
      <c r="H15" t="s">
        <v>42</v>
      </c>
      <c r="I15" t="s">
        <v>105</v>
      </c>
      <c r="J15" t="str">
        <f>HYPERLINK("http://www.groong.com")</f>
        <v>http://www.groong.com</v>
      </c>
      <c r="N15" t="s">
        <v>106</v>
      </c>
      <c r="R15" t="s">
        <v>44</v>
      </c>
      <c r="S15" t="s">
        <v>107</v>
      </c>
      <c r="AJ15" t="s">
        <v>46</v>
      </c>
      <c r="AK15" t="s">
        <v>47</v>
      </c>
    </row>
    <row r="16" spans="1:37" x14ac:dyDescent="0.25">
      <c r="A16" t="s">
        <v>36</v>
      </c>
      <c r="B16" t="s">
        <v>99</v>
      </c>
      <c r="C16" t="s">
        <v>102</v>
      </c>
      <c r="D16" t="s">
        <v>108</v>
      </c>
      <c r="E16" t="s">
        <v>109</v>
      </c>
      <c r="F16" t="s">
        <v>41</v>
      </c>
      <c r="G16" t="str">
        <f>HYPERLINK("http://www.groong.com/news/msg56232.html")</f>
        <v>http://www.groong.com/news/msg56232.html</v>
      </c>
      <c r="H16" t="s">
        <v>42</v>
      </c>
      <c r="I16" t="s">
        <v>105</v>
      </c>
      <c r="J16" t="str">
        <f>HYPERLINK("http://www.groong.com")</f>
        <v>http://www.groong.com</v>
      </c>
      <c r="N16" t="s">
        <v>106</v>
      </c>
      <c r="R16" t="s">
        <v>44</v>
      </c>
      <c r="S16" t="s">
        <v>107</v>
      </c>
      <c r="AJ16" t="s">
        <v>46</v>
      </c>
      <c r="AK16" t="s">
        <v>47</v>
      </c>
    </row>
    <row r="17" spans="1:37" x14ac:dyDescent="0.25">
      <c r="A17" t="s">
        <v>36</v>
      </c>
      <c r="B17" t="s">
        <v>110</v>
      </c>
      <c r="C17" t="s">
        <v>96</v>
      </c>
      <c r="D17" t="s">
        <v>46</v>
      </c>
      <c r="E17" t="s">
        <v>77</v>
      </c>
      <c r="F17" t="s">
        <v>58</v>
      </c>
      <c r="G17" t="str">
        <f>HYPERLINK("https://twitter.com/1079413395626049536/status/1361572726054543360")</f>
        <v>https://twitter.com/1079413395626049536/status/1361572726054543360</v>
      </c>
      <c r="H17" t="s">
        <v>42</v>
      </c>
      <c r="I17" t="s">
        <v>111</v>
      </c>
      <c r="J17" t="str">
        <f>HYPERLINK("http://twitter.com/Selcukkaracan1")</f>
        <v>http://twitter.com/Selcukkaracan1</v>
      </c>
      <c r="K17">
        <v>1334</v>
      </c>
      <c r="L17" t="s">
        <v>60</v>
      </c>
      <c r="N17" t="s">
        <v>61</v>
      </c>
      <c r="R17" t="s">
        <v>54</v>
      </c>
      <c r="W17">
        <v>0</v>
      </c>
      <c r="X17">
        <v>0</v>
      </c>
      <c r="AE17">
        <v>0</v>
      </c>
      <c r="AI17" t="str">
        <f>HYPERLINK("https://pbs.twimg.com/media/EuVFF-1XMAI-BsP.jpg")</f>
        <v>https://pbs.twimg.com/media/EuVFF-1XMAI-BsP.jpg</v>
      </c>
      <c r="AJ17" t="s">
        <v>46</v>
      </c>
      <c r="AK17" t="s">
        <v>47</v>
      </c>
    </row>
    <row r="18" spans="1:37" x14ac:dyDescent="0.25">
      <c r="A18" t="s">
        <v>36</v>
      </c>
      <c r="B18" t="s">
        <v>110</v>
      </c>
      <c r="C18" t="s">
        <v>96</v>
      </c>
      <c r="D18" t="s">
        <v>46</v>
      </c>
      <c r="E18" t="s">
        <v>112</v>
      </c>
      <c r="F18" t="s">
        <v>86</v>
      </c>
      <c r="G18" t="str">
        <f>HYPERLINK("https://twitter.com/1001261016/status/1361572692592312325")</f>
        <v>https://twitter.com/1001261016/status/1361572692592312325</v>
      </c>
      <c r="H18" t="s">
        <v>42</v>
      </c>
      <c r="I18" t="s">
        <v>113</v>
      </c>
      <c r="J18" t="str">
        <f>HYPERLINK("http://twitter.com/mycroftssm")</f>
        <v>http://twitter.com/mycroftssm</v>
      </c>
      <c r="K18">
        <v>116</v>
      </c>
      <c r="N18" t="s">
        <v>61</v>
      </c>
      <c r="R18" t="s">
        <v>54</v>
      </c>
      <c r="S18" t="s">
        <v>114</v>
      </c>
      <c r="W18">
        <v>0</v>
      </c>
      <c r="X18">
        <v>0</v>
      </c>
      <c r="AE18">
        <v>0</v>
      </c>
      <c r="AF18">
        <v>0</v>
      </c>
      <c r="AI18" t="str">
        <f>HYPERLINK("https://pbs.twimg.com/media/EuVFF-1XMAI-BsP.jpg")</f>
        <v>https://pbs.twimg.com/media/EuVFF-1XMAI-BsP.jpg</v>
      </c>
      <c r="AJ18" t="s">
        <v>46</v>
      </c>
      <c r="AK18" t="s">
        <v>47</v>
      </c>
    </row>
    <row r="19" spans="1:37" x14ac:dyDescent="0.25">
      <c r="A19" t="s">
        <v>36</v>
      </c>
      <c r="B19" t="s">
        <v>110</v>
      </c>
      <c r="C19" t="s">
        <v>96</v>
      </c>
      <c r="D19" t="s">
        <v>46</v>
      </c>
      <c r="E19" t="s">
        <v>115</v>
      </c>
      <c r="F19" t="s">
        <v>73</v>
      </c>
      <c r="G19" t="str">
        <f>HYPERLINK("https://twitter.com/350249557/status/1361572682362466304")</f>
        <v>https://twitter.com/350249557/status/1361572682362466304</v>
      </c>
      <c r="H19" t="s">
        <v>42</v>
      </c>
      <c r="I19" t="s">
        <v>116</v>
      </c>
      <c r="J19" t="str">
        <f>HYPERLINK("http://twitter.com/VusaleR")</f>
        <v>http://twitter.com/VusaleR</v>
      </c>
      <c r="K19">
        <v>128</v>
      </c>
      <c r="L19" t="s">
        <v>117</v>
      </c>
      <c r="N19" t="s">
        <v>61</v>
      </c>
      <c r="R19" t="s">
        <v>54</v>
      </c>
      <c r="S19" t="s">
        <v>55</v>
      </c>
      <c r="W19">
        <v>0</v>
      </c>
      <c r="X19">
        <v>0</v>
      </c>
      <c r="AE19">
        <v>0</v>
      </c>
      <c r="AF19">
        <v>0</v>
      </c>
      <c r="AJ19" t="s">
        <v>46</v>
      </c>
      <c r="AK19" t="s">
        <v>47</v>
      </c>
    </row>
    <row r="20" spans="1:37" x14ac:dyDescent="0.25">
      <c r="A20" t="s">
        <v>36</v>
      </c>
      <c r="B20" t="s">
        <v>118</v>
      </c>
      <c r="C20" t="s">
        <v>119</v>
      </c>
      <c r="D20" t="s">
        <v>46</v>
      </c>
      <c r="E20" t="s">
        <v>120</v>
      </c>
      <c r="F20" t="s">
        <v>58</v>
      </c>
      <c r="G20" t="str">
        <f>HYPERLINK("https://twitter.com/184750256/status/1361572506864390145")</f>
        <v>https://twitter.com/184750256/status/1361572506864390145</v>
      </c>
      <c r="H20" t="s">
        <v>42</v>
      </c>
      <c r="I20" t="s">
        <v>121</v>
      </c>
      <c r="J20" t="str">
        <f>HYPERLINK("http://twitter.com/Ramin_R")</f>
        <v>http://twitter.com/Ramin_R</v>
      </c>
      <c r="K20">
        <v>141</v>
      </c>
      <c r="L20" t="s">
        <v>60</v>
      </c>
      <c r="N20" t="s">
        <v>61</v>
      </c>
      <c r="R20" t="s">
        <v>54</v>
      </c>
      <c r="S20" t="s">
        <v>55</v>
      </c>
      <c r="W20">
        <v>0</v>
      </c>
      <c r="X20">
        <v>0</v>
      </c>
      <c r="AE20">
        <v>0</v>
      </c>
      <c r="AI20" t="str">
        <f>HYPERLINK("https://pbs.twimg.com/media/EuQRBAhWgAA24GY.jpg")</f>
        <v>https://pbs.twimg.com/media/EuQRBAhWgAA24GY.jpg</v>
      </c>
      <c r="AJ20" t="s">
        <v>46</v>
      </c>
      <c r="AK20" t="s">
        <v>47</v>
      </c>
    </row>
    <row r="21" spans="1:37" x14ac:dyDescent="0.25">
      <c r="A21" t="s">
        <v>36</v>
      </c>
      <c r="B21" t="s">
        <v>118</v>
      </c>
      <c r="C21" t="s">
        <v>122</v>
      </c>
      <c r="D21" t="s">
        <v>123</v>
      </c>
      <c r="E21" t="s">
        <v>124</v>
      </c>
      <c r="F21" t="s">
        <v>41</v>
      </c>
      <c r="G21" t="str">
        <f>HYPERLINK("http://www.br.az/politics/20210216104706388.html")</f>
        <v>http://www.br.az/politics/20210216104706388.html</v>
      </c>
      <c r="H21" t="s">
        <v>42</v>
      </c>
      <c r="I21" t="s">
        <v>125</v>
      </c>
      <c r="J21" t="str">
        <f>HYPERLINK("http://br.az")</f>
        <v>http://br.az</v>
      </c>
      <c r="N21" t="s">
        <v>125</v>
      </c>
      <c r="R21" t="s">
        <v>44</v>
      </c>
      <c r="S21" t="s">
        <v>55</v>
      </c>
      <c r="AJ21" t="s">
        <v>46</v>
      </c>
      <c r="AK21" t="s">
        <v>47</v>
      </c>
    </row>
    <row r="22" spans="1:37" x14ac:dyDescent="0.25">
      <c r="A22" t="s">
        <v>36</v>
      </c>
      <c r="B22" t="s">
        <v>118</v>
      </c>
      <c r="C22" t="s">
        <v>102</v>
      </c>
      <c r="D22" t="s">
        <v>46</v>
      </c>
      <c r="E22" t="s">
        <v>100</v>
      </c>
      <c r="F22" t="s">
        <v>58</v>
      </c>
      <c r="G22" t="str">
        <f>HYPERLINK("https://twitter.com/1204405124606521344/status/1361572312248631296")</f>
        <v>https://twitter.com/1204405124606521344/status/1361572312248631296</v>
      </c>
      <c r="H22" t="s">
        <v>42</v>
      </c>
      <c r="I22" t="s">
        <v>126</v>
      </c>
      <c r="J22" t="str">
        <f>HYPERLINK("http://twitter.com/BabazadeTeymur1")</f>
        <v>http://twitter.com/BabazadeTeymur1</v>
      </c>
      <c r="K22">
        <v>262</v>
      </c>
      <c r="L22" t="s">
        <v>60</v>
      </c>
      <c r="N22" t="s">
        <v>61</v>
      </c>
      <c r="R22" t="s">
        <v>54</v>
      </c>
      <c r="S22" t="s">
        <v>55</v>
      </c>
      <c r="W22">
        <v>0</v>
      </c>
      <c r="X22">
        <v>0</v>
      </c>
      <c r="AE22">
        <v>0</v>
      </c>
      <c r="AI22" t="str">
        <f>HYPERLINK("https://pbs.twimg.com/media/EuQqBupWYAEcypW.jpg")</f>
        <v>https://pbs.twimg.com/media/EuQqBupWYAEcypW.jpg</v>
      </c>
      <c r="AJ22" t="s">
        <v>46</v>
      </c>
      <c r="AK22" t="s">
        <v>47</v>
      </c>
    </row>
    <row r="23" spans="1:37" x14ac:dyDescent="0.25">
      <c r="A23" t="s">
        <v>36</v>
      </c>
      <c r="B23" t="s">
        <v>127</v>
      </c>
      <c r="C23" t="s">
        <v>102</v>
      </c>
      <c r="D23" t="s">
        <v>46</v>
      </c>
      <c r="E23" t="s">
        <v>77</v>
      </c>
      <c r="F23" t="s">
        <v>58</v>
      </c>
      <c r="G23" t="str">
        <f>HYPERLINK("https://twitter.com/1001261016/status/1361572265574486022")</f>
        <v>https://twitter.com/1001261016/status/1361572265574486022</v>
      </c>
      <c r="H23" t="s">
        <v>42</v>
      </c>
      <c r="I23" t="s">
        <v>113</v>
      </c>
      <c r="J23" t="str">
        <f>HYPERLINK("http://twitter.com/mycroftssm")</f>
        <v>http://twitter.com/mycroftssm</v>
      </c>
      <c r="K23">
        <v>116</v>
      </c>
      <c r="N23" t="s">
        <v>61</v>
      </c>
      <c r="R23" t="s">
        <v>54</v>
      </c>
      <c r="S23" t="s">
        <v>114</v>
      </c>
      <c r="W23">
        <v>0</v>
      </c>
      <c r="X23">
        <v>0</v>
      </c>
      <c r="AE23">
        <v>0</v>
      </c>
      <c r="AI23" t="str">
        <f>HYPERLINK("https://pbs.twimg.com/media/EuVFF-1XMAI-BsP.jpg")</f>
        <v>https://pbs.twimg.com/media/EuVFF-1XMAI-BsP.jpg</v>
      </c>
      <c r="AJ23" t="s">
        <v>46</v>
      </c>
      <c r="AK23" t="s">
        <v>47</v>
      </c>
    </row>
    <row r="24" spans="1:37" x14ac:dyDescent="0.25">
      <c r="A24" t="s">
        <v>36</v>
      </c>
      <c r="B24" t="s">
        <v>127</v>
      </c>
      <c r="C24" t="s">
        <v>128</v>
      </c>
      <c r="D24" t="s">
        <v>46</v>
      </c>
      <c r="E24" t="s">
        <v>129</v>
      </c>
      <c r="F24" t="s">
        <v>41</v>
      </c>
      <c r="G24" t="str">
        <f>HYPERLINK("https://vk.com/wall-193604617_2870")</f>
        <v>https://vk.com/wall-193604617_2870</v>
      </c>
      <c r="H24" t="s">
        <v>42</v>
      </c>
      <c r="I24" t="s">
        <v>130</v>
      </c>
      <c r="J24" t="str">
        <f>HYPERLINK("http://vk.com/club193604617")</f>
        <v>http://vk.com/club193604617</v>
      </c>
      <c r="K24">
        <v>106</v>
      </c>
      <c r="L24" t="s">
        <v>52</v>
      </c>
      <c r="N24" t="s">
        <v>53</v>
      </c>
      <c r="O24" t="s">
        <v>130</v>
      </c>
      <c r="P24" t="str">
        <f>HYPERLINK("http://vk.com/club193604617")</f>
        <v>http://vk.com/club193604617</v>
      </c>
      <c r="Q24">
        <v>106</v>
      </c>
      <c r="R24" t="s">
        <v>54</v>
      </c>
      <c r="S24" t="s">
        <v>131</v>
      </c>
      <c r="T24" t="s">
        <v>132</v>
      </c>
      <c r="U24" t="s">
        <v>133</v>
      </c>
      <c r="AI24" t="str">
        <f>HYPERLINK("https://sun9-15.userapi.com/impf/ZyAciT-PWS-_mBih9nDxEcO2djgAT3fMv9obFA/OvtqUd8Qyn0.jpg?size=1920x1080&amp;quality=96&amp;proxy=1&amp;sign=8aa7e5127973949658703f08054b8131&amp;c_uniq_tag=gXmvFQmj7vJDMiyVadUaZ4fL6jOA8AYTbhaCQrGxY34&amp;type=album")</f>
        <v>https://sun9-15.userapi.com/impf/ZyAciT-PWS-_mBih9nDxEcO2djgAT3fMv9obFA/OvtqUd8Qyn0.jpg?size=1920x1080&amp;quality=96&amp;proxy=1&amp;sign=8aa7e5127973949658703f08054b8131&amp;c_uniq_tag=gXmvFQmj7vJDMiyVadUaZ4fL6jOA8AYTbhaCQrGxY34&amp;type=album</v>
      </c>
      <c r="AJ24" t="s">
        <v>46</v>
      </c>
      <c r="AK24" t="s">
        <v>47</v>
      </c>
    </row>
    <row r="25" spans="1:37" x14ac:dyDescent="0.25">
      <c r="A25" t="s">
        <v>36</v>
      </c>
      <c r="B25" t="s">
        <v>127</v>
      </c>
      <c r="C25" t="s">
        <v>134</v>
      </c>
      <c r="D25" t="s">
        <v>46</v>
      </c>
      <c r="E25" t="s">
        <v>91</v>
      </c>
      <c r="F25" t="s">
        <v>58</v>
      </c>
      <c r="G25" t="str">
        <f>HYPERLINK("https://twitter.com/1320945795542085632/status/1361572145793441792")</f>
        <v>https://twitter.com/1320945795542085632/status/1361572145793441792</v>
      </c>
      <c r="H25" t="s">
        <v>42</v>
      </c>
      <c r="I25" t="s">
        <v>135</v>
      </c>
      <c r="J25" t="str">
        <f>HYPERLINK("http://twitter.com/RuzannaMarkosi1")</f>
        <v>http://twitter.com/RuzannaMarkosi1</v>
      </c>
      <c r="K25">
        <v>18</v>
      </c>
      <c r="L25" t="s">
        <v>117</v>
      </c>
      <c r="N25" t="s">
        <v>61</v>
      </c>
      <c r="R25" t="s">
        <v>54</v>
      </c>
      <c r="W25">
        <v>0</v>
      </c>
      <c r="X25">
        <v>0</v>
      </c>
      <c r="AE25">
        <v>0</v>
      </c>
      <c r="AJ25" t="s">
        <v>46</v>
      </c>
      <c r="AK25" t="s">
        <v>47</v>
      </c>
    </row>
    <row r="26" spans="1:37" x14ac:dyDescent="0.25">
      <c r="A26" t="s">
        <v>36</v>
      </c>
      <c r="B26" t="s">
        <v>136</v>
      </c>
      <c r="C26" t="s">
        <v>128</v>
      </c>
      <c r="D26" t="s">
        <v>46</v>
      </c>
      <c r="E26" t="s">
        <v>137</v>
      </c>
      <c r="F26" t="s">
        <v>58</v>
      </c>
      <c r="G26" t="str">
        <f>HYPERLINK("https://twitter.com/1312774416632287232/status/1361571693043609607")</f>
        <v>https://twitter.com/1312774416632287232/status/1361571693043609607</v>
      </c>
      <c r="H26" t="s">
        <v>42</v>
      </c>
      <c r="I26" t="s">
        <v>138</v>
      </c>
      <c r="J26" t="str">
        <f>HYPERLINK("http://twitter.com/AyselVeliyeva16")</f>
        <v>http://twitter.com/AyselVeliyeva16</v>
      </c>
      <c r="K26">
        <v>27</v>
      </c>
      <c r="L26" t="s">
        <v>117</v>
      </c>
      <c r="N26" t="s">
        <v>61</v>
      </c>
      <c r="R26" t="s">
        <v>54</v>
      </c>
      <c r="W26">
        <v>0</v>
      </c>
      <c r="X26">
        <v>0</v>
      </c>
      <c r="AE26">
        <v>0</v>
      </c>
      <c r="AI26" t="str">
        <f>HYPERLINK("https://pbs.twimg.com/media/EtORNImXcAILzqG.jpg")</f>
        <v>https://pbs.twimg.com/media/EtORNImXcAILzqG.jpg</v>
      </c>
      <c r="AJ26" t="s">
        <v>46</v>
      </c>
      <c r="AK26" t="s">
        <v>47</v>
      </c>
    </row>
    <row r="27" spans="1:37" x14ac:dyDescent="0.25">
      <c r="A27" t="s">
        <v>36</v>
      </c>
      <c r="B27" t="s">
        <v>136</v>
      </c>
      <c r="C27" t="s">
        <v>128</v>
      </c>
      <c r="D27" t="s">
        <v>46</v>
      </c>
      <c r="E27" t="s">
        <v>139</v>
      </c>
      <c r="F27" t="s">
        <v>73</v>
      </c>
      <c r="G27" t="str">
        <f>HYPERLINK("https://twitter.com/1058509542/status/1361571680334852100")</f>
        <v>https://twitter.com/1058509542/status/1361571680334852100</v>
      </c>
      <c r="H27" t="s">
        <v>42</v>
      </c>
      <c r="I27" t="s">
        <v>140</v>
      </c>
      <c r="J27" t="str">
        <f>HYPERLINK("http://twitter.com/Shamiloglu")</f>
        <v>http://twitter.com/Shamiloglu</v>
      </c>
      <c r="K27">
        <v>4</v>
      </c>
      <c r="L27" t="s">
        <v>60</v>
      </c>
      <c r="N27" t="s">
        <v>61</v>
      </c>
      <c r="R27" t="s">
        <v>54</v>
      </c>
      <c r="W27">
        <v>0</v>
      </c>
      <c r="X27">
        <v>0</v>
      </c>
      <c r="AE27">
        <v>0</v>
      </c>
      <c r="AF27">
        <v>0</v>
      </c>
      <c r="AJ27" t="s">
        <v>46</v>
      </c>
      <c r="AK27" t="s">
        <v>47</v>
      </c>
    </row>
    <row r="28" spans="1:37" x14ac:dyDescent="0.25">
      <c r="A28" t="s">
        <v>36</v>
      </c>
      <c r="B28" t="s">
        <v>136</v>
      </c>
      <c r="C28" t="s">
        <v>141</v>
      </c>
      <c r="D28" t="s">
        <v>46</v>
      </c>
      <c r="E28" t="s">
        <v>142</v>
      </c>
      <c r="F28" t="s">
        <v>58</v>
      </c>
      <c r="G28" t="str">
        <f>HYPERLINK("https://twitter.com/1312774416632287232/status/1361571670008467459")</f>
        <v>https://twitter.com/1312774416632287232/status/1361571670008467459</v>
      </c>
      <c r="H28" t="s">
        <v>42</v>
      </c>
      <c r="I28" t="s">
        <v>138</v>
      </c>
      <c r="J28" t="str">
        <f>HYPERLINK("http://twitter.com/AyselVeliyeva16")</f>
        <v>http://twitter.com/AyselVeliyeva16</v>
      </c>
      <c r="K28">
        <v>27</v>
      </c>
      <c r="L28" t="s">
        <v>117</v>
      </c>
      <c r="N28" t="s">
        <v>61</v>
      </c>
      <c r="R28" t="s">
        <v>54</v>
      </c>
      <c r="W28">
        <v>0</v>
      </c>
      <c r="X28">
        <v>0</v>
      </c>
      <c r="AE28">
        <v>0</v>
      </c>
      <c r="AI28" t="str">
        <f>HYPERLINK("https://pbs.twimg.com/media/EtSJI2YXIAIcCf9.jpg")</f>
        <v>https://pbs.twimg.com/media/EtSJI2YXIAIcCf9.jpg</v>
      </c>
      <c r="AJ28" t="s">
        <v>46</v>
      </c>
      <c r="AK28" t="s">
        <v>47</v>
      </c>
    </row>
    <row r="29" spans="1:37" x14ac:dyDescent="0.25">
      <c r="A29" t="s">
        <v>36</v>
      </c>
      <c r="B29" t="s">
        <v>136</v>
      </c>
      <c r="C29" t="s">
        <v>143</v>
      </c>
      <c r="D29" t="s">
        <v>46</v>
      </c>
      <c r="E29" t="s">
        <v>144</v>
      </c>
      <c r="F29" t="s">
        <v>41</v>
      </c>
      <c r="G29" t="str">
        <f>HYPERLINK("https://www.facebook.com/groups/kazus.az/permalink/2781506255398875")</f>
        <v>https://www.facebook.com/groups/kazus.az/permalink/2781506255398875</v>
      </c>
      <c r="H29" t="s">
        <v>42</v>
      </c>
      <c r="I29" t="s">
        <v>145</v>
      </c>
      <c r="J29" t="str">
        <f>HYPERLINK("https://www.facebook.com/100005449273757")</f>
        <v>https://www.facebook.com/100005449273757</v>
      </c>
      <c r="K29">
        <v>0</v>
      </c>
      <c r="L29" t="s">
        <v>117</v>
      </c>
      <c r="N29" t="s">
        <v>68</v>
      </c>
      <c r="O29" t="s">
        <v>146</v>
      </c>
      <c r="P29" t="str">
        <f>HYPERLINK("https://www.facebook.com/2284728058410033")</f>
        <v>https://www.facebook.com/2284728058410033</v>
      </c>
      <c r="Q29">
        <v>16623</v>
      </c>
      <c r="R29" t="s">
        <v>54</v>
      </c>
      <c r="S29" t="s">
        <v>55</v>
      </c>
      <c r="T29" t="s">
        <v>70</v>
      </c>
      <c r="U29" t="s">
        <v>70</v>
      </c>
      <c r="W29">
        <v>0</v>
      </c>
      <c r="X29">
        <v>0</v>
      </c>
      <c r="AE29">
        <v>0</v>
      </c>
      <c r="AF29">
        <v>0</v>
      </c>
      <c r="AI29" t="str">
        <f>HYPERLINK("https://bizim.media/file/articles/2021/02/16/1613458559_4.png")</f>
        <v>https://bizim.media/file/articles/2021/02/16/1613458559_4.png</v>
      </c>
      <c r="AJ29" t="s">
        <v>46</v>
      </c>
      <c r="AK29" t="s">
        <v>47</v>
      </c>
    </row>
    <row r="30" spans="1:37" x14ac:dyDescent="0.25">
      <c r="A30" t="s">
        <v>36</v>
      </c>
      <c r="B30" t="s">
        <v>136</v>
      </c>
      <c r="C30" t="s">
        <v>141</v>
      </c>
      <c r="D30" t="s">
        <v>46</v>
      </c>
      <c r="E30" t="s">
        <v>77</v>
      </c>
      <c r="F30" t="s">
        <v>58</v>
      </c>
      <c r="G30" t="str">
        <f>HYPERLINK("https://twitter.com/1148619298132373506/status/1361571568950906880")</f>
        <v>https://twitter.com/1148619298132373506/status/1361571568950906880</v>
      </c>
      <c r="H30" t="s">
        <v>42</v>
      </c>
      <c r="I30" t="s">
        <v>147</v>
      </c>
      <c r="J30" t="str">
        <f>HYPERLINK("http://twitter.com/slnzlgn")</f>
        <v>http://twitter.com/slnzlgn</v>
      </c>
      <c r="K30">
        <v>54</v>
      </c>
      <c r="N30" t="s">
        <v>61</v>
      </c>
      <c r="R30" t="s">
        <v>54</v>
      </c>
      <c r="W30">
        <v>0</v>
      </c>
      <c r="X30">
        <v>0</v>
      </c>
      <c r="AE30">
        <v>0</v>
      </c>
      <c r="AI30" t="str">
        <f>HYPERLINK("https://pbs.twimg.com/media/EuVFF-1XMAI-BsP.jpg")</f>
        <v>https://pbs.twimg.com/media/EuVFF-1XMAI-BsP.jpg</v>
      </c>
      <c r="AJ30" t="s">
        <v>46</v>
      </c>
      <c r="AK30" t="s">
        <v>47</v>
      </c>
    </row>
    <row r="31" spans="1:37" x14ac:dyDescent="0.25">
      <c r="A31" t="s">
        <v>36</v>
      </c>
      <c r="B31" t="s">
        <v>148</v>
      </c>
      <c r="C31" t="s">
        <v>141</v>
      </c>
      <c r="D31" t="s">
        <v>46</v>
      </c>
      <c r="E31" t="s">
        <v>77</v>
      </c>
      <c r="F31" t="s">
        <v>41</v>
      </c>
      <c r="G31" t="str">
        <f>HYPERLINK("https://twitter.com/212686989/status/1361571484007825409")</f>
        <v>https://twitter.com/212686989/status/1361571484007825409</v>
      </c>
      <c r="H31" t="s">
        <v>42</v>
      </c>
      <c r="I31" t="s">
        <v>149</v>
      </c>
      <c r="J31" t="str">
        <f>HYPERLINK("http://twitter.com/gztcom")</f>
        <v>http://twitter.com/gztcom</v>
      </c>
      <c r="K31">
        <v>286040</v>
      </c>
      <c r="N31" t="s">
        <v>61</v>
      </c>
      <c r="R31" t="s">
        <v>54</v>
      </c>
      <c r="S31" t="s">
        <v>114</v>
      </c>
      <c r="T31" t="s">
        <v>150</v>
      </c>
      <c r="U31" t="s">
        <v>150</v>
      </c>
      <c r="W31">
        <v>0</v>
      </c>
      <c r="X31">
        <v>0</v>
      </c>
      <c r="AE31">
        <v>0</v>
      </c>
      <c r="AF31">
        <v>0</v>
      </c>
      <c r="AI31" t="str">
        <f>HYPERLINK("https://pbs.twimg.com/media/EuVFF-1XMAI-BsP.jpg")</f>
        <v>https://pbs.twimg.com/media/EuVFF-1XMAI-BsP.jpg</v>
      </c>
      <c r="AJ31" t="s">
        <v>46</v>
      </c>
      <c r="AK31" t="s">
        <v>47</v>
      </c>
    </row>
    <row r="32" spans="1:37" x14ac:dyDescent="0.25">
      <c r="A32" t="s">
        <v>36</v>
      </c>
      <c r="B32" t="s">
        <v>148</v>
      </c>
      <c r="C32" t="s">
        <v>141</v>
      </c>
      <c r="D32" t="s">
        <v>46</v>
      </c>
      <c r="E32" t="s">
        <v>151</v>
      </c>
      <c r="F32" t="s">
        <v>58</v>
      </c>
      <c r="G32" t="str">
        <f>HYPERLINK("https://twitter.com/1312774416632287232/status/1361571460905652229")</f>
        <v>https://twitter.com/1312774416632287232/status/1361571460905652229</v>
      </c>
      <c r="H32" t="s">
        <v>42</v>
      </c>
      <c r="I32" t="s">
        <v>138</v>
      </c>
      <c r="J32" t="str">
        <f>HYPERLINK("http://twitter.com/AyselVeliyeva16")</f>
        <v>http://twitter.com/AyselVeliyeva16</v>
      </c>
      <c r="K32">
        <v>27</v>
      </c>
      <c r="L32" t="s">
        <v>117</v>
      </c>
      <c r="N32" t="s">
        <v>61</v>
      </c>
      <c r="R32" t="s">
        <v>54</v>
      </c>
      <c r="W32">
        <v>0</v>
      </c>
      <c r="X32">
        <v>0</v>
      </c>
      <c r="AE32">
        <v>0</v>
      </c>
      <c r="AI32" t="str">
        <f>HYPERLINK("https://pbs.twimg.com/media/EtySvprWgAQJFR0.jpg")</f>
        <v>https://pbs.twimg.com/media/EtySvprWgAQJFR0.jpg</v>
      </c>
      <c r="AJ32" t="s">
        <v>46</v>
      </c>
      <c r="AK32" t="s">
        <v>47</v>
      </c>
    </row>
    <row r="33" spans="1:37" x14ac:dyDescent="0.25">
      <c r="A33" t="s">
        <v>36</v>
      </c>
      <c r="B33" t="s">
        <v>152</v>
      </c>
      <c r="C33" t="s">
        <v>128</v>
      </c>
      <c r="D33" t="s">
        <v>46</v>
      </c>
      <c r="E33" t="s">
        <v>153</v>
      </c>
      <c r="F33" t="s">
        <v>41</v>
      </c>
      <c r="G33" t="str">
        <f>HYPERLINK("https://twitter.com/1118841504888426496/status/1361571194168872965")</f>
        <v>https://twitter.com/1118841504888426496/status/1361571194168872965</v>
      </c>
      <c r="H33" t="s">
        <v>42</v>
      </c>
      <c r="I33" t="s">
        <v>154</v>
      </c>
      <c r="J33" t="str">
        <f>HYPERLINK("http://twitter.com/icyferc")</f>
        <v>http://twitter.com/icyferc</v>
      </c>
      <c r="K33">
        <v>249</v>
      </c>
      <c r="N33" t="s">
        <v>61</v>
      </c>
      <c r="R33" t="s">
        <v>54</v>
      </c>
      <c r="S33" t="s">
        <v>55</v>
      </c>
      <c r="T33" t="s">
        <v>70</v>
      </c>
      <c r="U33" t="s">
        <v>70</v>
      </c>
      <c r="W33">
        <v>0</v>
      </c>
      <c r="X33">
        <v>0</v>
      </c>
      <c r="AE33">
        <v>0</v>
      </c>
      <c r="AF33">
        <v>0</v>
      </c>
      <c r="AI33" t="str">
        <f>HYPERLINK("https://pbs.twimg.com/media/EuVFwK3XAAEZPVW.jpg")</f>
        <v>https://pbs.twimg.com/media/EuVFwK3XAAEZPVW.jpg</v>
      </c>
      <c r="AJ33" t="s">
        <v>46</v>
      </c>
      <c r="AK33" t="s">
        <v>47</v>
      </c>
    </row>
    <row r="34" spans="1:37" x14ac:dyDescent="0.25">
      <c r="A34" t="s">
        <v>36</v>
      </c>
      <c r="B34" t="s">
        <v>152</v>
      </c>
      <c r="C34" t="s">
        <v>143</v>
      </c>
      <c r="D34" t="s">
        <v>46</v>
      </c>
      <c r="E34" t="s">
        <v>155</v>
      </c>
      <c r="F34" t="s">
        <v>41</v>
      </c>
      <c r="G34" t="str">
        <f>HYPERLINK("https://twitter.com/1361400048/status/1361571087314788352")</f>
        <v>https://twitter.com/1361400048/status/1361571087314788352</v>
      </c>
      <c r="H34" t="s">
        <v>42</v>
      </c>
      <c r="I34" t="s">
        <v>156</v>
      </c>
      <c r="J34" t="str">
        <f>HYPERLINK("http://twitter.com/JurnalistComTR")</f>
        <v>http://twitter.com/JurnalistComTR</v>
      </c>
      <c r="K34">
        <v>387</v>
      </c>
      <c r="N34" t="s">
        <v>61</v>
      </c>
      <c r="R34" t="s">
        <v>54</v>
      </c>
      <c r="W34">
        <v>0</v>
      </c>
      <c r="X34">
        <v>0</v>
      </c>
      <c r="AE34">
        <v>0</v>
      </c>
      <c r="AF34">
        <v>0</v>
      </c>
      <c r="AJ34" t="s">
        <v>46</v>
      </c>
      <c r="AK34" t="s">
        <v>47</v>
      </c>
    </row>
    <row r="35" spans="1:37" x14ac:dyDescent="0.25">
      <c r="A35" t="s">
        <v>36</v>
      </c>
      <c r="B35" t="s">
        <v>152</v>
      </c>
      <c r="C35" t="s">
        <v>157</v>
      </c>
      <c r="D35" t="s">
        <v>46</v>
      </c>
      <c r="E35" t="s">
        <v>158</v>
      </c>
      <c r="F35" t="s">
        <v>86</v>
      </c>
      <c r="G35" t="str">
        <f>HYPERLINK("https://vk.com/wall-48581198_4861")</f>
        <v>https://vk.com/wall-48581198_4861</v>
      </c>
      <c r="H35" t="s">
        <v>42</v>
      </c>
      <c r="I35" t="s">
        <v>159</v>
      </c>
      <c r="J35" t="str">
        <f>HYPERLINK("http://vk.com/club48581198")</f>
        <v>http://vk.com/club48581198</v>
      </c>
      <c r="K35">
        <v>1806</v>
      </c>
      <c r="L35" t="s">
        <v>52</v>
      </c>
      <c r="N35" t="s">
        <v>53</v>
      </c>
      <c r="O35" t="s">
        <v>159</v>
      </c>
      <c r="P35" t="str">
        <f>HYPERLINK("http://vk.com/club48581198")</f>
        <v>http://vk.com/club48581198</v>
      </c>
      <c r="Q35">
        <v>1806</v>
      </c>
      <c r="R35" t="s">
        <v>54</v>
      </c>
      <c r="S35" t="s">
        <v>131</v>
      </c>
      <c r="T35" t="s">
        <v>132</v>
      </c>
      <c r="U35" t="s">
        <v>160</v>
      </c>
      <c r="AI35" t="str">
        <f>HYPERLINK("https://sun9-67.userapi.com/impf/onOJVG6TH-U7weD1QNn8Mzk9rQd1SH7BWqp7RQ/kfh3xb1xdRM.jpg?size=1436x1080&amp;quality=96&amp;proxy=1&amp;sign=d4909c5e54e26dd0c8c67683944163a3&amp;c_uniq_tag=Z-kj84UuvR0wxOZmLDr4zvZ6uWlaQMHnV2JOPm6crJE&amp;type=album")</f>
        <v>https://sun9-67.userapi.com/impf/onOJVG6TH-U7weD1QNn8Mzk9rQd1SH7BWqp7RQ/kfh3xb1xdRM.jpg?size=1436x1080&amp;quality=96&amp;proxy=1&amp;sign=d4909c5e54e26dd0c8c67683944163a3&amp;c_uniq_tag=Z-kj84UuvR0wxOZmLDr4zvZ6uWlaQMHnV2JOPm6crJE&amp;type=album</v>
      </c>
      <c r="AJ35" t="s">
        <v>46</v>
      </c>
      <c r="AK35" t="s">
        <v>47</v>
      </c>
    </row>
    <row r="36" spans="1:37" x14ac:dyDescent="0.25">
      <c r="A36" t="s">
        <v>36</v>
      </c>
      <c r="B36" t="s">
        <v>152</v>
      </c>
      <c r="C36" t="s">
        <v>161</v>
      </c>
      <c r="D36" t="s">
        <v>162</v>
      </c>
      <c r="E36" t="s">
        <v>163</v>
      </c>
      <c r="F36" t="s">
        <v>41</v>
      </c>
      <c r="G36" t="str">
        <f>HYPERLINK("https://www.youtube.com/watch?v=4NfCXxzFgwY")</f>
        <v>https://www.youtube.com/watch?v=4NfCXxzFgwY</v>
      </c>
      <c r="H36" t="s">
        <v>42</v>
      </c>
      <c r="I36" t="s">
        <v>164</v>
      </c>
      <c r="J36" t="str">
        <f>HYPERLINK("https://www.youtube.com/channel/UCexexax7mjPA-SBvR7-PN8Q")</f>
        <v>https://www.youtube.com/channel/UCexexax7mjPA-SBvR7-PN8Q</v>
      </c>
      <c r="K36">
        <v>242</v>
      </c>
      <c r="N36" t="s">
        <v>165</v>
      </c>
      <c r="O36" t="s">
        <v>164</v>
      </c>
      <c r="P36" t="str">
        <f>HYPERLINK("https://www.youtube.com/channel/UCexexax7mjPA-SBvR7-PN8Q")</f>
        <v>https://www.youtube.com/channel/UCexexax7mjPA-SBvR7-PN8Q</v>
      </c>
      <c r="Q36">
        <v>242</v>
      </c>
      <c r="R36" t="s">
        <v>54</v>
      </c>
      <c r="S36" t="s">
        <v>166</v>
      </c>
      <c r="W36">
        <v>0</v>
      </c>
      <c r="X36">
        <v>0</v>
      </c>
      <c r="AE36">
        <v>0</v>
      </c>
      <c r="AG36">
        <v>0</v>
      </c>
      <c r="AI36" t="str">
        <f>HYPERLINK("https://i.ytimg.com/vi/4NfCXxzFgwY/hqdefault.jpg")</f>
        <v>https://i.ytimg.com/vi/4NfCXxzFgwY/hqdefault.jpg</v>
      </c>
      <c r="AJ36" t="s">
        <v>46</v>
      </c>
      <c r="AK36" t="s">
        <v>47</v>
      </c>
    </row>
    <row r="37" spans="1:37" x14ac:dyDescent="0.25">
      <c r="A37" t="s">
        <v>36</v>
      </c>
      <c r="B37" t="s">
        <v>167</v>
      </c>
      <c r="C37" t="s">
        <v>168</v>
      </c>
      <c r="D37" t="s">
        <v>169</v>
      </c>
      <c r="E37" t="s">
        <v>170</v>
      </c>
      <c r="F37" t="s">
        <v>41</v>
      </c>
      <c r="G37" t="str">
        <f>HYPERLINK("https://world.einnews.com/article/535545908/WKGjKoDjSmz6PXa9")</f>
        <v>https://world.einnews.com/article/535545908/WKGjKoDjSmz6PXa9</v>
      </c>
      <c r="H37" t="s">
        <v>42</v>
      </c>
      <c r="I37" t="s">
        <v>171</v>
      </c>
      <c r="J37" t="str">
        <f>HYPERLINK("https://www.einnews.com")</f>
        <v>https://www.einnews.com</v>
      </c>
      <c r="N37" t="s">
        <v>172</v>
      </c>
      <c r="R37" t="s">
        <v>44</v>
      </c>
      <c r="S37" t="s">
        <v>166</v>
      </c>
      <c r="AJ37" t="s">
        <v>46</v>
      </c>
      <c r="AK37" t="s">
        <v>47</v>
      </c>
    </row>
    <row r="38" spans="1:37" x14ac:dyDescent="0.25">
      <c r="A38" t="s">
        <v>36</v>
      </c>
      <c r="B38" t="s">
        <v>167</v>
      </c>
      <c r="C38" t="s">
        <v>141</v>
      </c>
      <c r="D38" t="s">
        <v>46</v>
      </c>
      <c r="E38" t="s">
        <v>173</v>
      </c>
      <c r="F38" t="s">
        <v>41</v>
      </c>
      <c r="G38" t="str">
        <f>HYPERLINK("https://www.facebook.com/groups/kazus.az/permalink/2781504688732365")</f>
        <v>https://www.facebook.com/groups/kazus.az/permalink/2781504688732365</v>
      </c>
      <c r="H38" t="s">
        <v>42</v>
      </c>
      <c r="I38" t="s">
        <v>145</v>
      </c>
      <c r="J38" t="str">
        <f>HYPERLINK("https://www.facebook.com/100005449273757")</f>
        <v>https://www.facebook.com/100005449273757</v>
      </c>
      <c r="K38">
        <v>0</v>
      </c>
      <c r="L38" t="s">
        <v>117</v>
      </c>
      <c r="N38" t="s">
        <v>68</v>
      </c>
      <c r="O38" t="s">
        <v>146</v>
      </c>
      <c r="P38" t="str">
        <f>HYPERLINK("https://www.facebook.com/2284728058410033")</f>
        <v>https://www.facebook.com/2284728058410033</v>
      </c>
      <c r="Q38">
        <v>16623</v>
      </c>
      <c r="R38" t="s">
        <v>54</v>
      </c>
      <c r="S38" t="s">
        <v>55</v>
      </c>
      <c r="T38" t="s">
        <v>70</v>
      </c>
      <c r="U38" t="s">
        <v>70</v>
      </c>
      <c r="W38">
        <v>0</v>
      </c>
      <c r="X38">
        <v>0</v>
      </c>
      <c r="AE38">
        <v>0</v>
      </c>
      <c r="AF38">
        <v>0</v>
      </c>
      <c r="AI38" t="str">
        <f>HYPERLINK("https://bizim.media/file/articles/2021/02/16/1613458300_bazar1.jpg")</f>
        <v>https://bizim.media/file/articles/2021/02/16/1613458300_bazar1.jpg</v>
      </c>
      <c r="AJ38" t="s">
        <v>46</v>
      </c>
      <c r="AK38" t="s">
        <v>47</v>
      </c>
    </row>
    <row r="39" spans="1:37" x14ac:dyDescent="0.25">
      <c r="A39" t="s">
        <v>36</v>
      </c>
      <c r="B39" t="s">
        <v>174</v>
      </c>
      <c r="C39" t="s">
        <v>175</v>
      </c>
      <c r="D39" t="s">
        <v>46</v>
      </c>
      <c r="E39" t="s">
        <v>176</v>
      </c>
      <c r="F39" t="s">
        <v>41</v>
      </c>
      <c r="G39" t="str">
        <f>HYPERLINK("https://www.facebook.com/groups/783369441698966/permalink/3953866884649190")</f>
        <v>https://www.facebook.com/groups/783369441698966/permalink/3953866884649190</v>
      </c>
      <c r="H39" t="s">
        <v>42</v>
      </c>
      <c r="I39" t="s">
        <v>177</v>
      </c>
      <c r="J39" t="str">
        <f>HYPERLINK("https://www.facebook.com/100008264711422")</f>
        <v>https://www.facebook.com/100008264711422</v>
      </c>
      <c r="K39">
        <v>10066</v>
      </c>
      <c r="L39" t="s">
        <v>117</v>
      </c>
      <c r="N39" t="s">
        <v>68</v>
      </c>
      <c r="O39" t="s">
        <v>178</v>
      </c>
      <c r="P39" t="str">
        <f>HYPERLINK("https://www.facebook.com/783369441698966")</f>
        <v>https://www.facebook.com/783369441698966</v>
      </c>
      <c r="Q39">
        <v>9900</v>
      </c>
      <c r="R39" t="s">
        <v>54</v>
      </c>
      <c r="S39" t="s">
        <v>55</v>
      </c>
      <c r="T39" t="s">
        <v>70</v>
      </c>
      <c r="U39" t="s">
        <v>70</v>
      </c>
      <c r="W39">
        <v>0</v>
      </c>
      <c r="X39">
        <v>0</v>
      </c>
      <c r="AE39">
        <v>0</v>
      </c>
      <c r="AF39">
        <v>0</v>
      </c>
      <c r="AI39" t="str">
        <f>HYPERLINK("https://static.busaat.az/core/storage/2021/02/IMG_3214-768x403-1.jpg")</f>
        <v>https://static.busaat.az/core/storage/2021/02/IMG_3214-768x403-1.jpg</v>
      </c>
      <c r="AJ39" t="s">
        <v>46</v>
      </c>
      <c r="AK39" t="s">
        <v>47</v>
      </c>
    </row>
    <row r="40" spans="1:37" x14ac:dyDescent="0.25">
      <c r="A40" t="s">
        <v>36</v>
      </c>
      <c r="B40" t="s">
        <v>174</v>
      </c>
      <c r="C40" t="s">
        <v>179</v>
      </c>
      <c r="D40" t="s">
        <v>46</v>
      </c>
      <c r="E40" t="s">
        <v>180</v>
      </c>
      <c r="F40" t="s">
        <v>41</v>
      </c>
      <c r="G40" t="str">
        <f>HYPERLINK("https://www.facebook.com/a.tagiyev.mm/posts/470872313918063")</f>
        <v>https://www.facebook.com/a.tagiyev.mm/posts/470872313918063</v>
      </c>
      <c r="H40" t="s">
        <v>42</v>
      </c>
      <c r="I40" t="s">
        <v>181</v>
      </c>
      <c r="J40" t="str">
        <f>HYPERLINK("https://www.facebook.com/100029858947610")</f>
        <v>https://www.facebook.com/100029858947610</v>
      </c>
      <c r="K40">
        <v>4665</v>
      </c>
      <c r="L40" t="s">
        <v>60</v>
      </c>
      <c r="N40" t="s">
        <v>68</v>
      </c>
      <c r="O40" t="s">
        <v>181</v>
      </c>
      <c r="P40" t="str">
        <f>HYPERLINK("https://www.facebook.com/100029858947610")</f>
        <v>https://www.facebook.com/100029858947610</v>
      </c>
      <c r="Q40">
        <v>4665</v>
      </c>
      <c r="R40" t="s">
        <v>54</v>
      </c>
      <c r="S40" t="s">
        <v>55</v>
      </c>
      <c r="T40" t="s">
        <v>70</v>
      </c>
      <c r="U40" t="s">
        <v>70</v>
      </c>
      <c r="W40">
        <v>3</v>
      </c>
      <c r="X40">
        <v>3</v>
      </c>
      <c r="AE40">
        <v>0</v>
      </c>
      <c r="AF40">
        <v>0</v>
      </c>
      <c r="AJ40" t="s">
        <v>46</v>
      </c>
      <c r="AK40" t="s">
        <v>47</v>
      </c>
    </row>
    <row r="41" spans="1:37" x14ac:dyDescent="0.25">
      <c r="A41" t="s">
        <v>36</v>
      </c>
      <c r="B41" t="s">
        <v>174</v>
      </c>
      <c r="C41" t="s">
        <v>168</v>
      </c>
      <c r="D41" t="s">
        <v>182</v>
      </c>
      <c r="E41" t="s">
        <v>183</v>
      </c>
      <c r="F41" t="s">
        <v>41</v>
      </c>
      <c r="G41" t="str">
        <f>HYPERLINK("https://www.panorama.am/en/news/2021/02/16/Serzh-Sargsyan-interview/2452422")</f>
        <v>https://www.panorama.am/en/news/2021/02/16/Serzh-Sargsyan-interview/2452422</v>
      </c>
      <c r="H41" t="s">
        <v>42</v>
      </c>
      <c r="I41" t="s">
        <v>184</v>
      </c>
      <c r="J41" t="str">
        <f>HYPERLINK("https://www.panorama.am/en")</f>
        <v>https://www.panorama.am/en</v>
      </c>
      <c r="N41" t="s">
        <v>185</v>
      </c>
      <c r="R41" t="s">
        <v>44</v>
      </c>
      <c r="S41" t="s">
        <v>107</v>
      </c>
      <c r="AJ41" t="s">
        <v>46</v>
      </c>
      <c r="AK41" t="s">
        <v>47</v>
      </c>
    </row>
    <row r="42" spans="1:37" x14ac:dyDescent="0.25">
      <c r="A42" t="s">
        <v>36</v>
      </c>
      <c r="B42" t="s">
        <v>174</v>
      </c>
      <c r="C42" t="s">
        <v>186</v>
      </c>
      <c r="D42" t="s">
        <v>46</v>
      </c>
      <c r="E42" t="s">
        <v>100</v>
      </c>
      <c r="F42" t="s">
        <v>58</v>
      </c>
      <c r="G42" t="str">
        <f>HYPERLINK("https://twitter.com/1333771460570124288/status/1361570070300946433")</f>
        <v>https://twitter.com/1333771460570124288/status/1361570070300946433</v>
      </c>
      <c r="H42" t="s">
        <v>42</v>
      </c>
      <c r="I42" t="s">
        <v>187</v>
      </c>
      <c r="J42" t="str">
        <f>HYPERLINK("http://twitter.com/haberc_rt")</f>
        <v>http://twitter.com/haberc_rt</v>
      </c>
      <c r="K42">
        <v>3292</v>
      </c>
      <c r="N42" t="s">
        <v>61</v>
      </c>
      <c r="R42" t="s">
        <v>54</v>
      </c>
      <c r="W42">
        <v>0</v>
      </c>
      <c r="X42">
        <v>0</v>
      </c>
      <c r="AE42">
        <v>0</v>
      </c>
      <c r="AI42" t="str">
        <f>HYPERLINK("https://pbs.twimg.com/media/EuQqBupWYAEcypW.jpg")</f>
        <v>https://pbs.twimg.com/media/EuQqBupWYAEcypW.jpg</v>
      </c>
      <c r="AJ42" t="s">
        <v>46</v>
      </c>
      <c r="AK42" t="s">
        <v>47</v>
      </c>
    </row>
    <row r="43" spans="1:37" x14ac:dyDescent="0.25">
      <c r="A43" t="s">
        <v>36</v>
      </c>
      <c r="B43" t="s">
        <v>188</v>
      </c>
      <c r="C43" t="s">
        <v>186</v>
      </c>
      <c r="D43" t="s">
        <v>46</v>
      </c>
      <c r="E43" t="s">
        <v>189</v>
      </c>
      <c r="F43" t="s">
        <v>58</v>
      </c>
      <c r="G43" t="str">
        <f>HYPERLINK("https://twitter.com/1312774416632287232/status/1361569957931331584")</f>
        <v>https://twitter.com/1312774416632287232/status/1361569957931331584</v>
      </c>
      <c r="H43" t="s">
        <v>42</v>
      </c>
      <c r="I43" t="s">
        <v>138</v>
      </c>
      <c r="J43" t="str">
        <f>HYPERLINK("http://twitter.com/AyselVeliyeva16")</f>
        <v>http://twitter.com/AyselVeliyeva16</v>
      </c>
      <c r="K43">
        <v>27</v>
      </c>
      <c r="L43" t="s">
        <v>117</v>
      </c>
      <c r="N43" t="s">
        <v>61</v>
      </c>
      <c r="R43" t="s">
        <v>54</v>
      </c>
      <c r="W43">
        <v>0</v>
      </c>
      <c r="X43">
        <v>0</v>
      </c>
      <c r="AE43">
        <v>0</v>
      </c>
      <c r="AI43" t="str">
        <f>HYPERLINK("https://pbs.twimg.com/media/EuQ1DBRWYAARQ-f.jpg")</f>
        <v>https://pbs.twimg.com/media/EuQ1DBRWYAARQ-f.jpg</v>
      </c>
      <c r="AJ43" t="s">
        <v>46</v>
      </c>
      <c r="AK43" t="s">
        <v>47</v>
      </c>
    </row>
    <row r="44" spans="1:37" x14ac:dyDescent="0.25">
      <c r="A44" t="s">
        <v>36</v>
      </c>
      <c r="B44" t="s">
        <v>190</v>
      </c>
      <c r="C44" t="s">
        <v>168</v>
      </c>
      <c r="D44" t="s">
        <v>46</v>
      </c>
      <c r="E44" t="s">
        <v>191</v>
      </c>
      <c r="F44" t="s">
        <v>58</v>
      </c>
      <c r="G44" t="str">
        <f>HYPERLINK("https://twitter.com/1209813001982873600/status/1361569693937631232")</f>
        <v>https://twitter.com/1209813001982873600/status/1361569693937631232</v>
      </c>
      <c r="H44" t="s">
        <v>42</v>
      </c>
      <c r="I44" t="s">
        <v>192</v>
      </c>
      <c r="J44" t="str">
        <f>HYPERLINK("http://twitter.com/SamirAg74330663")</f>
        <v>http://twitter.com/SamirAg74330663</v>
      </c>
      <c r="K44">
        <v>106</v>
      </c>
      <c r="L44" t="s">
        <v>60</v>
      </c>
      <c r="N44" t="s">
        <v>61</v>
      </c>
      <c r="R44" t="s">
        <v>54</v>
      </c>
      <c r="W44">
        <v>0</v>
      </c>
      <c r="X44">
        <v>0</v>
      </c>
      <c r="AE44">
        <v>0</v>
      </c>
      <c r="AI44" t="str">
        <f>HYPERLINK("https://pbs.twimg.com/media/EuQopLzXIAEbn--.jpg")</f>
        <v>https://pbs.twimg.com/media/EuQopLzXIAEbn--.jpg</v>
      </c>
      <c r="AJ44" t="s">
        <v>46</v>
      </c>
      <c r="AK44" t="s">
        <v>47</v>
      </c>
    </row>
    <row r="45" spans="1:37" x14ac:dyDescent="0.25">
      <c r="A45" t="s">
        <v>36</v>
      </c>
      <c r="B45" t="s">
        <v>193</v>
      </c>
      <c r="C45" t="s">
        <v>194</v>
      </c>
      <c r="D45" t="s">
        <v>195</v>
      </c>
      <c r="E45" t="s">
        <v>196</v>
      </c>
      <c r="F45" t="s">
        <v>41</v>
      </c>
      <c r="G45" t="str">
        <f>HYPERLINK("https://www.antena3.ro/actualitate/pasaport-covid-europa-593657.html")</f>
        <v>https://www.antena3.ro/actualitate/pasaport-covid-europa-593657.html</v>
      </c>
      <c r="H45" t="s">
        <v>42</v>
      </c>
      <c r="I45" t="s">
        <v>197</v>
      </c>
      <c r="J45" t="str">
        <f>HYPERLINK("http://antena3.ro")</f>
        <v>http://antena3.ro</v>
      </c>
      <c r="N45" t="s">
        <v>197</v>
      </c>
      <c r="R45" t="s">
        <v>44</v>
      </c>
      <c r="S45" t="s">
        <v>45</v>
      </c>
      <c r="AJ45" t="s">
        <v>46</v>
      </c>
      <c r="AK45" t="s">
        <v>47</v>
      </c>
    </row>
    <row r="46" spans="1:37" x14ac:dyDescent="0.25">
      <c r="A46" t="s">
        <v>36</v>
      </c>
      <c r="B46" t="s">
        <v>198</v>
      </c>
      <c r="C46" t="s">
        <v>194</v>
      </c>
      <c r="D46" t="s">
        <v>46</v>
      </c>
      <c r="E46" t="s">
        <v>199</v>
      </c>
      <c r="F46" t="s">
        <v>86</v>
      </c>
      <c r="G46" t="str">
        <f>HYPERLINK("https://twitter.com/1338388012011380737/status/1361568919689990144")</f>
        <v>https://twitter.com/1338388012011380737/status/1361568919689990144</v>
      </c>
      <c r="H46" t="s">
        <v>42</v>
      </c>
      <c r="I46" t="s">
        <v>200</v>
      </c>
      <c r="J46" t="str">
        <f>HYPERLINK("http://twitter.com/Linnie2021")</f>
        <v>http://twitter.com/Linnie2021</v>
      </c>
      <c r="K46">
        <v>201</v>
      </c>
      <c r="N46" t="s">
        <v>61</v>
      </c>
      <c r="R46" t="s">
        <v>54</v>
      </c>
      <c r="W46">
        <v>0</v>
      </c>
      <c r="X46">
        <v>0</v>
      </c>
      <c r="AE46">
        <v>0</v>
      </c>
      <c r="AF46">
        <v>0</v>
      </c>
      <c r="AJ46" t="s">
        <v>46</v>
      </c>
      <c r="AK46" t="s">
        <v>47</v>
      </c>
    </row>
    <row r="47" spans="1:37" x14ac:dyDescent="0.25">
      <c r="A47" t="s">
        <v>36</v>
      </c>
      <c r="B47" t="s">
        <v>198</v>
      </c>
      <c r="C47" t="s">
        <v>194</v>
      </c>
      <c r="D47" t="s">
        <v>46</v>
      </c>
      <c r="E47" t="s">
        <v>120</v>
      </c>
      <c r="F47" t="s">
        <v>58</v>
      </c>
      <c r="G47" t="str">
        <f>HYPERLINK("https://twitter.com/1359039293336018944/status/1361568905219686402")</f>
        <v>https://twitter.com/1359039293336018944/status/1361568905219686402</v>
      </c>
      <c r="H47" t="s">
        <v>42</v>
      </c>
      <c r="I47" t="s">
        <v>201</v>
      </c>
      <c r="J47" t="str">
        <f>HYPERLINK("http://twitter.com/yap_ncl")</f>
        <v>http://twitter.com/yap_ncl</v>
      </c>
      <c r="K47">
        <v>41</v>
      </c>
      <c r="N47" t="s">
        <v>61</v>
      </c>
      <c r="R47" t="s">
        <v>54</v>
      </c>
      <c r="W47">
        <v>0</v>
      </c>
      <c r="X47">
        <v>0</v>
      </c>
      <c r="AE47">
        <v>0</v>
      </c>
      <c r="AI47" t="str">
        <f>HYPERLINK("https://pbs.twimg.com/media/EuQRBAhWgAA24GY.jpg")</f>
        <v>https://pbs.twimg.com/media/EuQRBAhWgAA24GY.jpg</v>
      </c>
      <c r="AJ47" t="s">
        <v>46</v>
      </c>
      <c r="AK47" t="s">
        <v>47</v>
      </c>
    </row>
    <row r="48" spans="1:37" x14ac:dyDescent="0.25">
      <c r="A48" t="s">
        <v>36</v>
      </c>
      <c r="B48" t="s">
        <v>198</v>
      </c>
      <c r="C48" t="s">
        <v>194</v>
      </c>
      <c r="D48" t="s">
        <v>46</v>
      </c>
      <c r="E48" t="s">
        <v>191</v>
      </c>
      <c r="F48" t="s">
        <v>58</v>
      </c>
      <c r="G48" t="str">
        <f>HYPERLINK("https://twitter.com/1359039293336018944/status/1361568854154035202")</f>
        <v>https://twitter.com/1359039293336018944/status/1361568854154035202</v>
      </c>
      <c r="H48" t="s">
        <v>42</v>
      </c>
      <c r="I48" t="s">
        <v>201</v>
      </c>
      <c r="J48" t="str">
        <f>HYPERLINK("http://twitter.com/yap_ncl")</f>
        <v>http://twitter.com/yap_ncl</v>
      </c>
      <c r="K48">
        <v>41</v>
      </c>
      <c r="N48" t="s">
        <v>61</v>
      </c>
      <c r="R48" t="s">
        <v>54</v>
      </c>
      <c r="W48">
        <v>0</v>
      </c>
      <c r="X48">
        <v>0</v>
      </c>
      <c r="AE48">
        <v>0</v>
      </c>
      <c r="AI48" t="str">
        <f>HYPERLINK("https://pbs.twimg.com/media/EuQopLzXIAEbn--.jpg")</f>
        <v>https://pbs.twimg.com/media/EuQopLzXIAEbn--.jpg</v>
      </c>
      <c r="AJ48" t="s">
        <v>46</v>
      </c>
      <c r="AK48" t="s">
        <v>47</v>
      </c>
    </row>
    <row r="49" spans="1:37" x14ac:dyDescent="0.25">
      <c r="A49" t="s">
        <v>36</v>
      </c>
      <c r="B49" t="s">
        <v>198</v>
      </c>
      <c r="C49" t="s">
        <v>194</v>
      </c>
      <c r="D49" t="s">
        <v>46</v>
      </c>
      <c r="E49" t="s">
        <v>100</v>
      </c>
      <c r="F49" t="s">
        <v>58</v>
      </c>
      <c r="G49" t="str">
        <f>HYPERLINK("https://twitter.com/1359039293336018944/status/1361568784440524802")</f>
        <v>https://twitter.com/1359039293336018944/status/1361568784440524802</v>
      </c>
      <c r="H49" t="s">
        <v>42</v>
      </c>
      <c r="I49" t="s">
        <v>201</v>
      </c>
      <c r="J49" t="str">
        <f>HYPERLINK("http://twitter.com/yap_ncl")</f>
        <v>http://twitter.com/yap_ncl</v>
      </c>
      <c r="K49">
        <v>41</v>
      </c>
      <c r="N49" t="s">
        <v>61</v>
      </c>
      <c r="R49" t="s">
        <v>54</v>
      </c>
      <c r="W49">
        <v>0</v>
      </c>
      <c r="X49">
        <v>0</v>
      </c>
      <c r="AE49">
        <v>0</v>
      </c>
      <c r="AI49" t="str">
        <f>HYPERLINK("https://pbs.twimg.com/media/EuQqBupWYAEcypW.jpg")</f>
        <v>https://pbs.twimg.com/media/EuQqBupWYAEcypW.jpg</v>
      </c>
      <c r="AJ49" t="s">
        <v>46</v>
      </c>
      <c r="AK49" t="s">
        <v>47</v>
      </c>
    </row>
    <row r="50" spans="1:37" x14ac:dyDescent="0.25">
      <c r="A50" t="s">
        <v>36</v>
      </c>
      <c r="B50" t="s">
        <v>202</v>
      </c>
      <c r="C50" t="s">
        <v>194</v>
      </c>
      <c r="D50" t="s">
        <v>46</v>
      </c>
      <c r="E50" t="s">
        <v>203</v>
      </c>
      <c r="F50" t="s">
        <v>58</v>
      </c>
      <c r="G50" t="str">
        <f>HYPERLINK("https://twitter.com/1359039293336018944/status/1361568730896101376")</f>
        <v>https://twitter.com/1359039293336018944/status/1361568730896101376</v>
      </c>
      <c r="H50" t="s">
        <v>42</v>
      </c>
      <c r="I50" t="s">
        <v>201</v>
      </c>
      <c r="J50" t="str">
        <f>HYPERLINK("http://twitter.com/yap_ncl")</f>
        <v>http://twitter.com/yap_ncl</v>
      </c>
      <c r="K50">
        <v>41</v>
      </c>
      <c r="N50" t="s">
        <v>61</v>
      </c>
      <c r="R50" t="s">
        <v>54</v>
      </c>
      <c r="W50">
        <v>0</v>
      </c>
      <c r="X50">
        <v>0</v>
      </c>
      <c r="AE50">
        <v>0</v>
      </c>
      <c r="AI50" t="str">
        <f>HYPERLINK("https://pbs.twimg.com/media/EuQq97nXIAIGlxZ.jpg")</f>
        <v>https://pbs.twimg.com/media/EuQq97nXIAIGlxZ.jpg</v>
      </c>
      <c r="AJ50" t="s">
        <v>46</v>
      </c>
      <c r="AK50" t="s">
        <v>47</v>
      </c>
    </row>
    <row r="51" spans="1:37" x14ac:dyDescent="0.25">
      <c r="A51" t="s">
        <v>36</v>
      </c>
      <c r="B51" t="s">
        <v>202</v>
      </c>
      <c r="C51" t="s">
        <v>194</v>
      </c>
      <c r="D51" t="s">
        <v>46</v>
      </c>
      <c r="E51" t="s">
        <v>189</v>
      </c>
      <c r="F51" t="s">
        <v>58</v>
      </c>
      <c r="G51" t="str">
        <f>HYPERLINK("https://twitter.com/1359039293336018944/status/1361568667138424832")</f>
        <v>https://twitter.com/1359039293336018944/status/1361568667138424832</v>
      </c>
      <c r="H51" t="s">
        <v>42</v>
      </c>
      <c r="I51" t="s">
        <v>201</v>
      </c>
      <c r="J51" t="str">
        <f>HYPERLINK("http://twitter.com/yap_ncl")</f>
        <v>http://twitter.com/yap_ncl</v>
      </c>
      <c r="K51">
        <v>41</v>
      </c>
      <c r="N51" t="s">
        <v>61</v>
      </c>
      <c r="R51" t="s">
        <v>54</v>
      </c>
      <c r="W51">
        <v>0</v>
      </c>
      <c r="X51">
        <v>0</v>
      </c>
      <c r="AE51">
        <v>0</v>
      </c>
      <c r="AI51" t="str">
        <f>HYPERLINK("https://pbs.twimg.com/media/EuQ1DBRWYAARQ-f.jpg")</f>
        <v>https://pbs.twimg.com/media/EuQ1DBRWYAARQ-f.jpg</v>
      </c>
      <c r="AJ51" t="s">
        <v>46</v>
      </c>
      <c r="AK51" t="s">
        <v>47</v>
      </c>
    </row>
    <row r="52" spans="1:37" x14ac:dyDescent="0.25">
      <c r="A52" t="s">
        <v>36</v>
      </c>
      <c r="B52" t="s">
        <v>202</v>
      </c>
      <c r="C52" t="s">
        <v>204</v>
      </c>
      <c r="D52" t="s">
        <v>205</v>
      </c>
      <c r="E52" t="s">
        <v>206</v>
      </c>
      <c r="F52" t="s">
        <v>41</v>
      </c>
      <c r="G52" t="str">
        <f>HYPERLINK("https://www.turan.az/ext/news/2021/2/free/politics_news/en/1383.htm")</f>
        <v>https://www.turan.az/ext/news/2021/2/free/politics_news/en/1383.htm</v>
      </c>
      <c r="H52" t="s">
        <v>42</v>
      </c>
      <c r="I52" t="s">
        <v>207</v>
      </c>
      <c r="J52" t="str">
        <f>HYPERLINK("http://www.turan.az")</f>
        <v>http://www.turan.az</v>
      </c>
      <c r="N52" t="s">
        <v>208</v>
      </c>
      <c r="R52" t="s">
        <v>44</v>
      </c>
      <c r="S52" t="s">
        <v>55</v>
      </c>
      <c r="AJ52" t="s">
        <v>46</v>
      </c>
      <c r="AK52" t="s">
        <v>47</v>
      </c>
    </row>
    <row r="53" spans="1:37" x14ac:dyDescent="0.25">
      <c r="A53" t="s">
        <v>36</v>
      </c>
      <c r="B53" t="s">
        <v>202</v>
      </c>
      <c r="C53" t="s">
        <v>209</v>
      </c>
      <c r="D53" t="s">
        <v>46</v>
      </c>
      <c r="E53" t="s">
        <v>210</v>
      </c>
      <c r="F53" t="s">
        <v>41</v>
      </c>
      <c r="G53" t="str">
        <f>HYPERLINK("https://twitter.com/2335778262/status/1361568591548678148")</f>
        <v>https://twitter.com/2335778262/status/1361568591548678148</v>
      </c>
      <c r="H53" t="s">
        <v>211</v>
      </c>
      <c r="I53" t="s">
        <v>212</v>
      </c>
      <c r="J53" t="str">
        <f>HYPERLINK("http://twitter.com/TSmaylov")</f>
        <v>http://twitter.com/TSmaylov</v>
      </c>
      <c r="K53">
        <v>2215</v>
      </c>
      <c r="L53" t="s">
        <v>60</v>
      </c>
      <c r="N53" t="s">
        <v>61</v>
      </c>
      <c r="R53" t="s">
        <v>54</v>
      </c>
      <c r="S53" t="s">
        <v>55</v>
      </c>
      <c r="W53">
        <v>0</v>
      </c>
      <c r="X53">
        <v>0</v>
      </c>
      <c r="AE53">
        <v>0</v>
      </c>
      <c r="AF53">
        <v>0</v>
      </c>
      <c r="AJ53" t="s">
        <v>46</v>
      </c>
      <c r="AK53" t="s">
        <v>47</v>
      </c>
    </row>
    <row r="54" spans="1:37" x14ac:dyDescent="0.25">
      <c r="A54" t="s">
        <v>36</v>
      </c>
      <c r="B54" t="s">
        <v>202</v>
      </c>
      <c r="C54" t="s">
        <v>209</v>
      </c>
      <c r="D54" t="s">
        <v>46</v>
      </c>
      <c r="E54" t="s">
        <v>213</v>
      </c>
      <c r="F54" t="s">
        <v>58</v>
      </c>
      <c r="G54" t="str">
        <f>HYPERLINK("https://twitter.com/1361568287910412289/status/1361568508572803072")</f>
        <v>https://twitter.com/1361568287910412289/status/1361568508572803072</v>
      </c>
      <c r="H54" t="s">
        <v>42</v>
      </c>
      <c r="I54" t="s">
        <v>214</v>
      </c>
      <c r="J54" t="str">
        <f>HYPERLINK("http://twitter.com/OmarovaUlviyya")</f>
        <v>http://twitter.com/OmarovaUlviyya</v>
      </c>
      <c r="K54">
        <v>0</v>
      </c>
      <c r="L54" t="s">
        <v>117</v>
      </c>
      <c r="N54" t="s">
        <v>61</v>
      </c>
      <c r="R54" t="s">
        <v>54</v>
      </c>
      <c r="W54">
        <v>0</v>
      </c>
      <c r="X54">
        <v>0</v>
      </c>
      <c r="AE54">
        <v>0</v>
      </c>
      <c r="AI54" t="str">
        <f>HYPERLINK("https://pbs.twimg.com/media/Et9MrU_XYAIsZ5v.jpg")</f>
        <v>https://pbs.twimg.com/media/Et9MrU_XYAIsZ5v.jpg</v>
      </c>
      <c r="AJ54" t="s">
        <v>46</v>
      </c>
      <c r="AK54" t="s">
        <v>47</v>
      </c>
    </row>
    <row r="55" spans="1:37" x14ac:dyDescent="0.25">
      <c r="A55" t="s">
        <v>36</v>
      </c>
      <c r="B55" t="s">
        <v>215</v>
      </c>
      <c r="C55" t="s">
        <v>157</v>
      </c>
      <c r="D55" t="s">
        <v>46</v>
      </c>
      <c r="E55" t="s">
        <v>216</v>
      </c>
      <c r="F55" t="s">
        <v>58</v>
      </c>
      <c r="G55" t="str">
        <f>HYPERLINK("https://www.facebook.com/ali.craft.18847/posts/272532994289927")</f>
        <v>https://www.facebook.com/ali.craft.18847/posts/272532994289927</v>
      </c>
      <c r="H55" t="s">
        <v>42</v>
      </c>
      <c r="I55" t="s">
        <v>217</v>
      </c>
      <c r="J55" t="str">
        <f>HYPERLINK("https://www.facebook.com/100045996845461")</f>
        <v>https://www.facebook.com/100045996845461</v>
      </c>
      <c r="K55">
        <v>0</v>
      </c>
      <c r="L55" t="s">
        <v>60</v>
      </c>
      <c r="N55" t="s">
        <v>68</v>
      </c>
      <c r="O55" t="s">
        <v>217</v>
      </c>
      <c r="P55" t="str">
        <f>HYPERLINK("https://www.facebook.com/100045996845461")</f>
        <v>https://www.facebook.com/100045996845461</v>
      </c>
      <c r="Q55">
        <v>0</v>
      </c>
      <c r="R55" t="s">
        <v>54</v>
      </c>
      <c r="S55" t="s">
        <v>218</v>
      </c>
      <c r="T55" t="s">
        <v>219</v>
      </c>
      <c r="U55" t="s">
        <v>220</v>
      </c>
      <c r="W55">
        <v>0</v>
      </c>
      <c r="X55">
        <v>0</v>
      </c>
      <c r="AE55">
        <v>0</v>
      </c>
      <c r="AF55">
        <v>0</v>
      </c>
      <c r="AI55" t="str">
        <f>HYPERLINK("https://d9mc3ts4czbpr.cloudfront.net/media/images/photo-2021-02-15-17-04-59.2e16d0ba.fill-1200x630.jpg")</f>
        <v>https://d9mc3ts4czbpr.cloudfront.net/media/images/photo-2021-02-15-17-04-59.2e16d0ba.fill-1200x630.jpg</v>
      </c>
      <c r="AJ55" t="s">
        <v>46</v>
      </c>
      <c r="AK55" t="s">
        <v>47</v>
      </c>
    </row>
    <row r="56" spans="1:37" x14ac:dyDescent="0.25">
      <c r="A56" t="s">
        <v>36</v>
      </c>
      <c r="B56" t="s">
        <v>215</v>
      </c>
      <c r="C56" t="s">
        <v>221</v>
      </c>
      <c r="D56" t="s">
        <v>46</v>
      </c>
      <c r="E56" t="s">
        <v>203</v>
      </c>
      <c r="F56" t="s">
        <v>58</v>
      </c>
      <c r="G56" t="str">
        <f>HYPERLINK("https://twitter.com/1312774416632287232/status/1361568093143760897")</f>
        <v>https://twitter.com/1312774416632287232/status/1361568093143760897</v>
      </c>
      <c r="H56" t="s">
        <v>42</v>
      </c>
      <c r="I56" t="s">
        <v>138</v>
      </c>
      <c r="J56" t="str">
        <f>HYPERLINK("http://twitter.com/AyselVeliyeva16")</f>
        <v>http://twitter.com/AyselVeliyeva16</v>
      </c>
      <c r="K56">
        <v>27</v>
      </c>
      <c r="L56" t="s">
        <v>117</v>
      </c>
      <c r="N56" t="s">
        <v>61</v>
      </c>
      <c r="R56" t="s">
        <v>54</v>
      </c>
      <c r="W56">
        <v>0</v>
      </c>
      <c r="X56">
        <v>0</v>
      </c>
      <c r="AE56">
        <v>0</v>
      </c>
      <c r="AI56" t="str">
        <f>HYPERLINK("https://pbs.twimg.com/media/EuQq97nXIAIGlxZ.jpg")</f>
        <v>https://pbs.twimg.com/media/EuQq97nXIAIGlxZ.jpg</v>
      </c>
      <c r="AJ56" t="s">
        <v>46</v>
      </c>
      <c r="AK56" t="s">
        <v>47</v>
      </c>
    </row>
    <row r="57" spans="1:37" x14ac:dyDescent="0.25">
      <c r="A57" t="s">
        <v>36</v>
      </c>
      <c r="B57" t="s">
        <v>215</v>
      </c>
      <c r="C57" t="s">
        <v>221</v>
      </c>
      <c r="D57" t="s">
        <v>46</v>
      </c>
      <c r="E57" t="s">
        <v>203</v>
      </c>
      <c r="F57" t="s">
        <v>58</v>
      </c>
      <c r="G57" t="str">
        <f>HYPERLINK("https://twitter.com/1315219662641205249/status/1361568080204341250")</f>
        <v>https://twitter.com/1315219662641205249/status/1361568080204341250</v>
      </c>
      <c r="H57" t="s">
        <v>42</v>
      </c>
      <c r="I57" t="s">
        <v>222</v>
      </c>
      <c r="J57" t="str">
        <f>HYPERLINK("http://twitter.com/Sahile57910429")</f>
        <v>http://twitter.com/Sahile57910429</v>
      </c>
      <c r="K57">
        <v>281</v>
      </c>
      <c r="N57" t="s">
        <v>61</v>
      </c>
      <c r="R57" t="s">
        <v>54</v>
      </c>
      <c r="S57" t="s">
        <v>166</v>
      </c>
      <c r="W57">
        <v>0</v>
      </c>
      <c r="X57">
        <v>0</v>
      </c>
      <c r="AE57">
        <v>0</v>
      </c>
      <c r="AI57" t="str">
        <f>HYPERLINK("https://pbs.twimg.com/media/EuQq97nXIAIGlxZ.jpg")</f>
        <v>https://pbs.twimg.com/media/EuQq97nXIAIGlxZ.jpg</v>
      </c>
      <c r="AJ57" t="s">
        <v>46</v>
      </c>
      <c r="AK57" t="s">
        <v>47</v>
      </c>
    </row>
    <row r="58" spans="1:37" x14ac:dyDescent="0.25">
      <c r="A58" t="s">
        <v>36</v>
      </c>
      <c r="B58" t="s">
        <v>215</v>
      </c>
      <c r="C58" t="s">
        <v>122</v>
      </c>
      <c r="D58" t="s">
        <v>223</v>
      </c>
      <c r="E58" t="s">
        <v>224</v>
      </c>
      <c r="F58" t="s">
        <v>41</v>
      </c>
      <c r="G58" t="str">
        <f>HYPERLINK("https://www.youtube.com/watch?v=RANXGYOW4dg")</f>
        <v>https://www.youtube.com/watch?v=RANXGYOW4dg</v>
      </c>
      <c r="H58" t="s">
        <v>42</v>
      </c>
      <c r="I58" t="s">
        <v>225</v>
      </c>
      <c r="J58" t="str">
        <f>HYPERLINK("https://www.youtube.com/channel/UCCYhaH52lUEmfUjX-_OBAHg")</f>
        <v>https://www.youtube.com/channel/UCCYhaH52lUEmfUjX-_OBAHg</v>
      </c>
      <c r="K58">
        <v>458000</v>
      </c>
      <c r="N58" t="s">
        <v>165</v>
      </c>
      <c r="O58" t="s">
        <v>225</v>
      </c>
      <c r="P58" t="str">
        <f>HYPERLINK("https://www.youtube.com/channel/UCCYhaH52lUEmfUjX-_OBAHg")</f>
        <v>https://www.youtube.com/channel/UCCYhaH52lUEmfUjX-_OBAHg</v>
      </c>
      <c r="Q58">
        <v>458000</v>
      </c>
      <c r="R58" t="s">
        <v>54</v>
      </c>
      <c r="S58" t="s">
        <v>55</v>
      </c>
      <c r="W58">
        <v>5</v>
      </c>
      <c r="X58">
        <v>5</v>
      </c>
      <c r="AE58">
        <v>0</v>
      </c>
      <c r="AG58">
        <v>101</v>
      </c>
      <c r="AI58" t="str">
        <f>HYPERLINK("https://i.ytimg.com/vi/RANXGYOW4dg/maxresdefault.jpg")</f>
        <v>https://i.ytimg.com/vi/RANXGYOW4dg/maxresdefault.jpg</v>
      </c>
      <c r="AJ58" t="s">
        <v>46</v>
      </c>
      <c r="AK58" t="s">
        <v>47</v>
      </c>
    </row>
    <row r="59" spans="1:37" x14ac:dyDescent="0.25">
      <c r="A59" t="s">
        <v>36</v>
      </c>
      <c r="B59" t="s">
        <v>226</v>
      </c>
      <c r="C59" t="s">
        <v>227</v>
      </c>
      <c r="D59" t="s">
        <v>46</v>
      </c>
      <c r="E59" t="s">
        <v>228</v>
      </c>
      <c r="F59" t="s">
        <v>58</v>
      </c>
      <c r="G59" t="str">
        <f>HYPERLINK("https://twitter.com/1167383249561313282/status/1361567873098010630")</f>
        <v>https://twitter.com/1167383249561313282/status/1361567873098010630</v>
      </c>
      <c r="H59" t="s">
        <v>42</v>
      </c>
      <c r="I59" t="s">
        <v>229</v>
      </c>
      <c r="J59" t="str">
        <f>HYPERLINK("http://twitter.com/JabrayilAze")</f>
        <v>http://twitter.com/JabrayilAze</v>
      </c>
      <c r="K59">
        <v>9</v>
      </c>
      <c r="N59" t="s">
        <v>61</v>
      </c>
      <c r="R59" t="s">
        <v>54</v>
      </c>
      <c r="W59">
        <v>0</v>
      </c>
      <c r="X59">
        <v>0</v>
      </c>
      <c r="AE59">
        <v>0</v>
      </c>
      <c r="AI59" t="str">
        <f>HYPERLINK("https://pbs.twimg.com/media/EuTiPesXIAEfOKR.jpg")</f>
        <v>https://pbs.twimg.com/media/EuTiPesXIAEfOKR.jpg</v>
      </c>
      <c r="AJ59" t="s">
        <v>46</v>
      </c>
      <c r="AK59" t="s">
        <v>47</v>
      </c>
    </row>
    <row r="60" spans="1:37" x14ac:dyDescent="0.25">
      <c r="A60" t="s">
        <v>36</v>
      </c>
      <c r="B60" t="s">
        <v>226</v>
      </c>
      <c r="C60" t="s">
        <v>227</v>
      </c>
      <c r="D60" t="s">
        <v>46</v>
      </c>
      <c r="E60" t="s">
        <v>189</v>
      </c>
      <c r="F60" t="s">
        <v>58</v>
      </c>
      <c r="G60" t="str">
        <f>HYPERLINK("https://twitter.com/230960761/status/1361567870547820545")</f>
        <v>https://twitter.com/230960761/status/1361567870547820545</v>
      </c>
      <c r="H60" t="s">
        <v>42</v>
      </c>
      <c r="I60" t="s">
        <v>230</v>
      </c>
      <c r="J60" t="str">
        <f>HYPERLINK("http://twitter.com/A_N_Shafiyev")</f>
        <v>http://twitter.com/A_N_Shafiyev</v>
      </c>
      <c r="K60">
        <v>722</v>
      </c>
      <c r="L60" t="s">
        <v>60</v>
      </c>
      <c r="N60" t="s">
        <v>61</v>
      </c>
      <c r="R60" t="s">
        <v>54</v>
      </c>
      <c r="W60">
        <v>0</v>
      </c>
      <c r="X60">
        <v>0</v>
      </c>
      <c r="AE60">
        <v>0</v>
      </c>
      <c r="AI60" t="str">
        <f>HYPERLINK("https://pbs.twimg.com/media/EuQ1DBRWYAARQ-f.jpg")</f>
        <v>https://pbs.twimg.com/media/EuQ1DBRWYAARQ-f.jpg</v>
      </c>
      <c r="AJ60" t="s">
        <v>46</v>
      </c>
      <c r="AK60" t="s">
        <v>47</v>
      </c>
    </row>
    <row r="61" spans="1:37" x14ac:dyDescent="0.25">
      <c r="A61" t="s">
        <v>36</v>
      </c>
      <c r="B61" t="s">
        <v>226</v>
      </c>
      <c r="C61" t="s">
        <v>231</v>
      </c>
      <c r="D61" t="s">
        <v>232</v>
      </c>
      <c r="E61" t="s">
        <v>233</v>
      </c>
      <c r="F61" t="s">
        <v>41</v>
      </c>
      <c r="G61" t="str">
        <f>HYPERLINK("https://www.youtube.com/watch?v=9P9906OxCYA")</f>
        <v>https://www.youtube.com/watch?v=9P9906OxCYA</v>
      </c>
      <c r="H61" t="s">
        <v>42</v>
      </c>
      <c r="I61" t="s">
        <v>225</v>
      </c>
      <c r="J61" t="str">
        <f>HYPERLINK("https://www.youtube.com/channel/UCCYhaH52lUEmfUjX-_OBAHg")</f>
        <v>https://www.youtube.com/channel/UCCYhaH52lUEmfUjX-_OBAHg</v>
      </c>
      <c r="K61">
        <v>458000</v>
      </c>
      <c r="N61" t="s">
        <v>165</v>
      </c>
      <c r="O61" t="s">
        <v>225</v>
      </c>
      <c r="P61" t="str">
        <f>HYPERLINK("https://www.youtube.com/channel/UCCYhaH52lUEmfUjX-_OBAHg")</f>
        <v>https://www.youtube.com/channel/UCCYhaH52lUEmfUjX-_OBAHg</v>
      </c>
      <c r="Q61">
        <v>458000</v>
      </c>
      <c r="R61" t="s">
        <v>54</v>
      </c>
      <c r="S61" t="s">
        <v>55</v>
      </c>
      <c r="W61">
        <v>6</v>
      </c>
      <c r="X61">
        <v>6</v>
      </c>
      <c r="AD61">
        <v>0</v>
      </c>
      <c r="AE61">
        <v>0</v>
      </c>
      <c r="AG61">
        <v>95</v>
      </c>
      <c r="AI61" t="str">
        <f>HYPERLINK("https://i.ytimg.com/vi/9P9906OxCYA/maxresdefault.jpg")</f>
        <v>https://i.ytimg.com/vi/9P9906OxCYA/maxresdefault.jpg</v>
      </c>
      <c r="AJ61" t="s">
        <v>46</v>
      </c>
      <c r="AK61" t="s">
        <v>47</v>
      </c>
    </row>
    <row r="62" spans="1:37" x14ac:dyDescent="0.25">
      <c r="A62" t="s">
        <v>36</v>
      </c>
      <c r="B62" t="s">
        <v>234</v>
      </c>
      <c r="C62" t="s">
        <v>231</v>
      </c>
      <c r="D62" t="s">
        <v>235</v>
      </c>
      <c r="E62" t="s">
        <v>236</v>
      </c>
      <c r="F62" t="s">
        <v>41</v>
      </c>
      <c r="G62" t="str">
        <f>HYPERLINK("https://www.youtube.com/watch?v=oytkPZN4SAg")</f>
        <v>https://www.youtube.com/watch?v=oytkPZN4SAg</v>
      </c>
      <c r="H62" t="s">
        <v>42</v>
      </c>
      <c r="I62" t="s">
        <v>237</v>
      </c>
      <c r="J62" t="str">
        <f>HYPERLINK("https://www.youtube.com/channel/UCimvW4kj-Xd2ANn1AR35tpg")</f>
        <v>https://www.youtube.com/channel/UCimvW4kj-Xd2ANn1AR35tpg</v>
      </c>
      <c r="N62" t="s">
        <v>165</v>
      </c>
      <c r="O62" t="s">
        <v>237</v>
      </c>
      <c r="P62" t="str">
        <f>HYPERLINK("https://www.youtube.com/channel/UCimvW4kj-Xd2ANn1AR35tpg")</f>
        <v>https://www.youtube.com/channel/UCimvW4kj-Xd2ANn1AR35tpg</v>
      </c>
      <c r="R62" t="s">
        <v>54</v>
      </c>
      <c r="S62" t="s">
        <v>238</v>
      </c>
      <c r="W62">
        <v>0</v>
      </c>
      <c r="X62">
        <v>0</v>
      </c>
      <c r="AE62">
        <v>0</v>
      </c>
      <c r="AG62">
        <v>0</v>
      </c>
      <c r="AI62" t="str">
        <f>HYPERLINK("https://i.ytimg.com/vi/oytkPZN4SAg/maxresdefault.jpg")</f>
        <v>https://i.ytimg.com/vi/oytkPZN4SAg/maxresdefault.jpg</v>
      </c>
      <c r="AJ62" t="s">
        <v>46</v>
      </c>
      <c r="AK62" t="s">
        <v>47</v>
      </c>
    </row>
    <row r="63" spans="1:37" x14ac:dyDescent="0.25">
      <c r="A63" t="s">
        <v>36</v>
      </c>
      <c r="B63" t="s">
        <v>234</v>
      </c>
      <c r="C63" t="s">
        <v>239</v>
      </c>
      <c r="D63" t="s">
        <v>46</v>
      </c>
      <c r="E63" t="s">
        <v>240</v>
      </c>
      <c r="F63" t="s">
        <v>41</v>
      </c>
      <c r="G63" t="str">
        <f>HYPERLINK("https://vk.com/wall-122863808_22662")</f>
        <v>https://vk.com/wall-122863808_22662</v>
      </c>
      <c r="H63" t="s">
        <v>42</v>
      </c>
      <c r="I63" t="s">
        <v>241</v>
      </c>
      <c r="J63" t="str">
        <f>HYPERLINK("http://vk.com/club122863808")</f>
        <v>http://vk.com/club122863808</v>
      </c>
      <c r="K63">
        <v>104</v>
      </c>
      <c r="L63" t="s">
        <v>52</v>
      </c>
      <c r="N63" t="s">
        <v>53</v>
      </c>
      <c r="O63" t="s">
        <v>241</v>
      </c>
      <c r="P63" t="str">
        <f>HYPERLINK("http://vk.com/club122863808")</f>
        <v>http://vk.com/club122863808</v>
      </c>
      <c r="Q63">
        <v>104</v>
      </c>
      <c r="R63" t="s">
        <v>54</v>
      </c>
      <c r="S63" t="s">
        <v>55</v>
      </c>
      <c r="AJ63" t="s">
        <v>46</v>
      </c>
      <c r="AK63" t="s">
        <v>47</v>
      </c>
    </row>
    <row r="64" spans="1:37" x14ac:dyDescent="0.25">
      <c r="A64" t="s">
        <v>36</v>
      </c>
      <c r="B64" t="s">
        <v>242</v>
      </c>
      <c r="C64" t="s">
        <v>243</v>
      </c>
      <c r="D64" t="s">
        <v>46</v>
      </c>
      <c r="E64" t="s">
        <v>244</v>
      </c>
      <c r="F64" t="s">
        <v>41</v>
      </c>
      <c r="G64" t="str">
        <f>HYPERLINK("https://twitter.com/1361400048/status/1361567370830090242")</f>
        <v>https://twitter.com/1361400048/status/1361567370830090242</v>
      </c>
      <c r="H64" t="s">
        <v>42</v>
      </c>
      <c r="I64" t="s">
        <v>156</v>
      </c>
      <c r="J64" t="str">
        <f>HYPERLINK("http://twitter.com/JurnalistComTR")</f>
        <v>http://twitter.com/JurnalistComTR</v>
      </c>
      <c r="K64">
        <v>387</v>
      </c>
      <c r="N64" t="s">
        <v>61</v>
      </c>
      <c r="R64" t="s">
        <v>54</v>
      </c>
      <c r="W64">
        <v>0</v>
      </c>
      <c r="X64">
        <v>0</v>
      </c>
      <c r="AE64">
        <v>0</v>
      </c>
      <c r="AF64">
        <v>0</v>
      </c>
      <c r="AJ64" t="s">
        <v>46</v>
      </c>
      <c r="AK64" t="s">
        <v>47</v>
      </c>
    </row>
    <row r="65" spans="1:37" x14ac:dyDescent="0.25">
      <c r="A65" t="s">
        <v>36</v>
      </c>
      <c r="B65" t="s">
        <v>242</v>
      </c>
      <c r="C65" t="s">
        <v>243</v>
      </c>
      <c r="D65" t="s">
        <v>46</v>
      </c>
      <c r="E65" t="s">
        <v>245</v>
      </c>
      <c r="F65" t="s">
        <v>86</v>
      </c>
      <c r="G65" t="str">
        <f>HYPERLINK("https://twitter.com/1108191824399794176/status/1361567274595995653")</f>
        <v>https://twitter.com/1108191824399794176/status/1361567274595995653</v>
      </c>
      <c r="H65" t="s">
        <v>42</v>
      </c>
      <c r="I65" t="s">
        <v>246</v>
      </c>
      <c r="J65" t="str">
        <f>HYPERLINK("http://twitter.com/AlDeninno")</f>
        <v>http://twitter.com/AlDeninno</v>
      </c>
      <c r="K65">
        <v>194</v>
      </c>
      <c r="N65" t="s">
        <v>61</v>
      </c>
      <c r="R65" t="s">
        <v>54</v>
      </c>
      <c r="W65">
        <v>0</v>
      </c>
      <c r="X65">
        <v>0</v>
      </c>
      <c r="AE65">
        <v>0</v>
      </c>
      <c r="AF65">
        <v>0</v>
      </c>
      <c r="AJ65" t="s">
        <v>46</v>
      </c>
      <c r="AK65" t="s">
        <v>47</v>
      </c>
    </row>
    <row r="66" spans="1:37" x14ac:dyDescent="0.25">
      <c r="A66" t="s">
        <v>36</v>
      </c>
      <c r="B66" t="s">
        <v>242</v>
      </c>
      <c r="C66" t="s">
        <v>79</v>
      </c>
      <c r="D66" t="s">
        <v>247</v>
      </c>
      <c r="E66" t="s">
        <v>248</v>
      </c>
      <c r="F66" t="s">
        <v>41</v>
      </c>
      <c r="G66" t="str">
        <f>HYPERLINK("https://www.youtube.com/watch?v=BcnQFU-kdIA")</f>
        <v>https://www.youtube.com/watch?v=BcnQFU-kdIA</v>
      </c>
      <c r="H66" t="s">
        <v>42</v>
      </c>
      <c r="I66" t="s">
        <v>249</v>
      </c>
      <c r="J66" t="str">
        <f>HYPERLINK("https://www.youtube.com/channel/UCbYNK1dyyhYATJfQ2UIuobw")</f>
        <v>https://www.youtube.com/channel/UCbYNK1dyyhYATJfQ2UIuobw</v>
      </c>
      <c r="K66">
        <v>0</v>
      </c>
      <c r="N66" t="s">
        <v>165</v>
      </c>
      <c r="O66" t="s">
        <v>249</v>
      </c>
      <c r="P66" t="str">
        <f>HYPERLINK("https://www.youtube.com/channel/UCbYNK1dyyhYATJfQ2UIuobw")</f>
        <v>https://www.youtube.com/channel/UCbYNK1dyyhYATJfQ2UIuobw</v>
      </c>
      <c r="Q66">
        <v>0</v>
      </c>
      <c r="R66" t="s">
        <v>54</v>
      </c>
      <c r="S66" t="s">
        <v>55</v>
      </c>
      <c r="W66">
        <v>0</v>
      </c>
      <c r="X66">
        <v>0</v>
      </c>
      <c r="AE66">
        <v>0</v>
      </c>
      <c r="AG66">
        <v>12</v>
      </c>
      <c r="AI66" t="str">
        <f>HYPERLINK("https://i.ytimg.com/vi/BcnQFU-kdIA/maxresdefault.jpg")</f>
        <v>https://i.ytimg.com/vi/BcnQFU-kdIA/maxresdefault.jpg</v>
      </c>
      <c r="AJ66" t="s">
        <v>46</v>
      </c>
      <c r="AK66" t="s">
        <v>47</v>
      </c>
    </row>
    <row r="67" spans="1:37" x14ac:dyDescent="0.25">
      <c r="A67" t="s">
        <v>36</v>
      </c>
      <c r="B67" t="s">
        <v>250</v>
      </c>
      <c r="C67" t="s">
        <v>231</v>
      </c>
      <c r="D67" t="s">
        <v>46</v>
      </c>
      <c r="E67" t="s">
        <v>91</v>
      </c>
      <c r="F67" t="s">
        <v>58</v>
      </c>
      <c r="G67" t="str">
        <f>HYPERLINK("https://twitter.com/1311412593563762688/status/1361566713641328641")</f>
        <v>https://twitter.com/1311412593563762688/status/1361566713641328641</v>
      </c>
      <c r="H67" t="s">
        <v>42</v>
      </c>
      <c r="I67" t="s">
        <v>251</v>
      </c>
      <c r="J67" t="str">
        <f>HYPERLINK("http://twitter.com/MariannaBrazil")</f>
        <v>http://twitter.com/MariannaBrazil</v>
      </c>
      <c r="K67">
        <v>306</v>
      </c>
      <c r="L67" t="s">
        <v>117</v>
      </c>
      <c r="N67" t="s">
        <v>61</v>
      </c>
      <c r="R67" t="s">
        <v>54</v>
      </c>
      <c r="S67" t="s">
        <v>252</v>
      </c>
      <c r="W67">
        <v>0</v>
      </c>
      <c r="X67">
        <v>0</v>
      </c>
      <c r="AE67">
        <v>0</v>
      </c>
      <c r="AJ67" t="s">
        <v>46</v>
      </c>
      <c r="AK67" t="s">
        <v>47</v>
      </c>
    </row>
    <row r="68" spans="1:37" x14ac:dyDescent="0.25">
      <c r="A68" t="s">
        <v>36</v>
      </c>
      <c r="B68" t="s">
        <v>250</v>
      </c>
      <c r="C68" t="s">
        <v>221</v>
      </c>
      <c r="D68" t="s">
        <v>253</v>
      </c>
      <c r="E68" t="s">
        <v>253</v>
      </c>
      <c r="F68" t="s">
        <v>41</v>
      </c>
      <c r="G68" t="str">
        <f>HYPERLINK("https://www.youtube.com/watch?v=1QvYugsqsIM")</f>
        <v>https://www.youtube.com/watch?v=1QvYugsqsIM</v>
      </c>
      <c r="H68" t="s">
        <v>42</v>
      </c>
      <c r="I68" t="s">
        <v>254</v>
      </c>
      <c r="J68" t="str">
        <f>HYPERLINK("https://www.youtube.com/channel/UC1Ffu9u9xwZWCdXgOMkVVTQ")</f>
        <v>https://www.youtube.com/channel/UC1Ffu9u9xwZWCdXgOMkVVTQ</v>
      </c>
      <c r="K68">
        <v>32</v>
      </c>
      <c r="N68" t="s">
        <v>165</v>
      </c>
      <c r="O68" t="s">
        <v>254</v>
      </c>
      <c r="P68" t="str">
        <f>HYPERLINK("https://www.youtube.com/channel/UC1Ffu9u9xwZWCdXgOMkVVTQ")</f>
        <v>https://www.youtube.com/channel/UC1Ffu9u9xwZWCdXgOMkVVTQ</v>
      </c>
      <c r="Q68">
        <v>32</v>
      </c>
      <c r="R68" t="s">
        <v>54</v>
      </c>
      <c r="W68">
        <v>0</v>
      </c>
      <c r="X68">
        <v>0</v>
      </c>
      <c r="AE68">
        <v>0</v>
      </c>
      <c r="AG68">
        <v>0</v>
      </c>
      <c r="AI68" t="str">
        <f>HYPERLINK("https://i.ytimg.com/vi/1QvYugsqsIM/sddefault.jpg")</f>
        <v>https://i.ytimg.com/vi/1QvYugsqsIM/sddefault.jpg</v>
      </c>
      <c r="AJ68" t="s">
        <v>46</v>
      </c>
      <c r="AK68" t="s">
        <v>47</v>
      </c>
    </row>
    <row r="69" spans="1:37" x14ac:dyDescent="0.25">
      <c r="A69" t="s">
        <v>36</v>
      </c>
      <c r="B69" t="s">
        <v>250</v>
      </c>
      <c r="C69" t="s">
        <v>119</v>
      </c>
      <c r="D69" t="s">
        <v>46</v>
      </c>
      <c r="E69" t="s">
        <v>255</v>
      </c>
      <c r="F69" t="s">
        <v>41</v>
      </c>
      <c r="G69" t="str">
        <f>HYPERLINK("https://www.facebook.com/permalink.php?story_fbid=1549832285406080&amp;id=100011379715549")</f>
        <v>https://www.facebook.com/permalink.php?story_fbid=1549832285406080&amp;id=100011379715549</v>
      </c>
      <c r="H69" t="s">
        <v>42</v>
      </c>
      <c r="I69" t="s">
        <v>256</v>
      </c>
      <c r="J69" t="str">
        <f>HYPERLINK("https://www.facebook.com/100011379715549")</f>
        <v>https://www.facebook.com/100011379715549</v>
      </c>
      <c r="K69">
        <v>82</v>
      </c>
      <c r="L69" t="s">
        <v>117</v>
      </c>
      <c r="N69" t="s">
        <v>68</v>
      </c>
      <c r="O69" t="s">
        <v>256</v>
      </c>
      <c r="P69" t="str">
        <f>HYPERLINK("https://www.facebook.com/100011379715549")</f>
        <v>https://www.facebook.com/100011379715549</v>
      </c>
      <c r="Q69">
        <v>82</v>
      </c>
      <c r="R69" t="s">
        <v>54</v>
      </c>
      <c r="S69" t="s">
        <v>55</v>
      </c>
      <c r="T69" t="s">
        <v>70</v>
      </c>
      <c r="U69" t="s">
        <v>70</v>
      </c>
      <c r="W69">
        <v>0</v>
      </c>
      <c r="X69">
        <v>0</v>
      </c>
      <c r="AE69">
        <v>0</v>
      </c>
      <c r="AF69">
        <v>0</v>
      </c>
      <c r="AI69" t="str">
        <f>HYPERLINK("https://azsabah.com/files/images/2021/02/14/photo_90555305.jpeg")</f>
        <v>https://azsabah.com/files/images/2021/02/14/photo_90555305.jpeg</v>
      </c>
      <c r="AJ69" t="s">
        <v>46</v>
      </c>
      <c r="AK69" t="s">
        <v>47</v>
      </c>
    </row>
    <row r="70" spans="1:37" x14ac:dyDescent="0.25">
      <c r="A70" t="s">
        <v>36</v>
      </c>
      <c r="B70" t="s">
        <v>257</v>
      </c>
      <c r="C70" t="s">
        <v>258</v>
      </c>
      <c r="D70" t="s">
        <v>46</v>
      </c>
      <c r="E70" t="s">
        <v>240</v>
      </c>
      <c r="F70" t="s">
        <v>41</v>
      </c>
      <c r="G70" t="str">
        <f>HYPERLINK("https://vk.com/wall-201026574_481")</f>
        <v>https://vk.com/wall-201026574_481</v>
      </c>
      <c r="H70" t="s">
        <v>42</v>
      </c>
      <c r="I70" t="s">
        <v>259</v>
      </c>
      <c r="J70" t="str">
        <f>HYPERLINK("http://vk.com/club201026574")</f>
        <v>http://vk.com/club201026574</v>
      </c>
      <c r="K70">
        <v>28</v>
      </c>
      <c r="L70" t="s">
        <v>52</v>
      </c>
      <c r="N70" t="s">
        <v>53</v>
      </c>
      <c r="O70" t="s">
        <v>259</v>
      </c>
      <c r="P70" t="str">
        <f>HYPERLINK("http://vk.com/club201026574")</f>
        <v>http://vk.com/club201026574</v>
      </c>
      <c r="Q70">
        <v>28</v>
      </c>
      <c r="R70" t="s">
        <v>54</v>
      </c>
      <c r="S70" t="s">
        <v>55</v>
      </c>
      <c r="AJ70" t="s">
        <v>46</v>
      </c>
      <c r="AK70" t="s">
        <v>47</v>
      </c>
    </row>
    <row r="71" spans="1:37" x14ac:dyDescent="0.25">
      <c r="A71" t="s">
        <v>36</v>
      </c>
      <c r="B71" t="s">
        <v>260</v>
      </c>
      <c r="C71" t="s">
        <v>261</v>
      </c>
      <c r="D71" t="s">
        <v>46</v>
      </c>
      <c r="E71" t="s">
        <v>262</v>
      </c>
      <c r="F71" t="s">
        <v>41</v>
      </c>
      <c r="G71" t="str">
        <f>HYPERLINK("https://vk.com/wall-87668220_56272")</f>
        <v>https://vk.com/wall-87668220_56272</v>
      </c>
      <c r="H71" t="s">
        <v>42</v>
      </c>
      <c r="I71" t="s">
        <v>263</v>
      </c>
      <c r="J71" t="str">
        <f>HYPERLINK("http://vk.com/club87668220")</f>
        <v>http://vk.com/club87668220</v>
      </c>
      <c r="K71">
        <v>642</v>
      </c>
      <c r="L71" t="s">
        <v>52</v>
      </c>
      <c r="N71" t="s">
        <v>53</v>
      </c>
      <c r="O71" t="s">
        <v>263</v>
      </c>
      <c r="P71" t="str">
        <f>HYPERLINK("http://vk.com/club87668220")</f>
        <v>http://vk.com/club87668220</v>
      </c>
      <c r="Q71">
        <v>642</v>
      </c>
      <c r="R71" t="s">
        <v>54</v>
      </c>
      <c r="S71" t="s">
        <v>131</v>
      </c>
      <c r="AI71" t="str">
        <f>HYPERLINK("https://sun9-72.userapi.com/impf/c631918/v631918364/5136c/KuoYA_QzUOk.jpg?size=150x80&amp;quality=96&amp;crop=87,0,900,480&amp;sign=c0a2393641f3e96de94d261a34c4a195&amp;c_uniq_tag=JHitY2IHdap5i_bq51HVEapM_A5e-2WkrQae9PVWw64&amp;type=share")</f>
        <v>https://sun9-72.userapi.com/impf/c631918/v631918364/5136c/KuoYA_QzUOk.jpg?size=150x80&amp;quality=96&amp;crop=87,0,900,480&amp;sign=c0a2393641f3e96de94d261a34c4a195&amp;c_uniq_tag=JHitY2IHdap5i_bq51HVEapM_A5e-2WkrQae9PVWw64&amp;type=share</v>
      </c>
      <c r="AJ71" t="s">
        <v>46</v>
      </c>
      <c r="AK71" t="s">
        <v>47</v>
      </c>
    </row>
    <row r="72" spans="1:37" x14ac:dyDescent="0.25">
      <c r="A72" t="s">
        <v>36</v>
      </c>
      <c r="B72" t="s">
        <v>260</v>
      </c>
      <c r="C72" t="s">
        <v>264</v>
      </c>
      <c r="D72" t="s">
        <v>46</v>
      </c>
      <c r="E72" t="s">
        <v>265</v>
      </c>
      <c r="F72" t="s">
        <v>58</v>
      </c>
      <c r="G72" t="str">
        <f>HYPERLINK("https://twitter.com/1322539401684131841/status/1361565764696834052")</f>
        <v>https://twitter.com/1322539401684131841/status/1361565764696834052</v>
      </c>
      <c r="H72" t="s">
        <v>42</v>
      </c>
      <c r="I72" t="s">
        <v>266</v>
      </c>
      <c r="J72" t="str">
        <f>HYPERLINK("http://twitter.com/Sefer61385374")</f>
        <v>http://twitter.com/Sefer61385374</v>
      </c>
      <c r="K72">
        <v>176</v>
      </c>
      <c r="L72" t="s">
        <v>60</v>
      </c>
      <c r="N72" t="s">
        <v>61</v>
      </c>
      <c r="R72" t="s">
        <v>54</v>
      </c>
      <c r="W72">
        <v>0</v>
      </c>
      <c r="X72">
        <v>0</v>
      </c>
      <c r="AE72">
        <v>0</v>
      </c>
      <c r="AI72" t="str">
        <f>HYPERLINK("https://pbs.twimg.com/media/EuQ_vQvXUAIzG3X.jpg")</f>
        <v>https://pbs.twimg.com/media/EuQ_vQvXUAIzG3X.jpg</v>
      </c>
      <c r="AJ72" t="s">
        <v>46</v>
      </c>
      <c r="AK72" t="s">
        <v>47</v>
      </c>
    </row>
    <row r="73" spans="1:37" x14ac:dyDescent="0.25">
      <c r="A73" t="s">
        <v>36</v>
      </c>
      <c r="B73" t="s">
        <v>267</v>
      </c>
      <c r="C73" t="s">
        <v>268</v>
      </c>
      <c r="D73" t="s">
        <v>46</v>
      </c>
      <c r="E73" t="s">
        <v>269</v>
      </c>
      <c r="F73" t="s">
        <v>41</v>
      </c>
      <c r="G73" t="str">
        <f>HYPERLINK("https://vk.com/wall176524851_12354")</f>
        <v>https://vk.com/wall176524851_12354</v>
      </c>
      <c r="H73" t="s">
        <v>42</v>
      </c>
      <c r="I73" t="s">
        <v>270</v>
      </c>
      <c r="J73" t="str">
        <f>HYPERLINK("http://vk.com/id176524851")</f>
        <v>http://vk.com/id176524851</v>
      </c>
      <c r="K73">
        <v>343</v>
      </c>
      <c r="L73" t="s">
        <v>60</v>
      </c>
      <c r="M73">
        <v>64</v>
      </c>
      <c r="N73" t="s">
        <v>53</v>
      </c>
      <c r="O73" t="s">
        <v>270</v>
      </c>
      <c r="P73" t="str">
        <f>HYPERLINK("http://vk.com/id176524851")</f>
        <v>http://vk.com/id176524851</v>
      </c>
      <c r="Q73">
        <v>343</v>
      </c>
      <c r="R73" t="s">
        <v>54</v>
      </c>
      <c r="S73" t="s">
        <v>131</v>
      </c>
      <c r="T73" t="s">
        <v>271</v>
      </c>
      <c r="U73" t="s">
        <v>272</v>
      </c>
      <c r="AI73" t="str">
        <f>HYPERLINK("https://sun9-70.userapi.com/impg/CXBocyYKwNnc0uNiSlqA7VWc_jiCbcDIlKs3Iw/i2V2YN9yzqA.jpg?size=1280x612&amp;quality=96&amp;proxy=1&amp;sign=7049933d1f7e9dda33bc2e1e5dfae59d&amp;c_uniq_tag=wgqItJMsz-_7QTgumqregeg4k3s-I2ujWc-SMxx-G70&amp;type=album")</f>
        <v>https://sun9-70.userapi.com/impg/CXBocyYKwNnc0uNiSlqA7VWc_jiCbcDIlKs3Iw/i2V2YN9yzqA.jpg?size=1280x612&amp;quality=96&amp;proxy=1&amp;sign=7049933d1f7e9dda33bc2e1e5dfae59d&amp;c_uniq_tag=wgqItJMsz-_7QTgumqregeg4k3s-I2ujWc-SMxx-G70&amp;type=album</v>
      </c>
      <c r="AJ73" t="s">
        <v>46</v>
      </c>
      <c r="AK73" t="s">
        <v>47</v>
      </c>
    </row>
    <row r="74" spans="1:37" x14ac:dyDescent="0.25">
      <c r="A74" t="s">
        <v>36</v>
      </c>
      <c r="B74" t="s">
        <v>267</v>
      </c>
      <c r="C74" t="s">
        <v>221</v>
      </c>
      <c r="D74" t="s">
        <v>46</v>
      </c>
      <c r="E74" t="s">
        <v>273</v>
      </c>
      <c r="F74" t="s">
        <v>41</v>
      </c>
      <c r="G74" t="str">
        <f>HYPERLINK("https://www.facebook.com/bey100/posts/465953284783034")</f>
        <v>https://www.facebook.com/bey100/posts/465953284783034</v>
      </c>
      <c r="H74" t="s">
        <v>42</v>
      </c>
      <c r="I74" t="s">
        <v>274</v>
      </c>
      <c r="J74" t="str">
        <f>HYPERLINK("https://www.facebook.com/100287448016288")</f>
        <v>https://www.facebook.com/100287448016288</v>
      </c>
      <c r="K74">
        <v>7003</v>
      </c>
      <c r="L74" t="s">
        <v>52</v>
      </c>
      <c r="N74" t="s">
        <v>68</v>
      </c>
      <c r="O74" t="s">
        <v>274</v>
      </c>
      <c r="P74" t="str">
        <f>HYPERLINK("https://www.facebook.com/100287448016288")</f>
        <v>https://www.facebook.com/100287448016288</v>
      </c>
      <c r="Q74">
        <v>7003</v>
      </c>
      <c r="R74" t="s">
        <v>54</v>
      </c>
      <c r="S74" t="s">
        <v>55</v>
      </c>
      <c r="W74">
        <v>0</v>
      </c>
      <c r="X74">
        <v>0</v>
      </c>
      <c r="AE74">
        <v>0</v>
      </c>
      <c r="AF74">
        <v>0</v>
      </c>
      <c r="AI74" t="str">
        <f>HYPERLINK("https://cdn.azerforum.com/2021/02/13/1034932.jpg")</f>
        <v>https://cdn.azerforum.com/2021/02/13/1034932.jpg</v>
      </c>
      <c r="AJ74" t="s">
        <v>46</v>
      </c>
      <c r="AK74" t="s">
        <v>47</v>
      </c>
    </row>
    <row r="75" spans="1:37" x14ac:dyDescent="0.25">
      <c r="A75" t="s">
        <v>36</v>
      </c>
      <c r="B75" t="s">
        <v>275</v>
      </c>
      <c r="C75" t="s">
        <v>268</v>
      </c>
      <c r="D75" t="s">
        <v>46</v>
      </c>
      <c r="E75" t="s">
        <v>276</v>
      </c>
      <c r="F75" t="s">
        <v>41</v>
      </c>
      <c r="G75" t="str">
        <f>HYPERLINK("https://vk.com/wall292679243_701")</f>
        <v>https://vk.com/wall292679243_701</v>
      </c>
      <c r="H75" t="s">
        <v>42</v>
      </c>
      <c r="I75" t="s">
        <v>277</v>
      </c>
      <c r="J75" t="str">
        <f>HYPERLINK("http://vk.com/id292679243")</f>
        <v>http://vk.com/id292679243</v>
      </c>
      <c r="K75">
        <v>28</v>
      </c>
      <c r="L75" t="s">
        <v>60</v>
      </c>
      <c r="N75" t="s">
        <v>53</v>
      </c>
      <c r="O75" t="s">
        <v>277</v>
      </c>
      <c r="P75" t="str">
        <f>HYPERLINK("http://vk.com/id292679243")</f>
        <v>http://vk.com/id292679243</v>
      </c>
      <c r="Q75">
        <v>28</v>
      </c>
      <c r="R75" t="s">
        <v>54</v>
      </c>
      <c r="S75" t="s">
        <v>131</v>
      </c>
      <c r="T75" t="s">
        <v>278</v>
      </c>
      <c r="U75" t="s">
        <v>278</v>
      </c>
      <c r="AI75" t="str">
        <f>HYPERLINK("https://sun1-19.userapi.com/tQWEH0eSLXfJ2vF8Uv5Ubiil7Y-esZKf3HrYRw/HX7pj_SVm5o.jpg")</f>
        <v>https://sun1-19.userapi.com/tQWEH0eSLXfJ2vF8Uv5Ubiil7Y-esZKf3HrYRw/HX7pj_SVm5o.jpg</v>
      </c>
      <c r="AJ75" t="s">
        <v>46</v>
      </c>
      <c r="AK75" t="s">
        <v>47</v>
      </c>
    </row>
    <row r="76" spans="1:37" x14ac:dyDescent="0.25">
      <c r="A76" t="s">
        <v>36</v>
      </c>
      <c r="B76" t="s">
        <v>275</v>
      </c>
      <c r="C76" t="s">
        <v>279</v>
      </c>
      <c r="D76" t="s">
        <v>280</v>
      </c>
      <c r="E76" t="s">
        <v>281</v>
      </c>
      <c r="F76" t="s">
        <v>41</v>
      </c>
      <c r="G76" t="str">
        <f>HYPERLINK("https://report.az/ru/proisshestviya/zhitel-dzhalilabada-nezakonno-organizoval-svadbu")</f>
        <v>https://report.az/ru/proisshestviya/zhitel-dzhalilabada-nezakonno-organizoval-svadbu</v>
      </c>
      <c r="H76" t="s">
        <v>42</v>
      </c>
      <c r="I76" t="s">
        <v>282</v>
      </c>
      <c r="J76" t="str">
        <f>HYPERLINK("http://report.az")</f>
        <v>http://report.az</v>
      </c>
      <c r="N76" t="s">
        <v>282</v>
      </c>
      <c r="R76" t="s">
        <v>44</v>
      </c>
      <c r="S76" t="s">
        <v>55</v>
      </c>
      <c r="AJ76" t="s">
        <v>46</v>
      </c>
      <c r="AK76" t="s">
        <v>47</v>
      </c>
    </row>
    <row r="77" spans="1:37" x14ac:dyDescent="0.25">
      <c r="A77" t="s">
        <v>36</v>
      </c>
      <c r="B77" t="s">
        <v>283</v>
      </c>
      <c r="C77" t="s">
        <v>204</v>
      </c>
      <c r="D77" t="s">
        <v>284</v>
      </c>
      <c r="E77" t="s">
        <v>285</v>
      </c>
      <c r="F77" t="s">
        <v>41</v>
      </c>
      <c r="G77" t="str">
        <f>HYPERLINK("https://www.bzi.ro/ion-cristoiu-ludovic-orban-e-pe-cale-sa-fie-liviu-dragnea-si-mai-mult-de-atat-4129367")</f>
        <v>https://www.bzi.ro/ion-cristoiu-ludovic-orban-e-pe-cale-sa-fie-liviu-dragnea-si-mai-mult-de-atat-4129367</v>
      </c>
      <c r="H77" t="s">
        <v>42</v>
      </c>
      <c r="I77" t="s">
        <v>286</v>
      </c>
      <c r="J77" t="str">
        <f>HYPERLINK("http://bzi.ro")</f>
        <v>http://bzi.ro</v>
      </c>
      <c r="N77" t="s">
        <v>286</v>
      </c>
      <c r="R77" t="s">
        <v>44</v>
      </c>
      <c r="S77" t="s">
        <v>45</v>
      </c>
      <c r="AJ77" t="s">
        <v>46</v>
      </c>
      <c r="AK77" t="s">
        <v>47</v>
      </c>
    </row>
    <row r="78" spans="1:37" x14ac:dyDescent="0.25">
      <c r="A78" t="s">
        <v>36</v>
      </c>
      <c r="B78" t="s">
        <v>283</v>
      </c>
      <c r="C78" t="s">
        <v>268</v>
      </c>
      <c r="D78" t="s">
        <v>46</v>
      </c>
      <c r="E78" t="s">
        <v>287</v>
      </c>
      <c r="F78" t="s">
        <v>41</v>
      </c>
      <c r="G78" t="str">
        <f>HYPERLINK("https://twitter.com/1361400048/status/1361564790204878854")</f>
        <v>https://twitter.com/1361400048/status/1361564790204878854</v>
      </c>
      <c r="H78" t="s">
        <v>42</v>
      </c>
      <c r="I78" t="s">
        <v>156</v>
      </c>
      <c r="J78" t="str">
        <f>HYPERLINK("http://twitter.com/JurnalistComTR")</f>
        <v>http://twitter.com/JurnalistComTR</v>
      </c>
      <c r="K78">
        <v>387</v>
      </c>
      <c r="N78" t="s">
        <v>61</v>
      </c>
      <c r="R78" t="s">
        <v>54</v>
      </c>
      <c r="W78">
        <v>0</v>
      </c>
      <c r="X78">
        <v>0</v>
      </c>
      <c r="AE78">
        <v>0</v>
      </c>
      <c r="AF78">
        <v>0</v>
      </c>
      <c r="AJ78" t="s">
        <v>46</v>
      </c>
      <c r="AK78" t="s">
        <v>47</v>
      </c>
    </row>
    <row r="79" spans="1:37" x14ac:dyDescent="0.25">
      <c r="A79" t="s">
        <v>36</v>
      </c>
      <c r="B79" t="s">
        <v>288</v>
      </c>
      <c r="C79" t="s">
        <v>268</v>
      </c>
      <c r="D79" t="s">
        <v>46</v>
      </c>
      <c r="E79" t="s">
        <v>191</v>
      </c>
      <c r="F79" t="s">
        <v>58</v>
      </c>
      <c r="G79" t="str">
        <f>HYPERLINK("https://twitter.com/1265944605100593153/status/1361564664019181571")</f>
        <v>https://twitter.com/1265944605100593153/status/1361564664019181571</v>
      </c>
      <c r="H79" t="s">
        <v>42</v>
      </c>
      <c r="I79" t="s">
        <v>289</v>
      </c>
      <c r="J79" t="str">
        <f>HYPERLINK("http://twitter.com/yan_axmedov")</f>
        <v>http://twitter.com/yan_axmedov</v>
      </c>
      <c r="K79">
        <v>64</v>
      </c>
      <c r="L79" t="s">
        <v>60</v>
      </c>
      <c r="N79" t="s">
        <v>61</v>
      </c>
      <c r="R79" t="s">
        <v>54</v>
      </c>
      <c r="S79" t="s">
        <v>55</v>
      </c>
      <c r="W79">
        <v>0</v>
      </c>
      <c r="X79">
        <v>0</v>
      </c>
      <c r="AE79">
        <v>0</v>
      </c>
      <c r="AI79" t="str">
        <f>HYPERLINK("https://pbs.twimg.com/media/EuQopLzXIAEbn--.jpg")</f>
        <v>https://pbs.twimg.com/media/EuQopLzXIAEbn--.jpg</v>
      </c>
      <c r="AJ79" t="s">
        <v>46</v>
      </c>
      <c r="AK79" t="s">
        <v>47</v>
      </c>
    </row>
    <row r="80" spans="1:37" x14ac:dyDescent="0.25">
      <c r="A80" t="s">
        <v>36</v>
      </c>
      <c r="B80" t="s">
        <v>290</v>
      </c>
      <c r="C80" t="s">
        <v>291</v>
      </c>
      <c r="D80" t="s">
        <v>46</v>
      </c>
      <c r="E80" t="s">
        <v>57</v>
      </c>
      <c r="F80" t="s">
        <v>58</v>
      </c>
      <c r="G80" t="str">
        <f>HYPERLINK("https://twitter.com/1322539401684131841/status/1361564392236711937")</f>
        <v>https://twitter.com/1322539401684131841/status/1361564392236711937</v>
      </c>
      <c r="H80" t="s">
        <v>42</v>
      </c>
      <c r="I80" t="s">
        <v>266</v>
      </c>
      <c r="J80" t="str">
        <f>HYPERLINK("http://twitter.com/Sefer61385374")</f>
        <v>http://twitter.com/Sefer61385374</v>
      </c>
      <c r="K80">
        <v>176</v>
      </c>
      <c r="L80" t="s">
        <v>60</v>
      </c>
      <c r="N80" t="s">
        <v>61</v>
      </c>
      <c r="R80" t="s">
        <v>54</v>
      </c>
      <c r="W80">
        <v>0</v>
      </c>
      <c r="X80">
        <v>0</v>
      </c>
      <c r="AE80">
        <v>0</v>
      </c>
      <c r="AI80" t="str">
        <f>HYPERLINK("https://pbs.twimg.com/media/EuRjjlaXYAAKqbN.jpg")</f>
        <v>https://pbs.twimg.com/media/EuRjjlaXYAAKqbN.jpg</v>
      </c>
      <c r="AJ80" t="s">
        <v>46</v>
      </c>
      <c r="AK80" t="s">
        <v>47</v>
      </c>
    </row>
    <row r="81" spans="1:37" x14ac:dyDescent="0.25">
      <c r="A81" t="s">
        <v>36</v>
      </c>
      <c r="B81" t="s">
        <v>290</v>
      </c>
      <c r="C81" t="s">
        <v>292</v>
      </c>
      <c r="D81" t="s">
        <v>46</v>
      </c>
      <c r="E81" t="s">
        <v>293</v>
      </c>
      <c r="F81" t="s">
        <v>58</v>
      </c>
      <c r="G81" t="str">
        <f>HYPERLINK("https://www.facebook.com/asef.melikzade/posts/3021752328070616")</f>
        <v>https://www.facebook.com/asef.melikzade/posts/3021752328070616</v>
      </c>
      <c r="H81" t="s">
        <v>42</v>
      </c>
      <c r="I81" t="s">
        <v>294</v>
      </c>
      <c r="J81" t="str">
        <f>HYPERLINK("https://www.facebook.com/100007076349502")</f>
        <v>https://www.facebook.com/100007076349502</v>
      </c>
      <c r="K81">
        <v>2261</v>
      </c>
      <c r="L81" t="s">
        <v>60</v>
      </c>
      <c r="N81" t="s">
        <v>68</v>
      </c>
      <c r="O81" t="s">
        <v>294</v>
      </c>
      <c r="P81" t="str">
        <f>HYPERLINK("https://www.facebook.com/100007076349502")</f>
        <v>https://www.facebook.com/100007076349502</v>
      </c>
      <c r="Q81">
        <v>2261</v>
      </c>
      <c r="R81" t="s">
        <v>54</v>
      </c>
      <c r="S81" t="s">
        <v>55</v>
      </c>
      <c r="T81" t="s">
        <v>295</v>
      </c>
      <c r="W81">
        <v>0</v>
      </c>
      <c r="X81">
        <v>0</v>
      </c>
      <c r="AE81">
        <v>0</v>
      </c>
      <c r="AF81">
        <v>0</v>
      </c>
      <c r="AI81" t="s">
        <v>296</v>
      </c>
      <c r="AJ81" t="s">
        <v>46</v>
      </c>
      <c r="AK81" t="s">
        <v>47</v>
      </c>
    </row>
    <row r="82" spans="1:37" x14ac:dyDescent="0.25">
      <c r="A82" t="s">
        <v>36</v>
      </c>
      <c r="B82" t="s">
        <v>297</v>
      </c>
      <c r="C82" t="s">
        <v>279</v>
      </c>
      <c r="D82" t="s">
        <v>46</v>
      </c>
      <c r="E82" t="s">
        <v>91</v>
      </c>
      <c r="F82" t="s">
        <v>58</v>
      </c>
      <c r="G82" t="str">
        <f>HYPERLINK("https://twitter.com/1310890205130391552/status/1361564151613693953")</f>
        <v>https://twitter.com/1310890205130391552/status/1361564151613693953</v>
      </c>
      <c r="H82" t="s">
        <v>42</v>
      </c>
      <c r="I82" t="s">
        <v>298</v>
      </c>
      <c r="J82" t="str">
        <f>HYPERLINK("http://twitter.com/pQEqESUtprBkP3t")</f>
        <v>http://twitter.com/pQEqESUtprBkP3t</v>
      </c>
      <c r="K82">
        <v>52</v>
      </c>
      <c r="L82" t="s">
        <v>117</v>
      </c>
      <c r="N82" t="s">
        <v>61</v>
      </c>
      <c r="R82" t="s">
        <v>54</v>
      </c>
      <c r="W82">
        <v>0</v>
      </c>
      <c r="X82">
        <v>0</v>
      </c>
      <c r="AE82">
        <v>0</v>
      </c>
      <c r="AJ82" t="s">
        <v>46</v>
      </c>
      <c r="AK82" t="s">
        <v>47</v>
      </c>
    </row>
    <row r="83" spans="1:37" x14ac:dyDescent="0.25">
      <c r="A83" t="s">
        <v>36</v>
      </c>
      <c r="B83" t="s">
        <v>297</v>
      </c>
      <c r="C83" t="s">
        <v>268</v>
      </c>
      <c r="D83" t="s">
        <v>299</v>
      </c>
      <c r="E83" t="s">
        <v>300</v>
      </c>
      <c r="F83" t="s">
        <v>41</v>
      </c>
      <c r="G83" t="str">
        <f>HYPERLINK("https://www.tert.am/en/news/2021/02/16/Interview3/3525152")</f>
        <v>https://www.tert.am/en/news/2021/02/16/Interview3/3525152</v>
      </c>
      <c r="H83" t="s">
        <v>211</v>
      </c>
      <c r="I83" t="s">
        <v>301</v>
      </c>
      <c r="J83" t="str">
        <f>HYPERLINK("http://www.tert.am")</f>
        <v>http://www.tert.am</v>
      </c>
      <c r="N83" t="s">
        <v>302</v>
      </c>
      <c r="R83" t="s">
        <v>44</v>
      </c>
      <c r="S83" t="s">
        <v>107</v>
      </c>
      <c r="AJ83" t="s">
        <v>46</v>
      </c>
      <c r="AK83" t="s">
        <v>47</v>
      </c>
    </row>
    <row r="84" spans="1:37" x14ac:dyDescent="0.25">
      <c r="A84" t="s">
        <v>36</v>
      </c>
      <c r="B84" t="s">
        <v>297</v>
      </c>
      <c r="C84" t="s">
        <v>303</v>
      </c>
      <c r="D84" t="s">
        <v>46</v>
      </c>
      <c r="E84" t="s">
        <v>304</v>
      </c>
      <c r="F84" t="s">
        <v>58</v>
      </c>
      <c r="G84" t="str">
        <f>HYPERLINK("https://www.facebook.com/groups/176844709062773/permalink/3819091261504748")</f>
        <v>https://www.facebook.com/groups/176844709062773/permalink/3819091261504748</v>
      </c>
      <c r="H84" t="s">
        <v>42</v>
      </c>
      <c r="I84" t="s">
        <v>305</v>
      </c>
      <c r="J84" t="str">
        <f>HYPERLINK("https://www.facebook.com/100034774892767")</f>
        <v>https://www.facebook.com/100034774892767</v>
      </c>
      <c r="K84">
        <v>3945</v>
      </c>
      <c r="L84" t="s">
        <v>60</v>
      </c>
      <c r="N84" t="s">
        <v>68</v>
      </c>
      <c r="O84" t="s">
        <v>306</v>
      </c>
      <c r="P84" t="str">
        <f>HYPERLINK("https://www.facebook.com/176844709062773")</f>
        <v>https://www.facebook.com/176844709062773</v>
      </c>
      <c r="Q84">
        <v>9183</v>
      </c>
      <c r="R84" t="s">
        <v>54</v>
      </c>
      <c r="S84" t="s">
        <v>55</v>
      </c>
      <c r="T84" t="s">
        <v>70</v>
      </c>
      <c r="U84" t="s">
        <v>70</v>
      </c>
      <c r="W84">
        <v>0</v>
      </c>
      <c r="X84">
        <v>0</v>
      </c>
      <c r="AE84">
        <v>0</v>
      </c>
      <c r="AF84">
        <v>0</v>
      </c>
      <c r="AI84" t="str">
        <f>HYPERLINK("https://scontent-hel3-1.xx.fbcdn.net/v/t1.0-9/151199955_474945513674608_2754201555288737108_n.jpg?_nc_cat=111&amp;ccb=3&amp;_nc_sid=8bfeb9&amp;_nc_ohc=iekYnUt3WewAX-Uqvob&amp;_nc_ht=scontent-hel3-1.xx&amp;oh=cc1afaa8cbc527d627b5ca7af5a695bb&amp;oe=6050AF12")</f>
        <v>https://scontent-hel3-1.xx.fbcdn.net/v/t1.0-9/151199955_474945513674608_2754201555288737108_n.jpg?_nc_cat=111&amp;ccb=3&amp;_nc_sid=8bfeb9&amp;_nc_ohc=iekYnUt3WewAX-Uqvob&amp;_nc_ht=scontent-hel3-1.xx&amp;oh=cc1afaa8cbc527d627b5ca7af5a695bb&amp;oe=6050AF12</v>
      </c>
      <c r="AJ84" t="s">
        <v>46</v>
      </c>
      <c r="AK84" t="s">
        <v>47</v>
      </c>
    </row>
    <row r="85" spans="1:37" x14ac:dyDescent="0.25">
      <c r="A85" t="s">
        <v>36</v>
      </c>
      <c r="B85" t="s">
        <v>307</v>
      </c>
      <c r="C85" t="s">
        <v>209</v>
      </c>
      <c r="D85" t="s">
        <v>46</v>
      </c>
      <c r="E85" t="s">
        <v>304</v>
      </c>
      <c r="F85" t="s">
        <v>58</v>
      </c>
      <c r="G85" t="str">
        <f>HYPERLINK("https://www.facebook.com/groups/1671524469751787/permalink/2892986210938934")</f>
        <v>https://www.facebook.com/groups/1671524469751787/permalink/2892986210938934</v>
      </c>
      <c r="H85" t="s">
        <v>42</v>
      </c>
      <c r="I85" t="s">
        <v>305</v>
      </c>
      <c r="J85" t="str">
        <f>HYPERLINK("https://www.facebook.com/100034774892767")</f>
        <v>https://www.facebook.com/100034774892767</v>
      </c>
      <c r="K85">
        <v>3945</v>
      </c>
      <c r="L85" t="s">
        <v>60</v>
      </c>
      <c r="N85" t="s">
        <v>68</v>
      </c>
      <c r="O85" t="s">
        <v>308</v>
      </c>
      <c r="P85" t="str">
        <f>HYPERLINK("https://www.facebook.com/1671524469751787")</f>
        <v>https://www.facebook.com/1671524469751787</v>
      </c>
      <c r="Q85">
        <v>9404</v>
      </c>
      <c r="R85" t="s">
        <v>54</v>
      </c>
      <c r="S85" t="s">
        <v>55</v>
      </c>
      <c r="T85" t="s">
        <v>70</v>
      </c>
      <c r="U85" t="s">
        <v>70</v>
      </c>
      <c r="W85">
        <v>0</v>
      </c>
      <c r="X85">
        <v>0</v>
      </c>
      <c r="AE85">
        <v>0</v>
      </c>
      <c r="AF85">
        <v>0</v>
      </c>
      <c r="AI85" t="str">
        <f>HYPERLINK("https://scontent-hel3-1.xx.fbcdn.net/v/t1.0-9/151199955_474945513674608_2754201555288737108_n.jpg?_nc_cat=111&amp;ccb=3&amp;_nc_sid=8bfeb9&amp;_nc_ohc=iekYnUt3WewAX9HGDOz&amp;_nc_ht=scontent-hel3-1.xx&amp;oh=1b0ca2f5354d8a6a83330068de6126ea&amp;oe=6050AF12")</f>
        <v>https://scontent-hel3-1.xx.fbcdn.net/v/t1.0-9/151199955_474945513674608_2754201555288737108_n.jpg?_nc_cat=111&amp;ccb=3&amp;_nc_sid=8bfeb9&amp;_nc_ohc=iekYnUt3WewAX9HGDOz&amp;_nc_ht=scontent-hel3-1.xx&amp;oh=1b0ca2f5354d8a6a83330068de6126ea&amp;oe=6050AF12</v>
      </c>
      <c r="AJ85" t="s">
        <v>46</v>
      </c>
      <c r="AK85" t="s">
        <v>47</v>
      </c>
    </row>
    <row r="86" spans="1:37" x14ac:dyDescent="0.25">
      <c r="A86" t="s">
        <v>36</v>
      </c>
      <c r="B86" t="s">
        <v>307</v>
      </c>
      <c r="C86" t="s">
        <v>309</v>
      </c>
      <c r="D86" t="s">
        <v>46</v>
      </c>
      <c r="E86" t="s">
        <v>189</v>
      </c>
      <c r="F86" t="s">
        <v>58</v>
      </c>
      <c r="G86" t="str">
        <f>HYPERLINK("https://twitter.com/1262698673147969537/status/1361563831307239424")</f>
        <v>https://twitter.com/1262698673147969537/status/1361563831307239424</v>
      </c>
      <c r="H86" t="s">
        <v>42</v>
      </c>
      <c r="I86" t="s">
        <v>310</v>
      </c>
      <c r="J86" t="str">
        <f>HYPERLINK("http://twitter.com/seyitkeskinn16")</f>
        <v>http://twitter.com/seyitkeskinn16</v>
      </c>
      <c r="K86">
        <v>12</v>
      </c>
      <c r="N86" t="s">
        <v>61</v>
      </c>
      <c r="R86" t="s">
        <v>54</v>
      </c>
      <c r="W86">
        <v>0</v>
      </c>
      <c r="X86">
        <v>0</v>
      </c>
      <c r="AE86">
        <v>0</v>
      </c>
      <c r="AI86" t="str">
        <f>HYPERLINK("https://pbs.twimg.com/media/EuQ1DBRWYAARQ-f.jpg")</f>
        <v>https://pbs.twimg.com/media/EuQ1DBRWYAARQ-f.jpg</v>
      </c>
      <c r="AJ86" t="s">
        <v>46</v>
      </c>
      <c r="AK86" t="s">
        <v>47</v>
      </c>
    </row>
    <row r="87" spans="1:37" x14ac:dyDescent="0.25">
      <c r="A87" t="s">
        <v>36</v>
      </c>
      <c r="B87" t="s">
        <v>307</v>
      </c>
      <c r="C87" t="s">
        <v>311</v>
      </c>
      <c r="D87" t="s">
        <v>312</v>
      </c>
      <c r="E87" t="s">
        <v>313</v>
      </c>
      <c r="F87" t="s">
        <v>41</v>
      </c>
      <c r="G87" t="str">
        <f>HYPERLINK("https://stat.uz/ru/press-tsentr/novosti-goskomstata/7915-o-zbekiston-germaniyaga-6-3-mln-aqsh-dollariga-teng-meva-va-sabzavotlar-eksport-qilgan-2")</f>
        <v>https://stat.uz/ru/press-tsentr/novosti-goskomstata/7915-o-zbekiston-germaniyaga-6-3-mln-aqsh-dollariga-teng-meva-va-sabzavotlar-eksport-qilgan-2</v>
      </c>
      <c r="H87" t="s">
        <v>42</v>
      </c>
      <c r="I87" t="s">
        <v>314</v>
      </c>
      <c r="J87" t="str">
        <f>HYPERLINK("http://stat.uz")</f>
        <v>http://stat.uz</v>
      </c>
      <c r="N87" t="s">
        <v>314</v>
      </c>
      <c r="R87" t="s">
        <v>44</v>
      </c>
      <c r="S87" t="s">
        <v>315</v>
      </c>
      <c r="AJ87" t="s">
        <v>46</v>
      </c>
      <c r="AK87" t="s">
        <v>47</v>
      </c>
    </row>
    <row r="88" spans="1:37" x14ac:dyDescent="0.25">
      <c r="A88" t="s">
        <v>36</v>
      </c>
      <c r="B88" t="s">
        <v>316</v>
      </c>
      <c r="C88" t="s">
        <v>102</v>
      </c>
      <c r="D88" t="s">
        <v>46</v>
      </c>
      <c r="E88" t="s">
        <v>304</v>
      </c>
      <c r="F88" t="s">
        <v>58</v>
      </c>
      <c r="G88" t="str">
        <f>HYPERLINK("https://www.facebook.com/groups/395712454101610/permalink/1434362320236613")</f>
        <v>https://www.facebook.com/groups/395712454101610/permalink/1434362320236613</v>
      </c>
      <c r="H88" t="s">
        <v>42</v>
      </c>
      <c r="I88" t="s">
        <v>305</v>
      </c>
      <c r="J88" t="str">
        <f>HYPERLINK("https://www.facebook.com/100034774892767")</f>
        <v>https://www.facebook.com/100034774892767</v>
      </c>
      <c r="K88">
        <v>3945</v>
      </c>
      <c r="L88" t="s">
        <v>60</v>
      </c>
      <c r="N88" t="s">
        <v>68</v>
      </c>
      <c r="O88" t="s">
        <v>317</v>
      </c>
      <c r="P88" t="str">
        <f>HYPERLINK("https://www.facebook.com/395712454101610")</f>
        <v>https://www.facebook.com/395712454101610</v>
      </c>
      <c r="Q88">
        <v>43130</v>
      </c>
      <c r="R88" t="s">
        <v>54</v>
      </c>
      <c r="S88" t="s">
        <v>55</v>
      </c>
      <c r="T88" t="s">
        <v>70</v>
      </c>
      <c r="U88" t="s">
        <v>70</v>
      </c>
      <c r="W88">
        <v>1</v>
      </c>
      <c r="X88">
        <v>1</v>
      </c>
      <c r="AE88">
        <v>0</v>
      </c>
      <c r="AF88">
        <v>0</v>
      </c>
      <c r="AI88" t="s">
        <v>318</v>
      </c>
      <c r="AJ88" t="s">
        <v>46</v>
      </c>
      <c r="AK88" t="s">
        <v>47</v>
      </c>
    </row>
    <row r="89" spans="1:37" x14ac:dyDescent="0.25">
      <c r="A89" t="s">
        <v>36</v>
      </c>
      <c r="B89" t="s">
        <v>319</v>
      </c>
      <c r="C89" t="s">
        <v>49</v>
      </c>
      <c r="D89" t="s">
        <v>46</v>
      </c>
      <c r="E89" t="s">
        <v>304</v>
      </c>
      <c r="F89" t="s">
        <v>58</v>
      </c>
      <c r="G89" t="str">
        <f>HYPERLINK("https://www.facebook.com/groups/1482145645236775/permalink/3639355252849126")</f>
        <v>https://www.facebook.com/groups/1482145645236775/permalink/3639355252849126</v>
      </c>
      <c r="H89" t="s">
        <v>42</v>
      </c>
      <c r="I89" t="s">
        <v>305</v>
      </c>
      <c r="J89" t="str">
        <f>HYPERLINK("https://www.facebook.com/100034774892767")</f>
        <v>https://www.facebook.com/100034774892767</v>
      </c>
      <c r="K89">
        <v>3945</v>
      </c>
      <c r="L89" t="s">
        <v>60</v>
      </c>
      <c r="N89" t="s">
        <v>68</v>
      </c>
      <c r="O89" t="s">
        <v>320</v>
      </c>
      <c r="P89" t="str">
        <f>HYPERLINK("https://www.facebook.com/1482145645236775")</f>
        <v>https://www.facebook.com/1482145645236775</v>
      </c>
      <c r="Q89">
        <v>1192</v>
      </c>
      <c r="R89" t="s">
        <v>54</v>
      </c>
      <c r="S89" t="s">
        <v>55</v>
      </c>
      <c r="T89" t="s">
        <v>70</v>
      </c>
      <c r="U89" t="s">
        <v>70</v>
      </c>
      <c r="W89">
        <v>0</v>
      </c>
      <c r="X89">
        <v>0</v>
      </c>
      <c r="AE89">
        <v>0</v>
      </c>
      <c r="AF89">
        <v>0</v>
      </c>
      <c r="AI89" t="str">
        <f>HYPERLINK("https://scontent-hel3-1.xx.fbcdn.net/v/t1.0-9/151199955_474945513674608_2754201555288737108_n.jpg?_nc_cat=111&amp;ccb=3&amp;_nc_sid=8bfeb9&amp;_nc_ohc=iekYnUt3WewAX8dg3aj&amp;_nc_ht=scontent-hel3-1.xx&amp;oh=62d4f071a96ba671623b009a984bffc9&amp;oe=6050AF12")</f>
        <v>https://scontent-hel3-1.xx.fbcdn.net/v/t1.0-9/151199955_474945513674608_2754201555288737108_n.jpg?_nc_cat=111&amp;ccb=3&amp;_nc_sid=8bfeb9&amp;_nc_ohc=iekYnUt3WewAX8dg3aj&amp;_nc_ht=scontent-hel3-1.xx&amp;oh=62d4f071a96ba671623b009a984bffc9&amp;oe=6050AF12</v>
      </c>
      <c r="AJ89" t="s">
        <v>46</v>
      </c>
      <c r="AK89" t="s">
        <v>47</v>
      </c>
    </row>
    <row r="90" spans="1:37" x14ac:dyDescent="0.25">
      <c r="A90" t="s">
        <v>36</v>
      </c>
      <c r="B90" t="s">
        <v>319</v>
      </c>
      <c r="C90" t="s">
        <v>311</v>
      </c>
      <c r="D90" t="s">
        <v>46</v>
      </c>
      <c r="E90" t="s">
        <v>120</v>
      </c>
      <c r="F90" t="s">
        <v>58</v>
      </c>
      <c r="G90" t="str">
        <f>HYPERLINK("https://twitter.com/1351635981091397637/status/1361563344881221635")</f>
        <v>https://twitter.com/1351635981091397637/status/1361563344881221635</v>
      </c>
      <c r="H90" t="s">
        <v>42</v>
      </c>
      <c r="I90" t="s">
        <v>321</v>
      </c>
      <c r="J90" t="str">
        <f>HYPERLINK("http://twitter.com/AbbasIbrahimo13")</f>
        <v>http://twitter.com/AbbasIbrahimo13</v>
      </c>
      <c r="K90">
        <v>20</v>
      </c>
      <c r="L90" t="s">
        <v>60</v>
      </c>
      <c r="N90" t="s">
        <v>61</v>
      </c>
      <c r="R90" t="s">
        <v>54</v>
      </c>
      <c r="W90">
        <v>0</v>
      </c>
      <c r="X90">
        <v>0</v>
      </c>
      <c r="AE90">
        <v>0</v>
      </c>
      <c r="AI90" t="str">
        <f>HYPERLINK("https://pbs.twimg.com/media/EuQRBAhWgAA24GY.jpg")</f>
        <v>https://pbs.twimg.com/media/EuQRBAhWgAA24GY.jpg</v>
      </c>
      <c r="AJ90" t="s">
        <v>46</v>
      </c>
      <c r="AK90" t="s">
        <v>47</v>
      </c>
    </row>
    <row r="91" spans="1:37" x14ac:dyDescent="0.25">
      <c r="A91" t="s">
        <v>36</v>
      </c>
      <c r="B91" t="s">
        <v>322</v>
      </c>
      <c r="C91" t="s">
        <v>323</v>
      </c>
      <c r="D91" t="s">
        <v>46</v>
      </c>
      <c r="E91" t="s">
        <v>324</v>
      </c>
      <c r="F91" t="s">
        <v>58</v>
      </c>
      <c r="G91" t="str">
        <f>HYPERLINK("https://vk.com/wall556094633_2296")</f>
        <v>https://vk.com/wall556094633_2296</v>
      </c>
      <c r="H91" t="s">
        <v>42</v>
      </c>
      <c r="I91" t="s">
        <v>325</v>
      </c>
      <c r="J91" t="str">
        <f>HYPERLINK("http://vk.com/id556094633")</f>
        <v>http://vk.com/id556094633</v>
      </c>
      <c r="K91">
        <v>353</v>
      </c>
      <c r="L91" t="s">
        <v>60</v>
      </c>
      <c r="M91">
        <v>48</v>
      </c>
      <c r="N91" t="s">
        <v>53</v>
      </c>
      <c r="O91" t="s">
        <v>325</v>
      </c>
      <c r="P91" t="str">
        <f>HYPERLINK("http://vk.com/id556094633")</f>
        <v>http://vk.com/id556094633</v>
      </c>
      <c r="Q91">
        <v>353</v>
      </c>
      <c r="R91" t="s">
        <v>54</v>
      </c>
      <c r="S91" t="s">
        <v>131</v>
      </c>
      <c r="T91" t="s">
        <v>326</v>
      </c>
      <c r="U91" t="s">
        <v>327</v>
      </c>
      <c r="AI91" t="str">
        <f>HYPERLINK("https://sun9-3.userapi.com/impg/tpiISZBNyAtjGgNC0aCNestFcJRWtp8GygBnSQ/Usab2wNJ3qc.jpg?size=150x80&amp;quality=96&amp;crop=43,0,450,240&amp;sign=7fa5458136acd6c087a1205a319adbe3&amp;c_uniq_tag=wTbekRTjiHaoLIyb50btNJnkNWkT8k3p3kyGIE4d8og&amp;type=share")</f>
        <v>https://sun9-3.userapi.com/impg/tpiISZBNyAtjGgNC0aCNestFcJRWtp8GygBnSQ/Usab2wNJ3qc.jpg?size=150x80&amp;quality=96&amp;crop=43,0,450,240&amp;sign=7fa5458136acd6c087a1205a319adbe3&amp;c_uniq_tag=wTbekRTjiHaoLIyb50btNJnkNWkT8k3p3kyGIE4d8og&amp;type=share</v>
      </c>
      <c r="AJ91" t="s">
        <v>46</v>
      </c>
      <c r="AK91" t="s">
        <v>47</v>
      </c>
    </row>
    <row r="92" spans="1:37" x14ac:dyDescent="0.25">
      <c r="A92" t="s">
        <v>36</v>
      </c>
      <c r="B92" t="s">
        <v>322</v>
      </c>
      <c r="C92" t="s">
        <v>328</v>
      </c>
      <c r="D92" t="s">
        <v>329</v>
      </c>
      <c r="E92" t="s">
        <v>330</v>
      </c>
      <c r="F92" t="s">
        <v>41</v>
      </c>
      <c r="G92" t="str">
        <f>HYPERLINK("https://eadaily.com/ru/news/2021/02/16/torg-po-karabahu-neumesten-sargsyan-vspomnil-razgovor-s-lukashenko")</f>
        <v>https://eadaily.com/ru/news/2021/02/16/torg-po-karabahu-neumesten-sargsyan-vspomnil-razgovor-s-lukashenko</v>
      </c>
      <c r="H92" t="s">
        <v>42</v>
      </c>
      <c r="I92" t="s">
        <v>331</v>
      </c>
      <c r="J92" t="str">
        <f>HYPERLINK("http://eadaily.com")</f>
        <v>http://eadaily.com</v>
      </c>
      <c r="N92" t="s">
        <v>332</v>
      </c>
      <c r="R92" t="s">
        <v>44</v>
      </c>
      <c r="S92" t="s">
        <v>131</v>
      </c>
      <c r="AJ92" t="s">
        <v>46</v>
      </c>
      <c r="AK92" t="s">
        <v>47</v>
      </c>
    </row>
    <row r="93" spans="1:37" x14ac:dyDescent="0.25">
      <c r="A93" t="s">
        <v>36</v>
      </c>
      <c r="B93" t="s">
        <v>333</v>
      </c>
      <c r="C93" t="s">
        <v>334</v>
      </c>
      <c r="D93" t="s">
        <v>46</v>
      </c>
      <c r="E93" t="s">
        <v>335</v>
      </c>
      <c r="F93" t="s">
        <v>58</v>
      </c>
      <c r="G93" t="str">
        <f>HYPERLINK("https://telegram.me/TEKIN_REKLAMA_GURUHIN2/7428")</f>
        <v>https://telegram.me/TEKIN_REKLAMA_GURUHIN2/7428</v>
      </c>
      <c r="H93" t="s">
        <v>42</v>
      </c>
      <c r="I93" t="s">
        <v>336</v>
      </c>
      <c r="J93" t="str">
        <f>HYPERLINK("https://telegram.me/tekin_reklama_guruhin2")</f>
        <v>https://telegram.me/tekin_reklama_guruhin2</v>
      </c>
      <c r="K93">
        <v>402</v>
      </c>
      <c r="L93" t="s">
        <v>52</v>
      </c>
      <c r="N93" t="s">
        <v>337</v>
      </c>
      <c r="O93" t="s">
        <v>336</v>
      </c>
      <c r="P93" t="str">
        <f>HYPERLINK("https://telegram.me/tekin_reklama_guruhin2")</f>
        <v>https://telegram.me/tekin_reklama_guruhin2</v>
      </c>
      <c r="Q93">
        <v>402</v>
      </c>
      <c r="R93" t="s">
        <v>338</v>
      </c>
      <c r="AJ93" t="s">
        <v>46</v>
      </c>
      <c r="AK93" t="s">
        <v>47</v>
      </c>
    </row>
    <row r="94" spans="1:37" x14ac:dyDescent="0.25">
      <c r="A94" t="s">
        <v>36</v>
      </c>
      <c r="B94" t="s">
        <v>333</v>
      </c>
      <c r="C94" t="s">
        <v>328</v>
      </c>
      <c r="D94" t="s">
        <v>46</v>
      </c>
      <c r="E94" t="s">
        <v>203</v>
      </c>
      <c r="F94" t="s">
        <v>58</v>
      </c>
      <c r="G94" t="str">
        <f>HYPERLINK("https://twitter.com/1318526328958746624/status/1361562908895936512")</f>
        <v>https://twitter.com/1318526328958746624/status/1361562908895936512</v>
      </c>
      <c r="H94" t="s">
        <v>42</v>
      </c>
      <c r="I94" t="s">
        <v>339</v>
      </c>
      <c r="J94" t="str">
        <f>HYPERLINK("http://twitter.com/Feride27076930")</f>
        <v>http://twitter.com/Feride27076930</v>
      </c>
      <c r="K94">
        <v>16</v>
      </c>
      <c r="L94" t="s">
        <v>117</v>
      </c>
      <c r="N94" t="s">
        <v>61</v>
      </c>
      <c r="R94" t="s">
        <v>54</v>
      </c>
      <c r="W94">
        <v>0</v>
      </c>
      <c r="X94">
        <v>0</v>
      </c>
      <c r="AE94">
        <v>0</v>
      </c>
      <c r="AI94" t="str">
        <f>HYPERLINK("https://pbs.twimg.com/media/EuQq97nXIAIGlxZ.jpg")</f>
        <v>https://pbs.twimg.com/media/EuQq97nXIAIGlxZ.jpg</v>
      </c>
      <c r="AJ94" t="s">
        <v>46</v>
      </c>
      <c r="AK94" t="s">
        <v>47</v>
      </c>
    </row>
    <row r="95" spans="1:37" x14ac:dyDescent="0.25">
      <c r="A95" t="s">
        <v>36</v>
      </c>
      <c r="B95" t="s">
        <v>333</v>
      </c>
      <c r="C95" t="s">
        <v>328</v>
      </c>
      <c r="D95" t="s">
        <v>46</v>
      </c>
      <c r="E95" t="s">
        <v>191</v>
      </c>
      <c r="F95" t="s">
        <v>58</v>
      </c>
      <c r="G95" t="str">
        <f>HYPERLINK("https://twitter.com/1318526328958746624/status/1361562878428479490")</f>
        <v>https://twitter.com/1318526328958746624/status/1361562878428479490</v>
      </c>
      <c r="H95" t="s">
        <v>42</v>
      </c>
      <c r="I95" t="s">
        <v>339</v>
      </c>
      <c r="J95" t="str">
        <f>HYPERLINK("http://twitter.com/Feride27076930")</f>
        <v>http://twitter.com/Feride27076930</v>
      </c>
      <c r="K95">
        <v>16</v>
      </c>
      <c r="L95" t="s">
        <v>117</v>
      </c>
      <c r="N95" t="s">
        <v>61</v>
      </c>
      <c r="R95" t="s">
        <v>54</v>
      </c>
      <c r="W95">
        <v>0</v>
      </c>
      <c r="X95">
        <v>0</v>
      </c>
      <c r="AE95">
        <v>0</v>
      </c>
      <c r="AI95" t="str">
        <f>HYPERLINK("https://pbs.twimg.com/media/EuQopLzXIAEbn--.jpg")</f>
        <v>https://pbs.twimg.com/media/EuQopLzXIAEbn--.jpg</v>
      </c>
      <c r="AJ95" t="s">
        <v>46</v>
      </c>
      <c r="AK95" t="s">
        <v>47</v>
      </c>
    </row>
    <row r="96" spans="1:37" x14ac:dyDescent="0.25">
      <c r="A96" t="s">
        <v>36</v>
      </c>
      <c r="B96" t="s">
        <v>333</v>
      </c>
      <c r="C96" t="s">
        <v>340</v>
      </c>
      <c r="D96" t="s">
        <v>46</v>
      </c>
      <c r="E96" t="s">
        <v>189</v>
      </c>
      <c r="F96" t="s">
        <v>58</v>
      </c>
      <c r="G96" t="str">
        <f>HYPERLINK("https://twitter.com/1318526328958746624/status/1361562812196278275")</f>
        <v>https://twitter.com/1318526328958746624/status/1361562812196278275</v>
      </c>
      <c r="H96" t="s">
        <v>42</v>
      </c>
      <c r="I96" t="s">
        <v>339</v>
      </c>
      <c r="J96" t="str">
        <f>HYPERLINK("http://twitter.com/Feride27076930")</f>
        <v>http://twitter.com/Feride27076930</v>
      </c>
      <c r="K96">
        <v>16</v>
      </c>
      <c r="L96" t="s">
        <v>117</v>
      </c>
      <c r="N96" t="s">
        <v>61</v>
      </c>
      <c r="R96" t="s">
        <v>54</v>
      </c>
      <c r="W96">
        <v>0</v>
      </c>
      <c r="X96">
        <v>0</v>
      </c>
      <c r="AE96">
        <v>0</v>
      </c>
      <c r="AI96" t="str">
        <f>HYPERLINK("https://pbs.twimg.com/media/EuQ1DBRWYAARQ-f.jpg")</f>
        <v>https://pbs.twimg.com/media/EuQ1DBRWYAARQ-f.jpg</v>
      </c>
      <c r="AJ96" t="s">
        <v>46</v>
      </c>
      <c r="AK96" t="s">
        <v>47</v>
      </c>
    </row>
    <row r="97" spans="1:37" x14ac:dyDescent="0.25">
      <c r="A97" t="s">
        <v>36</v>
      </c>
      <c r="B97" t="s">
        <v>333</v>
      </c>
      <c r="C97" t="s">
        <v>340</v>
      </c>
      <c r="D97" t="s">
        <v>46</v>
      </c>
      <c r="E97" t="s">
        <v>100</v>
      </c>
      <c r="F97" t="s">
        <v>58</v>
      </c>
      <c r="G97" t="str">
        <f>HYPERLINK("https://twitter.com/1318526328958746624/status/1361562809407057920")</f>
        <v>https://twitter.com/1318526328958746624/status/1361562809407057920</v>
      </c>
      <c r="H97" t="s">
        <v>42</v>
      </c>
      <c r="I97" t="s">
        <v>339</v>
      </c>
      <c r="J97" t="str">
        <f>HYPERLINK("http://twitter.com/Feride27076930")</f>
        <v>http://twitter.com/Feride27076930</v>
      </c>
      <c r="K97">
        <v>16</v>
      </c>
      <c r="L97" t="s">
        <v>117</v>
      </c>
      <c r="N97" t="s">
        <v>61</v>
      </c>
      <c r="R97" t="s">
        <v>54</v>
      </c>
      <c r="W97">
        <v>0</v>
      </c>
      <c r="X97">
        <v>0</v>
      </c>
      <c r="AE97">
        <v>0</v>
      </c>
      <c r="AI97" t="str">
        <f>HYPERLINK("https://pbs.twimg.com/media/EuQqBupWYAEcypW.jpg")</f>
        <v>https://pbs.twimg.com/media/EuQqBupWYAEcypW.jpg</v>
      </c>
      <c r="AJ97" t="s">
        <v>46</v>
      </c>
      <c r="AK97" t="s">
        <v>47</v>
      </c>
    </row>
    <row r="98" spans="1:37" x14ac:dyDescent="0.25">
      <c r="A98" t="s">
        <v>36</v>
      </c>
      <c r="B98" t="s">
        <v>341</v>
      </c>
      <c r="C98" t="s">
        <v>340</v>
      </c>
      <c r="D98" t="s">
        <v>46</v>
      </c>
      <c r="E98" t="s">
        <v>189</v>
      </c>
      <c r="F98" t="s">
        <v>58</v>
      </c>
      <c r="G98" t="str">
        <f>HYPERLINK("https://twitter.com/1350732284094259201/status/1361562645279760386")</f>
        <v>https://twitter.com/1350732284094259201/status/1361562645279760386</v>
      </c>
      <c r="H98" t="s">
        <v>42</v>
      </c>
      <c r="I98" t="s">
        <v>342</v>
      </c>
      <c r="J98" t="str">
        <f>HYPERLINK("http://twitter.com/HuseynKerimov15")</f>
        <v>http://twitter.com/HuseynKerimov15</v>
      </c>
      <c r="K98">
        <v>16</v>
      </c>
      <c r="L98" t="s">
        <v>60</v>
      </c>
      <c r="N98" t="s">
        <v>61</v>
      </c>
      <c r="R98" t="s">
        <v>54</v>
      </c>
      <c r="W98">
        <v>0</v>
      </c>
      <c r="X98">
        <v>0</v>
      </c>
      <c r="AE98">
        <v>0</v>
      </c>
      <c r="AI98" t="str">
        <f>HYPERLINK("https://pbs.twimg.com/media/EuQ1DBRWYAARQ-f.jpg")</f>
        <v>https://pbs.twimg.com/media/EuQ1DBRWYAARQ-f.jpg</v>
      </c>
      <c r="AJ98" t="s">
        <v>46</v>
      </c>
      <c r="AK98" t="s">
        <v>47</v>
      </c>
    </row>
    <row r="99" spans="1:37" x14ac:dyDescent="0.25">
      <c r="A99" t="s">
        <v>36</v>
      </c>
      <c r="B99" t="s">
        <v>341</v>
      </c>
      <c r="C99" t="s">
        <v>343</v>
      </c>
      <c r="D99" t="s">
        <v>46</v>
      </c>
      <c r="E99" t="s">
        <v>344</v>
      </c>
      <c r="F99" t="s">
        <v>41</v>
      </c>
      <c r="G99" t="str">
        <f>HYPERLINK("https://www.facebook.com/fizuli.ceferov.92/posts/1186324415131897")</f>
        <v>https://www.facebook.com/fizuli.ceferov.92/posts/1186324415131897</v>
      </c>
      <c r="H99" t="s">
        <v>42</v>
      </c>
      <c r="I99" t="s">
        <v>345</v>
      </c>
      <c r="J99" t="str">
        <f>HYPERLINK("https://www.facebook.com/100012630492798")</f>
        <v>https://www.facebook.com/100012630492798</v>
      </c>
      <c r="K99">
        <v>1732</v>
      </c>
      <c r="L99" t="s">
        <v>60</v>
      </c>
      <c r="N99" t="s">
        <v>68</v>
      </c>
      <c r="O99" t="s">
        <v>345</v>
      </c>
      <c r="P99" t="str">
        <f>HYPERLINK("https://www.facebook.com/100012630492798")</f>
        <v>https://www.facebook.com/100012630492798</v>
      </c>
      <c r="Q99">
        <v>1732</v>
      </c>
      <c r="R99" t="s">
        <v>54</v>
      </c>
      <c r="S99" t="s">
        <v>55</v>
      </c>
      <c r="T99" t="s">
        <v>346</v>
      </c>
      <c r="W99">
        <v>0</v>
      </c>
      <c r="X99">
        <v>0</v>
      </c>
      <c r="AE99">
        <v>0</v>
      </c>
      <c r="AF99">
        <v>0</v>
      </c>
      <c r="AI99" t="str">
        <f>HYPERLINK("https://i1.wp.com/aktualtv.az/wp-content/uploads/sites/37/2021/02/prez-2.jpg?fit=637%2C400&amp;ssl=1")</f>
        <v>https://i1.wp.com/aktualtv.az/wp-content/uploads/sites/37/2021/02/prez-2.jpg?fit=637%2C400&amp;ssl=1</v>
      </c>
      <c r="AJ99" t="s">
        <v>46</v>
      </c>
      <c r="AK99" t="s">
        <v>47</v>
      </c>
    </row>
    <row r="100" spans="1:37" x14ac:dyDescent="0.25">
      <c r="A100" t="s">
        <v>36</v>
      </c>
      <c r="B100" t="s">
        <v>347</v>
      </c>
      <c r="C100" t="s">
        <v>348</v>
      </c>
      <c r="D100" t="s">
        <v>349</v>
      </c>
      <c r="E100" t="s">
        <v>350</v>
      </c>
      <c r="F100" t="s">
        <v>41</v>
      </c>
      <c r="G100" t="str">
        <f>HYPERLINK("https://www.youtube.com/watch?v=MCph1l0UgXg")</f>
        <v>https://www.youtube.com/watch?v=MCph1l0UgXg</v>
      </c>
      <c r="H100" t="s">
        <v>42</v>
      </c>
      <c r="I100" t="s">
        <v>351</v>
      </c>
      <c r="J100" t="str">
        <f>HYPERLINK("https://www.youtube.com/channel/UCVf7OL0jKiO1OMHN_qaNf0w")</f>
        <v>https://www.youtube.com/channel/UCVf7OL0jKiO1OMHN_qaNf0w</v>
      </c>
      <c r="K100">
        <v>123000</v>
      </c>
      <c r="N100" t="s">
        <v>165</v>
      </c>
      <c r="O100" t="s">
        <v>351</v>
      </c>
      <c r="P100" t="str">
        <f>HYPERLINK("https://www.youtube.com/channel/UCVf7OL0jKiO1OMHN_qaNf0w")</f>
        <v>https://www.youtube.com/channel/UCVf7OL0jKiO1OMHN_qaNf0w</v>
      </c>
      <c r="Q100">
        <v>123000</v>
      </c>
      <c r="R100" t="s">
        <v>54</v>
      </c>
      <c r="S100" t="s">
        <v>55</v>
      </c>
      <c r="AE100">
        <v>0</v>
      </c>
      <c r="AG100">
        <v>0</v>
      </c>
      <c r="AI100" t="str">
        <f>HYPERLINK("https://i.ytimg.com/vi/MCph1l0UgXg/sddefault.jpg")</f>
        <v>https://i.ytimg.com/vi/MCph1l0UgXg/sddefault.jpg</v>
      </c>
      <c r="AJ100" t="s">
        <v>46</v>
      </c>
      <c r="AK100" t="s">
        <v>47</v>
      </c>
    </row>
    <row r="101" spans="1:37" x14ac:dyDescent="0.25">
      <c r="A101" t="s">
        <v>36</v>
      </c>
      <c r="B101" t="s">
        <v>347</v>
      </c>
      <c r="C101" t="s">
        <v>352</v>
      </c>
      <c r="D101" t="s">
        <v>353</v>
      </c>
      <c r="E101" t="s">
        <v>354</v>
      </c>
      <c r="F101" t="s">
        <v>41</v>
      </c>
      <c r="G101" t="str">
        <f>HYPERLINK("https://www.youtube.com/watch?v=LkHFXpjabjg")</f>
        <v>https://www.youtube.com/watch?v=LkHFXpjabjg</v>
      </c>
      <c r="H101" t="s">
        <v>42</v>
      </c>
      <c r="I101" t="s">
        <v>355</v>
      </c>
      <c r="J101" t="str">
        <f>HYPERLINK("https://www.youtube.com/channel/UCPaTf2rRAXH4gUBp-tbRQew")</f>
        <v>https://www.youtube.com/channel/UCPaTf2rRAXH4gUBp-tbRQew</v>
      </c>
      <c r="K101">
        <v>132000</v>
      </c>
      <c r="N101" t="s">
        <v>165</v>
      </c>
      <c r="O101" t="s">
        <v>355</v>
      </c>
      <c r="P101" t="str">
        <f>HYPERLINK("https://www.youtube.com/channel/UCPaTf2rRAXH4gUBp-tbRQew")</f>
        <v>https://www.youtube.com/channel/UCPaTf2rRAXH4gUBp-tbRQew</v>
      </c>
      <c r="Q101">
        <v>132000</v>
      </c>
      <c r="R101" t="s">
        <v>54</v>
      </c>
      <c r="S101" t="s">
        <v>55</v>
      </c>
      <c r="W101">
        <v>19</v>
      </c>
      <c r="X101">
        <v>19</v>
      </c>
      <c r="AD101">
        <v>1</v>
      </c>
      <c r="AE101">
        <v>0</v>
      </c>
      <c r="AG101">
        <v>84</v>
      </c>
      <c r="AI101" t="str">
        <f>HYPERLINK("https://i.ytimg.com/vi/LkHFXpjabjg/maxresdefault_live.jpg")</f>
        <v>https://i.ytimg.com/vi/LkHFXpjabjg/maxresdefault_live.jpg</v>
      </c>
      <c r="AJ101" t="s">
        <v>46</v>
      </c>
      <c r="AK101" t="s">
        <v>47</v>
      </c>
    </row>
    <row r="102" spans="1:37" x14ac:dyDescent="0.25">
      <c r="A102" t="s">
        <v>36</v>
      </c>
      <c r="B102" t="s">
        <v>347</v>
      </c>
      <c r="C102" t="s">
        <v>323</v>
      </c>
      <c r="D102" t="s">
        <v>46</v>
      </c>
      <c r="E102" t="s">
        <v>91</v>
      </c>
      <c r="F102" t="s">
        <v>58</v>
      </c>
      <c r="G102" t="str">
        <f>HYPERLINK("https://twitter.com/1316929508142804992/status/1361562279884382209")</f>
        <v>https://twitter.com/1316929508142804992/status/1361562279884382209</v>
      </c>
      <c r="H102" t="s">
        <v>42</v>
      </c>
      <c r="I102" t="s">
        <v>356</v>
      </c>
      <c r="J102" t="str">
        <f>HYPERLINK("http://twitter.com/HovsepyanIveta")</f>
        <v>http://twitter.com/HovsepyanIveta</v>
      </c>
      <c r="K102">
        <v>78</v>
      </c>
      <c r="L102" t="s">
        <v>117</v>
      </c>
      <c r="N102" t="s">
        <v>61</v>
      </c>
      <c r="R102" t="s">
        <v>54</v>
      </c>
      <c r="W102">
        <v>0</v>
      </c>
      <c r="X102">
        <v>0</v>
      </c>
      <c r="AE102">
        <v>0</v>
      </c>
      <c r="AJ102" t="s">
        <v>46</v>
      </c>
      <c r="AK102" t="s">
        <v>47</v>
      </c>
    </row>
    <row r="103" spans="1:37" x14ac:dyDescent="0.25">
      <c r="A103" t="s">
        <v>36</v>
      </c>
      <c r="B103" t="s">
        <v>347</v>
      </c>
      <c r="C103" t="s">
        <v>323</v>
      </c>
      <c r="D103" t="s">
        <v>46</v>
      </c>
      <c r="E103" t="s">
        <v>120</v>
      </c>
      <c r="F103" t="s">
        <v>58</v>
      </c>
      <c r="G103" t="str">
        <f>HYPERLINK("https://twitter.com/1262261130325635072/status/1361562224033226753")</f>
        <v>https://twitter.com/1262261130325635072/status/1361562224033226753</v>
      </c>
      <c r="H103" t="s">
        <v>42</v>
      </c>
      <c r="I103" t="s">
        <v>357</v>
      </c>
      <c r="J103" t="str">
        <f>HYPERLINK("http://twitter.com/HH24894594")</f>
        <v>http://twitter.com/HH24894594</v>
      </c>
      <c r="K103">
        <v>58</v>
      </c>
      <c r="N103" t="s">
        <v>61</v>
      </c>
      <c r="R103" t="s">
        <v>54</v>
      </c>
      <c r="W103">
        <v>0</v>
      </c>
      <c r="X103">
        <v>0</v>
      </c>
      <c r="AE103">
        <v>0</v>
      </c>
      <c r="AI103" t="str">
        <f>HYPERLINK("https://pbs.twimg.com/media/EuQRBAhWgAA24GY.jpg")</f>
        <v>https://pbs.twimg.com/media/EuQRBAhWgAA24GY.jpg</v>
      </c>
      <c r="AJ103" t="s">
        <v>46</v>
      </c>
      <c r="AK103" t="s">
        <v>47</v>
      </c>
    </row>
    <row r="104" spans="1:37" x14ac:dyDescent="0.25">
      <c r="A104" t="s">
        <v>36</v>
      </c>
      <c r="B104" t="s">
        <v>358</v>
      </c>
      <c r="C104" t="s">
        <v>323</v>
      </c>
      <c r="D104" t="s">
        <v>46</v>
      </c>
      <c r="E104" t="s">
        <v>191</v>
      </c>
      <c r="F104" t="s">
        <v>58</v>
      </c>
      <c r="G104" t="str">
        <f>HYPERLINK("https://twitter.com/1262261130325635072/status/1361562185353355265")</f>
        <v>https://twitter.com/1262261130325635072/status/1361562185353355265</v>
      </c>
      <c r="H104" t="s">
        <v>42</v>
      </c>
      <c r="I104" t="s">
        <v>357</v>
      </c>
      <c r="J104" t="str">
        <f>HYPERLINK("http://twitter.com/HH24894594")</f>
        <v>http://twitter.com/HH24894594</v>
      </c>
      <c r="K104">
        <v>58</v>
      </c>
      <c r="N104" t="s">
        <v>61</v>
      </c>
      <c r="R104" t="s">
        <v>54</v>
      </c>
      <c r="W104">
        <v>0</v>
      </c>
      <c r="X104">
        <v>0</v>
      </c>
      <c r="AE104">
        <v>0</v>
      </c>
      <c r="AI104" t="str">
        <f>HYPERLINK("https://pbs.twimg.com/media/EuQopLzXIAEbn--.jpg")</f>
        <v>https://pbs.twimg.com/media/EuQopLzXIAEbn--.jpg</v>
      </c>
      <c r="AJ104" t="s">
        <v>46</v>
      </c>
      <c r="AK104" t="s">
        <v>47</v>
      </c>
    </row>
    <row r="105" spans="1:37" x14ac:dyDescent="0.25">
      <c r="A105" t="s">
        <v>36</v>
      </c>
      <c r="B105" t="s">
        <v>358</v>
      </c>
      <c r="C105" t="s">
        <v>323</v>
      </c>
      <c r="D105" t="s">
        <v>46</v>
      </c>
      <c r="E105" t="s">
        <v>100</v>
      </c>
      <c r="F105" t="s">
        <v>58</v>
      </c>
      <c r="G105" t="str">
        <f>HYPERLINK("https://twitter.com/1262261130325635072/status/1361562150519640069")</f>
        <v>https://twitter.com/1262261130325635072/status/1361562150519640069</v>
      </c>
      <c r="H105" t="s">
        <v>42</v>
      </c>
      <c r="I105" t="s">
        <v>357</v>
      </c>
      <c r="J105" t="str">
        <f>HYPERLINK("http://twitter.com/HH24894594")</f>
        <v>http://twitter.com/HH24894594</v>
      </c>
      <c r="K105">
        <v>58</v>
      </c>
      <c r="N105" t="s">
        <v>61</v>
      </c>
      <c r="R105" t="s">
        <v>54</v>
      </c>
      <c r="W105">
        <v>0</v>
      </c>
      <c r="X105">
        <v>0</v>
      </c>
      <c r="AE105">
        <v>0</v>
      </c>
      <c r="AI105" t="str">
        <f>HYPERLINK("https://pbs.twimg.com/media/EuQqBupWYAEcypW.jpg")</f>
        <v>https://pbs.twimg.com/media/EuQqBupWYAEcypW.jpg</v>
      </c>
      <c r="AJ105" t="s">
        <v>46</v>
      </c>
      <c r="AK105" t="s">
        <v>47</v>
      </c>
    </row>
    <row r="106" spans="1:37" x14ac:dyDescent="0.25">
      <c r="A106" t="s">
        <v>36</v>
      </c>
      <c r="B106" t="s">
        <v>358</v>
      </c>
      <c r="C106" t="s">
        <v>334</v>
      </c>
      <c r="D106" t="s">
        <v>46</v>
      </c>
      <c r="E106" t="s">
        <v>203</v>
      </c>
      <c r="F106" t="s">
        <v>58</v>
      </c>
      <c r="G106" t="str">
        <f>HYPERLINK("https://twitter.com/1262261130325635072/status/1361562065031344130")</f>
        <v>https://twitter.com/1262261130325635072/status/1361562065031344130</v>
      </c>
      <c r="H106" t="s">
        <v>42</v>
      </c>
      <c r="I106" t="s">
        <v>357</v>
      </c>
      <c r="J106" t="str">
        <f>HYPERLINK("http://twitter.com/HH24894594")</f>
        <v>http://twitter.com/HH24894594</v>
      </c>
      <c r="K106">
        <v>58</v>
      </c>
      <c r="N106" t="s">
        <v>61</v>
      </c>
      <c r="R106" t="s">
        <v>54</v>
      </c>
      <c r="W106">
        <v>0</v>
      </c>
      <c r="X106">
        <v>0</v>
      </c>
      <c r="AE106">
        <v>0</v>
      </c>
      <c r="AI106" t="str">
        <f>HYPERLINK("https://pbs.twimg.com/media/EuQq97nXIAIGlxZ.jpg")</f>
        <v>https://pbs.twimg.com/media/EuQq97nXIAIGlxZ.jpg</v>
      </c>
      <c r="AJ106" t="s">
        <v>46</v>
      </c>
      <c r="AK106" t="s">
        <v>47</v>
      </c>
    </row>
    <row r="107" spans="1:37" x14ac:dyDescent="0.25">
      <c r="A107" t="s">
        <v>36</v>
      </c>
      <c r="B107" t="s">
        <v>358</v>
      </c>
      <c r="C107" t="s">
        <v>359</v>
      </c>
      <c r="D107" t="s">
        <v>360</v>
      </c>
      <c r="E107" t="s">
        <v>361</v>
      </c>
      <c r="F107" t="s">
        <v>41</v>
      </c>
      <c r="G107" t="str">
        <f>HYPERLINK("https://www.youtube.com/watch?v=dQvG5x3f7Hg")</f>
        <v>https://www.youtube.com/watch?v=dQvG5x3f7Hg</v>
      </c>
      <c r="H107" t="s">
        <v>42</v>
      </c>
      <c r="I107" t="s">
        <v>351</v>
      </c>
      <c r="J107" t="str">
        <f>HYPERLINK("https://www.youtube.com/channel/UCVf7OL0jKiO1OMHN_qaNf0w")</f>
        <v>https://www.youtube.com/channel/UCVf7OL0jKiO1OMHN_qaNf0w</v>
      </c>
      <c r="K107">
        <v>123000</v>
      </c>
      <c r="N107" t="s">
        <v>165</v>
      </c>
      <c r="O107" t="s">
        <v>351</v>
      </c>
      <c r="P107" t="str">
        <f>HYPERLINK("https://www.youtube.com/channel/UCVf7OL0jKiO1OMHN_qaNf0w")</f>
        <v>https://www.youtube.com/channel/UCVf7OL0jKiO1OMHN_qaNf0w</v>
      </c>
      <c r="Q107">
        <v>123000</v>
      </c>
      <c r="R107" t="s">
        <v>54</v>
      </c>
      <c r="S107" t="s">
        <v>55</v>
      </c>
      <c r="AE107">
        <v>0</v>
      </c>
      <c r="AG107">
        <v>6</v>
      </c>
      <c r="AI107" t="str">
        <f>HYPERLINK("https://i.ytimg.com/vi/dQvG5x3f7Hg/hqdefault.jpg")</f>
        <v>https://i.ytimg.com/vi/dQvG5x3f7Hg/hqdefault.jpg</v>
      </c>
      <c r="AJ107" t="s">
        <v>46</v>
      </c>
      <c r="AK107" t="s">
        <v>47</v>
      </c>
    </row>
    <row r="108" spans="1:37" x14ac:dyDescent="0.25">
      <c r="A108" t="s">
        <v>36</v>
      </c>
      <c r="B108" t="s">
        <v>358</v>
      </c>
      <c r="C108" t="s">
        <v>38</v>
      </c>
      <c r="D108" t="s">
        <v>46</v>
      </c>
      <c r="E108" t="s">
        <v>362</v>
      </c>
      <c r="F108" t="s">
        <v>41</v>
      </c>
      <c r="G108" t="str">
        <f>HYPERLINK("https://www.facebook.com/groups/faqan/permalink/2001910166618227")</f>
        <v>https://www.facebook.com/groups/faqan/permalink/2001910166618227</v>
      </c>
      <c r="H108" t="s">
        <v>42</v>
      </c>
      <c r="I108" t="s">
        <v>67</v>
      </c>
      <c r="J108" t="str">
        <f>HYPERLINK("https://www.facebook.com/100774748016022")</f>
        <v>https://www.facebook.com/100774748016022</v>
      </c>
      <c r="K108">
        <v>2623</v>
      </c>
      <c r="L108" t="s">
        <v>52</v>
      </c>
      <c r="N108" t="s">
        <v>68</v>
      </c>
      <c r="O108" t="s">
        <v>69</v>
      </c>
      <c r="P108" t="str">
        <f>HYPERLINK("https://www.facebook.com/304179773057950")</f>
        <v>https://www.facebook.com/304179773057950</v>
      </c>
      <c r="Q108">
        <v>5338</v>
      </c>
      <c r="R108" t="s">
        <v>54</v>
      </c>
      <c r="S108" t="s">
        <v>55</v>
      </c>
      <c r="T108" t="s">
        <v>70</v>
      </c>
      <c r="U108" t="s">
        <v>70</v>
      </c>
      <c r="W108">
        <v>3</v>
      </c>
      <c r="X108">
        <v>3</v>
      </c>
      <c r="AE108">
        <v>0</v>
      </c>
      <c r="AF108">
        <v>0</v>
      </c>
      <c r="AI108" t="str">
        <f>HYPERLINK("https://scontent-hel3-1.xx.fbcdn.net/v/t1.0-0/p180x540/151263780_433873404706153_4281652432155848865_o.jpg?_nc_cat=110&amp;ccb=3&amp;_nc_sid=730e14&amp;_nc_ohc=EMSyFgy7FzYAX9nfY4o&amp;_nc_ht=scontent-hel3-1.xx&amp;tp=6&amp;oh=1e8bdda4273bd0fc128d609339831a45&amp;oe=60513388")</f>
        <v>https://scontent-hel3-1.xx.fbcdn.net/v/t1.0-0/p180x540/151263780_433873404706153_4281652432155848865_o.jpg?_nc_cat=110&amp;ccb=3&amp;_nc_sid=730e14&amp;_nc_ohc=EMSyFgy7FzYAX9nfY4o&amp;_nc_ht=scontent-hel3-1.xx&amp;tp=6&amp;oh=1e8bdda4273bd0fc128d609339831a45&amp;oe=60513388</v>
      </c>
      <c r="AJ108" t="s">
        <v>46</v>
      </c>
      <c r="AK108" t="s">
        <v>47</v>
      </c>
    </row>
    <row r="109" spans="1:37" x14ac:dyDescent="0.25">
      <c r="A109" t="s">
        <v>36</v>
      </c>
      <c r="B109" t="s">
        <v>363</v>
      </c>
      <c r="C109" t="s">
        <v>168</v>
      </c>
      <c r="D109" t="s">
        <v>364</v>
      </c>
      <c r="E109" t="s">
        <v>365</v>
      </c>
      <c r="F109" t="s">
        <v>41</v>
      </c>
      <c r="G109" t="str">
        <f>HYPERLINK("https://www.youtube.com/watch?v=IfYk7CEOiS4")</f>
        <v>https://www.youtube.com/watch?v=IfYk7CEOiS4</v>
      </c>
      <c r="H109" t="s">
        <v>42</v>
      </c>
      <c r="I109" t="s">
        <v>351</v>
      </c>
      <c r="J109" t="str">
        <f>HYPERLINK("https://www.youtube.com/channel/UCVf7OL0jKiO1OMHN_qaNf0w")</f>
        <v>https://www.youtube.com/channel/UCVf7OL0jKiO1OMHN_qaNf0w</v>
      </c>
      <c r="K109">
        <v>123000</v>
      </c>
      <c r="N109" t="s">
        <v>165</v>
      </c>
      <c r="O109" t="s">
        <v>351</v>
      </c>
      <c r="P109" t="str">
        <f>HYPERLINK("https://www.youtube.com/channel/UCVf7OL0jKiO1OMHN_qaNf0w")</f>
        <v>https://www.youtube.com/channel/UCVf7OL0jKiO1OMHN_qaNf0w</v>
      </c>
      <c r="Q109">
        <v>123000</v>
      </c>
      <c r="R109" t="s">
        <v>54</v>
      </c>
      <c r="S109" t="s">
        <v>55</v>
      </c>
      <c r="AE109">
        <v>0</v>
      </c>
      <c r="AG109">
        <v>11</v>
      </c>
      <c r="AI109" t="str">
        <f>HYPERLINK("https://i.ytimg.com/vi/IfYk7CEOiS4/maxresdefault.jpg")</f>
        <v>https://i.ytimg.com/vi/IfYk7CEOiS4/maxresdefault.jpg</v>
      </c>
      <c r="AJ109" t="s">
        <v>46</v>
      </c>
      <c r="AK109" t="s">
        <v>47</v>
      </c>
    </row>
    <row r="110" spans="1:37" x14ac:dyDescent="0.25">
      <c r="A110" t="s">
        <v>36</v>
      </c>
      <c r="B110" t="s">
        <v>366</v>
      </c>
      <c r="C110" t="s">
        <v>367</v>
      </c>
      <c r="D110" t="s">
        <v>368</v>
      </c>
      <c r="E110" t="s">
        <v>369</v>
      </c>
      <c r="F110" t="s">
        <v>41</v>
      </c>
      <c r="G110" t="str">
        <f>HYPERLINK("https://african.business/2021/02/technology-information/doing-business-index-faces-credibility-crisis")</f>
        <v>https://african.business/2021/02/technology-information/doing-business-index-faces-credibility-crisis</v>
      </c>
      <c r="H110" t="s">
        <v>42</v>
      </c>
      <c r="I110" t="s">
        <v>370</v>
      </c>
      <c r="J110" t="str">
        <f>HYPERLINK("https://african.business/2021/02/technology-information/doing-business-index-faces-credibility-crisis/")</f>
        <v>https://african.business/2021/02/technology-information/doing-business-index-faces-credibility-crisis/</v>
      </c>
      <c r="L110" t="s">
        <v>60</v>
      </c>
      <c r="N110" t="s">
        <v>371</v>
      </c>
      <c r="R110" t="s">
        <v>44</v>
      </c>
      <c r="S110" t="s">
        <v>372</v>
      </c>
      <c r="AJ110" t="s">
        <v>46</v>
      </c>
      <c r="AK110" t="s">
        <v>47</v>
      </c>
    </row>
    <row r="111" spans="1:37" x14ac:dyDescent="0.25">
      <c r="A111" t="s">
        <v>36</v>
      </c>
      <c r="B111" t="s">
        <v>373</v>
      </c>
      <c r="C111" t="s">
        <v>374</v>
      </c>
      <c r="D111" t="s">
        <v>46</v>
      </c>
      <c r="E111" t="s">
        <v>375</v>
      </c>
      <c r="F111" t="s">
        <v>41</v>
      </c>
      <c r="G111" t="str">
        <f>HYPERLINK("https://vk.com/wall-122863808_22659")</f>
        <v>https://vk.com/wall-122863808_22659</v>
      </c>
      <c r="H111" t="s">
        <v>42</v>
      </c>
      <c r="I111" t="s">
        <v>241</v>
      </c>
      <c r="J111" t="str">
        <f>HYPERLINK("http://vk.com/club122863808")</f>
        <v>http://vk.com/club122863808</v>
      </c>
      <c r="K111">
        <v>104</v>
      </c>
      <c r="L111" t="s">
        <v>52</v>
      </c>
      <c r="N111" t="s">
        <v>53</v>
      </c>
      <c r="O111" t="s">
        <v>241</v>
      </c>
      <c r="P111" t="str">
        <f>HYPERLINK("http://vk.com/club122863808")</f>
        <v>http://vk.com/club122863808</v>
      </c>
      <c r="Q111">
        <v>104</v>
      </c>
      <c r="R111" t="s">
        <v>54</v>
      </c>
      <c r="S111" t="s">
        <v>55</v>
      </c>
      <c r="AJ111" t="s">
        <v>46</v>
      </c>
      <c r="AK111" t="s">
        <v>47</v>
      </c>
    </row>
    <row r="112" spans="1:37" x14ac:dyDescent="0.25">
      <c r="A112" t="s">
        <v>36</v>
      </c>
      <c r="B112" t="s">
        <v>376</v>
      </c>
      <c r="C112" t="s">
        <v>377</v>
      </c>
      <c r="D112" t="s">
        <v>46</v>
      </c>
      <c r="E112" t="s">
        <v>378</v>
      </c>
      <c r="F112" t="s">
        <v>58</v>
      </c>
      <c r="G112" t="str">
        <f>HYPERLINK("https://twitter.com/1209733737031852032/status/1361561178263203840")</f>
        <v>https://twitter.com/1209733737031852032/status/1361561178263203840</v>
      </c>
      <c r="H112" t="s">
        <v>42</v>
      </c>
      <c r="I112" t="s">
        <v>379</v>
      </c>
      <c r="J112" t="str">
        <f>HYPERLINK("http://twitter.com/Emil35463987")</f>
        <v>http://twitter.com/Emil35463987</v>
      </c>
      <c r="K112">
        <v>17</v>
      </c>
      <c r="L112" t="s">
        <v>60</v>
      </c>
      <c r="N112" t="s">
        <v>61</v>
      </c>
      <c r="R112" t="s">
        <v>54</v>
      </c>
      <c r="W112">
        <v>0</v>
      </c>
      <c r="X112">
        <v>0</v>
      </c>
      <c r="AE112">
        <v>0</v>
      </c>
      <c r="AI112" t="str">
        <f>HYPERLINK("https://pbs.twimg.com/media/EsKrQ3FXUAAzv0G.jpg")</f>
        <v>https://pbs.twimg.com/media/EsKrQ3FXUAAzv0G.jpg</v>
      </c>
      <c r="AJ112" t="s">
        <v>46</v>
      </c>
      <c r="AK112" t="s">
        <v>47</v>
      </c>
    </row>
    <row r="113" spans="1:37" x14ac:dyDescent="0.25">
      <c r="A113" t="s">
        <v>36</v>
      </c>
      <c r="B113" t="s">
        <v>376</v>
      </c>
      <c r="C113" t="s">
        <v>380</v>
      </c>
      <c r="D113" t="s">
        <v>381</v>
      </c>
      <c r="E113" t="s">
        <v>382</v>
      </c>
      <c r="F113" t="s">
        <v>41</v>
      </c>
      <c r="G113" t="str">
        <f>HYPERLINK("https://www.youtube.com/watch?v=_vEcchuBF8Y")</f>
        <v>https://www.youtube.com/watch?v=_vEcchuBF8Y</v>
      </c>
      <c r="H113" t="s">
        <v>42</v>
      </c>
      <c r="I113" t="s">
        <v>383</v>
      </c>
      <c r="J113" t="str">
        <f>HYPERLINK("https://www.youtube.com/channel/UCWvi3uTASg5reUAE_8sVdqg")</f>
        <v>https://www.youtube.com/channel/UCWvi3uTASg5reUAE_8sVdqg</v>
      </c>
      <c r="K113">
        <v>62</v>
      </c>
      <c r="N113" t="s">
        <v>165</v>
      </c>
      <c r="O113" t="s">
        <v>383</v>
      </c>
      <c r="P113" t="str">
        <f>HYPERLINK("https://www.youtube.com/channel/UCWvi3uTASg5reUAE_8sVdqg")</f>
        <v>https://www.youtube.com/channel/UCWvi3uTASg5reUAE_8sVdqg</v>
      </c>
      <c r="Q113">
        <v>62</v>
      </c>
      <c r="R113" t="s">
        <v>54</v>
      </c>
      <c r="S113" t="s">
        <v>238</v>
      </c>
      <c r="W113">
        <v>0</v>
      </c>
      <c r="X113">
        <v>0</v>
      </c>
      <c r="AE113">
        <v>0</v>
      </c>
      <c r="AG113">
        <v>0</v>
      </c>
      <c r="AI113" t="str">
        <f>HYPERLINK("https://i.ytimg.com/vi/_vEcchuBF8Y/maxresdefault_live.jpg")</f>
        <v>https://i.ytimg.com/vi/_vEcchuBF8Y/maxresdefault_live.jpg</v>
      </c>
      <c r="AJ113" t="s">
        <v>46</v>
      </c>
      <c r="AK113" t="s">
        <v>47</v>
      </c>
    </row>
    <row r="114" spans="1:37" x14ac:dyDescent="0.25">
      <c r="A114" t="s">
        <v>36</v>
      </c>
      <c r="B114" t="s">
        <v>376</v>
      </c>
      <c r="C114" t="s">
        <v>384</v>
      </c>
      <c r="D114" t="s">
        <v>46</v>
      </c>
      <c r="E114" t="s">
        <v>375</v>
      </c>
      <c r="F114" t="s">
        <v>41</v>
      </c>
      <c r="G114" t="str">
        <f>HYPERLINK("https://vk.com/wall-201026574_478")</f>
        <v>https://vk.com/wall-201026574_478</v>
      </c>
      <c r="H114" t="s">
        <v>42</v>
      </c>
      <c r="I114" t="s">
        <v>259</v>
      </c>
      <c r="J114" t="str">
        <f>HYPERLINK("http://vk.com/club201026574")</f>
        <v>http://vk.com/club201026574</v>
      </c>
      <c r="K114">
        <v>28</v>
      </c>
      <c r="L114" t="s">
        <v>52</v>
      </c>
      <c r="N114" t="s">
        <v>53</v>
      </c>
      <c r="O114" t="s">
        <v>259</v>
      </c>
      <c r="P114" t="str">
        <f>HYPERLINK("http://vk.com/club201026574")</f>
        <v>http://vk.com/club201026574</v>
      </c>
      <c r="Q114">
        <v>28</v>
      </c>
      <c r="R114" t="s">
        <v>54</v>
      </c>
      <c r="S114" t="s">
        <v>55</v>
      </c>
      <c r="AJ114" t="s">
        <v>46</v>
      </c>
      <c r="AK114" t="s">
        <v>47</v>
      </c>
    </row>
    <row r="115" spans="1:37" x14ac:dyDescent="0.25">
      <c r="A115" t="s">
        <v>36</v>
      </c>
      <c r="B115" t="s">
        <v>385</v>
      </c>
      <c r="C115" t="s">
        <v>291</v>
      </c>
      <c r="D115" t="s">
        <v>386</v>
      </c>
      <c r="E115" t="s">
        <v>387</v>
      </c>
      <c r="F115" t="s">
        <v>41</v>
      </c>
      <c r="G115" t="str">
        <f>HYPERLINK("https://www.youtube.com/watch?v=Oh6o2Ia4fMs")</f>
        <v>https://www.youtube.com/watch?v=Oh6o2Ia4fMs</v>
      </c>
      <c r="H115" t="s">
        <v>211</v>
      </c>
      <c r="I115" t="s">
        <v>388</v>
      </c>
      <c r="J115" t="str">
        <f>HYPERLINK("https://www.youtube.com/channel/UC7rLwGOYiEPVMhmiW96jUQg")</f>
        <v>https://www.youtube.com/channel/UC7rLwGOYiEPVMhmiW96jUQg</v>
      </c>
      <c r="K115">
        <v>28400</v>
      </c>
      <c r="N115" t="s">
        <v>165</v>
      </c>
      <c r="O115" t="s">
        <v>388</v>
      </c>
      <c r="P115" t="str">
        <f>HYPERLINK("https://www.youtube.com/channel/UC7rLwGOYiEPVMhmiW96jUQg")</f>
        <v>https://www.youtube.com/channel/UC7rLwGOYiEPVMhmiW96jUQg</v>
      </c>
      <c r="Q115">
        <v>28400</v>
      </c>
      <c r="R115" t="s">
        <v>54</v>
      </c>
      <c r="S115" t="s">
        <v>55</v>
      </c>
      <c r="W115">
        <v>36</v>
      </c>
      <c r="X115">
        <v>36</v>
      </c>
      <c r="AD115">
        <v>5</v>
      </c>
      <c r="AE115">
        <v>17</v>
      </c>
      <c r="AG115">
        <v>328</v>
      </c>
      <c r="AI115" t="str">
        <f>HYPERLINK("https://i.ytimg.com/vi/Oh6o2Ia4fMs/hqdefault.jpg")</f>
        <v>https://i.ytimg.com/vi/Oh6o2Ia4fMs/hqdefault.jpg</v>
      </c>
      <c r="AJ115" t="s">
        <v>46</v>
      </c>
      <c r="AK115" t="s">
        <v>47</v>
      </c>
    </row>
    <row r="116" spans="1:37" x14ac:dyDescent="0.25">
      <c r="A116" t="s">
        <v>36</v>
      </c>
      <c r="B116" t="s">
        <v>385</v>
      </c>
      <c r="C116" t="s">
        <v>389</v>
      </c>
      <c r="D116" t="s">
        <v>46</v>
      </c>
      <c r="E116" t="s">
        <v>390</v>
      </c>
      <c r="F116" t="s">
        <v>58</v>
      </c>
      <c r="G116" t="str">
        <f>HYPERLINK("https://twitter.com/1209733737031852032/status/1361560843012472834")</f>
        <v>https://twitter.com/1209733737031852032/status/1361560843012472834</v>
      </c>
      <c r="H116" t="s">
        <v>42</v>
      </c>
      <c r="I116" t="s">
        <v>379</v>
      </c>
      <c r="J116" t="str">
        <f>HYPERLINK("http://twitter.com/Emil35463987")</f>
        <v>http://twitter.com/Emil35463987</v>
      </c>
      <c r="K116">
        <v>17</v>
      </c>
      <c r="L116" t="s">
        <v>60</v>
      </c>
      <c r="N116" t="s">
        <v>61</v>
      </c>
      <c r="R116" t="s">
        <v>54</v>
      </c>
      <c r="W116">
        <v>0</v>
      </c>
      <c r="X116">
        <v>0</v>
      </c>
      <c r="AE116">
        <v>0</v>
      </c>
      <c r="AI116" t="str">
        <f>HYPERLINK("https://pbs.twimg.com/media/EtyfklMXIAAxW2Q.jpg")</f>
        <v>https://pbs.twimg.com/media/EtyfklMXIAAxW2Q.jpg</v>
      </c>
      <c r="AJ116" t="s">
        <v>46</v>
      </c>
      <c r="AK116" t="s">
        <v>47</v>
      </c>
    </row>
    <row r="117" spans="1:37" x14ac:dyDescent="0.25">
      <c r="A117" t="s">
        <v>36</v>
      </c>
      <c r="B117" t="s">
        <v>385</v>
      </c>
      <c r="C117" t="s">
        <v>391</v>
      </c>
      <c r="D117" t="s">
        <v>46</v>
      </c>
      <c r="E117" t="s">
        <v>392</v>
      </c>
      <c r="F117" t="s">
        <v>58</v>
      </c>
      <c r="G117" t="str">
        <f>HYPERLINK("https://vk.com/wall341479609_5472")</f>
        <v>https://vk.com/wall341479609_5472</v>
      </c>
      <c r="H117" t="s">
        <v>42</v>
      </c>
      <c r="I117" t="s">
        <v>393</v>
      </c>
      <c r="J117" t="str">
        <f>HYPERLINK("http://vk.com/id341479609")</f>
        <v>http://vk.com/id341479609</v>
      </c>
      <c r="K117">
        <v>111</v>
      </c>
      <c r="L117" t="s">
        <v>117</v>
      </c>
      <c r="M117">
        <v>73</v>
      </c>
      <c r="N117" t="s">
        <v>53</v>
      </c>
      <c r="O117" t="s">
        <v>393</v>
      </c>
      <c r="P117" t="str">
        <f>HYPERLINK("http://vk.com/id341479609")</f>
        <v>http://vk.com/id341479609</v>
      </c>
      <c r="Q117">
        <v>111</v>
      </c>
      <c r="R117" t="s">
        <v>54</v>
      </c>
      <c r="S117" t="s">
        <v>131</v>
      </c>
      <c r="T117" t="s">
        <v>394</v>
      </c>
      <c r="U117" t="s">
        <v>395</v>
      </c>
      <c r="AI117" t="str">
        <f>HYPERLINK("https://sun9-67.userapi.com/impf/onOJVG6TH-U7weD1QNn8Mzk9rQd1SH7BWqp7RQ/kfh3xb1xdRM.jpg?size=1436x1080&amp;quality=96&amp;proxy=1&amp;sign=d4909c5e54e26dd0c8c67683944163a3&amp;c_uniq_tag=Z-kj84UuvR0wxOZmLDr4zvZ6uWlaQMHnV2JOPm6crJE&amp;type=album")</f>
        <v>https://sun9-67.userapi.com/impf/onOJVG6TH-U7weD1QNn8Mzk9rQd1SH7BWqp7RQ/kfh3xb1xdRM.jpg?size=1436x1080&amp;quality=96&amp;proxy=1&amp;sign=d4909c5e54e26dd0c8c67683944163a3&amp;c_uniq_tag=Z-kj84UuvR0wxOZmLDr4zvZ6uWlaQMHnV2JOPm6crJE&amp;type=album</v>
      </c>
      <c r="AJ117" t="s">
        <v>46</v>
      </c>
      <c r="AK117" t="s">
        <v>47</v>
      </c>
    </row>
    <row r="118" spans="1:37" x14ac:dyDescent="0.25">
      <c r="A118" t="s">
        <v>36</v>
      </c>
      <c r="B118" t="s">
        <v>396</v>
      </c>
      <c r="C118" t="s">
        <v>391</v>
      </c>
      <c r="D118" t="s">
        <v>46</v>
      </c>
      <c r="E118" t="s">
        <v>397</v>
      </c>
      <c r="F118" t="s">
        <v>58</v>
      </c>
      <c r="G118" t="str">
        <f>HYPERLINK("https://twitter.com/1331611867014434816/status/1361560244887904256")</f>
        <v>https://twitter.com/1331611867014434816/status/1361560244887904256</v>
      </c>
      <c r="H118" t="s">
        <v>42</v>
      </c>
      <c r="I118" t="s">
        <v>398</v>
      </c>
      <c r="J118" t="str">
        <f>HYPERLINK("http://twitter.com/CeferliNesir")</f>
        <v>http://twitter.com/CeferliNesir</v>
      </c>
      <c r="K118">
        <v>75</v>
      </c>
      <c r="N118" t="s">
        <v>61</v>
      </c>
      <c r="R118" t="s">
        <v>54</v>
      </c>
      <c r="W118">
        <v>0</v>
      </c>
      <c r="X118">
        <v>0</v>
      </c>
      <c r="AE118">
        <v>0</v>
      </c>
      <c r="AJ118" t="s">
        <v>46</v>
      </c>
      <c r="AK118" t="s">
        <v>47</v>
      </c>
    </row>
    <row r="119" spans="1:37" x14ac:dyDescent="0.25">
      <c r="A119" t="s">
        <v>36</v>
      </c>
      <c r="B119" t="s">
        <v>396</v>
      </c>
      <c r="C119" t="s">
        <v>268</v>
      </c>
      <c r="D119" t="s">
        <v>399</v>
      </c>
      <c r="E119" t="s">
        <v>400</v>
      </c>
      <c r="F119" t="s">
        <v>41</v>
      </c>
      <c r="G119" t="str">
        <f>HYPERLINK("https://www.youtube.com/watch?v=7iuv7KUFZvM")</f>
        <v>https://www.youtube.com/watch?v=7iuv7KUFZvM</v>
      </c>
      <c r="H119" t="s">
        <v>42</v>
      </c>
      <c r="I119" t="s">
        <v>351</v>
      </c>
      <c r="J119" t="str">
        <f>HYPERLINK("https://www.youtube.com/channel/UCVf7OL0jKiO1OMHN_qaNf0w")</f>
        <v>https://www.youtube.com/channel/UCVf7OL0jKiO1OMHN_qaNf0w</v>
      </c>
      <c r="K119">
        <v>123000</v>
      </c>
      <c r="N119" t="s">
        <v>165</v>
      </c>
      <c r="O119" t="s">
        <v>351</v>
      </c>
      <c r="P119" t="str">
        <f>HYPERLINK("https://www.youtube.com/channel/UCVf7OL0jKiO1OMHN_qaNf0w")</f>
        <v>https://www.youtube.com/channel/UCVf7OL0jKiO1OMHN_qaNf0w</v>
      </c>
      <c r="Q119">
        <v>123000</v>
      </c>
      <c r="R119" t="s">
        <v>54</v>
      </c>
      <c r="S119" t="s">
        <v>55</v>
      </c>
      <c r="AE119">
        <v>0</v>
      </c>
      <c r="AG119">
        <v>2</v>
      </c>
      <c r="AI119" t="str">
        <f>HYPERLINK("https://i.ytimg.com/vi/7iuv7KUFZvM/maxresdefault.jpg")</f>
        <v>https://i.ytimg.com/vi/7iuv7KUFZvM/maxresdefault.jpg</v>
      </c>
      <c r="AJ119" t="s">
        <v>46</v>
      </c>
      <c r="AK119" t="s">
        <v>47</v>
      </c>
    </row>
    <row r="120" spans="1:37" x14ac:dyDescent="0.25">
      <c r="A120" t="s">
        <v>36</v>
      </c>
      <c r="B120" t="s">
        <v>401</v>
      </c>
      <c r="C120" t="s">
        <v>279</v>
      </c>
      <c r="D120" t="s">
        <v>402</v>
      </c>
      <c r="E120" t="s">
        <v>403</v>
      </c>
      <c r="F120" t="s">
        <v>41</v>
      </c>
      <c r="G120" t="str">
        <f>HYPERLINK("https://zerkalo.az/yaponiya-vydelit-azerbajdzhanu-1-2-mln-dollarov-grantovoj-pomoshhi")</f>
        <v>https://zerkalo.az/yaponiya-vydelit-azerbajdzhanu-1-2-mln-dollarov-grantovoj-pomoshhi</v>
      </c>
      <c r="H120" t="s">
        <v>42</v>
      </c>
      <c r="N120" t="s">
        <v>404</v>
      </c>
      <c r="R120" t="s">
        <v>44</v>
      </c>
      <c r="S120" t="s">
        <v>55</v>
      </c>
      <c r="AI120" t="str">
        <f>HYPERLINK("https://cdn.zerkalo.az/2018/10/japan-flag-e1575095326929.jpg")</f>
        <v>https://cdn.zerkalo.az/2018/10/japan-flag-e1575095326929.jpg</v>
      </c>
      <c r="AJ120" t="s">
        <v>46</v>
      </c>
      <c r="AK120" t="s">
        <v>47</v>
      </c>
    </row>
    <row r="121" spans="1:37" x14ac:dyDescent="0.25">
      <c r="A121" t="s">
        <v>36</v>
      </c>
      <c r="B121" t="s">
        <v>405</v>
      </c>
      <c r="C121" t="s">
        <v>374</v>
      </c>
      <c r="D121" t="s">
        <v>46</v>
      </c>
      <c r="E121" t="s">
        <v>203</v>
      </c>
      <c r="F121" t="s">
        <v>58</v>
      </c>
      <c r="G121" t="str">
        <f>HYPERLINK("https://twitter.com/1331611867014434816/status/1361559908630618113")</f>
        <v>https://twitter.com/1331611867014434816/status/1361559908630618113</v>
      </c>
      <c r="H121" t="s">
        <v>42</v>
      </c>
      <c r="I121" t="s">
        <v>398</v>
      </c>
      <c r="J121" t="str">
        <f>HYPERLINK("http://twitter.com/CeferliNesir")</f>
        <v>http://twitter.com/CeferliNesir</v>
      </c>
      <c r="K121">
        <v>75</v>
      </c>
      <c r="N121" t="s">
        <v>61</v>
      </c>
      <c r="R121" t="s">
        <v>54</v>
      </c>
      <c r="W121">
        <v>0</v>
      </c>
      <c r="X121">
        <v>0</v>
      </c>
      <c r="AE121">
        <v>0</v>
      </c>
      <c r="AI121" t="str">
        <f>HYPERLINK("https://pbs.twimg.com/media/EuQq97nXIAIGlxZ.jpg")</f>
        <v>https://pbs.twimg.com/media/EuQq97nXIAIGlxZ.jpg</v>
      </c>
      <c r="AJ121" t="s">
        <v>46</v>
      </c>
      <c r="AK121" t="s">
        <v>47</v>
      </c>
    </row>
    <row r="122" spans="1:37" x14ac:dyDescent="0.25">
      <c r="A122" t="s">
        <v>36</v>
      </c>
      <c r="B122" t="s">
        <v>405</v>
      </c>
      <c r="C122" t="s">
        <v>374</v>
      </c>
      <c r="D122" t="s">
        <v>46</v>
      </c>
      <c r="E122" t="s">
        <v>406</v>
      </c>
      <c r="F122" t="s">
        <v>73</v>
      </c>
      <c r="G122" t="str">
        <f>HYPERLINK("https://twitter.com/492390361/status/1361559897209335813")</f>
        <v>https://twitter.com/492390361/status/1361559897209335813</v>
      </c>
      <c r="H122" t="s">
        <v>42</v>
      </c>
      <c r="I122" t="s">
        <v>407</v>
      </c>
      <c r="J122" t="str">
        <f>HYPERLINK("http://twitter.com/IDGoonerscom")</f>
        <v>http://twitter.com/IDGoonerscom</v>
      </c>
      <c r="K122">
        <v>33238</v>
      </c>
      <c r="N122" t="s">
        <v>61</v>
      </c>
      <c r="R122" t="s">
        <v>54</v>
      </c>
      <c r="S122" t="s">
        <v>238</v>
      </c>
      <c r="W122">
        <v>0</v>
      </c>
      <c r="X122">
        <v>0</v>
      </c>
      <c r="AE122">
        <v>0</v>
      </c>
      <c r="AF122">
        <v>0</v>
      </c>
      <c r="AJ122" t="s">
        <v>46</v>
      </c>
      <c r="AK122" t="s">
        <v>47</v>
      </c>
    </row>
    <row r="123" spans="1:37" x14ac:dyDescent="0.25">
      <c r="A123" t="s">
        <v>36</v>
      </c>
      <c r="B123" t="s">
        <v>405</v>
      </c>
      <c r="C123" t="s">
        <v>374</v>
      </c>
      <c r="D123" t="s">
        <v>46</v>
      </c>
      <c r="E123" t="s">
        <v>100</v>
      </c>
      <c r="F123" t="s">
        <v>58</v>
      </c>
      <c r="G123" t="str">
        <f>HYPERLINK("https://twitter.com/1331611867014434816/status/1361559879375282176")</f>
        <v>https://twitter.com/1331611867014434816/status/1361559879375282176</v>
      </c>
      <c r="H123" t="s">
        <v>42</v>
      </c>
      <c r="I123" t="s">
        <v>398</v>
      </c>
      <c r="J123" t="str">
        <f>HYPERLINK("http://twitter.com/CeferliNesir")</f>
        <v>http://twitter.com/CeferliNesir</v>
      </c>
      <c r="K123">
        <v>75</v>
      </c>
      <c r="N123" t="s">
        <v>61</v>
      </c>
      <c r="R123" t="s">
        <v>54</v>
      </c>
      <c r="W123">
        <v>0</v>
      </c>
      <c r="X123">
        <v>0</v>
      </c>
      <c r="AE123">
        <v>0</v>
      </c>
      <c r="AI123" t="str">
        <f>HYPERLINK("https://pbs.twimg.com/media/EuQqBupWYAEcypW.jpg")</f>
        <v>https://pbs.twimg.com/media/EuQqBupWYAEcypW.jpg</v>
      </c>
      <c r="AJ123" t="s">
        <v>46</v>
      </c>
      <c r="AK123" t="s">
        <v>47</v>
      </c>
    </row>
    <row r="124" spans="1:37" x14ac:dyDescent="0.25">
      <c r="A124" t="s">
        <v>36</v>
      </c>
      <c r="B124" t="s">
        <v>405</v>
      </c>
      <c r="C124" t="s">
        <v>374</v>
      </c>
      <c r="D124" t="s">
        <v>46</v>
      </c>
      <c r="E124" t="s">
        <v>191</v>
      </c>
      <c r="F124" t="s">
        <v>58</v>
      </c>
      <c r="G124" t="str">
        <f>HYPERLINK("https://twitter.com/1331611867014434816/status/1361559849520091139")</f>
        <v>https://twitter.com/1331611867014434816/status/1361559849520091139</v>
      </c>
      <c r="H124" t="s">
        <v>42</v>
      </c>
      <c r="I124" t="s">
        <v>398</v>
      </c>
      <c r="J124" t="str">
        <f>HYPERLINK("http://twitter.com/CeferliNesir")</f>
        <v>http://twitter.com/CeferliNesir</v>
      </c>
      <c r="K124">
        <v>75</v>
      </c>
      <c r="N124" t="s">
        <v>61</v>
      </c>
      <c r="R124" t="s">
        <v>54</v>
      </c>
      <c r="W124">
        <v>0</v>
      </c>
      <c r="X124">
        <v>0</v>
      </c>
      <c r="AE124">
        <v>0</v>
      </c>
      <c r="AI124" t="str">
        <f>HYPERLINK("https://pbs.twimg.com/media/EuQopLzXIAEbn--.jpg")</f>
        <v>https://pbs.twimg.com/media/EuQopLzXIAEbn--.jpg</v>
      </c>
      <c r="AJ124" t="s">
        <v>46</v>
      </c>
      <c r="AK124" t="s">
        <v>47</v>
      </c>
    </row>
    <row r="125" spans="1:37" x14ac:dyDescent="0.25">
      <c r="A125" t="s">
        <v>36</v>
      </c>
      <c r="B125" t="s">
        <v>405</v>
      </c>
      <c r="C125" t="s">
        <v>157</v>
      </c>
      <c r="D125" t="s">
        <v>46</v>
      </c>
      <c r="E125" t="s">
        <v>408</v>
      </c>
      <c r="F125" t="s">
        <v>41</v>
      </c>
      <c r="G125" t="str">
        <f>HYPERLINK("https://www.facebook.com/permalink.php?story_fbid=264040185129077&amp;id=110711717128592")</f>
        <v>https://www.facebook.com/permalink.php?story_fbid=264040185129077&amp;id=110711717128592</v>
      </c>
      <c r="H125" t="s">
        <v>42</v>
      </c>
      <c r="I125" t="s">
        <v>409</v>
      </c>
      <c r="J125" t="str">
        <f>HYPERLINK("https://www.facebook.com/110711717128592")</f>
        <v>https://www.facebook.com/110711717128592</v>
      </c>
      <c r="K125">
        <v>295</v>
      </c>
      <c r="L125" t="s">
        <v>52</v>
      </c>
      <c r="N125" t="s">
        <v>68</v>
      </c>
      <c r="O125" t="s">
        <v>409</v>
      </c>
      <c r="P125" t="str">
        <f>HYPERLINK("https://www.facebook.com/110711717128592")</f>
        <v>https://www.facebook.com/110711717128592</v>
      </c>
      <c r="Q125">
        <v>295</v>
      </c>
      <c r="R125" t="s">
        <v>54</v>
      </c>
      <c r="W125">
        <v>0</v>
      </c>
      <c r="X125">
        <v>0</v>
      </c>
      <c r="AE125">
        <v>0</v>
      </c>
      <c r="AF125">
        <v>0</v>
      </c>
      <c r="AI125" t="str">
        <f>HYPERLINK("https://scontent-hel3-1.xx.fbcdn.net/v/t15.5256-10/144220942_258645048959096_1548113123584748947_n.jpg?_nc_cat=107&amp;ccb=3&amp;_nc_sid=ad6a45&amp;_nc_ohc=ftpRLuw3oOoAX-pfyao&amp;_nc_ht=scontent-hel3-1.xx&amp;oh=de2270d7ba2b1bb7c864cf942fe683f4&amp;oe=604F1867")</f>
        <v>https://scontent-hel3-1.xx.fbcdn.net/v/t15.5256-10/144220942_258645048959096_1548113123584748947_n.jpg?_nc_cat=107&amp;ccb=3&amp;_nc_sid=ad6a45&amp;_nc_ohc=ftpRLuw3oOoAX-pfyao&amp;_nc_ht=scontent-hel3-1.xx&amp;oh=de2270d7ba2b1bb7c864cf942fe683f4&amp;oe=604F1867</v>
      </c>
      <c r="AJ125" t="s">
        <v>46</v>
      </c>
      <c r="AK125" t="s">
        <v>47</v>
      </c>
    </row>
    <row r="126" spans="1:37" x14ac:dyDescent="0.25">
      <c r="A126" t="s">
        <v>36</v>
      </c>
      <c r="B126" t="s">
        <v>405</v>
      </c>
      <c r="C126" t="s">
        <v>384</v>
      </c>
      <c r="D126" t="s">
        <v>46</v>
      </c>
      <c r="E126" t="s">
        <v>120</v>
      </c>
      <c r="F126" t="s">
        <v>58</v>
      </c>
      <c r="G126" t="str">
        <f>HYPERLINK("https://twitter.com/1331611867014434816/status/1361559820734783489")</f>
        <v>https://twitter.com/1331611867014434816/status/1361559820734783489</v>
      </c>
      <c r="H126" t="s">
        <v>42</v>
      </c>
      <c r="I126" t="s">
        <v>398</v>
      </c>
      <c r="J126" t="str">
        <f>HYPERLINK("http://twitter.com/CeferliNesir")</f>
        <v>http://twitter.com/CeferliNesir</v>
      </c>
      <c r="K126">
        <v>75</v>
      </c>
      <c r="N126" t="s">
        <v>61</v>
      </c>
      <c r="R126" t="s">
        <v>54</v>
      </c>
      <c r="W126">
        <v>0</v>
      </c>
      <c r="X126">
        <v>0</v>
      </c>
      <c r="AE126">
        <v>0</v>
      </c>
      <c r="AI126" t="str">
        <f>HYPERLINK("https://pbs.twimg.com/media/EuQRBAhWgAA24GY.jpg")</f>
        <v>https://pbs.twimg.com/media/EuQRBAhWgAA24GY.jpg</v>
      </c>
      <c r="AJ126" t="s">
        <v>46</v>
      </c>
      <c r="AK126" t="s">
        <v>47</v>
      </c>
    </row>
    <row r="127" spans="1:37" x14ac:dyDescent="0.25">
      <c r="A127" t="s">
        <v>36</v>
      </c>
      <c r="B127" t="s">
        <v>405</v>
      </c>
      <c r="C127" t="s">
        <v>374</v>
      </c>
      <c r="D127" t="s">
        <v>410</v>
      </c>
      <c r="E127" t="s">
        <v>411</v>
      </c>
      <c r="F127" t="s">
        <v>41</v>
      </c>
      <c r="G127" t="str">
        <f>HYPERLINK("https://tr.investing.com/news/markets/yotel-stanbulun-yeni-sefi-sercan-dikmen-oldu-2100503")</f>
        <v>https://tr.investing.com/news/markets/yotel-stanbulun-yeni-sefi-sercan-dikmen-oldu-2100503</v>
      </c>
      <c r="H127" t="s">
        <v>42</v>
      </c>
      <c r="I127" t="s">
        <v>412</v>
      </c>
      <c r="J127" t="str">
        <f>HYPERLINK("http://tr.investing.com")</f>
        <v>http://tr.investing.com</v>
      </c>
      <c r="N127" t="s">
        <v>413</v>
      </c>
      <c r="R127" t="s">
        <v>44</v>
      </c>
      <c r="S127" t="s">
        <v>114</v>
      </c>
      <c r="AJ127" t="s">
        <v>46</v>
      </c>
      <c r="AK127" t="s">
        <v>47</v>
      </c>
    </row>
    <row r="128" spans="1:37" x14ac:dyDescent="0.25">
      <c r="A128" t="s">
        <v>36</v>
      </c>
      <c r="B128" t="s">
        <v>414</v>
      </c>
      <c r="C128" t="s">
        <v>384</v>
      </c>
      <c r="D128" t="s">
        <v>46</v>
      </c>
      <c r="E128" t="s">
        <v>415</v>
      </c>
      <c r="F128" t="s">
        <v>58</v>
      </c>
      <c r="G128" t="str">
        <f>HYPERLINK("https://twitter.com/1326860485547986945/status/1361559545634566144")</f>
        <v>https://twitter.com/1326860485547986945/status/1361559545634566144</v>
      </c>
      <c r="H128" t="s">
        <v>42</v>
      </c>
      <c r="I128" t="s">
        <v>416</v>
      </c>
      <c r="J128" t="str">
        <f>HYPERLINK("http://twitter.com/ElvinEyvazli3")</f>
        <v>http://twitter.com/ElvinEyvazli3</v>
      </c>
      <c r="K128">
        <v>173</v>
      </c>
      <c r="L128" t="s">
        <v>60</v>
      </c>
      <c r="N128" t="s">
        <v>61</v>
      </c>
      <c r="R128" t="s">
        <v>54</v>
      </c>
      <c r="W128">
        <v>0</v>
      </c>
      <c r="X128">
        <v>0</v>
      </c>
      <c r="AE128">
        <v>0</v>
      </c>
      <c r="AJ128" t="s">
        <v>46</v>
      </c>
      <c r="AK128" t="s">
        <v>47</v>
      </c>
    </row>
    <row r="129" spans="1:37" x14ac:dyDescent="0.25">
      <c r="A129" t="s">
        <v>36</v>
      </c>
      <c r="B129" t="s">
        <v>414</v>
      </c>
      <c r="C129" t="s">
        <v>417</v>
      </c>
      <c r="D129" t="s">
        <v>46</v>
      </c>
      <c r="E129" t="s">
        <v>324</v>
      </c>
      <c r="F129" t="s">
        <v>41</v>
      </c>
      <c r="G129" t="str">
        <f>HYPERLINK("https://vk.com/wall41226008_3068")</f>
        <v>https://vk.com/wall41226008_3068</v>
      </c>
      <c r="H129" t="s">
        <v>42</v>
      </c>
      <c r="I129" t="s">
        <v>418</v>
      </c>
      <c r="J129" t="str">
        <f>HYPERLINK("http://vk.com/id41226008")</f>
        <v>http://vk.com/id41226008</v>
      </c>
      <c r="K129">
        <v>1378</v>
      </c>
      <c r="L129" t="s">
        <v>60</v>
      </c>
      <c r="N129" t="s">
        <v>53</v>
      </c>
      <c r="O129" t="s">
        <v>418</v>
      </c>
      <c r="P129" t="str">
        <f>HYPERLINK("http://vk.com/id41226008")</f>
        <v>http://vk.com/id41226008</v>
      </c>
      <c r="Q129">
        <v>1378</v>
      </c>
      <c r="R129" t="s">
        <v>54</v>
      </c>
      <c r="S129" t="s">
        <v>131</v>
      </c>
      <c r="AI129" t="str">
        <f>HYPERLINK("https://sun9-3.userapi.com/impg/tpiISZBNyAtjGgNC0aCNestFcJRWtp8GygBnSQ/Usab2wNJ3qc.jpg?size=150x80&amp;quality=96&amp;crop=43,0,450,240&amp;sign=7fa5458136acd6c087a1205a319adbe3&amp;c_uniq_tag=wTbekRTjiHaoLIyb50btNJnkNWkT8k3p3kyGIE4d8og&amp;type=share")</f>
        <v>https://sun9-3.userapi.com/impg/tpiISZBNyAtjGgNC0aCNestFcJRWtp8GygBnSQ/Usab2wNJ3qc.jpg?size=150x80&amp;quality=96&amp;crop=43,0,450,240&amp;sign=7fa5458136acd6c087a1205a319adbe3&amp;c_uniq_tag=wTbekRTjiHaoLIyb50btNJnkNWkT8k3p3kyGIE4d8og&amp;type=share</v>
      </c>
      <c r="AJ129" t="s">
        <v>46</v>
      </c>
      <c r="AK129" t="s">
        <v>47</v>
      </c>
    </row>
    <row r="130" spans="1:37" x14ac:dyDescent="0.25">
      <c r="A130" t="s">
        <v>36</v>
      </c>
      <c r="B130" t="s">
        <v>419</v>
      </c>
      <c r="C130" t="s">
        <v>420</v>
      </c>
      <c r="D130" t="s">
        <v>421</v>
      </c>
      <c r="E130" t="s">
        <v>422</v>
      </c>
      <c r="F130" t="s">
        <v>41</v>
      </c>
      <c r="G130" t="str">
        <f>HYPERLINK("https://report.az/ru/vneshnyaya-politika/yaponiya-vydelit-azerbajdzhanu-1-2-mln-dollarov-grantovoj-pomoshi")</f>
        <v>https://report.az/ru/vneshnyaya-politika/yaponiya-vydelit-azerbajdzhanu-1-2-mln-dollarov-grantovoj-pomoshi</v>
      </c>
      <c r="H130" t="s">
        <v>42</v>
      </c>
      <c r="I130" t="s">
        <v>282</v>
      </c>
      <c r="J130" t="str">
        <f>HYPERLINK("http://report.az")</f>
        <v>http://report.az</v>
      </c>
      <c r="N130" t="s">
        <v>282</v>
      </c>
      <c r="R130" t="s">
        <v>44</v>
      </c>
      <c r="S130" t="s">
        <v>55</v>
      </c>
      <c r="AJ130" t="s">
        <v>46</v>
      </c>
      <c r="AK130" t="s">
        <v>47</v>
      </c>
    </row>
    <row r="131" spans="1:37" x14ac:dyDescent="0.25">
      <c r="A131" t="s">
        <v>36</v>
      </c>
      <c r="B131" t="s">
        <v>419</v>
      </c>
      <c r="C131" t="s">
        <v>423</v>
      </c>
      <c r="D131" t="s">
        <v>424</v>
      </c>
      <c r="E131" t="s">
        <v>425</v>
      </c>
      <c r="F131" t="s">
        <v>41</v>
      </c>
      <c r="G131" t="str">
        <f>HYPERLINK("https://turkustan.info/2021/02/16/iki-rayonun-icra-bascisi-həbs-oluna-bilər-sok-faktlar")</f>
        <v>https://turkustan.info/2021/02/16/iki-rayonun-icra-bascisi-həbs-oluna-bilər-sok-faktlar</v>
      </c>
      <c r="H131" t="s">
        <v>42</v>
      </c>
      <c r="N131" t="s">
        <v>426</v>
      </c>
      <c r="R131" t="s">
        <v>44</v>
      </c>
      <c r="S131" t="s">
        <v>55</v>
      </c>
      <c r="AI131" t="str">
        <f>HYPERLINK("https://turkustan.info/wp-content/uploads/2021/02/Hebs.jpg")</f>
        <v>https://turkustan.info/wp-content/uploads/2021/02/Hebs.jpg</v>
      </c>
      <c r="AJ131" t="s">
        <v>46</v>
      </c>
      <c r="AK131" t="s">
        <v>47</v>
      </c>
    </row>
    <row r="132" spans="1:37" x14ac:dyDescent="0.25">
      <c r="A132" t="s">
        <v>36</v>
      </c>
      <c r="B132" t="s">
        <v>427</v>
      </c>
      <c r="C132" t="s">
        <v>261</v>
      </c>
      <c r="D132" t="s">
        <v>46</v>
      </c>
      <c r="E132" t="s">
        <v>428</v>
      </c>
      <c r="F132" t="s">
        <v>58</v>
      </c>
      <c r="G132" t="str">
        <f>HYPERLINK("https://www.facebook.com/permalink.php?story_fbid=2881177005504797&amp;id=100008375779240")</f>
        <v>https://www.facebook.com/permalink.php?story_fbid=2881177005504797&amp;id=100008375779240</v>
      </c>
      <c r="H132" t="s">
        <v>42</v>
      </c>
      <c r="I132" t="s">
        <v>429</v>
      </c>
      <c r="J132" t="str">
        <f>HYPERLINK("https://www.facebook.com/100008375779240")</f>
        <v>https://www.facebook.com/100008375779240</v>
      </c>
      <c r="K132">
        <v>0</v>
      </c>
      <c r="L132" t="s">
        <v>60</v>
      </c>
      <c r="N132" t="s">
        <v>68</v>
      </c>
      <c r="O132" t="s">
        <v>429</v>
      </c>
      <c r="P132" t="str">
        <f>HYPERLINK("https://www.facebook.com/100008375779240")</f>
        <v>https://www.facebook.com/100008375779240</v>
      </c>
      <c r="Q132">
        <v>0</v>
      </c>
      <c r="R132" t="s">
        <v>54</v>
      </c>
      <c r="S132" t="s">
        <v>55</v>
      </c>
      <c r="T132" t="s">
        <v>70</v>
      </c>
      <c r="U132" t="s">
        <v>70</v>
      </c>
      <c r="W132">
        <v>0</v>
      </c>
      <c r="X132">
        <v>0</v>
      </c>
      <c r="AE132">
        <v>0</v>
      </c>
      <c r="AF132">
        <v>0</v>
      </c>
      <c r="AI132" t="s">
        <v>430</v>
      </c>
      <c r="AJ132" t="s">
        <v>46</v>
      </c>
      <c r="AK132" t="s">
        <v>47</v>
      </c>
    </row>
    <row r="133" spans="1:37" x14ac:dyDescent="0.25">
      <c r="A133" t="s">
        <v>36</v>
      </c>
      <c r="B133" t="s">
        <v>431</v>
      </c>
      <c r="C133" t="s">
        <v>432</v>
      </c>
      <c r="D133" t="s">
        <v>46</v>
      </c>
      <c r="E133" t="s">
        <v>100</v>
      </c>
      <c r="F133" t="s">
        <v>58</v>
      </c>
      <c r="G133" t="str">
        <f>HYPERLINK("https://twitter.com/1322130994942611457/status/1361558841469591552")</f>
        <v>https://twitter.com/1322130994942611457/status/1361558841469591552</v>
      </c>
      <c r="H133" t="s">
        <v>42</v>
      </c>
      <c r="I133" t="s">
        <v>46</v>
      </c>
      <c r="J133" t="str">
        <f>HYPERLINK("http://twitter.com/aynurhesen0va")</f>
        <v>http://twitter.com/aynurhesen0va</v>
      </c>
      <c r="K133">
        <v>1528</v>
      </c>
      <c r="N133" t="s">
        <v>61</v>
      </c>
      <c r="R133" t="s">
        <v>54</v>
      </c>
      <c r="W133">
        <v>0</v>
      </c>
      <c r="X133">
        <v>0</v>
      </c>
      <c r="AE133">
        <v>0</v>
      </c>
      <c r="AI133" t="str">
        <f>HYPERLINK("https://pbs.twimg.com/media/EuQqBupWYAEcypW.jpg")</f>
        <v>https://pbs.twimg.com/media/EuQqBupWYAEcypW.jpg</v>
      </c>
      <c r="AJ133" t="s">
        <v>46</v>
      </c>
      <c r="AK133" t="s">
        <v>47</v>
      </c>
    </row>
    <row r="134" spans="1:37" x14ac:dyDescent="0.25">
      <c r="A134" t="s">
        <v>36</v>
      </c>
      <c r="B134" t="s">
        <v>431</v>
      </c>
      <c r="C134" t="s">
        <v>417</v>
      </c>
      <c r="D134" t="s">
        <v>46</v>
      </c>
      <c r="E134" t="s">
        <v>120</v>
      </c>
      <c r="F134" t="s">
        <v>58</v>
      </c>
      <c r="G134" t="str">
        <f>HYPERLINK("https://twitter.com/1209733737031852032/status/1361558828492414982")</f>
        <v>https://twitter.com/1209733737031852032/status/1361558828492414982</v>
      </c>
      <c r="H134" t="s">
        <v>42</v>
      </c>
      <c r="I134" t="s">
        <v>379</v>
      </c>
      <c r="J134" t="str">
        <f>HYPERLINK("http://twitter.com/Emil35463987")</f>
        <v>http://twitter.com/Emil35463987</v>
      </c>
      <c r="K134">
        <v>17</v>
      </c>
      <c r="L134" t="s">
        <v>60</v>
      </c>
      <c r="N134" t="s">
        <v>61</v>
      </c>
      <c r="R134" t="s">
        <v>54</v>
      </c>
      <c r="W134">
        <v>0</v>
      </c>
      <c r="X134">
        <v>0</v>
      </c>
      <c r="AE134">
        <v>0</v>
      </c>
      <c r="AI134" t="str">
        <f>HYPERLINK("https://pbs.twimg.com/media/EuQRBAhWgAA24GY.jpg")</f>
        <v>https://pbs.twimg.com/media/EuQRBAhWgAA24GY.jpg</v>
      </c>
      <c r="AJ134" t="s">
        <v>46</v>
      </c>
      <c r="AK134" t="s">
        <v>47</v>
      </c>
    </row>
    <row r="135" spans="1:37" x14ac:dyDescent="0.25">
      <c r="A135" t="s">
        <v>36</v>
      </c>
      <c r="B135" t="s">
        <v>431</v>
      </c>
      <c r="C135" t="s">
        <v>417</v>
      </c>
      <c r="D135" t="s">
        <v>46</v>
      </c>
      <c r="E135" t="s">
        <v>191</v>
      </c>
      <c r="F135" t="s">
        <v>58</v>
      </c>
      <c r="G135" t="str">
        <f>HYPERLINK("https://twitter.com/1209733737031852032/status/1361558804937203712")</f>
        <v>https://twitter.com/1209733737031852032/status/1361558804937203712</v>
      </c>
      <c r="H135" t="s">
        <v>42</v>
      </c>
      <c r="I135" t="s">
        <v>379</v>
      </c>
      <c r="J135" t="str">
        <f>HYPERLINK("http://twitter.com/Emil35463987")</f>
        <v>http://twitter.com/Emil35463987</v>
      </c>
      <c r="K135">
        <v>17</v>
      </c>
      <c r="L135" t="s">
        <v>60</v>
      </c>
      <c r="N135" t="s">
        <v>61</v>
      </c>
      <c r="R135" t="s">
        <v>54</v>
      </c>
      <c r="W135">
        <v>0</v>
      </c>
      <c r="X135">
        <v>0</v>
      </c>
      <c r="AE135">
        <v>0</v>
      </c>
      <c r="AI135" t="str">
        <f>HYPERLINK("https://pbs.twimg.com/media/EuQopLzXIAEbn--.jpg")</f>
        <v>https://pbs.twimg.com/media/EuQopLzXIAEbn--.jpg</v>
      </c>
      <c r="AJ135" t="s">
        <v>46</v>
      </c>
      <c r="AK135" t="s">
        <v>47</v>
      </c>
    </row>
    <row r="136" spans="1:37" x14ac:dyDescent="0.25">
      <c r="A136" t="s">
        <v>36</v>
      </c>
      <c r="B136" t="s">
        <v>431</v>
      </c>
      <c r="C136" t="s">
        <v>417</v>
      </c>
      <c r="D136" t="s">
        <v>46</v>
      </c>
      <c r="E136" t="s">
        <v>100</v>
      </c>
      <c r="F136" t="s">
        <v>58</v>
      </c>
      <c r="G136" t="str">
        <f>HYPERLINK("https://twitter.com/1209733737031852032/status/1361558780975214594")</f>
        <v>https://twitter.com/1209733737031852032/status/1361558780975214594</v>
      </c>
      <c r="H136" t="s">
        <v>42</v>
      </c>
      <c r="I136" t="s">
        <v>379</v>
      </c>
      <c r="J136" t="str">
        <f>HYPERLINK("http://twitter.com/Emil35463987")</f>
        <v>http://twitter.com/Emil35463987</v>
      </c>
      <c r="K136">
        <v>17</v>
      </c>
      <c r="L136" t="s">
        <v>60</v>
      </c>
      <c r="N136" t="s">
        <v>61</v>
      </c>
      <c r="R136" t="s">
        <v>54</v>
      </c>
      <c r="W136">
        <v>0</v>
      </c>
      <c r="X136">
        <v>0</v>
      </c>
      <c r="AE136">
        <v>0</v>
      </c>
      <c r="AI136" t="str">
        <f>HYPERLINK("https://pbs.twimg.com/media/EuQqBupWYAEcypW.jpg")</f>
        <v>https://pbs.twimg.com/media/EuQqBupWYAEcypW.jpg</v>
      </c>
      <c r="AJ136" t="s">
        <v>46</v>
      </c>
      <c r="AK136" t="s">
        <v>47</v>
      </c>
    </row>
    <row r="137" spans="1:37" x14ac:dyDescent="0.25">
      <c r="A137" t="s">
        <v>36</v>
      </c>
      <c r="B137" t="s">
        <v>431</v>
      </c>
      <c r="C137" t="s">
        <v>417</v>
      </c>
      <c r="D137" t="s">
        <v>46</v>
      </c>
      <c r="E137" t="s">
        <v>203</v>
      </c>
      <c r="F137" t="s">
        <v>58</v>
      </c>
      <c r="G137" t="str">
        <f>HYPERLINK("https://twitter.com/1209733737031852032/status/1361558753204723714")</f>
        <v>https://twitter.com/1209733737031852032/status/1361558753204723714</v>
      </c>
      <c r="H137" t="s">
        <v>42</v>
      </c>
      <c r="I137" t="s">
        <v>379</v>
      </c>
      <c r="J137" t="str">
        <f>HYPERLINK("http://twitter.com/Emil35463987")</f>
        <v>http://twitter.com/Emil35463987</v>
      </c>
      <c r="K137">
        <v>17</v>
      </c>
      <c r="L137" t="s">
        <v>60</v>
      </c>
      <c r="N137" t="s">
        <v>61</v>
      </c>
      <c r="R137" t="s">
        <v>54</v>
      </c>
      <c r="W137">
        <v>0</v>
      </c>
      <c r="X137">
        <v>0</v>
      </c>
      <c r="AE137">
        <v>0</v>
      </c>
      <c r="AI137" t="str">
        <f>HYPERLINK("https://pbs.twimg.com/media/EuQq97nXIAIGlxZ.jpg")</f>
        <v>https://pbs.twimg.com/media/EuQq97nXIAIGlxZ.jpg</v>
      </c>
      <c r="AJ137" t="s">
        <v>46</v>
      </c>
      <c r="AK137" t="s">
        <v>47</v>
      </c>
    </row>
    <row r="138" spans="1:37" x14ac:dyDescent="0.25">
      <c r="A138" t="s">
        <v>36</v>
      </c>
      <c r="B138" t="s">
        <v>431</v>
      </c>
      <c r="C138" t="s">
        <v>417</v>
      </c>
      <c r="D138" t="s">
        <v>46</v>
      </c>
      <c r="E138" t="s">
        <v>189</v>
      </c>
      <c r="F138" t="s">
        <v>58</v>
      </c>
      <c r="G138" t="str">
        <f>HYPERLINK("https://twitter.com/1209733737031852032/status/1361558724343721994")</f>
        <v>https://twitter.com/1209733737031852032/status/1361558724343721994</v>
      </c>
      <c r="H138" t="s">
        <v>42</v>
      </c>
      <c r="I138" t="s">
        <v>379</v>
      </c>
      <c r="J138" t="str">
        <f>HYPERLINK("http://twitter.com/Emil35463987")</f>
        <v>http://twitter.com/Emil35463987</v>
      </c>
      <c r="K138">
        <v>17</v>
      </c>
      <c r="L138" t="s">
        <v>60</v>
      </c>
      <c r="N138" t="s">
        <v>61</v>
      </c>
      <c r="R138" t="s">
        <v>54</v>
      </c>
      <c r="W138">
        <v>0</v>
      </c>
      <c r="X138">
        <v>0</v>
      </c>
      <c r="AE138">
        <v>0</v>
      </c>
      <c r="AI138" t="str">
        <f>HYPERLINK("https://pbs.twimg.com/media/EuQ1DBRWYAARQ-f.jpg")</f>
        <v>https://pbs.twimg.com/media/EuQ1DBRWYAARQ-f.jpg</v>
      </c>
      <c r="AJ138" t="s">
        <v>46</v>
      </c>
      <c r="AK138" t="s">
        <v>47</v>
      </c>
    </row>
    <row r="139" spans="1:37" x14ac:dyDescent="0.25">
      <c r="A139" t="s">
        <v>36</v>
      </c>
      <c r="B139" t="s">
        <v>433</v>
      </c>
      <c r="C139" t="s">
        <v>434</v>
      </c>
      <c r="D139" t="s">
        <v>46</v>
      </c>
      <c r="E139" t="s">
        <v>203</v>
      </c>
      <c r="F139" t="s">
        <v>58</v>
      </c>
      <c r="G139" t="str">
        <f>HYPERLINK("https://twitter.com/1327520365627707393/status/1361558557590769666")</f>
        <v>https://twitter.com/1327520365627707393/status/1361558557590769666</v>
      </c>
      <c r="H139" t="s">
        <v>42</v>
      </c>
      <c r="I139" t="s">
        <v>435</v>
      </c>
      <c r="J139" t="str">
        <f>HYPERLINK("http://twitter.com/dov_mahmud")</f>
        <v>http://twitter.com/dov_mahmud</v>
      </c>
      <c r="K139">
        <v>36</v>
      </c>
      <c r="N139" t="s">
        <v>61</v>
      </c>
      <c r="R139" t="s">
        <v>54</v>
      </c>
      <c r="W139">
        <v>0</v>
      </c>
      <c r="X139">
        <v>0</v>
      </c>
      <c r="AE139">
        <v>0</v>
      </c>
      <c r="AI139" t="str">
        <f>HYPERLINK("https://pbs.twimg.com/media/EuQq97nXIAIGlxZ.jpg")</f>
        <v>https://pbs.twimg.com/media/EuQq97nXIAIGlxZ.jpg</v>
      </c>
      <c r="AJ139" t="s">
        <v>46</v>
      </c>
      <c r="AK139" t="s">
        <v>47</v>
      </c>
    </row>
    <row r="140" spans="1:37" x14ac:dyDescent="0.25">
      <c r="A140" t="s">
        <v>36</v>
      </c>
      <c r="B140" t="s">
        <v>433</v>
      </c>
      <c r="C140" t="s">
        <v>434</v>
      </c>
      <c r="D140" t="s">
        <v>46</v>
      </c>
      <c r="E140" t="s">
        <v>189</v>
      </c>
      <c r="F140" t="s">
        <v>58</v>
      </c>
      <c r="G140" t="str">
        <f>HYPERLINK("https://twitter.com/1265939042350309376/status/1361558532215169025")</f>
        <v>https://twitter.com/1265939042350309376/status/1361558532215169025</v>
      </c>
      <c r="H140" t="s">
        <v>42</v>
      </c>
      <c r="I140" t="s">
        <v>436</v>
      </c>
      <c r="J140" t="str">
        <f>HYPERLINK("http://twitter.com/Agarevan3131")</f>
        <v>http://twitter.com/Agarevan3131</v>
      </c>
      <c r="K140">
        <v>41</v>
      </c>
      <c r="N140" t="s">
        <v>61</v>
      </c>
      <c r="R140" t="s">
        <v>54</v>
      </c>
      <c r="W140">
        <v>0</v>
      </c>
      <c r="X140">
        <v>0</v>
      </c>
      <c r="AE140">
        <v>0</v>
      </c>
      <c r="AI140" t="str">
        <f>HYPERLINK("https://pbs.twimg.com/media/EuQ1DBRWYAARQ-f.jpg")</f>
        <v>https://pbs.twimg.com/media/EuQ1DBRWYAARQ-f.jpg</v>
      </c>
      <c r="AJ140" t="s">
        <v>46</v>
      </c>
      <c r="AK140" t="s">
        <v>47</v>
      </c>
    </row>
    <row r="141" spans="1:37" x14ac:dyDescent="0.25">
      <c r="A141" t="s">
        <v>36</v>
      </c>
      <c r="B141" t="s">
        <v>433</v>
      </c>
      <c r="C141" t="s">
        <v>434</v>
      </c>
      <c r="D141" t="s">
        <v>46</v>
      </c>
      <c r="E141" t="s">
        <v>191</v>
      </c>
      <c r="F141" t="s">
        <v>58</v>
      </c>
      <c r="G141" t="str">
        <f>HYPERLINK("https://twitter.com/1327520365627707393/status/1361558482370109442")</f>
        <v>https://twitter.com/1327520365627707393/status/1361558482370109442</v>
      </c>
      <c r="H141" t="s">
        <v>42</v>
      </c>
      <c r="I141" t="s">
        <v>435</v>
      </c>
      <c r="J141" t="str">
        <f>HYPERLINK("http://twitter.com/dov_mahmud")</f>
        <v>http://twitter.com/dov_mahmud</v>
      </c>
      <c r="K141">
        <v>36</v>
      </c>
      <c r="N141" t="s">
        <v>61</v>
      </c>
      <c r="R141" t="s">
        <v>54</v>
      </c>
      <c r="W141">
        <v>0</v>
      </c>
      <c r="X141">
        <v>0</v>
      </c>
      <c r="AE141">
        <v>0</v>
      </c>
      <c r="AI141" t="str">
        <f>HYPERLINK("https://pbs.twimg.com/media/EuQopLzXIAEbn--.jpg")</f>
        <v>https://pbs.twimg.com/media/EuQopLzXIAEbn--.jpg</v>
      </c>
      <c r="AJ141" t="s">
        <v>46</v>
      </c>
      <c r="AK141" t="s">
        <v>47</v>
      </c>
    </row>
    <row r="142" spans="1:37" x14ac:dyDescent="0.25">
      <c r="A142" t="s">
        <v>36</v>
      </c>
      <c r="B142" t="s">
        <v>437</v>
      </c>
      <c r="C142" t="s">
        <v>438</v>
      </c>
      <c r="D142" t="s">
        <v>439</v>
      </c>
      <c r="E142" t="s">
        <v>440</v>
      </c>
      <c r="F142" t="s">
        <v>73</v>
      </c>
      <c r="G142" t="str">
        <f>HYPERLINK("https://www.facebook.com/story.php?story_fbid=3707676156018989&amp;id=982504868536145&amp;comment_id=3711141072339164")</f>
        <v>https://www.facebook.com/story.php?story_fbid=3707676156018989&amp;id=982504868536145&amp;comment_id=3711141072339164</v>
      </c>
      <c r="H142" t="s">
        <v>42</v>
      </c>
      <c r="I142" t="s">
        <v>441</v>
      </c>
      <c r="J142" t="str">
        <f>HYPERLINK("https://www.facebook.com/100046333551314")</f>
        <v>https://www.facebook.com/100046333551314</v>
      </c>
      <c r="K142">
        <v>44</v>
      </c>
      <c r="L142" t="s">
        <v>60</v>
      </c>
      <c r="N142" t="s">
        <v>68</v>
      </c>
      <c r="O142" t="s">
        <v>442</v>
      </c>
      <c r="P142" t="str">
        <f>HYPERLINK("https://www.facebook.com/982504868536145")</f>
        <v>https://www.facebook.com/982504868536145</v>
      </c>
      <c r="Q142">
        <v>325297</v>
      </c>
      <c r="R142" t="s">
        <v>54</v>
      </c>
      <c r="S142" t="s">
        <v>55</v>
      </c>
      <c r="T142" t="s">
        <v>70</v>
      </c>
      <c r="U142" t="s">
        <v>70</v>
      </c>
      <c r="W142">
        <v>0</v>
      </c>
      <c r="X142">
        <v>0</v>
      </c>
      <c r="AE142">
        <v>0</v>
      </c>
      <c r="AJ142" t="s">
        <v>46</v>
      </c>
      <c r="AK142" t="s">
        <v>47</v>
      </c>
    </row>
    <row r="143" spans="1:37" x14ac:dyDescent="0.25">
      <c r="A143" t="s">
        <v>36</v>
      </c>
      <c r="B143" t="s">
        <v>437</v>
      </c>
      <c r="C143" t="s">
        <v>443</v>
      </c>
      <c r="D143" t="s">
        <v>46</v>
      </c>
      <c r="E143" t="s">
        <v>100</v>
      </c>
      <c r="F143" t="s">
        <v>58</v>
      </c>
      <c r="G143" t="str">
        <f>HYPERLINK("https://twitter.com/1331630376222158853/status/1361558194712109062")</f>
        <v>https://twitter.com/1331630376222158853/status/1361558194712109062</v>
      </c>
      <c r="H143" t="s">
        <v>42</v>
      </c>
      <c r="I143" t="s">
        <v>444</v>
      </c>
      <c r="J143" t="str">
        <f>HYPERLINK("http://twitter.com/agdas_g")</f>
        <v>http://twitter.com/agdas_g</v>
      </c>
      <c r="K143">
        <v>50</v>
      </c>
      <c r="N143" t="s">
        <v>61</v>
      </c>
      <c r="R143" t="s">
        <v>54</v>
      </c>
      <c r="W143">
        <v>0</v>
      </c>
      <c r="X143">
        <v>0</v>
      </c>
      <c r="AE143">
        <v>0</v>
      </c>
      <c r="AI143" t="str">
        <f>HYPERLINK("https://pbs.twimg.com/media/EuQqBupWYAEcypW.jpg")</f>
        <v>https://pbs.twimg.com/media/EuQqBupWYAEcypW.jpg</v>
      </c>
      <c r="AJ143" t="s">
        <v>46</v>
      </c>
      <c r="AK143" t="s">
        <v>47</v>
      </c>
    </row>
    <row r="144" spans="1:37" x14ac:dyDescent="0.25">
      <c r="A144" t="s">
        <v>36</v>
      </c>
      <c r="B144" t="s">
        <v>445</v>
      </c>
      <c r="C144" t="s">
        <v>446</v>
      </c>
      <c r="D144" t="s">
        <v>447</v>
      </c>
      <c r="E144" t="s">
        <v>448</v>
      </c>
      <c r="F144" t="s">
        <v>41</v>
      </c>
      <c r="G144" t="str">
        <f>HYPERLINK("https://www.youtube.com/watch?v=P5oV1OVIQS0")</f>
        <v>https://www.youtube.com/watch?v=P5oV1OVIQS0</v>
      </c>
      <c r="H144" t="s">
        <v>42</v>
      </c>
      <c r="I144" t="s">
        <v>449</v>
      </c>
      <c r="J144" t="str">
        <f>HYPERLINK("https://www.youtube.com/channel/UC7ZLjeXMwXsrshAjPtnmWSw")</f>
        <v>https://www.youtube.com/channel/UC7ZLjeXMwXsrshAjPtnmWSw</v>
      </c>
      <c r="K144">
        <v>4300</v>
      </c>
      <c r="N144" t="s">
        <v>165</v>
      </c>
      <c r="O144" t="s">
        <v>449</v>
      </c>
      <c r="P144" t="str">
        <f>HYPERLINK("https://www.youtube.com/channel/UC7ZLjeXMwXsrshAjPtnmWSw")</f>
        <v>https://www.youtube.com/channel/UC7ZLjeXMwXsrshAjPtnmWSw</v>
      </c>
      <c r="Q144">
        <v>4300</v>
      </c>
      <c r="R144" t="s">
        <v>54</v>
      </c>
      <c r="S144" t="s">
        <v>55</v>
      </c>
      <c r="W144">
        <v>0</v>
      </c>
      <c r="X144">
        <v>0</v>
      </c>
      <c r="AE144">
        <v>0</v>
      </c>
      <c r="AG144">
        <v>4</v>
      </c>
      <c r="AI144" t="str">
        <f>HYPERLINK("https://i.ytimg.com/vi/P5oV1OVIQS0/maxresdefault.jpg")</f>
        <v>https://i.ytimg.com/vi/P5oV1OVIQS0/maxresdefault.jpg</v>
      </c>
      <c r="AJ144" t="s">
        <v>46</v>
      </c>
      <c r="AK144" t="s">
        <v>47</v>
      </c>
    </row>
    <row r="145" spans="1:37" x14ac:dyDescent="0.25">
      <c r="A145" t="s">
        <v>36</v>
      </c>
      <c r="B145" t="s">
        <v>450</v>
      </c>
      <c r="C145" t="s">
        <v>420</v>
      </c>
      <c r="D145" t="s">
        <v>46</v>
      </c>
      <c r="E145" t="s">
        <v>451</v>
      </c>
      <c r="F145" t="s">
        <v>41</v>
      </c>
      <c r="G145" t="str">
        <f>HYPERLINK("https://twitter.com/1361400048/status/1361557920320802816")</f>
        <v>https://twitter.com/1361400048/status/1361557920320802816</v>
      </c>
      <c r="H145" t="s">
        <v>42</v>
      </c>
      <c r="I145" t="s">
        <v>156</v>
      </c>
      <c r="J145" t="str">
        <f>HYPERLINK("http://twitter.com/JurnalistComTR")</f>
        <v>http://twitter.com/JurnalistComTR</v>
      </c>
      <c r="K145">
        <v>387</v>
      </c>
      <c r="N145" t="s">
        <v>61</v>
      </c>
      <c r="R145" t="s">
        <v>54</v>
      </c>
      <c r="W145">
        <v>0</v>
      </c>
      <c r="X145">
        <v>0</v>
      </c>
      <c r="AE145">
        <v>0</v>
      </c>
      <c r="AF145">
        <v>0</v>
      </c>
      <c r="AJ145" t="s">
        <v>46</v>
      </c>
      <c r="AK145" t="s">
        <v>47</v>
      </c>
    </row>
    <row r="146" spans="1:37" x14ac:dyDescent="0.25">
      <c r="A146" t="s">
        <v>36</v>
      </c>
      <c r="B146" t="s">
        <v>450</v>
      </c>
      <c r="C146" t="s">
        <v>420</v>
      </c>
      <c r="D146" t="s">
        <v>452</v>
      </c>
      <c r="E146" t="s">
        <v>453</v>
      </c>
      <c r="F146" t="s">
        <v>41</v>
      </c>
      <c r="G146" t="str">
        <f>HYPERLINK("https://www.rador.ro/2021/02/16/calendarul-evenimentelor-16-februarie-selectiuni-7")</f>
        <v>https://www.rador.ro/2021/02/16/calendarul-evenimentelor-16-februarie-selectiuni-7</v>
      </c>
      <c r="H146" t="s">
        <v>42</v>
      </c>
      <c r="I146" t="s">
        <v>454</v>
      </c>
      <c r="J146" t="str">
        <f>HYPERLINK("http://rador.ro")</f>
        <v>http://rador.ro</v>
      </c>
      <c r="N146" t="s">
        <v>454</v>
      </c>
      <c r="R146" t="s">
        <v>44</v>
      </c>
      <c r="S146" t="s">
        <v>45</v>
      </c>
      <c r="AJ146" t="s">
        <v>46</v>
      </c>
      <c r="AK146" t="s">
        <v>47</v>
      </c>
    </row>
    <row r="147" spans="1:37" x14ac:dyDescent="0.25">
      <c r="A147" t="s">
        <v>36</v>
      </c>
      <c r="B147" t="s">
        <v>450</v>
      </c>
      <c r="C147" t="s">
        <v>438</v>
      </c>
      <c r="D147" t="s">
        <v>439</v>
      </c>
      <c r="E147" t="s">
        <v>455</v>
      </c>
      <c r="F147" t="s">
        <v>73</v>
      </c>
      <c r="G147" t="str">
        <f>HYPERLINK("https://www.facebook.com/story.php?story_fbid=3707676156018989&amp;id=982504868536145&amp;comment_id=3708430662610205&amp;reply_comment_id=3711138335672771")</f>
        <v>https://www.facebook.com/story.php?story_fbid=3707676156018989&amp;id=982504868536145&amp;comment_id=3708430662610205&amp;reply_comment_id=3711138335672771</v>
      </c>
      <c r="H147" t="s">
        <v>42</v>
      </c>
      <c r="I147" t="s">
        <v>441</v>
      </c>
      <c r="J147" t="str">
        <f>HYPERLINK("https://www.facebook.com/100046333551314")</f>
        <v>https://www.facebook.com/100046333551314</v>
      </c>
      <c r="K147">
        <v>44</v>
      </c>
      <c r="L147" t="s">
        <v>60</v>
      </c>
      <c r="N147" t="s">
        <v>68</v>
      </c>
      <c r="O147" t="s">
        <v>442</v>
      </c>
      <c r="P147" t="str">
        <f>HYPERLINK("https://www.facebook.com/982504868536145")</f>
        <v>https://www.facebook.com/982504868536145</v>
      </c>
      <c r="Q147">
        <v>325297</v>
      </c>
      <c r="R147" t="s">
        <v>54</v>
      </c>
      <c r="S147" t="s">
        <v>55</v>
      </c>
      <c r="T147" t="s">
        <v>70</v>
      </c>
      <c r="U147" t="s">
        <v>70</v>
      </c>
      <c r="W147">
        <v>0</v>
      </c>
      <c r="X147">
        <v>0</v>
      </c>
      <c r="AE147">
        <v>0</v>
      </c>
      <c r="AI147" t="str">
        <f>HYPERLINK("https://external-amt2-1.xx.fbcdn.net/safe_image.php?d=AQGbjY3oTgiQvHzo&amp;url=https%3A%2F%2Fmedia1.tenor.co%2Fimages%2F046541a9756214baca2fda5718dbcc35%2Ftenor.gif%3Fitemid%3D14245147&amp;ext=gif&amp;_nc_cb=1&amp;_nc_hash=AQHGZJXBt26IsGDJ")</f>
        <v>https://external-amt2-1.xx.fbcdn.net/safe_image.php?d=AQGbjY3oTgiQvHzo&amp;url=https%3A%2F%2Fmedia1.tenor.co%2Fimages%2F046541a9756214baca2fda5718dbcc35%2Ftenor.gif%3Fitemid%3D14245147&amp;ext=gif&amp;_nc_cb=1&amp;_nc_hash=AQHGZJXBt26IsGDJ</v>
      </c>
      <c r="AJ147" t="s">
        <v>46</v>
      </c>
      <c r="AK147" t="s">
        <v>47</v>
      </c>
    </row>
    <row r="148" spans="1:37" x14ac:dyDescent="0.25">
      <c r="A148" t="s">
        <v>36</v>
      </c>
      <c r="B148" t="s">
        <v>450</v>
      </c>
      <c r="C148" t="s">
        <v>456</v>
      </c>
      <c r="D148" t="s">
        <v>46</v>
      </c>
      <c r="E148" t="s">
        <v>191</v>
      </c>
      <c r="F148" t="s">
        <v>58</v>
      </c>
      <c r="G148" t="str">
        <f>HYPERLINK("https://twitter.com/1328789906848690177/status/1361557718604128258")</f>
        <v>https://twitter.com/1328789906848690177/status/1361557718604128258</v>
      </c>
      <c r="H148" t="s">
        <v>42</v>
      </c>
      <c r="I148" t="s">
        <v>457</v>
      </c>
      <c r="J148" t="str">
        <f>HYPERLINK("http://twitter.com/Rhmin15")</f>
        <v>http://twitter.com/Rhmin15</v>
      </c>
      <c r="K148">
        <v>6</v>
      </c>
      <c r="N148" t="s">
        <v>61</v>
      </c>
      <c r="R148" t="s">
        <v>54</v>
      </c>
      <c r="W148">
        <v>0</v>
      </c>
      <c r="X148">
        <v>0</v>
      </c>
      <c r="AE148">
        <v>0</v>
      </c>
      <c r="AI148" t="str">
        <f>HYPERLINK("https://pbs.twimg.com/media/EuQopLzXIAEbn--.jpg")</f>
        <v>https://pbs.twimg.com/media/EuQopLzXIAEbn--.jpg</v>
      </c>
      <c r="AJ148" t="s">
        <v>46</v>
      </c>
      <c r="AK148" t="s">
        <v>47</v>
      </c>
    </row>
    <row r="149" spans="1:37" x14ac:dyDescent="0.25">
      <c r="A149" t="s">
        <v>36</v>
      </c>
      <c r="B149" t="s">
        <v>450</v>
      </c>
      <c r="C149" t="s">
        <v>456</v>
      </c>
      <c r="D149" t="s">
        <v>46</v>
      </c>
      <c r="E149" t="s">
        <v>120</v>
      </c>
      <c r="F149" t="s">
        <v>58</v>
      </c>
      <c r="G149" t="str">
        <f>HYPERLINK("https://twitter.com/1328789906848690177/status/1361557684823199747")</f>
        <v>https://twitter.com/1328789906848690177/status/1361557684823199747</v>
      </c>
      <c r="H149" t="s">
        <v>42</v>
      </c>
      <c r="I149" t="s">
        <v>457</v>
      </c>
      <c r="J149" t="str">
        <f>HYPERLINK("http://twitter.com/Rhmin15")</f>
        <v>http://twitter.com/Rhmin15</v>
      </c>
      <c r="K149">
        <v>6</v>
      </c>
      <c r="N149" t="s">
        <v>61</v>
      </c>
      <c r="R149" t="s">
        <v>54</v>
      </c>
      <c r="W149">
        <v>0</v>
      </c>
      <c r="X149">
        <v>0</v>
      </c>
      <c r="AE149">
        <v>0</v>
      </c>
      <c r="AI149" t="str">
        <f>HYPERLINK("https://pbs.twimg.com/media/EuQRBAhWgAA24GY.jpg")</f>
        <v>https://pbs.twimg.com/media/EuQRBAhWgAA24GY.jpg</v>
      </c>
      <c r="AJ149" t="s">
        <v>46</v>
      </c>
      <c r="AK149" t="s">
        <v>47</v>
      </c>
    </row>
    <row r="150" spans="1:37" x14ac:dyDescent="0.25">
      <c r="A150" t="s">
        <v>36</v>
      </c>
      <c r="B150" t="s">
        <v>458</v>
      </c>
      <c r="C150" t="s">
        <v>243</v>
      </c>
      <c r="D150" t="s">
        <v>459</v>
      </c>
      <c r="E150" t="s">
        <v>460</v>
      </c>
      <c r="F150" t="s">
        <v>73</v>
      </c>
      <c r="G150" t="str">
        <f>HYPERLINK("https://www.facebook.com/story.php?story_fbid=2343161735816455&amp;id=157924161006901&amp;comment_id=2343210695811559")</f>
        <v>https://www.facebook.com/story.php?story_fbid=2343161735816455&amp;id=157924161006901&amp;comment_id=2343210695811559</v>
      </c>
      <c r="H150" t="s">
        <v>42</v>
      </c>
      <c r="I150" t="s">
        <v>461</v>
      </c>
      <c r="J150" t="str">
        <f>HYPERLINK("https://www.facebook.com/100006975940868")</f>
        <v>https://www.facebook.com/100006975940868</v>
      </c>
      <c r="K150">
        <v>220</v>
      </c>
      <c r="L150" t="s">
        <v>117</v>
      </c>
      <c r="N150" t="s">
        <v>68</v>
      </c>
      <c r="O150" t="s">
        <v>462</v>
      </c>
      <c r="P150" t="str">
        <f>HYPERLINK("https://www.facebook.com/157924161006901")</f>
        <v>https://www.facebook.com/157924161006901</v>
      </c>
      <c r="Q150">
        <v>180700</v>
      </c>
      <c r="R150" t="s">
        <v>54</v>
      </c>
      <c r="S150" t="s">
        <v>55</v>
      </c>
      <c r="T150" t="s">
        <v>70</v>
      </c>
      <c r="U150" t="s">
        <v>70</v>
      </c>
      <c r="W150">
        <v>3</v>
      </c>
      <c r="X150">
        <v>3</v>
      </c>
      <c r="AE150">
        <v>1</v>
      </c>
      <c r="AJ150" t="s">
        <v>46</v>
      </c>
      <c r="AK150" t="s">
        <v>47</v>
      </c>
    </row>
    <row r="151" spans="1:37" x14ac:dyDescent="0.25">
      <c r="A151" t="s">
        <v>36</v>
      </c>
      <c r="B151" t="s">
        <v>458</v>
      </c>
      <c r="C151" t="s">
        <v>463</v>
      </c>
      <c r="D151" t="s">
        <v>46</v>
      </c>
      <c r="E151" t="s">
        <v>464</v>
      </c>
      <c r="F151" t="s">
        <v>58</v>
      </c>
      <c r="G151" t="str">
        <f>HYPERLINK("https://twitter.com/1283497071325196288/status/1361557543005347841")</f>
        <v>https://twitter.com/1283497071325196288/status/1361557543005347841</v>
      </c>
      <c r="H151" t="s">
        <v>42</v>
      </c>
      <c r="I151" t="s">
        <v>465</v>
      </c>
      <c r="J151" t="str">
        <f>HYPERLINK("http://twitter.com/RaminG1903")</f>
        <v>http://twitter.com/RaminG1903</v>
      </c>
      <c r="K151">
        <v>544</v>
      </c>
      <c r="L151" t="s">
        <v>60</v>
      </c>
      <c r="N151" t="s">
        <v>61</v>
      </c>
      <c r="R151" t="s">
        <v>54</v>
      </c>
      <c r="S151" t="s">
        <v>114</v>
      </c>
      <c r="T151" t="s">
        <v>466</v>
      </c>
      <c r="W151">
        <v>0</v>
      </c>
      <c r="X151">
        <v>0</v>
      </c>
      <c r="AE151">
        <v>0</v>
      </c>
      <c r="AJ151" t="s">
        <v>46</v>
      </c>
      <c r="AK151" t="s">
        <v>47</v>
      </c>
    </row>
    <row r="152" spans="1:37" x14ac:dyDescent="0.25">
      <c r="A152" t="s">
        <v>36</v>
      </c>
      <c r="B152" t="s">
        <v>458</v>
      </c>
      <c r="C152" t="s">
        <v>463</v>
      </c>
      <c r="D152" t="s">
        <v>46</v>
      </c>
      <c r="E152" t="s">
        <v>265</v>
      </c>
      <c r="F152" t="s">
        <v>58</v>
      </c>
      <c r="G152" t="str">
        <f>HYPERLINK("https://twitter.com/1318887722820399104/status/1361557462663495681")</f>
        <v>https://twitter.com/1318887722820399104/status/1361557462663495681</v>
      </c>
      <c r="H152" t="s">
        <v>42</v>
      </c>
      <c r="I152" t="s">
        <v>467</v>
      </c>
      <c r="J152" t="str">
        <f>HYPERLINK("http://twitter.com/alishligul")</f>
        <v>http://twitter.com/alishligul</v>
      </c>
      <c r="K152">
        <v>124</v>
      </c>
      <c r="N152" t="s">
        <v>61</v>
      </c>
      <c r="R152" t="s">
        <v>54</v>
      </c>
      <c r="S152" t="s">
        <v>55</v>
      </c>
      <c r="W152">
        <v>0</v>
      </c>
      <c r="X152">
        <v>0</v>
      </c>
      <c r="AE152">
        <v>0</v>
      </c>
      <c r="AI152" t="str">
        <f>HYPERLINK("https://pbs.twimg.com/media/EuKs_qDXYAA60Kj.jpg")</f>
        <v>https://pbs.twimg.com/media/EuKs_qDXYAA60Kj.jpg</v>
      </c>
      <c r="AJ152" t="s">
        <v>46</v>
      </c>
      <c r="AK152" t="s">
        <v>47</v>
      </c>
    </row>
    <row r="153" spans="1:37" x14ac:dyDescent="0.25">
      <c r="A153" t="s">
        <v>36</v>
      </c>
      <c r="B153" t="s">
        <v>468</v>
      </c>
      <c r="C153" t="s">
        <v>328</v>
      </c>
      <c r="D153" t="s">
        <v>469</v>
      </c>
      <c r="E153" t="s">
        <v>470</v>
      </c>
      <c r="F153" t="s">
        <v>41</v>
      </c>
      <c r="G153" t="str">
        <f>HYPERLINK("https://start-up.ro/digital-workplace-one-stop-shop-pentru-toate-nevoile-de-it-ale-firmei")</f>
        <v>https://start-up.ro/digital-workplace-one-stop-shop-pentru-toate-nevoile-de-it-ale-firmei</v>
      </c>
      <c r="H153" t="s">
        <v>42</v>
      </c>
      <c r="I153" t="s">
        <v>471</v>
      </c>
      <c r="J153" t="str">
        <f>HYPERLINK("https://start-up.ro/digital-workplace-one-stop-shop-pentru-toate-nevoile-de-it-ale-firmei/")</f>
        <v>https://start-up.ro/digital-workplace-one-stop-shop-pentru-toate-nevoile-de-it-ale-firmei/</v>
      </c>
      <c r="N153" t="s">
        <v>471</v>
      </c>
      <c r="R153" t="s">
        <v>44</v>
      </c>
      <c r="S153" t="s">
        <v>45</v>
      </c>
      <c r="AI153" t="str">
        <f>HYPERLINK("https://start-up.ro/img/thumbs/articles/2/5/0/25071/image-25071-760x400-00-65.jpg?v=1613455550")</f>
        <v>https://start-up.ro/img/thumbs/articles/2/5/0/25071/image-25071-760x400-00-65.jpg?v=1613455550</v>
      </c>
      <c r="AJ153" t="s">
        <v>46</v>
      </c>
      <c r="AK153" t="s">
        <v>47</v>
      </c>
    </row>
    <row r="154" spans="1:37" x14ac:dyDescent="0.25">
      <c r="A154" t="s">
        <v>36</v>
      </c>
      <c r="B154" t="s">
        <v>472</v>
      </c>
      <c r="C154" t="s">
        <v>473</v>
      </c>
      <c r="D154" t="s">
        <v>46</v>
      </c>
      <c r="E154" t="s">
        <v>474</v>
      </c>
      <c r="F154" t="s">
        <v>41</v>
      </c>
      <c r="G154" t="str">
        <f>HYPERLINK("https://www.facebook.com/groups/751290231628582/permalink/3796959750394933")</f>
        <v>https://www.facebook.com/groups/751290231628582/permalink/3796959750394933</v>
      </c>
      <c r="H154" t="s">
        <v>42</v>
      </c>
      <c r="I154" t="s">
        <v>475</v>
      </c>
      <c r="J154" t="str">
        <f>HYPERLINK("https://www.facebook.com/100005880403699")</f>
        <v>https://www.facebook.com/100005880403699</v>
      </c>
      <c r="K154">
        <v>4573</v>
      </c>
      <c r="L154" t="s">
        <v>60</v>
      </c>
      <c r="N154" t="s">
        <v>68</v>
      </c>
      <c r="O154" t="s">
        <v>476</v>
      </c>
      <c r="P154" t="str">
        <f>HYPERLINK("https://www.facebook.com/751290231628582")</f>
        <v>https://www.facebook.com/751290231628582</v>
      </c>
      <c r="Q154">
        <v>935</v>
      </c>
      <c r="R154" t="s">
        <v>54</v>
      </c>
      <c r="S154" t="s">
        <v>55</v>
      </c>
      <c r="T154" t="s">
        <v>70</v>
      </c>
      <c r="U154" t="s">
        <v>70</v>
      </c>
      <c r="W154">
        <v>0</v>
      </c>
      <c r="X154">
        <v>0</v>
      </c>
      <c r="AE154">
        <v>0</v>
      </c>
      <c r="AF154">
        <v>0</v>
      </c>
      <c r="AI154" t="str">
        <f>HYPERLINK("https://www.jamaz.info/wp-content/uploads/2021/02/1-69.jpg")</f>
        <v>https://www.jamaz.info/wp-content/uploads/2021/02/1-69.jpg</v>
      </c>
      <c r="AJ154" t="s">
        <v>46</v>
      </c>
      <c r="AK154" t="s">
        <v>47</v>
      </c>
    </row>
    <row r="155" spans="1:37" x14ac:dyDescent="0.25">
      <c r="A155" t="s">
        <v>36</v>
      </c>
      <c r="B155" t="s">
        <v>472</v>
      </c>
      <c r="C155" t="s">
        <v>377</v>
      </c>
      <c r="D155" t="s">
        <v>477</v>
      </c>
      <c r="E155" t="s">
        <v>478</v>
      </c>
      <c r="F155" t="s">
        <v>73</v>
      </c>
      <c r="G155" t="str">
        <f>HYPERLINK("https://telegram.me/Boks_guruh/254910")</f>
        <v>https://telegram.me/Boks_guruh/254910</v>
      </c>
      <c r="H155" t="s">
        <v>42</v>
      </c>
      <c r="I155" t="s">
        <v>479</v>
      </c>
      <c r="J155" t="str">
        <f>HYPERLINK("https://telegram.me/1064502400")</f>
        <v>https://telegram.me/1064502400</v>
      </c>
      <c r="N155" t="s">
        <v>337</v>
      </c>
      <c r="O155" t="s">
        <v>480</v>
      </c>
      <c r="P155" t="str">
        <f>HYPERLINK("https://telegram.me/boks_guruh")</f>
        <v>https://telegram.me/boks_guruh</v>
      </c>
      <c r="Q155">
        <v>776</v>
      </c>
      <c r="R155" t="s">
        <v>338</v>
      </c>
      <c r="AJ155" t="s">
        <v>46</v>
      </c>
      <c r="AK155" t="s">
        <v>47</v>
      </c>
    </row>
    <row r="156" spans="1:37" x14ac:dyDescent="0.25">
      <c r="A156" t="s">
        <v>36</v>
      </c>
      <c r="B156" t="s">
        <v>481</v>
      </c>
      <c r="C156" t="s">
        <v>482</v>
      </c>
      <c r="D156" t="s">
        <v>483</v>
      </c>
      <c r="E156" t="s">
        <v>484</v>
      </c>
      <c r="F156" t="s">
        <v>73</v>
      </c>
      <c r="G156" t="str">
        <f>HYPERLINK("https://vk.com/wall-192910630_4260?reply=4266")</f>
        <v>https://vk.com/wall-192910630_4260?reply=4266</v>
      </c>
      <c r="H156" t="s">
        <v>42</v>
      </c>
      <c r="I156" t="s">
        <v>485</v>
      </c>
      <c r="J156" t="str">
        <f>HYPERLINK("http://vk.com/id10701174")</f>
        <v>http://vk.com/id10701174</v>
      </c>
      <c r="K156">
        <v>561</v>
      </c>
      <c r="L156" t="s">
        <v>60</v>
      </c>
      <c r="M156">
        <v>27</v>
      </c>
      <c r="N156" t="s">
        <v>53</v>
      </c>
      <c r="O156" t="s">
        <v>486</v>
      </c>
      <c r="P156" t="str">
        <f>HYPERLINK("http://vk.com/club192910630")</f>
        <v>http://vk.com/club192910630</v>
      </c>
      <c r="Q156">
        <v>694</v>
      </c>
      <c r="R156" t="s">
        <v>54</v>
      </c>
      <c r="S156" t="s">
        <v>166</v>
      </c>
      <c r="T156" t="s">
        <v>487</v>
      </c>
      <c r="U156" t="s">
        <v>488</v>
      </c>
      <c r="AJ156" t="s">
        <v>46</v>
      </c>
      <c r="AK156" t="s">
        <v>47</v>
      </c>
    </row>
    <row r="157" spans="1:37" x14ac:dyDescent="0.25">
      <c r="A157" t="s">
        <v>36</v>
      </c>
      <c r="B157" t="s">
        <v>481</v>
      </c>
      <c r="C157" t="s">
        <v>489</v>
      </c>
      <c r="D157" t="s">
        <v>46</v>
      </c>
      <c r="E157" t="s">
        <v>91</v>
      </c>
      <c r="F157" t="s">
        <v>58</v>
      </c>
      <c r="G157" t="str">
        <f>HYPERLINK("https://twitter.com/1189421186469519360/status/1361556797899886593")</f>
        <v>https://twitter.com/1189421186469519360/status/1361556797899886593</v>
      </c>
      <c r="H157" t="s">
        <v>42</v>
      </c>
      <c r="I157" t="s">
        <v>490</v>
      </c>
      <c r="J157" t="str">
        <f>HYPERLINK("http://twitter.com/Ann45216482")</f>
        <v>http://twitter.com/Ann45216482</v>
      </c>
      <c r="K157">
        <v>150</v>
      </c>
      <c r="L157" t="s">
        <v>117</v>
      </c>
      <c r="N157" t="s">
        <v>61</v>
      </c>
      <c r="R157" t="s">
        <v>54</v>
      </c>
      <c r="W157">
        <v>0</v>
      </c>
      <c r="X157">
        <v>0</v>
      </c>
      <c r="AE157">
        <v>0</v>
      </c>
      <c r="AJ157" t="s">
        <v>46</v>
      </c>
      <c r="AK157" t="s">
        <v>47</v>
      </c>
    </row>
    <row r="158" spans="1:37" x14ac:dyDescent="0.25">
      <c r="A158" t="s">
        <v>36</v>
      </c>
      <c r="B158" t="s">
        <v>481</v>
      </c>
      <c r="C158" t="s">
        <v>473</v>
      </c>
      <c r="D158" t="s">
        <v>491</v>
      </c>
      <c r="E158" t="s">
        <v>492</v>
      </c>
      <c r="F158" t="s">
        <v>73</v>
      </c>
      <c r="G158" t="str">
        <f>HYPERLINK("https://www.facebook.com/story.php?story_fbid=3519145474881531&amp;id=100003583388688&amp;comment_id=3520058751456870")</f>
        <v>https://www.facebook.com/story.php?story_fbid=3519145474881531&amp;id=100003583388688&amp;comment_id=3520058751456870</v>
      </c>
      <c r="H158" t="s">
        <v>42</v>
      </c>
      <c r="I158" t="s">
        <v>493</v>
      </c>
      <c r="J158" t="str">
        <f>HYPERLINK("https://www.facebook.com/100004379222524")</f>
        <v>https://www.facebook.com/100004379222524</v>
      </c>
      <c r="K158">
        <v>780</v>
      </c>
      <c r="L158" t="s">
        <v>60</v>
      </c>
      <c r="N158" t="s">
        <v>68</v>
      </c>
      <c r="O158" t="s">
        <v>494</v>
      </c>
      <c r="P158" t="str">
        <f>HYPERLINK("https://www.facebook.com/100003583388688")</f>
        <v>https://www.facebook.com/100003583388688</v>
      </c>
      <c r="Q158">
        <v>388</v>
      </c>
      <c r="R158" t="s">
        <v>54</v>
      </c>
      <c r="S158" t="s">
        <v>55</v>
      </c>
      <c r="T158" t="s">
        <v>70</v>
      </c>
      <c r="U158" t="s">
        <v>70</v>
      </c>
      <c r="W158">
        <v>0</v>
      </c>
      <c r="X158">
        <v>0</v>
      </c>
      <c r="AE158">
        <v>0</v>
      </c>
      <c r="AJ158" t="s">
        <v>46</v>
      </c>
      <c r="AK158" t="s">
        <v>47</v>
      </c>
    </row>
    <row r="159" spans="1:37" x14ac:dyDescent="0.25">
      <c r="A159" t="s">
        <v>36</v>
      </c>
      <c r="B159" t="s">
        <v>495</v>
      </c>
      <c r="C159" t="s">
        <v>489</v>
      </c>
      <c r="D159" t="s">
        <v>46</v>
      </c>
      <c r="E159" t="s">
        <v>191</v>
      </c>
      <c r="F159" t="s">
        <v>58</v>
      </c>
      <c r="G159" t="str">
        <f>HYPERLINK("https://twitter.com/1324345292293054465/status/1361556575278804992")</f>
        <v>https://twitter.com/1324345292293054465/status/1361556575278804992</v>
      </c>
      <c r="H159" t="s">
        <v>42</v>
      </c>
      <c r="I159" t="s">
        <v>496</v>
      </c>
      <c r="J159" t="str">
        <f>HYPERLINK("http://twitter.com/EKelbecer")</f>
        <v>http://twitter.com/EKelbecer</v>
      </c>
      <c r="K159">
        <v>6</v>
      </c>
      <c r="N159" t="s">
        <v>61</v>
      </c>
      <c r="R159" t="s">
        <v>54</v>
      </c>
      <c r="W159">
        <v>0</v>
      </c>
      <c r="X159">
        <v>0</v>
      </c>
      <c r="AE159">
        <v>0</v>
      </c>
      <c r="AI159" t="str">
        <f>HYPERLINK("https://pbs.twimg.com/media/EuQopLzXIAEbn--.jpg")</f>
        <v>https://pbs.twimg.com/media/EuQopLzXIAEbn--.jpg</v>
      </c>
      <c r="AJ159" t="s">
        <v>46</v>
      </c>
      <c r="AK159" t="s">
        <v>47</v>
      </c>
    </row>
    <row r="160" spans="1:37" x14ac:dyDescent="0.25">
      <c r="A160" t="s">
        <v>36</v>
      </c>
      <c r="B160" t="s">
        <v>495</v>
      </c>
      <c r="C160" t="s">
        <v>497</v>
      </c>
      <c r="D160" t="s">
        <v>46</v>
      </c>
      <c r="E160" t="s">
        <v>91</v>
      </c>
      <c r="F160" t="s">
        <v>58</v>
      </c>
      <c r="G160" t="str">
        <f>HYPERLINK("https://twitter.com/708583878529667072/status/1361556532991729667")</f>
        <v>https://twitter.com/708583878529667072/status/1361556532991729667</v>
      </c>
      <c r="H160" t="s">
        <v>42</v>
      </c>
      <c r="I160" t="s">
        <v>498</v>
      </c>
      <c r="J160" t="str">
        <f>HYPERLINK("http://twitter.com/GrigoryanXChris")</f>
        <v>http://twitter.com/GrigoryanXChris</v>
      </c>
      <c r="K160">
        <v>106</v>
      </c>
      <c r="N160" t="s">
        <v>61</v>
      </c>
      <c r="R160" t="s">
        <v>54</v>
      </c>
      <c r="S160" t="s">
        <v>166</v>
      </c>
      <c r="T160" t="s">
        <v>487</v>
      </c>
      <c r="U160" t="s">
        <v>499</v>
      </c>
      <c r="W160">
        <v>0</v>
      </c>
      <c r="X160">
        <v>0</v>
      </c>
      <c r="AE160">
        <v>0</v>
      </c>
      <c r="AJ160" t="s">
        <v>46</v>
      </c>
      <c r="AK160" t="s">
        <v>47</v>
      </c>
    </row>
    <row r="161" spans="1:37" x14ac:dyDescent="0.25">
      <c r="A161" t="s">
        <v>36</v>
      </c>
      <c r="B161" t="s">
        <v>495</v>
      </c>
      <c r="C161" t="s">
        <v>463</v>
      </c>
      <c r="D161" t="s">
        <v>500</v>
      </c>
      <c r="E161" t="s">
        <v>501</v>
      </c>
      <c r="F161" t="s">
        <v>41</v>
      </c>
      <c r="G161" t="str">
        <f>HYPERLINK("http://www.groong.com/news/msg56201.html")</f>
        <v>http://www.groong.com/news/msg56201.html</v>
      </c>
      <c r="H161" t="s">
        <v>42</v>
      </c>
      <c r="I161" t="s">
        <v>105</v>
      </c>
      <c r="J161" t="str">
        <f>HYPERLINK("http://www.groong.com")</f>
        <v>http://www.groong.com</v>
      </c>
      <c r="N161" t="s">
        <v>106</v>
      </c>
      <c r="R161" t="s">
        <v>44</v>
      </c>
      <c r="S161" t="s">
        <v>107</v>
      </c>
      <c r="AJ161" t="s">
        <v>46</v>
      </c>
      <c r="AK161" t="s">
        <v>47</v>
      </c>
    </row>
    <row r="162" spans="1:37" x14ac:dyDescent="0.25">
      <c r="A162" t="s">
        <v>36</v>
      </c>
      <c r="B162" t="s">
        <v>495</v>
      </c>
      <c r="C162" t="s">
        <v>502</v>
      </c>
      <c r="D162" t="s">
        <v>46</v>
      </c>
      <c r="E162" t="s">
        <v>503</v>
      </c>
      <c r="F162" t="s">
        <v>58</v>
      </c>
      <c r="G162" t="str">
        <f>HYPERLINK("https://vk.com/wall626549132_233")</f>
        <v>https://vk.com/wall626549132_233</v>
      </c>
      <c r="H162" t="s">
        <v>42</v>
      </c>
      <c r="I162" t="s">
        <v>504</v>
      </c>
      <c r="J162" t="str">
        <f>HYPERLINK("http://vk.com/id626549132")</f>
        <v>http://vk.com/id626549132</v>
      </c>
      <c r="L162" t="s">
        <v>60</v>
      </c>
      <c r="M162">
        <v>34</v>
      </c>
      <c r="N162" t="s">
        <v>53</v>
      </c>
      <c r="O162" t="s">
        <v>504</v>
      </c>
      <c r="P162" t="str">
        <f>HYPERLINK("http://vk.com/id626549132")</f>
        <v>http://vk.com/id626549132</v>
      </c>
      <c r="R162" t="s">
        <v>54</v>
      </c>
      <c r="AI162"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162" t="s">
        <v>46</v>
      </c>
      <c r="AK162" t="s">
        <v>47</v>
      </c>
    </row>
    <row r="163" spans="1:37" x14ac:dyDescent="0.25">
      <c r="A163" t="s">
        <v>36</v>
      </c>
      <c r="B163" t="s">
        <v>505</v>
      </c>
      <c r="C163" t="s">
        <v>417</v>
      </c>
      <c r="D163" t="s">
        <v>46</v>
      </c>
      <c r="E163" t="s">
        <v>474</v>
      </c>
      <c r="F163" t="s">
        <v>41</v>
      </c>
      <c r="G163" t="str">
        <f>HYPERLINK("https://www.facebook.com/groups/434011213302369/permalink/3633113943392064")</f>
        <v>https://www.facebook.com/groups/434011213302369/permalink/3633113943392064</v>
      </c>
      <c r="H163" t="s">
        <v>42</v>
      </c>
      <c r="I163" t="s">
        <v>506</v>
      </c>
      <c r="J163" t="str">
        <f>HYPERLINK("https://www.facebook.com/100034684914327")</f>
        <v>https://www.facebook.com/100034684914327</v>
      </c>
      <c r="K163">
        <v>4983</v>
      </c>
      <c r="L163" t="s">
        <v>60</v>
      </c>
      <c r="N163" t="s">
        <v>68</v>
      </c>
      <c r="O163" t="s">
        <v>507</v>
      </c>
      <c r="P163" t="str">
        <f>HYPERLINK("https://www.facebook.com/434011213302369")</f>
        <v>https://www.facebook.com/434011213302369</v>
      </c>
      <c r="Q163">
        <v>36208</v>
      </c>
      <c r="R163" t="s">
        <v>54</v>
      </c>
      <c r="S163" t="s">
        <v>508</v>
      </c>
      <c r="T163" t="s">
        <v>509</v>
      </c>
      <c r="U163" t="s">
        <v>510</v>
      </c>
      <c r="W163">
        <v>0</v>
      </c>
      <c r="X163">
        <v>0</v>
      </c>
      <c r="AE163">
        <v>0</v>
      </c>
      <c r="AF163">
        <v>0</v>
      </c>
      <c r="AI163" t="str">
        <f>HYPERLINK("https://www.jamaz.info/wp-content/uploads/2021/02/1-69.jpg")</f>
        <v>https://www.jamaz.info/wp-content/uploads/2021/02/1-69.jpg</v>
      </c>
      <c r="AJ163" t="s">
        <v>46</v>
      </c>
      <c r="AK163" t="s">
        <v>47</v>
      </c>
    </row>
    <row r="164" spans="1:37" x14ac:dyDescent="0.25">
      <c r="A164" t="s">
        <v>36</v>
      </c>
      <c r="B164" t="s">
        <v>511</v>
      </c>
      <c r="C164" t="s">
        <v>502</v>
      </c>
      <c r="D164" t="s">
        <v>512</v>
      </c>
      <c r="E164" t="s">
        <v>513</v>
      </c>
      <c r="F164" t="s">
        <v>73</v>
      </c>
      <c r="G164" t="str">
        <f>HYPERLINK("https://www.facebook.com/story.php?story_fbid=10159179249055842&amp;id=809315841&amp;comment_id=10159183295660842")</f>
        <v>https://www.facebook.com/story.php?story_fbid=10159179249055842&amp;id=809315841&amp;comment_id=10159183295660842</v>
      </c>
      <c r="H164" t="s">
        <v>211</v>
      </c>
      <c r="I164" t="s">
        <v>514</v>
      </c>
      <c r="J164" t="str">
        <f>HYPERLINK("https://www.facebook.com/100002948199277")</f>
        <v>https://www.facebook.com/100002948199277</v>
      </c>
      <c r="K164">
        <v>0</v>
      </c>
      <c r="L164" t="s">
        <v>117</v>
      </c>
      <c r="N164" t="s">
        <v>68</v>
      </c>
      <c r="O164" t="s">
        <v>515</v>
      </c>
      <c r="P164" t="str">
        <f>HYPERLINK("https://www.facebook.com/809315841")</f>
        <v>https://www.facebook.com/809315841</v>
      </c>
      <c r="Q164">
        <v>56720</v>
      </c>
      <c r="R164" t="s">
        <v>54</v>
      </c>
      <c r="S164" t="s">
        <v>55</v>
      </c>
      <c r="T164" t="s">
        <v>70</v>
      </c>
      <c r="U164" t="s">
        <v>70</v>
      </c>
      <c r="W164">
        <v>0</v>
      </c>
      <c r="X164">
        <v>0</v>
      </c>
      <c r="AE164">
        <v>0</v>
      </c>
      <c r="AJ164" t="s">
        <v>46</v>
      </c>
      <c r="AK164" t="s">
        <v>47</v>
      </c>
    </row>
    <row r="165" spans="1:37" x14ac:dyDescent="0.25">
      <c r="A165" t="s">
        <v>36</v>
      </c>
      <c r="B165" t="s">
        <v>511</v>
      </c>
      <c r="C165" t="s">
        <v>268</v>
      </c>
      <c r="D165" t="s">
        <v>516</v>
      </c>
      <c r="E165" t="s">
        <v>517</v>
      </c>
      <c r="F165" t="s">
        <v>41</v>
      </c>
      <c r="G165" t="str">
        <f>HYPERLINK("https://www.youtube.com/watch?v=QGMwn_bVD9A")</f>
        <v>https://www.youtube.com/watch?v=QGMwn_bVD9A</v>
      </c>
      <c r="H165" t="s">
        <v>42</v>
      </c>
      <c r="I165" t="s">
        <v>351</v>
      </c>
      <c r="J165" t="str">
        <f>HYPERLINK("https://www.youtube.com/channel/UCVf7OL0jKiO1OMHN_qaNf0w")</f>
        <v>https://www.youtube.com/channel/UCVf7OL0jKiO1OMHN_qaNf0w</v>
      </c>
      <c r="K165">
        <v>123000</v>
      </c>
      <c r="N165" t="s">
        <v>165</v>
      </c>
      <c r="O165" t="s">
        <v>351</v>
      </c>
      <c r="P165" t="str">
        <f>HYPERLINK("https://www.youtube.com/channel/UCVf7OL0jKiO1OMHN_qaNf0w")</f>
        <v>https://www.youtube.com/channel/UCVf7OL0jKiO1OMHN_qaNf0w</v>
      </c>
      <c r="Q165">
        <v>123000</v>
      </c>
      <c r="R165" t="s">
        <v>54</v>
      </c>
      <c r="S165" t="s">
        <v>55</v>
      </c>
      <c r="AE165">
        <v>0</v>
      </c>
      <c r="AG165">
        <v>29</v>
      </c>
      <c r="AI165" t="str">
        <f>HYPERLINK("https://i.ytimg.com/vi/QGMwn_bVD9A/sddefault.jpg")</f>
        <v>https://i.ytimg.com/vi/QGMwn_bVD9A/sddefault.jpg</v>
      </c>
      <c r="AJ165" t="s">
        <v>46</v>
      </c>
      <c r="AK165" t="s">
        <v>47</v>
      </c>
    </row>
    <row r="166" spans="1:37" x14ac:dyDescent="0.25">
      <c r="A166" t="s">
        <v>36</v>
      </c>
      <c r="B166" t="s">
        <v>518</v>
      </c>
      <c r="C166" t="s">
        <v>519</v>
      </c>
      <c r="D166" t="s">
        <v>46</v>
      </c>
      <c r="E166" t="s">
        <v>91</v>
      </c>
      <c r="F166" t="s">
        <v>58</v>
      </c>
      <c r="G166" t="str">
        <f>HYPERLINK("https://twitter.com/139644454/status/1361555706114154496")</f>
        <v>https://twitter.com/139644454/status/1361555706114154496</v>
      </c>
      <c r="H166" t="s">
        <v>42</v>
      </c>
      <c r="I166" t="s">
        <v>520</v>
      </c>
      <c r="J166" t="str">
        <f>HYPERLINK("http://twitter.com/Hayzhan")</f>
        <v>http://twitter.com/Hayzhan</v>
      </c>
      <c r="K166">
        <v>1408</v>
      </c>
      <c r="L166" t="s">
        <v>117</v>
      </c>
      <c r="N166" t="s">
        <v>61</v>
      </c>
      <c r="R166" t="s">
        <v>54</v>
      </c>
      <c r="S166" t="s">
        <v>107</v>
      </c>
      <c r="T166" t="s">
        <v>521</v>
      </c>
      <c r="U166" t="s">
        <v>522</v>
      </c>
      <c r="W166">
        <v>0</v>
      </c>
      <c r="X166">
        <v>0</v>
      </c>
      <c r="AE166">
        <v>0</v>
      </c>
      <c r="AJ166" t="s">
        <v>46</v>
      </c>
      <c r="AK166" t="s">
        <v>47</v>
      </c>
    </row>
    <row r="167" spans="1:37" x14ac:dyDescent="0.25">
      <c r="A167" t="s">
        <v>36</v>
      </c>
      <c r="B167" t="s">
        <v>523</v>
      </c>
      <c r="C167" t="s">
        <v>221</v>
      </c>
      <c r="D167" t="s">
        <v>524</v>
      </c>
      <c r="E167" t="s">
        <v>525</v>
      </c>
      <c r="F167" t="s">
        <v>73</v>
      </c>
      <c r="G167" t="str">
        <f>HYPERLINK("https://www.facebook.com/groups/389042258708566/permalink/745423883070400/?comment_id=745650203047768")</f>
        <v>https://www.facebook.com/groups/389042258708566/permalink/745423883070400/?comment_id=745650203047768</v>
      </c>
      <c r="H167" t="s">
        <v>42</v>
      </c>
      <c r="I167" t="s">
        <v>526</v>
      </c>
      <c r="J167" t="str">
        <f>HYPERLINK("https://www.facebook.com/100058707788641")</f>
        <v>https://www.facebook.com/100058707788641</v>
      </c>
      <c r="K167">
        <v>25</v>
      </c>
      <c r="L167" t="s">
        <v>60</v>
      </c>
      <c r="N167" t="s">
        <v>68</v>
      </c>
      <c r="O167" t="s">
        <v>527</v>
      </c>
      <c r="P167" t="str">
        <f>HYPERLINK("https://www.facebook.com/389042258708566")</f>
        <v>https://www.facebook.com/389042258708566</v>
      </c>
      <c r="Q167">
        <v>4104</v>
      </c>
      <c r="R167" t="s">
        <v>54</v>
      </c>
      <c r="W167">
        <v>0</v>
      </c>
      <c r="X167">
        <v>0</v>
      </c>
      <c r="AE167">
        <v>0</v>
      </c>
      <c r="AJ167" t="s">
        <v>46</v>
      </c>
      <c r="AK167" t="s">
        <v>47</v>
      </c>
    </row>
    <row r="168" spans="1:37" x14ac:dyDescent="0.25">
      <c r="A168" t="s">
        <v>36</v>
      </c>
      <c r="B168" t="s">
        <v>523</v>
      </c>
      <c r="C168" t="s">
        <v>377</v>
      </c>
      <c r="D168" t="s">
        <v>46</v>
      </c>
      <c r="E168" t="s">
        <v>477</v>
      </c>
      <c r="F168" t="s">
        <v>41</v>
      </c>
      <c r="G168" t="str">
        <f>HYPERLINK("https://telegram.me/Boks_guruh/254900")</f>
        <v>https://telegram.me/Boks_guruh/254900</v>
      </c>
      <c r="H168" t="s">
        <v>42</v>
      </c>
      <c r="I168" t="s">
        <v>528</v>
      </c>
      <c r="J168" t="str">
        <f>HYPERLINK("https://telegram.me/jalol_akhmedov")</f>
        <v>https://telegram.me/jalol_akhmedov</v>
      </c>
      <c r="L168" t="s">
        <v>60</v>
      </c>
      <c r="N168" t="s">
        <v>337</v>
      </c>
      <c r="O168" t="s">
        <v>480</v>
      </c>
      <c r="P168" t="str">
        <f>HYPERLINK("https://telegram.me/boks_guruh")</f>
        <v>https://telegram.me/boks_guruh</v>
      </c>
      <c r="Q168">
        <v>776</v>
      </c>
      <c r="R168" t="s">
        <v>338</v>
      </c>
      <c r="AJ168" t="s">
        <v>46</v>
      </c>
      <c r="AK168" t="s">
        <v>47</v>
      </c>
    </row>
    <row r="169" spans="1:37" x14ac:dyDescent="0.25">
      <c r="A169" t="s">
        <v>36</v>
      </c>
      <c r="B169" t="s">
        <v>529</v>
      </c>
      <c r="C169" t="s">
        <v>489</v>
      </c>
      <c r="D169" t="s">
        <v>46</v>
      </c>
      <c r="E169" t="s">
        <v>530</v>
      </c>
      <c r="F169" t="s">
        <v>58</v>
      </c>
      <c r="G169" t="str">
        <f>HYPERLINK("https://www.facebook.com/permalink.php?story_fbid=1917764021714299&amp;id=100004421581010")</f>
        <v>https://www.facebook.com/permalink.php?story_fbid=1917764021714299&amp;id=100004421581010</v>
      </c>
      <c r="H169" t="s">
        <v>42</v>
      </c>
      <c r="I169" t="s">
        <v>531</v>
      </c>
      <c r="J169" t="str">
        <f>HYPERLINK("https://www.facebook.com/100004421581010")</f>
        <v>https://www.facebook.com/100004421581010</v>
      </c>
      <c r="K169">
        <v>1581</v>
      </c>
      <c r="L169" t="s">
        <v>60</v>
      </c>
      <c r="N169" t="s">
        <v>68</v>
      </c>
      <c r="O169" t="s">
        <v>531</v>
      </c>
      <c r="P169" t="str">
        <f>HYPERLINK("https://www.facebook.com/100004421581010")</f>
        <v>https://www.facebook.com/100004421581010</v>
      </c>
      <c r="Q169">
        <v>1581</v>
      </c>
      <c r="R169" t="s">
        <v>54</v>
      </c>
      <c r="S169" t="s">
        <v>55</v>
      </c>
      <c r="T169" t="s">
        <v>70</v>
      </c>
      <c r="U169" t="s">
        <v>70</v>
      </c>
      <c r="W169">
        <v>1</v>
      </c>
      <c r="X169">
        <v>1</v>
      </c>
      <c r="AE169">
        <v>0</v>
      </c>
      <c r="AF169">
        <v>0</v>
      </c>
      <c r="AI169" t="str">
        <f>HYPERLINK("https://cdn.oxu.az/uploads/W1siZiIsIjIwMjEvMDIvMTQvMjIvNDcvMjUvYzIyNGU5MjUtYzBiOC00NTBiLWI1MDgtNTE0NjUzZWZkMGFkLzE2MDg3NTc2NjUxNjc1NTMxNTQ4XzEwMDB4NjY5LmpwZyJdXQ?sha=1d398c64b8186329")</f>
        <v>https://cdn.oxu.az/uploads/W1siZiIsIjIwMjEvMDIvMTQvMjIvNDcvMjUvYzIyNGU5MjUtYzBiOC00NTBiLWI1MDgtNTE0NjUzZWZkMGFkLzE2MDg3NTc2NjUxNjc1NTMxNTQ4XzEwMDB4NjY5LmpwZyJdXQ?sha=1d398c64b8186329</v>
      </c>
      <c r="AJ169" t="s">
        <v>46</v>
      </c>
      <c r="AK169" t="s">
        <v>47</v>
      </c>
    </row>
    <row r="170" spans="1:37" x14ac:dyDescent="0.25">
      <c r="A170" t="s">
        <v>36</v>
      </c>
      <c r="B170" t="s">
        <v>529</v>
      </c>
      <c r="C170" t="s">
        <v>502</v>
      </c>
      <c r="D170" t="s">
        <v>46</v>
      </c>
      <c r="E170" t="s">
        <v>91</v>
      </c>
      <c r="F170" t="s">
        <v>58</v>
      </c>
      <c r="G170" t="str">
        <f>HYPERLINK("https://twitter.com/1311750270469238788/status/1361555235240620032")</f>
        <v>https://twitter.com/1311750270469238788/status/1361555235240620032</v>
      </c>
      <c r="H170" t="s">
        <v>42</v>
      </c>
      <c r="I170" t="s">
        <v>532</v>
      </c>
      <c r="J170" t="str">
        <f>HYPERLINK("http://twitter.com/Maya_MGPBWMA")</f>
        <v>http://twitter.com/Maya_MGPBWMA</v>
      </c>
      <c r="K170">
        <v>326</v>
      </c>
      <c r="N170" t="s">
        <v>61</v>
      </c>
      <c r="R170" t="s">
        <v>54</v>
      </c>
      <c r="W170">
        <v>0</v>
      </c>
      <c r="X170">
        <v>0</v>
      </c>
      <c r="AE170">
        <v>0</v>
      </c>
      <c r="AJ170" t="s">
        <v>46</v>
      </c>
      <c r="AK170" t="s">
        <v>47</v>
      </c>
    </row>
    <row r="171" spans="1:37" x14ac:dyDescent="0.25">
      <c r="A171" t="s">
        <v>36</v>
      </c>
      <c r="B171" t="s">
        <v>533</v>
      </c>
      <c r="C171" t="s">
        <v>194</v>
      </c>
      <c r="D171" t="s">
        <v>46</v>
      </c>
      <c r="E171" t="s">
        <v>534</v>
      </c>
      <c r="F171" t="s">
        <v>41</v>
      </c>
      <c r="G171" t="str">
        <f>HYPERLINK("https://telegram.me/jurnalistlar_maktabiiii/15669")</f>
        <v>https://telegram.me/jurnalistlar_maktabiiii/15669</v>
      </c>
      <c r="H171" t="s">
        <v>42</v>
      </c>
      <c r="I171" t="s">
        <v>535</v>
      </c>
      <c r="J171" t="str">
        <f>HYPERLINK("https://telegram.me/onashka_bot")</f>
        <v>https://telegram.me/onashka_bot</v>
      </c>
      <c r="N171" t="s">
        <v>337</v>
      </c>
      <c r="O171" t="s">
        <v>536</v>
      </c>
      <c r="P171" t="str">
        <f>HYPERLINK("https://telegram.me/jurnalistlar_maktabiiii")</f>
        <v>https://telegram.me/jurnalistlar_maktabiiii</v>
      </c>
      <c r="Q171">
        <v>279</v>
      </c>
      <c r="R171" t="s">
        <v>338</v>
      </c>
      <c r="AJ171" t="s">
        <v>46</v>
      </c>
      <c r="AK171" t="s">
        <v>47</v>
      </c>
    </row>
    <row r="172" spans="1:37" x14ac:dyDescent="0.25">
      <c r="A172" t="s">
        <v>36</v>
      </c>
      <c r="B172" t="s">
        <v>537</v>
      </c>
      <c r="C172" t="s">
        <v>538</v>
      </c>
      <c r="D172" t="s">
        <v>539</v>
      </c>
      <c r="E172" t="s">
        <v>540</v>
      </c>
      <c r="F172" t="s">
        <v>41</v>
      </c>
      <c r="G172" t="str">
        <f>HYPERLINK("https://pledgetimes.com/idex-and-navdex-2021-will-be-launched-next-sunday-with-wide-international-participation")</f>
        <v>https://pledgetimes.com/idex-and-navdex-2021-will-be-launched-next-sunday-with-wide-international-participation</v>
      </c>
      <c r="H172" t="s">
        <v>42</v>
      </c>
      <c r="I172" t="s">
        <v>541</v>
      </c>
      <c r="J172" t="str">
        <f>HYPERLINK("https://pledgetimes.com/idex-and-navdex-2021-will-be-launched-next-sunday-with-wide-international-participation/")</f>
        <v>https://pledgetimes.com/idex-and-navdex-2021-will-be-launched-next-sunday-with-wide-international-participation/</v>
      </c>
      <c r="N172" t="s">
        <v>542</v>
      </c>
      <c r="R172" t="s">
        <v>44</v>
      </c>
      <c r="S172" t="s">
        <v>543</v>
      </c>
      <c r="AJ172" t="s">
        <v>46</v>
      </c>
      <c r="AK172" t="s">
        <v>47</v>
      </c>
    </row>
    <row r="173" spans="1:37" x14ac:dyDescent="0.25">
      <c r="A173" t="s">
        <v>36</v>
      </c>
      <c r="B173" t="s">
        <v>544</v>
      </c>
      <c r="C173" t="s">
        <v>545</v>
      </c>
      <c r="D173" t="s">
        <v>46</v>
      </c>
      <c r="E173" t="s">
        <v>546</v>
      </c>
      <c r="F173" t="s">
        <v>41</v>
      </c>
      <c r="G173" t="str">
        <f>HYPERLINK("https://www.instagram.com/p/CLV5Imanbb1")</f>
        <v>https://www.instagram.com/p/CLV5Imanbb1</v>
      </c>
      <c r="H173" t="s">
        <v>211</v>
      </c>
      <c r="I173" t="s">
        <v>547</v>
      </c>
      <c r="J173" t="str">
        <f>HYPERLINK("http://instagram.com/armenianconservative")</f>
        <v>http://instagram.com/armenianconservative</v>
      </c>
      <c r="K173">
        <v>1469</v>
      </c>
      <c r="N173" t="s">
        <v>548</v>
      </c>
      <c r="O173" t="s">
        <v>547</v>
      </c>
      <c r="P173" t="str">
        <f>HYPERLINK("http://instagram.com/armenianconservative")</f>
        <v>http://instagram.com/armenianconservative</v>
      </c>
      <c r="Q173">
        <v>1469</v>
      </c>
      <c r="R173" t="s">
        <v>54</v>
      </c>
      <c r="W173">
        <v>60</v>
      </c>
      <c r="X173">
        <v>60</v>
      </c>
      <c r="AE173">
        <v>4</v>
      </c>
      <c r="AI173" t="str">
        <f>HYPERLINK("https://scontent-hel3-1.cdninstagram.com/v/t51.2885-15/e35/149979769_183274080254515_9053523490102382263_n.jpg?_nc_ht=scontent-hel3-1.cdninstagram.com&amp;_nc_cat=107&amp;_nc_ohc=D5AuXQKd9ooAX9v5WwX&amp;tp=1&amp;oh=fb68744710dcfe41aa24919814e5dbfc&amp;oe=60549341")</f>
        <v>https://scontent-hel3-1.cdninstagram.com/v/t51.2885-15/e35/149979769_183274080254515_9053523490102382263_n.jpg?_nc_ht=scontent-hel3-1.cdninstagram.com&amp;_nc_cat=107&amp;_nc_ohc=D5AuXQKd9ooAX9v5WwX&amp;tp=1&amp;oh=fb68744710dcfe41aa24919814e5dbfc&amp;oe=60549341</v>
      </c>
      <c r="AJ173" t="s">
        <v>46</v>
      </c>
      <c r="AK173" t="s">
        <v>47</v>
      </c>
    </row>
    <row r="174" spans="1:37" x14ac:dyDescent="0.25">
      <c r="A174" t="s">
        <v>36</v>
      </c>
      <c r="B174" t="s">
        <v>549</v>
      </c>
      <c r="C174" t="s">
        <v>96</v>
      </c>
      <c r="D174" t="s">
        <v>46</v>
      </c>
      <c r="E174" t="s">
        <v>550</v>
      </c>
      <c r="F174" t="s">
        <v>41</v>
      </c>
      <c r="G174" t="str">
        <f>HYPERLINK("https://www.facebook.com/permalink.php?story_fbid=489592709051732&amp;id=107339830610357")</f>
        <v>https://www.facebook.com/permalink.php?story_fbid=489592709051732&amp;id=107339830610357</v>
      </c>
      <c r="H174" t="s">
        <v>42</v>
      </c>
      <c r="I174" t="s">
        <v>551</v>
      </c>
      <c r="J174" t="str">
        <f>HYPERLINK("https://www.facebook.com/107339830610357")</f>
        <v>https://www.facebook.com/107339830610357</v>
      </c>
      <c r="K174">
        <v>16342</v>
      </c>
      <c r="L174" t="s">
        <v>52</v>
      </c>
      <c r="N174" t="s">
        <v>68</v>
      </c>
      <c r="O174" t="s">
        <v>551</v>
      </c>
      <c r="P174" t="str">
        <f>HYPERLINK("https://www.facebook.com/107339830610357")</f>
        <v>https://www.facebook.com/107339830610357</v>
      </c>
      <c r="Q174">
        <v>16342</v>
      </c>
      <c r="R174" t="s">
        <v>54</v>
      </c>
      <c r="S174" t="s">
        <v>55</v>
      </c>
      <c r="W174">
        <v>17</v>
      </c>
      <c r="X174">
        <v>17</v>
      </c>
      <c r="AE174">
        <v>0</v>
      </c>
      <c r="AF174">
        <v>9</v>
      </c>
      <c r="AI174" t="s">
        <v>552</v>
      </c>
      <c r="AJ174" t="s">
        <v>46</v>
      </c>
      <c r="AK174" t="s">
        <v>47</v>
      </c>
    </row>
    <row r="175" spans="1:37" x14ac:dyDescent="0.25">
      <c r="A175" t="s">
        <v>36</v>
      </c>
      <c r="B175" t="s">
        <v>553</v>
      </c>
      <c r="C175" t="s">
        <v>554</v>
      </c>
      <c r="D175" t="s">
        <v>46</v>
      </c>
      <c r="E175" t="s">
        <v>555</v>
      </c>
      <c r="F175" t="s">
        <v>58</v>
      </c>
      <c r="G175" t="str">
        <f>HYPERLINK("https://twitter.com/1325006915789877251/status/1361553527848529924")</f>
        <v>https://twitter.com/1325006915789877251/status/1361553527848529924</v>
      </c>
      <c r="H175" t="s">
        <v>42</v>
      </c>
      <c r="I175" t="s">
        <v>556</v>
      </c>
      <c r="J175" t="str">
        <f>HYPERLINK("http://twitter.com/MahirHasanov4")</f>
        <v>http://twitter.com/MahirHasanov4</v>
      </c>
      <c r="K175">
        <v>81</v>
      </c>
      <c r="L175" t="s">
        <v>60</v>
      </c>
      <c r="N175" t="s">
        <v>61</v>
      </c>
      <c r="R175" t="s">
        <v>54</v>
      </c>
      <c r="W175">
        <v>0</v>
      </c>
      <c r="X175">
        <v>0</v>
      </c>
      <c r="AE175">
        <v>0</v>
      </c>
      <c r="AI175" t="str">
        <f>HYPERLINK("https://pbs.twimg.com/media/EuQS-3XWgAEP5fE.png")</f>
        <v>https://pbs.twimg.com/media/EuQS-3XWgAEP5fE.png</v>
      </c>
      <c r="AJ175" t="s">
        <v>46</v>
      </c>
      <c r="AK175" t="s">
        <v>47</v>
      </c>
    </row>
    <row r="176" spans="1:37" x14ac:dyDescent="0.25">
      <c r="A176" t="s">
        <v>36</v>
      </c>
      <c r="B176" t="s">
        <v>553</v>
      </c>
      <c r="C176" t="s">
        <v>554</v>
      </c>
      <c r="D176" t="s">
        <v>46</v>
      </c>
      <c r="E176" t="s">
        <v>557</v>
      </c>
      <c r="F176" t="s">
        <v>58</v>
      </c>
      <c r="G176" t="str">
        <f>HYPERLINK("https://twitter.com/1325006915789877251/status/1361553464690683907")</f>
        <v>https://twitter.com/1325006915789877251/status/1361553464690683907</v>
      </c>
      <c r="H176" t="s">
        <v>42</v>
      </c>
      <c r="I176" t="s">
        <v>556</v>
      </c>
      <c r="J176" t="str">
        <f>HYPERLINK("http://twitter.com/MahirHasanov4")</f>
        <v>http://twitter.com/MahirHasanov4</v>
      </c>
      <c r="K176">
        <v>81</v>
      </c>
      <c r="L176" t="s">
        <v>60</v>
      </c>
      <c r="N176" t="s">
        <v>61</v>
      </c>
      <c r="R176" t="s">
        <v>54</v>
      </c>
      <c r="W176">
        <v>0</v>
      </c>
      <c r="X176">
        <v>0</v>
      </c>
      <c r="AE176">
        <v>0</v>
      </c>
      <c r="AI176" t="str">
        <f>HYPERLINK("https://pbs.twimg.com/ext_tw_video_thumb/1361195995573403654/pu/img/D_pF43MMouVfCEIQ.jpg")</f>
        <v>https://pbs.twimg.com/ext_tw_video_thumb/1361195995573403654/pu/img/D_pF43MMouVfCEIQ.jpg</v>
      </c>
      <c r="AJ176" t="s">
        <v>46</v>
      </c>
      <c r="AK176" t="s">
        <v>47</v>
      </c>
    </row>
    <row r="177" spans="1:37" x14ac:dyDescent="0.25">
      <c r="A177" t="s">
        <v>36</v>
      </c>
      <c r="B177" t="s">
        <v>553</v>
      </c>
      <c r="C177" t="s">
        <v>554</v>
      </c>
      <c r="D177" t="s">
        <v>46</v>
      </c>
      <c r="E177" t="s">
        <v>555</v>
      </c>
      <c r="F177" t="s">
        <v>58</v>
      </c>
      <c r="G177" t="str">
        <f>HYPERLINK("https://twitter.com/1325006915789877251/status/1361553413545336832")</f>
        <v>https://twitter.com/1325006915789877251/status/1361553413545336832</v>
      </c>
      <c r="H177" t="s">
        <v>42</v>
      </c>
      <c r="I177" t="s">
        <v>556</v>
      </c>
      <c r="J177" t="str">
        <f>HYPERLINK("http://twitter.com/MahirHasanov4")</f>
        <v>http://twitter.com/MahirHasanov4</v>
      </c>
      <c r="K177">
        <v>81</v>
      </c>
      <c r="L177" t="s">
        <v>60</v>
      </c>
      <c r="N177" t="s">
        <v>61</v>
      </c>
      <c r="R177" t="s">
        <v>54</v>
      </c>
      <c r="W177">
        <v>0</v>
      </c>
      <c r="X177">
        <v>0</v>
      </c>
      <c r="AE177">
        <v>0</v>
      </c>
      <c r="AI177" t="str">
        <f>HYPERLINK("https://pbs.twimg.com/media/EuQSVTkXIAk4bKW.png")</f>
        <v>https://pbs.twimg.com/media/EuQSVTkXIAk4bKW.png</v>
      </c>
      <c r="AJ177" t="s">
        <v>46</v>
      </c>
      <c r="AK177" t="s">
        <v>47</v>
      </c>
    </row>
    <row r="178" spans="1:37" x14ac:dyDescent="0.25">
      <c r="A178" t="s">
        <v>36</v>
      </c>
      <c r="B178" t="s">
        <v>558</v>
      </c>
      <c r="C178" t="s">
        <v>559</v>
      </c>
      <c r="D178" t="s">
        <v>46</v>
      </c>
      <c r="E178" t="s">
        <v>100</v>
      </c>
      <c r="F178" t="s">
        <v>58</v>
      </c>
      <c r="G178" t="str">
        <f>HYPERLINK("https://twitter.com/1315928293439348741/status/1361553281550540804")</f>
        <v>https://twitter.com/1315928293439348741/status/1361553281550540804</v>
      </c>
      <c r="H178" t="s">
        <v>42</v>
      </c>
      <c r="I178" t="s">
        <v>560</v>
      </c>
      <c r="J178" t="str">
        <f>HYPERLINK("http://twitter.com/Ramiz78093334")</f>
        <v>http://twitter.com/Ramiz78093334</v>
      </c>
      <c r="K178">
        <v>113</v>
      </c>
      <c r="L178" t="s">
        <v>60</v>
      </c>
      <c r="N178" t="s">
        <v>61</v>
      </c>
      <c r="R178" t="s">
        <v>54</v>
      </c>
      <c r="S178" t="s">
        <v>55</v>
      </c>
      <c r="W178">
        <v>0</v>
      </c>
      <c r="X178">
        <v>0</v>
      </c>
      <c r="AE178">
        <v>0</v>
      </c>
      <c r="AI178" t="str">
        <f>HYPERLINK("https://pbs.twimg.com/media/EuQqBupWYAEcypW.jpg")</f>
        <v>https://pbs.twimg.com/media/EuQqBupWYAEcypW.jpg</v>
      </c>
      <c r="AJ178" t="s">
        <v>46</v>
      </c>
      <c r="AK178" t="s">
        <v>47</v>
      </c>
    </row>
    <row r="179" spans="1:37" x14ac:dyDescent="0.25">
      <c r="A179" t="s">
        <v>36</v>
      </c>
      <c r="B179" t="s">
        <v>558</v>
      </c>
      <c r="C179" t="s">
        <v>559</v>
      </c>
      <c r="D179" t="s">
        <v>46</v>
      </c>
      <c r="E179" t="s">
        <v>555</v>
      </c>
      <c r="F179" t="s">
        <v>58</v>
      </c>
      <c r="G179" t="str">
        <f>HYPERLINK("https://twitter.com/1325006915789877251/status/1361553251951382528")</f>
        <v>https://twitter.com/1325006915789877251/status/1361553251951382528</v>
      </c>
      <c r="H179" t="s">
        <v>42</v>
      </c>
      <c r="I179" t="s">
        <v>556</v>
      </c>
      <c r="J179" t="str">
        <f>HYPERLINK("http://twitter.com/MahirHasanov4")</f>
        <v>http://twitter.com/MahirHasanov4</v>
      </c>
      <c r="K179">
        <v>81</v>
      </c>
      <c r="L179" t="s">
        <v>60</v>
      </c>
      <c r="N179" t="s">
        <v>61</v>
      </c>
      <c r="R179" t="s">
        <v>54</v>
      </c>
      <c r="W179">
        <v>0</v>
      </c>
      <c r="X179">
        <v>0</v>
      </c>
      <c r="AE179">
        <v>0</v>
      </c>
      <c r="AI179" t="str">
        <f>HYPERLINK("https://pbs.twimg.com/media/EuQSoTwWQAEKw9m.png")</f>
        <v>https://pbs.twimg.com/media/EuQSoTwWQAEKw9m.png</v>
      </c>
      <c r="AJ179" t="s">
        <v>46</v>
      </c>
      <c r="AK179" t="s">
        <v>47</v>
      </c>
    </row>
    <row r="180" spans="1:37" x14ac:dyDescent="0.25">
      <c r="A180" t="s">
        <v>36</v>
      </c>
      <c r="B180" t="s">
        <v>561</v>
      </c>
      <c r="C180" t="s">
        <v>562</v>
      </c>
      <c r="D180" t="s">
        <v>46</v>
      </c>
      <c r="E180" t="s">
        <v>428</v>
      </c>
      <c r="F180" t="s">
        <v>58</v>
      </c>
      <c r="G180" t="str">
        <f>HYPERLINK("https://twitter.com/1325006915789877251/status/1361552922941792256")</f>
        <v>https://twitter.com/1325006915789877251/status/1361552922941792256</v>
      </c>
      <c r="H180" t="s">
        <v>42</v>
      </c>
      <c r="I180" t="s">
        <v>556</v>
      </c>
      <c r="J180" t="str">
        <f>HYPERLINK("http://twitter.com/MahirHasanov4")</f>
        <v>http://twitter.com/MahirHasanov4</v>
      </c>
      <c r="K180">
        <v>81</v>
      </c>
      <c r="L180" t="s">
        <v>60</v>
      </c>
      <c r="N180" t="s">
        <v>61</v>
      </c>
      <c r="R180" t="s">
        <v>54</v>
      </c>
      <c r="W180">
        <v>0</v>
      </c>
      <c r="X180">
        <v>0</v>
      </c>
      <c r="AE180">
        <v>0</v>
      </c>
      <c r="AI180" t="str">
        <f>HYPERLINK("https://pbs.twimg.com/media/EuQwaeWXAAY9MKn.jpg")</f>
        <v>https://pbs.twimg.com/media/EuQwaeWXAAY9MKn.jpg</v>
      </c>
      <c r="AJ180" t="s">
        <v>46</v>
      </c>
      <c r="AK180" t="s">
        <v>47</v>
      </c>
    </row>
    <row r="181" spans="1:37" x14ac:dyDescent="0.25">
      <c r="A181" t="s">
        <v>36</v>
      </c>
      <c r="B181" t="s">
        <v>563</v>
      </c>
      <c r="C181" t="s">
        <v>564</v>
      </c>
      <c r="D181" t="s">
        <v>46</v>
      </c>
      <c r="E181" t="s">
        <v>203</v>
      </c>
      <c r="F181" t="s">
        <v>58</v>
      </c>
      <c r="G181" t="str">
        <f>HYPERLINK("https://twitter.com/1328998172761395200/status/1361552531567050753")</f>
        <v>https://twitter.com/1328998172761395200/status/1361552531567050753</v>
      </c>
      <c r="H181" t="s">
        <v>42</v>
      </c>
      <c r="I181" t="s">
        <v>565</v>
      </c>
      <c r="J181" t="str">
        <f>HYPERLINK("http://twitter.com/RND51HrCM1Z6gew")</f>
        <v>http://twitter.com/RND51HrCM1Z6gew</v>
      </c>
      <c r="K181">
        <v>4</v>
      </c>
      <c r="L181" t="s">
        <v>60</v>
      </c>
      <c r="N181" t="s">
        <v>61</v>
      </c>
      <c r="R181" t="s">
        <v>54</v>
      </c>
      <c r="W181">
        <v>0</v>
      </c>
      <c r="X181">
        <v>0</v>
      </c>
      <c r="AE181">
        <v>0</v>
      </c>
      <c r="AI181" t="str">
        <f>HYPERLINK("https://pbs.twimg.com/media/EuQq97nXIAIGlxZ.jpg")</f>
        <v>https://pbs.twimg.com/media/EuQq97nXIAIGlxZ.jpg</v>
      </c>
      <c r="AJ181" t="s">
        <v>46</v>
      </c>
      <c r="AK181" t="s">
        <v>47</v>
      </c>
    </row>
    <row r="182" spans="1:37" x14ac:dyDescent="0.25">
      <c r="A182" t="s">
        <v>36</v>
      </c>
      <c r="B182" t="s">
        <v>563</v>
      </c>
      <c r="C182" t="s">
        <v>564</v>
      </c>
      <c r="D182" t="s">
        <v>46</v>
      </c>
      <c r="E182" t="s">
        <v>189</v>
      </c>
      <c r="F182" t="s">
        <v>58</v>
      </c>
      <c r="G182" t="str">
        <f>HYPERLINK("https://twitter.com/1328998172761395200/status/1361552423551193091")</f>
        <v>https://twitter.com/1328998172761395200/status/1361552423551193091</v>
      </c>
      <c r="H182" t="s">
        <v>42</v>
      </c>
      <c r="I182" t="s">
        <v>565</v>
      </c>
      <c r="J182" t="str">
        <f>HYPERLINK("http://twitter.com/RND51HrCM1Z6gew")</f>
        <v>http://twitter.com/RND51HrCM1Z6gew</v>
      </c>
      <c r="K182">
        <v>4</v>
      </c>
      <c r="L182" t="s">
        <v>60</v>
      </c>
      <c r="N182" t="s">
        <v>61</v>
      </c>
      <c r="R182" t="s">
        <v>54</v>
      </c>
      <c r="W182">
        <v>0</v>
      </c>
      <c r="X182">
        <v>0</v>
      </c>
      <c r="AE182">
        <v>0</v>
      </c>
      <c r="AI182" t="str">
        <f>HYPERLINK("https://pbs.twimg.com/media/EuQ1DBRWYAARQ-f.jpg")</f>
        <v>https://pbs.twimg.com/media/EuQ1DBRWYAARQ-f.jpg</v>
      </c>
      <c r="AJ182" t="s">
        <v>46</v>
      </c>
      <c r="AK182" t="s">
        <v>47</v>
      </c>
    </row>
    <row r="183" spans="1:37" x14ac:dyDescent="0.25">
      <c r="A183" t="s">
        <v>36</v>
      </c>
      <c r="B183" t="s">
        <v>563</v>
      </c>
      <c r="C183" t="s">
        <v>38</v>
      </c>
      <c r="D183" t="s">
        <v>46</v>
      </c>
      <c r="E183" t="s">
        <v>566</v>
      </c>
      <c r="F183" t="s">
        <v>41</v>
      </c>
      <c r="G183" t="str">
        <f>HYPERLINK("https://www.facebook.com/groups/faqan/permalink/2001896029952974")</f>
        <v>https://www.facebook.com/groups/faqan/permalink/2001896029952974</v>
      </c>
      <c r="H183" t="s">
        <v>42</v>
      </c>
      <c r="I183" t="s">
        <v>67</v>
      </c>
      <c r="J183" t="str">
        <f>HYPERLINK("https://www.facebook.com/100774748016022")</f>
        <v>https://www.facebook.com/100774748016022</v>
      </c>
      <c r="K183">
        <v>2623</v>
      </c>
      <c r="L183" t="s">
        <v>52</v>
      </c>
      <c r="N183" t="s">
        <v>68</v>
      </c>
      <c r="O183" t="s">
        <v>69</v>
      </c>
      <c r="P183" t="str">
        <f>HYPERLINK("https://www.facebook.com/304179773057950")</f>
        <v>https://www.facebook.com/304179773057950</v>
      </c>
      <c r="Q183">
        <v>5338</v>
      </c>
      <c r="R183" t="s">
        <v>54</v>
      </c>
      <c r="S183" t="s">
        <v>55</v>
      </c>
      <c r="T183" t="s">
        <v>70</v>
      </c>
      <c r="U183" t="s">
        <v>70</v>
      </c>
      <c r="W183">
        <v>4</v>
      </c>
      <c r="X183">
        <v>4</v>
      </c>
      <c r="AE183">
        <v>0</v>
      </c>
      <c r="AF183">
        <v>0</v>
      </c>
      <c r="AI183" t="str">
        <f>HYPERLINK("https://scontent-hel3-1.xx.fbcdn.net/v/t1.0-9/150391550_433858331374327_1539463435588426388_n.jpg?_nc_cat=107&amp;ccb=3&amp;_nc_sid=730e14&amp;_nc_ohc=-ztv7o03YOgAX_1TwMY&amp;_nc_ht=scontent-hel3-1.xx&amp;oh=8f449f955667d0b22ea8b3668ca4d599&amp;oe=6050D5C3")</f>
        <v>https://scontent-hel3-1.xx.fbcdn.net/v/t1.0-9/150391550_433858331374327_1539463435588426388_n.jpg?_nc_cat=107&amp;ccb=3&amp;_nc_sid=730e14&amp;_nc_ohc=-ztv7o03YOgAX_1TwMY&amp;_nc_ht=scontent-hel3-1.xx&amp;oh=8f449f955667d0b22ea8b3668ca4d599&amp;oe=6050D5C3</v>
      </c>
      <c r="AJ183" t="s">
        <v>46</v>
      </c>
      <c r="AK183" t="s">
        <v>47</v>
      </c>
    </row>
    <row r="184" spans="1:37" x14ac:dyDescent="0.25">
      <c r="A184" t="s">
        <v>36</v>
      </c>
      <c r="B184" t="s">
        <v>567</v>
      </c>
      <c r="C184" t="s">
        <v>143</v>
      </c>
      <c r="D184" t="s">
        <v>568</v>
      </c>
      <c r="E184" t="s">
        <v>569</v>
      </c>
      <c r="F184" t="s">
        <v>73</v>
      </c>
      <c r="G184" t="str">
        <f>HYPERLINK("https://www.facebook.com/groups/254738361345933/permalink/2000791763407242/?comment_id=2001177463368672")</f>
        <v>https://www.facebook.com/groups/254738361345933/permalink/2000791763407242/?comment_id=2001177463368672</v>
      </c>
      <c r="H184" t="s">
        <v>42</v>
      </c>
      <c r="I184" t="s">
        <v>570</v>
      </c>
      <c r="J184" t="str">
        <f>HYPERLINK("https://www.facebook.com/100009042452142")</f>
        <v>https://www.facebook.com/100009042452142</v>
      </c>
      <c r="K184">
        <v>64</v>
      </c>
      <c r="L184" t="s">
        <v>60</v>
      </c>
      <c r="N184" t="s">
        <v>68</v>
      </c>
      <c r="O184" t="s">
        <v>571</v>
      </c>
      <c r="P184" t="str">
        <f>HYPERLINK("https://www.facebook.com/254738361345933")</f>
        <v>https://www.facebook.com/254738361345933</v>
      </c>
      <c r="Q184">
        <v>44241</v>
      </c>
      <c r="R184" t="s">
        <v>54</v>
      </c>
      <c r="S184" t="s">
        <v>55</v>
      </c>
      <c r="W184">
        <v>0</v>
      </c>
      <c r="X184">
        <v>0</v>
      </c>
      <c r="AE184">
        <v>0</v>
      </c>
      <c r="AJ184" t="s">
        <v>46</v>
      </c>
      <c r="AK184" t="s">
        <v>47</v>
      </c>
    </row>
    <row r="185" spans="1:37" x14ac:dyDescent="0.25">
      <c r="A185" t="s">
        <v>36</v>
      </c>
      <c r="B185" t="s">
        <v>572</v>
      </c>
      <c r="C185" t="s">
        <v>573</v>
      </c>
      <c r="D185" t="s">
        <v>46</v>
      </c>
      <c r="E185" t="s">
        <v>428</v>
      </c>
      <c r="F185" t="s">
        <v>58</v>
      </c>
      <c r="G185" t="str">
        <f>HYPERLINK("https://twitter.com/1325006915789877251/status/1361551738650693633")</f>
        <v>https://twitter.com/1325006915789877251/status/1361551738650693633</v>
      </c>
      <c r="H185" t="s">
        <v>42</v>
      </c>
      <c r="I185" t="s">
        <v>556</v>
      </c>
      <c r="J185" t="str">
        <f>HYPERLINK("http://twitter.com/MahirHasanov4")</f>
        <v>http://twitter.com/MahirHasanov4</v>
      </c>
      <c r="K185">
        <v>81</v>
      </c>
      <c r="L185" t="s">
        <v>60</v>
      </c>
      <c r="N185" t="s">
        <v>61</v>
      </c>
      <c r="R185" t="s">
        <v>54</v>
      </c>
      <c r="W185">
        <v>0</v>
      </c>
      <c r="X185">
        <v>0</v>
      </c>
      <c r="AE185">
        <v>0</v>
      </c>
      <c r="AI185" t="str">
        <f>HYPERLINK("https://pbs.twimg.com/media/EuQwqKwXEAA8-rC.jpg")</f>
        <v>https://pbs.twimg.com/media/EuQwqKwXEAA8-rC.jpg</v>
      </c>
      <c r="AJ185" t="s">
        <v>46</v>
      </c>
      <c r="AK185" t="s">
        <v>47</v>
      </c>
    </row>
    <row r="186" spans="1:37" x14ac:dyDescent="0.25">
      <c r="A186" t="s">
        <v>36</v>
      </c>
      <c r="B186" t="s">
        <v>572</v>
      </c>
      <c r="C186" t="s">
        <v>573</v>
      </c>
      <c r="D186" t="s">
        <v>46</v>
      </c>
      <c r="E186" t="s">
        <v>555</v>
      </c>
      <c r="F186" t="s">
        <v>58</v>
      </c>
      <c r="G186" t="str">
        <f>HYPERLINK("https://twitter.com/1354760591177633793/status/1361551712620859394")</f>
        <v>https://twitter.com/1354760591177633793/status/1361551712620859394</v>
      </c>
      <c r="H186" t="s">
        <v>42</v>
      </c>
      <c r="I186" t="s">
        <v>574</v>
      </c>
      <c r="J186" t="str">
        <f>HYPERLINK("http://twitter.com/Elvinismailov30")</f>
        <v>http://twitter.com/Elvinismailov30</v>
      </c>
      <c r="K186">
        <v>48</v>
      </c>
      <c r="L186" t="s">
        <v>60</v>
      </c>
      <c r="N186" t="s">
        <v>61</v>
      </c>
      <c r="R186" t="s">
        <v>54</v>
      </c>
      <c r="S186" t="s">
        <v>55</v>
      </c>
      <c r="W186">
        <v>0</v>
      </c>
      <c r="X186">
        <v>0</v>
      </c>
      <c r="AE186">
        <v>0</v>
      </c>
      <c r="AI186" t="str">
        <f>HYPERLINK("https://pbs.twimg.com/media/EuQSVTkXIAk4bKW.png")</f>
        <v>https://pbs.twimg.com/media/EuQSVTkXIAk4bKW.png</v>
      </c>
      <c r="AJ186" t="s">
        <v>46</v>
      </c>
      <c r="AK186" t="s">
        <v>47</v>
      </c>
    </row>
    <row r="187" spans="1:37" x14ac:dyDescent="0.25">
      <c r="A187" t="s">
        <v>36</v>
      </c>
      <c r="B187" t="s">
        <v>572</v>
      </c>
      <c r="C187" t="s">
        <v>573</v>
      </c>
      <c r="D187" t="s">
        <v>46</v>
      </c>
      <c r="E187" t="s">
        <v>203</v>
      </c>
      <c r="F187" t="s">
        <v>58</v>
      </c>
      <c r="G187" t="str">
        <f>HYPERLINK("https://twitter.com/1317142028757721088/status/1361551675018911744")</f>
        <v>https://twitter.com/1317142028757721088/status/1361551675018911744</v>
      </c>
      <c r="H187" t="s">
        <v>42</v>
      </c>
      <c r="I187" t="s">
        <v>575</v>
      </c>
      <c r="J187" t="str">
        <f>HYPERLINK("http://twitter.com/Ali24672824")</f>
        <v>http://twitter.com/Ali24672824</v>
      </c>
      <c r="K187">
        <v>138</v>
      </c>
      <c r="N187" t="s">
        <v>61</v>
      </c>
      <c r="R187" t="s">
        <v>54</v>
      </c>
      <c r="W187">
        <v>0</v>
      </c>
      <c r="X187">
        <v>0</v>
      </c>
      <c r="AE187">
        <v>0</v>
      </c>
      <c r="AI187" t="str">
        <f>HYPERLINK("https://pbs.twimg.com/media/EuQq97nXIAIGlxZ.jpg")</f>
        <v>https://pbs.twimg.com/media/EuQq97nXIAIGlxZ.jpg</v>
      </c>
      <c r="AJ187" t="s">
        <v>46</v>
      </c>
      <c r="AK187" t="s">
        <v>47</v>
      </c>
    </row>
    <row r="188" spans="1:37" x14ac:dyDescent="0.25">
      <c r="A188" t="s">
        <v>36</v>
      </c>
      <c r="B188" t="s">
        <v>572</v>
      </c>
      <c r="C188" t="s">
        <v>573</v>
      </c>
      <c r="D188" t="s">
        <v>46</v>
      </c>
      <c r="E188" t="s">
        <v>100</v>
      </c>
      <c r="F188" t="s">
        <v>58</v>
      </c>
      <c r="G188" t="str">
        <f>HYPERLINK("https://twitter.com/1317142028757721088/status/1361551649664364544")</f>
        <v>https://twitter.com/1317142028757721088/status/1361551649664364544</v>
      </c>
      <c r="H188" t="s">
        <v>42</v>
      </c>
      <c r="I188" t="s">
        <v>575</v>
      </c>
      <c r="J188" t="str">
        <f>HYPERLINK("http://twitter.com/Ali24672824")</f>
        <v>http://twitter.com/Ali24672824</v>
      </c>
      <c r="K188">
        <v>138</v>
      </c>
      <c r="N188" t="s">
        <v>61</v>
      </c>
      <c r="R188" t="s">
        <v>54</v>
      </c>
      <c r="W188">
        <v>0</v>
      </c>
      <c r="X188">
        <v>0</v>
      </c>
      <c r="AE188">
        <v>0</v>
      </c>
      <c r="AI188" t="str">
        <f>HYPERLINK("https://pbs.twimg.com/media/EuQqBupWYAEcypW.jpg")</f>
        <v>https://pbs.twimg.com/media/EuQqBupWYAEcypW.jpg</v>
      </c>
      <c r="AJ188" t="s">
        <v>46</v>
      </c>
      <c r="AK188" t="s">
        <v>47</v>
      </c>
    </row>
    <row r="189" spans="1:37" x14ac:dyDescent="0.25">
      <c r="A189" t="s">
        <v>36</v>
      </c>
      <c r="B189" t="s">
        <v>576</v>
      </c>
      <c r="C189" t="s">
        <v>573</v>
      </c>
      <c r="D189" t="s">
        <v>46</v>
      </c>
      <c r="E189" t="s">
        <v>191</v>
      </c>
      <c r="F189" t="s">
        <v>58</v>
      </c>
      <c r="G189" t="str">
        <f>HYPERLINK("https://twitter.com/1317142028757721088/status/1361551618580307972")</f>
        <v>https://twitter.com/1317142028757721088/status/1361551618580307972</v>
      </c>
      <c r="H189" t="s">
        <v>42</v>
      </c>
      <c r="I189" t="s">
        <v>575</v>
      </c>
      <c r="J189" t="str">
        <f>HYPERLINK("http://twitter.com/Ali24672824")</f>
        <v>http://twitter.com/Ali24672824</v>
      </c>
      <c r="K189">
        <v>138</v>
      </c>
      <c r="N189" t="s">
        <v>61</v>
      </c>
      <c r="R189" t="s">
        <v>54</v>
      </c>
      <c r="W189">
        <v>0</v>
      </c>
      <c r="X189">
        <v>0</v>
      </c>
      <c r="AE189">
        <v>0</v>
      </c>
      <c r="AI189" t="str">
        <f>HYPERLINK("https://pbs.twimg.com/media/EuQopLzXIAEbn--.jpg")</f>
        <v>https://pbs.twimg.com/media/EuQopLzXIAEbn--.jpg</v>
      </c>
      <c r="AJ189" t="s">
        <v>46</v>
      </c>
      <c r="AK189" t="s">
        <v>47</v>
      </c>
    </row>
    <row r="190" spans="1:37" x14ac:dyDescent="0.25">
      <c r="A190" t="s">
        <v>36</v>
      </c>
      <c r="B190" t="s">
        <v>576</v>
      </c>
      <c r="C190" t="s">
        <v>573</v>
      </c>
      <c r="D190" t="s">
        <v>46</v>
      </c>
      <c r="E190" t="s">
        <v>120</v>
      </c>
      <c r="F190" t="s">
        <v>58</v>
      </c>
      <c r="G190" t="str">
        <f>HYPERLINK("https://twitter.com/1317142028757721088/status/1361551590512078851")</f>
        <v>https://twitter.com/1317142028757721088/status/1361551590512078851</v>
      </c>
      <c r="H190" t="s">
        <v>42</v>
      </c>
      <c r="I190" t="s">
        <v>575</v>
      </c>
      <c r="J190" t="str">
        <f>HYPERLINK("http://twitter.com/Ali24672824")</f>
        <v>http://twitter.com/Ali24672824</v>
      </c>
      <c r="K190">
        <v>138</v>
      </c>
      <c r="N190" t="s">
        <v>61</v>
      </c>
      <c r="R190" t="s">
        <v>54</v>
      </c>
      <c r="W190">
        <v>0</v>
      </c>
      <c r="X190">
        <v>0</v>
      </c>
      <c r="AE190">
        <v>0</v>
      </c>
      <c r="AI190" t="str">
        <f>HYPERLINK("https://pbs.twimg.com/media/EuQRBAhWgAA24GY.jpg")</f>
        <v>https://pbs.twimg.com/media/EuQRBAhWgAA24GY.jpg</v>
      </c>
      <c r="AJ190" t="s">
        <v>46</v>
      </c>
      <c r="AK190" t="s">
        <v>47</v>
      </c>
    </row>
    <row r="191" spans="1:37" x14ac:dyDescent="0.25">
      <c r="A191" t="s">
        <v>36</v>
      </c>
      <c r="B191" t="s">
        <v>576</v>
      </c>
      <c r="C191" t="s">
        <v>577</v>
      </c>
      <c r="D191" t="s">
        <v>46</v>
      </c>
      <c r="E191" t="s">
        <v>213</v>
      </c>
      <c r="F191" t="s">
        <v>58</v>
      </c>
      <c r="G191" t="str">
        <f>HYPERLINK("https://twitter.com/1317142028757721088/status/1361551436732125191")</f>
        <v>https://twitter.com/1317142028757721088/status/1361551436732125191</v>
      </c>
      <c r="H191" t="s">
        <v>42</v>
      </c>
      <c r="I191" t="s">
        <v>575</v>
      </c>
      <c r="J191" t="str">
        <f>HYPERLINK("http://twitter.com/Ali24672824")</f>
        <v>http://twitter.com/Ali24672824</v>
      </c>
      <c r="K191">
        <v>138</v>
      </c>
      <c r="N191" t="s">
        <v>61</v>
      </c>
      <c r="R191" t="s">
        <v>54</v>
      </c>
      <c r="W191">
        <v>0</v>
      </c>
      <c r="X191">
        <v>0</v>
      </c>
      <c r="AE191">
        <v>0</v>
      </c>
      <c r="AI191" t="str">
        <f>HYPERLINK("https://pbs.twimg.com/media/Et9MrU_XYAIsZ5v.jpg")</f>
        <v>https://pbs.twimg.com/media/Et9MrU_XYAIsZ5v.jpg</v>
      </c>
      <c r="AJ191" t="s">
        <v>46</v>
      </c>
      <c r="AK191" t="s">
        <v>47</v>
      </c>
    </row>
    <row r="192" spans="1:37" x14ac:dyDescent="0.25">
      <c r="A192" t="s">
        <v>36</v>
      </c>
      <c r="B192" t="s">
        <v>578</v>
      </c>
      <c r="C192" t="s">
        <v>579</v>
      </c>
      <c r="D192" t="s">
        <v>46</v>
      </c>
      <c r="E192" t="s">
        <v>580</v>
      </c>
      <c r="F192" t="s">
        <v>41</v>
      </c>
      <c r="G192" t="str">
        <f>HYPERLINK("https://vk.com/wall-176438500_2408")</f>
        <v>https://vk.com/wall-176438500_2408</v>
      </c>
      <c r="H192" t="s">
        <v>42</v>
      </c>
      <c r="I192" t="s">
        <v>581</v>
      </c>
      <c r="J192" t="str">
        <f>HYPERLINK("http://vk.com/club176438500")</f>
        <v>http://vk.com/club176438500</v>
      </c>
      <c r="K192">
        <v>117</v>
      </c>
      <c r="L192" t="s">
        <v>52</v>
      </c>
      <c r="N192" t="s">
        <v>53</v>
      </c>
      <c r="O192" t="s">
        <v>581</v>
      </c>
      <c r="P192" t="str">
        <f>HYPERLINK("http://vk.com/club176438500")</f>
        <v>http://vk.com/club176438500</v>
      </c>
      <c r="Q192">
        <v>117</v>
      </c>
      <c r="R192" t="s">
        <v>54</v>
      </c>
      <c r="AI192" t="str">
        <f>HYPERLINK("https://sun9-50.userapi.com/impg/z-kdW-5MDAN3hhoO6X45kYHz16AtyLX8MNzCzg/MdB3TLCqsSA.jpg?size=1080x1350&amp;quality=96&amp;proxy=1&amp;sign=f6ef3ded83fdd09fcdeddeda894fcfe0&amp;c_uniq_tag=jNoZ0QodZgKPbi9yFzQujblmf4oTbfkco3t0Ct4qVGA&amp;type=album")</f>
        <v>https://sun9-50.userapi.com/impg/z-kdW-5MDAN3hhoO6X45kYHz16AtyLX8MNzCzg/MdB3TLCqsSA.jpg?size=1080x1350&amp;quality=96&amp;proxy=1&amp;sign=f6ef3ded83fdd09fcdeddeda894fcfe0&amp;c_uniq_tag=jNoZ0QodZgKPbi9yFzQujblmf4oTbfkco3t0Ct4qVGA&amp;type=album</v>
      </c>
      <c r="AJ192" t="s">
        <v>46</v>
      </c>
      <c r="AK192" t="s">
        <v>47</v>
      </c>
    </row>
    <row r="193" spans="1:37" x14ac:dyDescent="0.25">
      <c r="A193" t="s">
        <v>36</v>
      </c>
      <c r="B193" t="s">
        <v>578</v>
      </c>
      <c r="C193" t="s">
        <v>582</v>
      </c>
      <c r="D193" t="s">
        <v>46</v>
      </c>
      <c r="E193" t="s">
        <v>583</v>
      </c>
      <c r="F193" t="s">
        <v>41</v>
      </c>
      <c r="G193" t="str">
        <f>HYPERLINK("https://www.facebook.com/groups/469211559827367/permalink/3678099122271912")</f>
        <v>https://www.facebook.com/groups/469211559827367/permalink/3678099122271912</v>
      </c>
      <c r="H193" t="s">
        <v>42</v>
      </c>
      <c r="I193" t="s">
        <v>584</v>
      </c>
      <c r="J193" t="str">
        <f>HYPERLINK("https://www.facebook.com/100008768209470")</f>
        <v>https://www.facebook.com/100008768209470</v>
      </c>
      <c r="K193">
        <v>2397</v>
      </c>
      <c r="L193" t="s">
        <v>60</v>
      </c>
      <c r="N193" t="s">
        <v>68</v>
      </c>
      <c r="O193" t="s">
        <v>585</v>
      </c>
      <c r="P193" t="str">
        <f>HYPERLINK("https://www.facebook.com/469211559827367")</f>
        <v>https://www.facebook.com/469211559827367</v>
      </c>
      <c r="Q193">
        <v>1598</v>
      </c>
      <c r="R193" t="s">
        <v>54</v>
      </c>
      <c r="S193" t="s">
        <v>55</v>
      </c>
      <c r="T193" t="s">
        <v>586</v>
      </c>
      <c r="U193" t="s">
        <v>587</v>
      </c>
      <c r="W193">
        <v>0</v>
      </c>
      <c r="X193">
        <v>0</v>
      </c>
      <c r="AE193">
        <v>0</v>
      </c>
      <c r="AF193">
        <v>0</v>
      </c>
      <c r="AI193" t="str">
        <f>HYPERLINK("https://scontent-hel3-1.xx.fbcdn.net/v/t1.0-9/150562801_2501329313502651_3384859514188342758_n.jpg?_nc_cat=103&amp;ccb=3&amp;_nc_sid=825194&amp;_nc_ohc=X5s0qUL2-_8AX9Xt0zl&amp;_nc_ht=scontent-hel3-1.xx&amp;oh=30820c27e311271178ebe1a53aa53c7b&amp;oe=6050636F")</f>
        <v>https://scontent-hel3-1.xx.fbcdn.net/v/t1.0-9/150562801_2501329313502651_3384859514188342758_n.jpg?_nc_cat=103&amp;ccb=3&amp;_nc_sid=825194&amp;_nc_ohc=X5s0qUL2-_8AX9Xt0zl&amp;_nc_ht=scontent-hel3-1.xx&amp;oh=30820c27e311271178ebe1a53aa53c7b&amp;oe=6050636F</v>
      </c>
      <c r="AJ193" t="s">
        <v>46</v>
      </c>
      <c r="AK193" t="s">
        <v>47</v>
      </c>
    </row>
    <row r="194" spans="1:37" x14ac:dyDescent="0.25">
      <c r="A194" t="s">
        <v>36</v>
      </c>
      <c r="B194" t="s">
        <v>578</v>
      </c>
      <c r="C194" t="s">
        <v>588</v>
      </c>
      <c r="D194" t="s">
        <v>46</v>
      </c>
      <c r="E194" t="s">
        <v>589</v>
      </c>
      <c r="F194" t="s">
        <v>41</v>
      </c>
      <c r="G194" t="str">
        <f>HYPERLINK("https://www.facebook.com/groups/313974552318651/permalink/1304679136581516")</f>
        <v>https://www.facebook.com/groups/313974552318651/permalink/1304679136581516</v>
      </c>
      <c r="H194" t="s">
        <v>42</v>
      </c>
      <c r="I194" t="s">
        <v>590</v>
      </c>
      <c r="J194" t="str">
        <f>HYPERLINK("https://www.facebook.com/100021907981572")</f>
        <v>https://www.facebook.com/100021907981572</v>
      </c>
      <c r="K194">
        <v>244</v>
      </c>
      <c r="L194" t="s">
        <v>60</v>
      </c>
      <c r="N194" t="s">
        <v>68</v>
      </c>
      <c r="O194" t="s">
        <v>591</v>
      </c>
      <c r="P194" t="str">
        <f>HYPERLINK("https://www.facebook.com/313974552318651")</f>
        <v>https://www.facebook.com/313974552318651</v>
      </c>
      <c r="Q194">
        <v>7729</v>
      </c>
      <c r="R194" t="s">
        <v>54</v>
      </c>
      <c r="W194">
        <v>0</v>
      </c>
      <c r="X194">
        <v>0</v>
      </c>
      <c r="AE194">
        <v>0</v>
      </c>
      <c r="AF194">
        <v>0</v>
      </c>
      <c r="AI194" t="str">
        <f>HYPERLINK("https://i.ytimg.com/vi/2pY15KtQLbY/maxresdefault_live.jpg")</f>
        <v>https://i.ytimg.com/vi/2pY15KtQLbY/maxresdefault_live.jpg</v>
      </c>
      <c r="AJ194" t="s">
        <v>46</v>
      </c>
      <c r="AK194" t="s">
        <v>47</v>
      </c>
    </row>
    <row r="195" spans="1:37" x14ac:dyDescent="0.25">
      <c r="A195" t="s">
        <v>36</v>
      </c>
      <c r="B195" t="s">
        <v>592</v>
      </c>
      <c r="C195" t="s">
        <v>463</v>
      </c>
      <c r="D195" t="s">
        <v>46</v>
      </c>
      <c r="E195" t="s">
        <v>593</v>
      </c>
      <c r="F195" t="s">
        <v>41</v>
      </c>
      <c r="G195" t="str">
        <f>HYPERLINK("https://www.facebook.com/permalink.php?story_fbid=261223328913603&amp;id=100050778141976")</f>
        <v>https://www.facebook.com/permalink.php?story_fbid=261223328913603&amp;id=100050778141976</v>
      </c>
      <c r="H195" t="s">
        <v>42</v>
      </c>
      <c r="I195" t="s">
        <v>594</v>
      </c>
      <c r="J195" t="str">
        <f>HYPERLINK("https://www.facebook.com/100050778141976")</f>
        <v>https://www.facebook.com/100050778141976</v>
      </c>
      <c r="K195">
        <v>147</v>
      </c>
      <c r="L195" t="s">
        <v>117</v>
      </c>
      <c r="N195" t="s">
        <v>68</v>
      </c>
      <c r="O195" t="s">
        <v>594</v>
      </c>
      <c r="P195" t="str">
        <f>HYPERLINK("https://www.facebook.com/100050778141976")</f>
        <v>https://www.facebook.com/100050778141976</v>
      </c>
      <c r="Q195">
        <v>147</v>
      </c>
      <c r="R195" t="s">
        <v>54</v>
      </c>
      <c r="W195">
        <v>2</v>
      </c>
      <c r="X195">
        <v>2</v>
      </c>
      <c r="AE195">
        <v>1</v>
      </c>
      <c r="AF195">
        <v>1</v>
      </c>
      <c r="AI195" t="str">
        <f>HYPERLINK("https://azsiyaset.com/images/article/2771/thumb1200x630.jpg")</f>
        <v>https://azsiyaset.com/images/article/2771/thumb1200x630.jpg</v>
      </c>
      <c r="AJ195" t="s">
        <v>46</v>
      </c>
      <c r="AK195" t="s">
        <v>47</v>
      </c>
    </row>
    <row r="196" spans="1:37" x14ac:dyDescent="0.25">
      <c r="A196" t="s">
        <v>36</v>
      </c>
      <c r="B196" t="s">
        <v>595</v>
      </c>
      <c r="C196" t="s">
        <v>596</v>
      </c>
      <c r="D196" t="s">
        <v>46</v>
      </c>
      <c r="E196" t="s">
        <v>555</v>
      </c>
      <c r="F196" t="s">
        <v>58</v>
      </c>
      <c r="G196" t="str">
        <f>HYPERLINK("https://twitter.com/1232637437609938948/status/1361550615088951296")</f>
        <v>https://twitter.com/1232637437609938948/status/1361550615088951296</v>
      </c>
      <c r="H196" t="s">
        <v>42</v>
      </c>
      <c r="I196" t="s">
        <v>597</v>
      </c>
      <c r="J196" t="str">
        <f>HYPERLINK("http://twitter.com/ceyhuna17665017")</f>
        <v>http://twitter.com/ceyhuna17665017</v>
      </c>
      <c r="K196">
        <v>315</v>
      </c>
      <c r="L196" t="s">
        <v>60</v>
      </c>
      <c r="N196" t="s">
        <v>61</v>
      </c>
      <c r="R196" t="s">
        <v>54</v>
      </c>
      <c r="W196">
        <v>0</v>
      </c>
      <c r="X196">
        <v>0</v>
      </c>
      <c r="AE196">
        <v>0</v>
      </c>
      <c r="AI196" t="str">
        <f>HYPERLINK("https://pbs.twimg.com/media/EuQSxIKXcAAXKt5.png")</f>
        <v>https://pbs.twimg.com/media/EuQSxIKXcAAXKt5.png</v>
      </c>
      <c r="AJ196" t="s">
        <v>46</v>
      </c>
      <c r="AK196" t="s">
        <v>47</v>
      </c>
    </row>
    <row r="197" spans="1:37" x14ac:dyDescent="0.25">
      <c r="A197" t="s">
        <v>36</v>
      </c>
      <c r="B197" t="s">
        <v>598</v>
      </c>
      <c r="C197" t="s">
        <v>579</v>
      </c>
      <c r="D197" t="s">
        <v>46</v>
      </c>
      <c r="E197" t="s">
        <v>599</v>
      </c>
      <c r="F197" t="s">
        <v>58</v>
      </c>
      <c r="G197" t="str">
        <f>HYPERLINK("https://twitter.com/811408464/status/1361550287887024129")</f>
        <v>https://twitter.com/811408464/status/1361550287887024129</v>
      </c>
      <c r="H197" t="s">
        <v>42</v>
      </c>
      <c r="I197" t="s">
        <v>600</v>
      </c>
      <c r="J197" t="str">
        <f>HYPERLINK("http://twitter.com/tiredlikemadonn")</f>
        <v>http://twitter.com/tiredlikemadonn</v>
      </c>
      <c r="K197">
        <v>392</v>
      </c>
      <c r="L197" t="s">
        <v>117</v>
      </c>
      <c r="N197" t="s">
        <v>61</v>
      </c>
      <c r="R197" t="s">
        <v>54</v>
      </c>
      <c r="S197" t="s">
        <v>601</v>
      </c>
      <c r="U197" t="s">
        <v>602</v>
      </c>
      <c r="W197">
        <v>0</v>
      </c>
      <c r="X197">
        <v>0</v>
      </c>
      <c r="AE197">
        <v>0</v>
      </c>
      <c r="AJ197" t="s">
        <v>46</v>
      </c>
      <c r="AK197" t="s">
        <v>47</v>
      </c>
    </row>
    <row r="198" spans="1:37" x14ac:dyDescent="0.25">
      <c r="A198" t="s">
        <v>36</v>
      </c>
      <c r="B198" t="s">
        <v>598</v>
      </c>
      <c r="C198" t="s">
        <v>380</v>
      </c>
      <c r="D198" t="s">
        <v>46</v>
      </c>
      <c r="E198" t="s">
        <v>603</v>
      </c>
      <c r="F198" t="s">
        <v>41</v>
      </c>
      <c r="G198" t="str">
        <f>HYPERLINK("https://www.facebook.com/tehlil.tv/posts/1576112185928078")</f>
        <v>https://www.facebook.com/tehlil.tv/posts/1576112185928078</v>
      </c>
      <c r="H198" t="s">
        <v>42</v>
      </c>
      <c r="I198" t="s">
        <v>604</v>
      </c>
      <c r="J198" t="str">
        <f>HYPERLINK("https://www.facebook.com/694138930792079")</f>
        <v>https://www.facebook.com/694138930792079</v>
      </c>
      <c r="K198">
        <v>45075</v>
      </c>
      <c r="L198" t="s">
        <v>52</v>
      </c>
      <c r="N198" t="s">
        <v>68</v>
      </c>
      <c r="O198" t="s">
        <v>604</v>
      </c>
      <c r="P198" t="str">
        <f>HYPERLINK("https://www.facebook.com/694138930792079")</f>
        <v>https://www.facebook.com/694138930792079</v>
      </c>
      <c r="Q198">
        <v>45075</v>
      </c>
      <c r="R198" t="s">
        <v>54</v>
      </c>
      <c r="S198" t="s">
        <v>55</v>
      </c>
      <c r="W198">
        <v>0</v>
      </c>
      <c r="X198">
        <v>0</v>
      </c>
      <c r="AE198">
        <v>0</v>
      </c>
      <c r="AF198">
        <v>0</v>
      </c>
      <c r="AI198" t="str">
        <f>HYPERLINK("https://i.ytimg.com/vi/obs_0OuB4cI/maxresdefault.jpg")</f>
        <v>https://i.ytimg.com/vi/obs_0OuB4cI/maxresdefault.jpg</v>
      </c>
      <c r="AJ198" t="s">
        <v>46</v>
      </c>
      <c r="AK198" t="s">
        <v>47</v>
      </c>
    </row>
    <row r="199" spans="1:37" x14ac:dyDescent="0.25">
      <c r="A199" t="s">
        <v>36</v>
      </c>
      <c r="B199" t="s">
        <v>598</v>
      </c>
      <c r="C199" t="s">
        <v>579</v>
      </c>
      <c r="D199" t="s">
        <v>46</v>
      </c>
      <c r="E199" t="s">
        <v>120</v>
      </c>
      <c r="F199" t="s">
        <v>58</v>
      </c>
      <c r="G199" t="str">
        <f>HYPERLINK("https://twitter.com/1328255257567170562/status/1361550150628499456")</f>
        <v>https://twitter.com/1328255257567170562/status/1361550150628499456</v>
      </c>
      <c r="H199" t="s">
        <v>42</v>
      </c>
      <c r="I199" t="s">
        <v>605</v>
      </c>
      <c r="J199" t="str">
        <f>HYPERLINK("http://twitter.com/Hesenov_Enver12")</f>
        <v>http://twitter.com/Hesenov_Enver12</v>
      </c>
      <c r="K199">
        <v>2</v>
      </c>
      <c r="L199" t="s">
        <v>60</v>
      </c>
      <c r="N199" t="s">
        <v>61</v>
      </c>
      <c r="R199" t="s">
        <v>54</v>
      </c>
      <c r="W199">
        <v>0</v>
      </c>
      <c r="X199">
        <v>0</v>
      </c>
      <c r="AE199">
        <v>0</v>
      </c>
      <c r="AI199" t="str">
        <f>HYPERLINK("https://pbs.twimg.com/media/EuQRBAhWgAA24GY.jpg")</f>
        <v>https://pbs.twimg.com/media/EuQRBAhWgAA24GY.jpg</v>
      </c>
      <c r="AJ199" t="s">
        <v>46</v>
      </c>
      <c r="AK199" t="s">
        <v>47</v>
      </c>
    </row>
    <row r="200" spans="1:37" x14ac:dyDescent="0.25">
      <c r="A200" t="s">
        <v>36</v>
      </c>
      <c r="B200" t="s">
        <v>598</v>
      </c>
      <c r="C200" t="s">
        <v>579</v>
      </c>
      <c r="D200" t="s">
        <v>46</v>
      </c>
      <c r="E200" t="s">
        <v>191</v>
      </c>
      <c r="F200" t="s">
        <v>58</v>
      </c>
      <c r="G200" t="str">
        <f>HYPERLINK("https://twitter.com/1328255257567170562/status/1361550132341321731")</f>
        <v>https://twitter.com/1328255257567170562/status/1361550132341321731</v>
      </c>
      <c r="H200" t="s">
        <v>42</v>
      </c>
      <c r="I200" t="s">
        <v>605</v>
      </c>
      <c r="J200" t="str">
        <f>HYPERLINK("http://twitter.com/Hesenov_Enver12")</f>
        <v>http://twitter.com/Hesenov_Enver12</v>
      </c>
      <c r="K200">
        <v>2</v>
      </c>
      <c r="L200" t="s">
        <v>60</v>
      </c>
      <c r="N200" t="s">
        <v>61</v>
      </c>
      <c r="R200" t="s">
        <v>54</v>
      </c>
      <c r="W200">
        <v>0</v>
      </c>
      <c r="X200">
        <v>0</v>
      </c>
      <c r="AE200">
        <v>0</v>
      </c>
      <c r="AI200" t="str">
        <f>HYPERLINK("https://pbs.twimg.com/media/EuQopLzXIAEbn--.jpg")</f>
        <v>https://pbs.twimg.com/media/EuQopLzXIAEbn--.jpg</v>
      </c>
      <c r="AJ200" t="s">
        <v>46</v>
      </c>
      <c r="AK200" t="s">
        <v>47</v>
      </c>
    </row>
    <row r="201" spans="1:37" x14ac:dyDescent="0.25">
      <c r="A201" t="s">
        <v>36</v>
      </c>
      <c r="B201" t="s">
        <v>598</v>
      </c>
      <c r="C201" t="s">
        <v>579</v>
      </c>
      <c r="D201" t="s">
        <v>46</v>
      </c>
      <c r="E201" t="s">
        <v>555</v>
      </c>
      <c r="F201" t="s">
        <v>58</v>
      </c>
      <c r="G201" t="str">
        <f>HYPERLINK("https://twitter.com/1232637437609938948/status/1361550128805531648")</f>
        <v>https://twitter.com/1232637437609938948/status/1361550128805531648</v>
      </c>
      <c r="H201" t="s">
        <v>42</v>
      </c>
      <c r="I201" t="s">
        <v>597</v>
      </c>
      <c r="J201" t="str">
        <f>HYPERLINK("http://twitter.com/ceyhuna17665017")</f>
        <v>http://twitter.com/ceyhuna17665017</v>
      </c>
      <c r="K201">
        <v>315</v>
      </c>
      <c r="L201" t="s">
        <v>60</v>
      </c>
      <c r="N201" t="s">
        <v>61</v>
      </c>
      <c r="R201" t="s">
        <v>54</v>
      </c>
      <c r="W201">
        <v>0</v>
      </c>
      <c r="X201">
        <v>0</v>
      </c>
      <c r="AE201">
        <v>0</v>
      </c>
      <c r="AI201" t="str">
        <f>HYPERLINK("https://pbs.twimg.com/media/EuQSVTkXIAk4bKW.png")</f>
        <v>https://pbs.twimg.com/media/EuQSVTkXIAk4bKW.png</v>
      </c>
      <c r="AJ201" t="s">
        <v>46</v>
      </c>
      <c r="AK201" t="s">
        <v>47</v>
      </c>
    </row>
    <row r="202" spans="1:37" x14ac:dyDescent="0.25">
      <c r="A202" t="s">
        <v>36</v>
      </c>
      <c r="B202" t="s">
        <v>606</v>
      </c>
      <c r="C202" t="s">
        <v>579</v>
      </c>
      <c r="D202" t="s">
        <v>46</v>
      </c>
      <c r="E202" t="s">
        <v>100</v>
      </c>
      <c r="F202" t="s">
        <v>58</v>
      </c>
      <c r="G202" t="str">
        <f>HYPERLINK("https://twitter.com/1328255257567170562/status/1361550099520909313")</f>
        <v>https://twitter.com/1328255257567170562/status/1361550099520909313</v>
      </c>
      <c r="H202" t="s">
        <v>42</v>
      </c>
      <c r="I202" t="s">
        <v>605</v>
      </c>
      <c r="J202" t="str">
        <f>HYPERLINK("http://twitter.com/Hesenov_Enver12")</f>
        <v>http://twitter.com/Hesenov_Enver12</v>
      </c>
      <c r="K202">
        <v>2</v>
      </c>
      <c r="L202" t="s">
        <v>60</v>
      </c>
      <c r="N202" t="s">
        <v>61</v>
      </c>
      <c r="R202" t="s">
        <v>54</v>
      </c>
      <c r="W202">
        <v>0</v>
      </c>
      <c r="X202">
        <v>0</v>
      </c>
      <c r="AE202">
        <v>0</v>
      </c>
      <c r="AI202" t="str">
        <f>HYPERLINK("https://pbs.twimg.com/media/EuQqBupWYAEcypW.jpg")</f>
        <v>https://pbs.twimg.com/media/EuQqBupWYAEcypW.jpg</v>
      </c>
      <c r="AJ202" t="s">
        <v>46</v>
      </c>
      <c r="AK202" t="s">
        <v>47</v>
      </c>
    </row>
    <row r="203" spans="1:37" x14ac:dyDescent="0.25">
      <c r="A203" t="s">
        <v>36</v>
      </c>
      <c r="B203" t="s">
        <v>606</v>
      </c>
      <c r="C203" t="s">
        <v>579</v>
      </c>
      <c r="D203" t="s">
        <v>46</v>
      </c>
      <c r="E203" t="s">
        <v>203</v>
      </c>
      <c r="F203" t="s">
        <v>58</v>
      </c>
      <c r="G203" t="str">
        <f>HYPERLINK("https://twitter.com/1328255257567170562/status/1361550083569909764")</f>
        <v>https://twitter.com/1328255257567170562/status/1361550083569909764</v>
      </c>
      <c r="H203" t="s">
        <v>42</v>
      </c>
      <c r="I203" t="s">
        <v>605</v>
      </c>
      <c r="J203" t="str">
        <f>HYPERLINK("http://twitter.com/Hesenov_Enver12")</f>
        <v>http://twitter.com/Hesenov_Enver12</v>
      </c>
      <c r="K203">
        <v>2</v>
      </c>
      <c r="L203" t="s">
        <v>60</v>
      </c>
      <c r="N203" t="s">
        <v>61</v>
      </c>
      <c r="R203" t="s">
        <v>54</v>
      </c>
      <c r="W203">
        <v>0</v>
      </c>
      <c r="X203">
        <v>0</v>
      </c>
      <c r="AE203">
        <v>0</v>
      </c>
      <c r="AI203" t="str">
        <f>HYPERLINK("https://pbs.twimg.com/media/EuQq97nXIAIGlxZ.jpg")</f>
        <v>https://pbs.twimg.com/media/EuQq97nXIAIGlxZ.jpg</v>
      </c>
      <c r="AJ203" t="s">
        <v>46</v>
      </c>
      <c r="AK203" t="s">
        <v>47</v>
      </c>
    </row>
    <row r="204" spans="1:37" x14ac:dyDescent="0.25">
      <c r="A204" t="s">
        <v>36</v>
      </c>
      <c r="B204" t="s">
        <v>607</v>
      </c>
      <c r="C204" t="s">
        <v>608</v>
      </c>
      <c r="D204" t="s">
        <v>46</v>
      </c>
      <c r="E204" t="s">
        <v>120</v>
      </c>
      <c r="F204" t="s">
        <v>58</v>
      </c>
      <c r="G204" t="str">
        <f>HYPERLINK("https://twitter.com/1352157853059002369/status/1361549439064825861")</f>
        <v>https://twitter.com/1352157853059002369/status/1361549439064825861</v>
      </c>
      <c r="H204" t="s">
        <v>42</v>
      </c>
      <c r="I204" t="s">
        <v>609</v>
      </c>
      <c r="J204" t="str">
        <f>HYPERLINK("http://twitter.com/AliquluCeferov")</f>
        <v>http://twitter.com/AliquluCeferov</v>
      </c>
      <c r="K204">
        <v>66</v>
      </c>
      <c r="L204" t="s">
        <v>60</v>
      </c>
      <c r="N204" t="s">
        <v>61</v>
      </c>
      <c r="R204" t="s">
        <v>54</v>
      </c>
      <c r="W204">
        <v>0</v>
      </c>
      <c r="X204">
        <v>0</v>
      </c>
      <c r="AE204">
        <v>0</v>
      </c>
      <c r="AI204" t="str">
        <f>HYPERLINK("https://pbs.twimg.com/media/EuQRBAhWgAA24GY.jpg")</f>
        <v>https://pbs.twimg.com/media/EuQRBAhWgAA24GY.jpg</v>
      </c>
      <c r="AJ204" t="s">
        <v>46</v>
      </c>
      <c r="AK204" t="s">
        <v>47</v>
      </c>
    </row>
    <row r="205" spans="1:37" x14ac:dyDescent="0.25">
      <c r="A205" t="s">
        <v>36</v>
      </c>
      <c r="B205" t="s">
        <v>607</v>
      </c>
      <c r="C205" t="s">
        <v>608</v>
      </c>
      <c r="D205" t="s">
        <v>46</v>
      </c>
      <c r="E205" t="s">
        <v>191</v>
      </c>
      <c r="F205" t="s">
        <v>58</v>
      </c>
      <c r="G205" t="str">
        <f>HYPERLINK("https://twitter.com/1352157853059002369/status/1361549403404840960")</f>
        <v>https://twitter.com/1352157853059002369/status/1361549403404840960</v>
      </c>
      <c r="H205" t="s">
        <v>42</v>
      </c>
      <c r="I205" t="s">
        <v>609</v>
      </c>
      <c r="J205" t="str">
        <f>HYPERLINK("http://twitter.com/AliquluCeferov")</f>
        <v>http://twitter.com/AliquluCeferov</v>
      </c>
      <c r="K205">
        <v>66</v>
      </c>
      <c r="L205" t="s">
        <v>60</v>
      </c>
      <c r="N205" t="s">
        <v>61</v>
      </c>
      <c r="R205" t="s">
        <v>54</v>
      </c>
      <c r="W205">
        <v>0</v>
      </c>
      <c r="X205">
        <v>0</v>
      </c>
      <c r="AE205">
        <v>0</v>
      </c>
      <c r="AI205" t="str">
        <f>HYPERLINK("https://pbs.twimg.com/media/EuQopLzXIAEbn--.jpg")</f>
        <v>https://pbs.twimg.com/media/EuQopLzXIAEbn--.jpg</v>
      </c>
      <c r="AJ205" t="s">
        <v>46</v>
      </c>
      <c r="AK205" t="s">
        <v>47</v>
      </c>
    </row>
    <row r="206" spans="1:37" x14ac:dyDescent="0.25">
      <c r="A206" t="s">
        <v>36</v>
      </c>
      <c r="B206" t="s">
        <v>607</v>
      </c>
      <c r="C206" t="s">
        <v>608</v>
      </c>
      <c r="D206" t="s">
        <v>46</v>
      </c>
      <c r="E206" t="s">
        <v>100</v>
      </c>
      <c r="F206" t="s">
        <v>58</v>
      </c>
      <c r="G206" t="str">
        <f>HYPERLINK("https://twitter.com/1352157853059002369/status/1361549368839520257")</f>
        <v>https://twitter.com/1352157853059002369/status/1361549368839520257</v>
      </c>
      <c r="H206" t="s">
        <v>42</v>
      </c>
      <c r="I206" t="s">
        <v>609</v>
      </c>
      <c r="J206" t="str">
        <f>HYPERLINK("http://twitter.com/AliquluCeferov")</f>
        <v>http://twitter.com/AliquluCeferov</v>
      </c>
      <c r="K206">
        <v>66</v>
      </c>
      <c r="L206" t="s">
        <v>60</v>
      </c>
      <c r="N206" t="s">
        <v>61</v>
      </c>
      <c r="R206" t="s">
        <v>54</v>
      </c>
      <c r="W206">
        <v>0</v>
      </c>
      <c r="X206">
        <v>0</v>
      </c>
      <c r="AE206">
        <v>0</v>
      </c>
      <c r="AI206" t="str">
        <f>HYPERLINK("https://pbs.twimg.com/media/EuQqBupWYAEcypW.jpg")</f>
        <v>https://pbs.twimg.com/media/EuQqBupWYAEcypW.jpg</v>
      </c>
      <c r="AJ206" t="s">
        <v>46</v>
      </c>
      <c r="AK206" t="s">
        <v>47</v>
      </c>
    </row>
    <row r="207" spans="1:37" x14ac:dyDescent="0.25">
      <c r="A207" t="s">
        <v>36</v>
      </c>
      <c r="B207" t="s">
        <v>610</v>
      </c>
      <c r="C207" t="s">
        <v>608</v>
      </c>
      <c r="D207" t="s">
        <v>46</v>
      </c>
      <c r="E207" t="s">
        <v>203</v>
      </c>
      <c r="F207" t="s">
        <v>58</v>
      </c>
      <c r="G207" t="str">
        <f>HYPERLINK("https://twitter.com/1352157853059002369/status/1361549334534361088")</f>
        <v>https://twitter.com/1352157853059002369/status/1361549334534361088</v>
      </c>
      <c r="H207" t="s">
        <v>42</v>
      </c>
      <c r="I207" t="s">
        <v>609</v>
      </c>
      <c r="J207" t="str">
        <f>HYPERLINK("http://twitter.com/AliquluCeferov")</f>
        <v>http://twitter.com/AliquluCeferov</v>
      </c>
      <c r="K207">
        <v>66</v>
      </c>
      <c r="L207" t="s">
        <v>60</v>
      </c>
      <c r="N207" t="s">
        <v>61</v>
      </c>
      <c r="R207" t="s">
        <v>54</v>
      </c>
      <c r="W207">
        <v>0</v>
      </c>
      <c r="X207">
        <v>0</v>
      </c>
      <c r="AE207">
        <v>0</v>
      </c>
      <c r="AI207" t="str">
        <f>HYPERLINK("https://pbs.twimg.com/media/EuQq97nXIAIGlxZ.jpg")</f>
        <v>https://pbs.twimg.com/media/EuQq97nXIAIGlxZ.jpg</v>
      </c>
      <c r="AJ207" t="s">
        <v>46</v>
      </c>
      <c r="AK207" t="s">
        <v>47</v>
      </c>
    </row>
    <row r="208" spans="1:37" x14ac:dyDescent="0.25">
      <c r="A208" t="s">
        <v>36</v>
      </c>
      <c r="B208" t="s">
        <v>610</v>
      </c>
      <c r="C208" t="s">
        <v>611</v>
      </c>
      <c r="D208" t="s">
        <v>46</v>
      </c>
      <c r="E208" t="s">
        <v>612</v>
      </c>
      <c r="F208" t="s">
        <v>41</v>
      </c>
      <c r="G208" t="str">
        <f>HYPERLINK("https://twitter.com/1119594938843398144/status/1361549177101164546")</f>
        <v>https://twitter.com/1119594938843398144/status/1361549177101164546</v>
      </c>
      <c r="H208" t="s">
        <v>42</v>
      </c>
      <c r="I208" t="s">
        <v>613</v>
      </c>
      <c r="J208" t="str">
        <f>HYPERLINK("http://twitter.com/masamediakz")</f>
        <v>http://twitter.com/masamediakz</v>
      </c>
      <c r="K208">
        <v>398</v>
      </c>
      <c r="N208" t="s">
        <v>61</v>
      </c>
      <c r="R208" t="s">
        <v>54</v>
      </c>
      <c r="S208" t="s">
        <v>614</v>
      </c>
      <c r="W208">
        <v>0</v>
      </c>
      <c r="X208">
        <v>0</v>
      </c>
      <c r="AE208">
        <v>0</v>
      </c>
      <c r="AF208">
        <v>0</v>
      </c>
      <c r="AJ208" t="s">
        <v>46</v>
      </c>
      <c r="AK208" t="s">
        <v>47</v>
      </c>
    </row>
    <row r="209" spans="1:37" x14ac:dyDescent="0.25">
      <c r="A209" t="s">
        <v>36</v>
      </c>
      <c r="B209" t="s">
        <v>615</v>
      </c>
      <c r="C209" t="s">
        <v>616</v>
      </c>
      <c r="D209" t="s">
        <v>46</v>
      </c>
      <c r="E209" t="s">
        <v>617</v>
      </c>
      <c r="F209" t="s">
        <v>41</v>
      </c>
      <c r="G209" t="str">
        <f>HYPERLINK("https://vk.com/wall-201026574_477")</f>
        <v>https://vk.com/wall-201026574_477</v>
      </c>
      <c r="H209" t="s">
        <v>42</v>
      </c>
      <c r="I209" t="s">
        <v>259</v>
      </c>
      <c r="J209" t="str">
        <f>HYPERLINK("http://vk.com/club201026574")</f>
        <v>http://vk.com/club201026574</v>
      </c>
      <c r="K209">
        <v>28</v>
      </c>
      <c r="L209" t="s">
        <v>52</v>
      </c>
      <c r="N209" t="s">
        <v>53</v>
      </c>
      <c r="O209" t="s">
        <v>259</v>
      </c>
      <c r="P209" t="str">
        <f>HYPERLINK("http://vk.com/club201026574")</f>
        <v>http://vk.com/club201026574</v>
      </c>
      <c r="Q209">
        <v>28</v>
      </c>
      <c r="R209" t="s">
        <v>54</v>
      </c>
      <c r="S209" t="s">
        <v>55</v>
      </c>
      <c r="AJ209" t="s">
        <v>46</v>
      </c>
      <c r="AK209" t="s">
        <v>47</v>
      </c>
    </row>
    <row r="210" spans="1:37" x14ac:dyDescent="0.25">
      <c r="A210" t="s">
        <v>36</v>
      </c>
      <c r="B210" t="s">
        <v>618</v>
      </c>
      <c r="C210" t="s">
        <v>616</v>
      </c>
      <c r="D210" t="s">
        <v>46</v>
      </c>
      <c r="E210" t="s">
        <v>617</v>
      </c>
      <c r="F210" t="s">
        <v>41</v>
      </c>
      <c r="G210" t="str">
        <f>HYPERLINK("https://vk.com/wall-122863808_22658")</f>
        <v>https://vk.com/wall-122863808_22658</v>
      </c>
      <c r="H210" t="s">
        <v>42</v>
      </c>
      <c r="I210" t="s">
        <v>241</v>
      </c>
      <c r="J210" t="str">
        <f>HYPERLINK("http://vk.com/club122863808")</f>
        <v>http://vk.com/club122863808</v>
      </c>
      <c r="K210">
        <v>104</v>
      </c>
      <c r="L210" t="s">
        <v>52</v>
      </c>
      <c r="N210" t="s">
        <v>53</v>
      </c>
      <c r="O210" t="s">
        <v>241</v>
      </c>
      <c r="P210" t="str">
        <f>HYPERLINK("http://vk.com/club122863808")</f>
        <v>http://vk.com/club122863808</v>
      </c>
      <c r="Q210">
        <v>104</v>
      </c>
      <c r="R210" t="s">
        <v>54</v>
      </c>
      <c r="S210" t="s">
        <v>55</v>
      </c>
      <c r="AJ210" t="s">
        <v>46</v>
      </c>
      <c r="AK210" t="s">
        <v>47</v>
      </c>
    </row>
    <row r="211" spans="1:37" x14ac:dyDescent="0.25">
      <c r="A211" t="s">
        <v>36</v>
      </c>
      <c r="B211" t="s">
        <v>618</v>
      </c>
      <c r="C211" t="s">
        <v>619</v>
      </c>
      <c r="D211" t="s">
        <v>46</v>
      </c>
      <c r="E211" t="s">
        <v>620</v>
      </c>
      <c r="F211" t="s">
        <v>58</v>
      </c>
      <c r="G211" t="str">
        <f>HYPERLINK("https://www.facebook.com/ella.qedirli/posts/445722839951576")</f>
        <v>https://www.facebook.com/ella.qedirli/posts/445722839951576</v>
      </c>
      <c r="H211" t="s">
        <v>211</v>
      </c>
      <c r="I211" t="s">
        <v>621</v>
      </c>
      <c r="J211" t="str">
        <f>HYPERLINK("https://www.facebook.com/100035415915014")</f>
        <v>https://www.facebook.com/100035415915014</v>
      </c>
      <c r="K211">
        <v>58</v>
      </c>
      <c r="L211" t="s">
        <v>117</v>
      </c>
      <c r="N211" t="s">
        <v>68</v>
      </c>
      <c r="O211" t="s">
        <v>621</v>
      </c>
      <c r="P211" t="str">
        <f>HYPERLINK("https://www.facebook.com/100035415915014")</f>
        <v>https://www.facebook.com/100035415915014</v>
      </c>
      <c r="Q211">
        <v>58</v>
      </c>
      <c r="R211" t="s">
        <v>54</v>
      </c>
      <c r="S211" t="s">
        <v>55</v>
      </c>
      <c r="T211" t="s">
        <v>70</v>
      </c>
      <c r="U211" t="s">
        <v>70</v>
      </c>
      <c r="W211">
        <v>0</v>
      </c>
      <c r="X211">
        <v>0</v>
      </c>
      <c r="AE211">
        <v>0</v>
      </c>
      <c r="AF211">
        <v>0</v>
      </c>
      <c r="AI211" t="s">
        <v>622</v>
      </c>
      <c r="AJ211" t="s">
        <v>46</v>
      </c>
      <c r="AK211" t="s">
        <v>47</v>
      </c>
    </row>
    <row r="212" spans="1:37" x14ac:dyDescent="0.25">
      <c r="A212" t="s">
        <v>36</v>
      </c>
      <c r="B212" t="s">
        <v>618</v>
      </c>
      <c r="C212" t="s">
        <v>623</v>
      </c>
      <c r="D212" t="s">
        <v>624</v>
      </c>
      <c r="E212" t="s">
        <v>625</v>
      </c>
      <c r="F212" t="s">
        <v>41</v>
      </c>
      <c r="G212" t="str">
        <f>HYPERLINK("https://www.youtube.com/watch?v=obs_0OuB4cI")</f>
        <v>https://www.youtube.com/watch?v=obs_0OuB4cI</v>
      </c>
      <c r="H212" t="s">
        <v>42</v>
      </c>
      <c r="I212" t="s">
        <v>626</v>
      </c>
      <c r="J212" t="str">
        <f>HYPERLINK("https://www.youtube.com/channel/UCFYlOPw8dpNwH2GZtvFUMKA")</f>
        <v>https://www.youtube.com/channel/UCFYlOPw8dpNwH2GZtvFUMKA</v>
      </c>
      <c r="K212">
        <v>152</v>
      </c>
      <c r="N212" t="s">
        <v>165</v>
      </c>
      <c r="O212" t="s">
        <v>626</v>
      </c>
      <c r="P212" t="str">
        <f>HYPERLINK("https://www.youtube.com/channel/UCFYlOPw8dpNwH2GZtvFUMKA")</f>
        <v>https://www.youtube.com/channel/UCFYlOPw8dpNwH2GZtvFUMKA</v>
      </c>
      <c r="Q212">
        <v>152</v>
      </c>
      <c r="R212" t="s">
        <v>54</v>
      </c>
      <c r="S212" t="s">
        <v>55</v>
      </c>
      <c r="W212">
        <v>0</v>
      </c>
      <c r="X212">
        <v>0</v>
      </c>
      <c r="AE212">
        <v>0</v>
      </c>
      <c r="AG212">
        <v>4</v>
      </c>
      <c r="AI212" t="str">
        <f>HYPERLINK("https://i.ytimg.com/vi/obs_0OuB4cI/maxresdefault.jpg")</f>
        <v>https://i.ytimg.com/vi/obs_0OuB4cI/maxresdefault.jpg</v>
      </c>
      <c r="AJ212" t="s">
        <v>46</v>
      </c>
      <c r="AK212" t="s">
        <v>47</v>
      </c>
    </row>
    <row r="213" spans="1:37" x14ac:dyDescent="0.25">
      <c r="A213" t="s">
        <v>36</v>
      </c>
      <c r="B213" t="s">
        <v>618</v>
      </c>
      <c r="C213" t="s">
        <v>573</v>
      </c>
      <c r="D213" t="s">
        <v>46</v>
      </c>
      <c r="E213" t="s">
        <v>627</v>
      </c>
      <c r="F213" t="s">
        <v>41</v>
      </c>
      <c r="G213" t="str">
        <f>HYPERLINK("https://telegram.me/SozOyunu/1779437")</f>
        <v>https://telegram.me/SozOyunu/1779437</v>
      </c>
      <c r="H213" t="s">
        <v>42</v>
      </c>
      <c r="I213" t="s">
        <v>628</v>
      </c>
      <c r="J213" t="str">
        <f>HYPERLINK("https://telegram.me/sozoyunusobot")</f>
        <v>https://telegram.me/sozoyunusobot</v>
      </c>
      <c r="N213" t="s">
        <v>337</v>
      </c>
      <c r="O213" t="s">
        <v>629</v>
      </c>
      <c r="P213" t="str">
        <f>HYPERLINK("https://telegram.me/sozoyunu")</f>
        <v>https://telegram.me/sozoyunu</v>
      </c>
      <c r="Q213">
        <v>1096</v>
      </c>
      <c r="R213" t="s">
        <v>338</v>
      </c>
      <c r="AJ213" t="s">
        <v>46</v>
      </c>
      <c r="AK213" t="s">
        <v>47</v>
      </c>
    </row>
    <row r="214" spans="1:37" x14ac:dyDescent="0.25">
      <c r="A214" t="s">
        <v>36</v>
      </c>
      <c r="B214" t="s">
        <v>618</v>
      </c>
      <c r="C214" t="s">
        <v>573</v>
      </c>
      <c r="D214" t="s">
        <v>46</v>
      </c>
      <c r="E214" t="s">
        <v>630</v>
      </c>
      <c r="F214" t="s">
        <v>41</v>
      </c>
      <c r="G214" t="str">
        <f>HYPERLINK("https://telegram.me/SozOyunu/1779436")</f>
        <v>https://telegram.me/SozOyunu/1779436</v>
      </c>
      <c r="H214" t="s">
        <v>42</v>
      </c>
      <c r="I214" t="s">
        <v>631</v>
      </c>
      <c r="J214" t="str">
        <f>HYPERLINK("https://telegram.me/1253466851")</f>
        <v>https://telegram.me/1253466851</v>
      </c>
      <c r="L214" t="s">
        <v>60</v>
      </c>
      <c r="N214" t="s">
        <v>337</v>
      </c>
      <c r="O214" t="s">
        <v>629</v>
      </c>
      <c r="P214" t="str">
        <f>HYPERLINK("https://telegram.me/sozoyunu")</f>
        <v>https://telegram.me/sozoyunu</v>
      </c>
      <c r="Q214">
        <v>1096</v>
      </c>
      <c r="R214" t="s">
        <v>338</v>
      </c>
      <c r="AJ214" t="s">
        <v>46</v>
      </c>
      <c r="AK214" t="s">
        <v>47</v>
      </c>
    </row>
    <row r="215" spans="1:37" x14ac:dyDescent="0.25">
      <c r="A215" t="s">
        <v>36</v>
      </c>
      <c r="B215" t="s">
        <v>632</v>
      </c>
      <c r="C215" t="s">
        <v>633</v>
      </c>
      <c r="D215" t="s">
        <v>634</v>
      </c>
      <c r="E215" t="s">
        <v>635</v>
      </c>
      <c r="F215" t="s">
        <v>73</v>
      </c>
      <c r="G215" t="str">
        <f>HYPERLINK("https://vk.com/wall-28121566_972401?reply=972782&amp;thread=972411")</f>
        <v>https://vk.com/wall-28121566_972401?reply=972782&amp;thread=972411</v>
      </c>
      <c r="H215" t="s">
        <v>42</v>
      </c>
      <c r="I215" t="s">
        <v>636</v>
      </c>
      <c r="J215" t="str">
        <f>HYPERLINK("http://vk.com/id476833713")</f>
        <v>http://vk.com/id476833713</v>
      </c>
      <c r="K215">
        <v>115</v>
      </c>
      <c r="L215" t="s">
        <v>60</v>
      </c>
      <c r="N215" t="s">
        <v>53</v>
      </c>
      <c r="O215" t="s">
        <v>637</v>
      </c>
      <c r="P215" t="str">
        <f>HYPERLINK("http://vk.com/club28121566")</f>
        <v>http://vk.com/club28121566</v>
      </c>
      <c r="Q215">
        <v>50091</v>
      </c>
      <c r="R215" t="s">
        <v>54</v>
      </c>
      <c r="S215" t="s">
        <v>131</v>
      </c>
      <c r="T215" t="s">
        <v>638</v>
      </c>
      <c r="U215" t="s">
        <v>639</v>
      </c>
      <c r="AJ215" t="s">
        <v>46</v>
      </c>
      <c r="AK215" t="s">
        <v>47</v>
      </c>
    </row>
    <row r="216" spans="1:37" x14ac:dyDescent="0.25">
      <c r="A216" t="s">
        <v>36</v>
      </c>
      <c r="B216" t="s">
        <v>632</v>
      </c>
      <c r="C216" t="s">
        <v>619</v>
      </c>
      <c r="D216" t="s">
        <v>46</v>
      </c>
      <c r="E216" t="s">
        <v>620</v>
      </c>
      <c r="F216" t="s">
        <v>58</v>
      </c>
      <c r="G216" t="str">
        <f>HYPERLINK("https://www.facebook.com/ella.qedirli/posts/445722593284934")</f>
        <v>https://www.facebook.com/ella.qedirli/posts/445722593284934</v>
      </c>
      <c r="H216" t="s">
        <v>211</v>
      </c>
      <c r="I216" t="s">
        <v>621</v>
      </c>
      <c r="J216" t="str">
        <f>HYPERLINK("https://www.facebook.com/100035415915014")</f>
        <v>https://www.facebook.com/100035415915014</v>
      </c>
      <c r="K216">
        <v>58</v>
      </c>
      <c r="L216" t="s">
        <v>117</v>
      </c>
      <c r="N216" t="s">
        <v>68</v>
      </c>
      <c r="O216" t="s">
        <v>621</v>
      </c>
      <c r="P216" t="str">
        <f>HYPERLINK("https://www.facebook.com/100035415915014")</f>
        <v>https://www.facebook.com/100035415915014</v>
      </c>
      <c r="Q216">
        <v>58</v>
      </c>
      <c r="R216" t="s">
        <v>54</v>
      </c>
      <c r="S216" t="s">
        <v>55</v>
      </c>
      <c r="T216" t="s">
        <v>70</v>
      </c>
      <c r="U216" t="s">
        <v>70</v>
      </c>
      <c r="W216">
        <v>0</v>
      </c>
      <c r="X216">
        <v>0</v>
      </c>
      <c r="AE216">
        <v>0</v>
      </c>
      <c r="AF216">
        <v>0</v>
      </c>
      <c r="AI216" t="s">
        <v>622</v>
      </c>
      <c r="AJ216" t="s">
        <v>46</v>
      </c>
      <c r="AK216" t="s">
        <v>47</v>
      </c>
    </row>
    <row r="217" spans="1:37" x14ac:dyDescent="0.25">
      <c r="A217" t="s">
        <v>36</v>
      </c>
      <c r="B217" t="s">
        <v>632</v>
      </c>
      <c r="C217" t="s">
        <v>640</v>
      </c>
      <c r="D217" t="s">
        <v>46</v>
      </c>
      <c r="E217" t="s">
        <v>641</v>
      </c>
      <c r="F217" t="s">
        <v>86</v>
      </c>
      <c r="G217" t="str">
        <f>HYPERLINK("https://twitter.com/1310288068633485313/status/1361548380795588608")</f>
        <v>https://twitter.com/1310288068633485313/status/1361548380795588608</v>
      </c>
      <c r="H217" t="s">
        <v>42</v>
      </c>
      <c r="I217" t="s">
        <v>642</v>
      </c>
      <c r="J217" t="str">
        <f>HYPERLINK("http://twitter.com/VintageGreen5")</f>
        <v>http://twitter.com/VintageGreen5</v>
      </c>
      <c r="K217">
        <v>10</v>
      </c>
      <c r="N217" t="s">
        <v>61</v>
      </c>
      <c r="R217" t="s">
        <v>54</v>
      </c>
      <c r="W217">
        <v>0</v>
      </c>
      <c r="X217">
        <v>0</v>
      </c>
      <c r="AE217">
        <v>0</v>
      </c>
      <c r="AF217">
        <v>0</v>
      </c>
      <c r="AJ217" t="s">
        <v>46</v>
      </c>
      <c r="AK217" t="s">
        <v>47</v>
      </c>
    </row>
    <row r="218" spans="1:37" x14ac:dyDescent="0.25">
      <c r="A218" t="s">
        <v>36</v>
      </c>
      <c r="B218" t="s">
        <v>632</v>
      </c>
      <c r="C218" t="s">
        <v>438</v>
      </c>
      <c r="D218" t="s">
        <v>46</v>
      </c>
      <c r="E218" t="s">
        <v>643</v>
      </c>
      <c r="F218" t="s">
        <v>41</v>
      </c>
      <c r="G218" t="str">
        <f>HYPERLINK("https://www.facebook.com/ictimai.tv/posts/3710414012411870")</f>
        <v>https://www.facebook.com/ictimai.tv/posts/3710414012411870</v>
      </c>
      <c r="H218" t="s">
        <v>42</v>
      </c>
      <c r="I218" t="s">
        <v>442</v>
      </c>
      <c r="J218" t="str">
        <f>HYPERLINK("https://www.facebook.com/982504868536145")</f>
        <v>https://www.facebook.com/982504868536145</v>
      </c>
      <c r="K218">
        <v>325297</v>
      </c>
      <c r="L218" t="s">
        <v>52</v>
      </c>
      <c r="N218" t="s">
        <v>68</v>
      </c>
      <c r="O218" t="s">
        <v>442</v>
      </c>
      <c r="P218" t="str">
        <f>HYPERLINK("https://www.facebook.com/982504868536145")</f>
        <v>https://www.facebook.com/982504868536145</v>
      </c>
      <c r="Q218">
        <v>325297</v>
      </c>
      <c r="R218" t="s">
        <v>54</v>
      </c>
      <c r="S218" t="s">
        <v>55</v>
      </c>
      <c r="W218">
        <v>11</v>
      </c>
      <c r="X218">
        <v>11</v>
      </c>
      <c r="AE218">
        <v>0</v>
      </c>
      <c r="AF218">
        <v>1</v>
      </c>
      <c r="AI218" t="str">
        <f>HYPERLINK("https://scontent-hel3-1.xx.fbcdn.net/v/t15.5256-10/p180x540/134231123_440558094035887_7199095893728315387_n.jpg?_nc_cat=107&amp;ccb=3&amp;_nc_sid=ad6a45&amp;_nc_ohc=0spMOlHCiWYAX8NNXwr&amp;_nc_ht=scontent-hel3-1.xx&amp;tp=6&amp;oh=260d7e2b000c41b01113e6c0fa31c6d0&amp;oe=60522C83")</f>
        <v>https://scontent-hel3-1.xx.fbcdn.net/v/t15.5256-10/p180x540/134231123_440558094035887_7199095893728315387_n.jpg?_nc_cat=107&amp;ccb=3&amp;_nc_sid=ad6a45&amp;_nc_ohc=0spMOlHCiWYAX8NNXwr&amp;_nc_ht=scontent-hel3-1.xx&amp;tp=6&amp;oh=260d7e2b000c41b01113e6c0fa31c6d0&amp;oe=60522C83</v>
      </c>
      <c r="AJ218" t="s">
        <v>46</v>
      </c>
      <c r="AK218" t="s">
        <v>47</v>
      </c>
    </row>
    <row r="219" spans="1:37" x14ac:dyDescent="0.25">
      <c r="A219" t="s">
        <v>36</v>
      </c>
      <c r="B219" t="s">
        <v>644</v>
      </c>
      <c r="C219" t="s">
        <v>619</v>
      </c>
      <c r="D219" t="s">
        <v>46</v>
      </c>
      <c r="E219" t="s">
        <v>620</v>
      </c>
      <c r="F219" t="s">
        <v>58</v>
      </c>
      <c r="G219" t="str">
        <f>HYPERLINK("https://www.facebook.com/ella.qedirli/posts/445722183284975")</f>
        <v>https://www.facebook.com/ella.qedirli/posts/445722183284975</v>
      </c>
      <c r="H219" t="s">
        <v>211</v>
      </c>
      <c r="I219" t="s">
        <v>621</v>
      </c>
      <c r="J219" t="str">
        <f>HYPERLINK("https://www.facebook.com/100035415915014")</f>
        <v>https://www.facebook.com/100035415915014</v>
      </c>
      <c r="K219">
        <v>58</v>
      </c>
      <c r="L219" t="s">
        <v>117</v>
      </c>
      <c r="N219" t="s">
        <v>68</v>
      </c>
      <c r="O219" t="s">
        <v>621</v>
      </c>
      <c r="P219" t="str">
        <f>HYPERLINK("https://www.facebook.com/100035415915014")</f>
        <v>https://www.facebook.com/100035415915014</v>
      </c>
      <c r="Q219">
        <v>58</v>
      </c>
      <c r="R219" t="s">
        <v>54</v>
      </c>
      <c r="S219" t="s">
        <v>55</v>
      </c>
      <c r="T219" t="s">
        <v>70</v>
      </c>
      <c r="U219" t="s">
        <v>70</v>
      </c>
      <c r="W219">
        <v>0</v>
      </c>
      <c r="X219">
        <v>0</v>
      </c>
      <c r="AE219">
        <v>0</v>
      </c>
      <c r="AF219">
        <v>0</v>
      </c>
      <c r="AI219" t="s">
        <v>622</v>
      </c>
      <c r="AJ219" t="s">
        <v>46</v>
      </c>
      <c r="AK219" t="s">
        <v>47</v>
      </c>
    </row>
    <row r="220" spans="1:37" x14ac:dyDescent="0.25">
      <c r="A220" t="s">
        <v>36</v>
      </c>
      <c r="B220" t="s">
        <v>645</v>
      </c>
      <c r="C220" t="s">
        <v>432</v>
      </c>
      <c r="D220" t="s">
        <v>646</v>
      </c>
      <c r="E220" t="s">
        <v>647</v>
      </c>
      <c r="F220" t="s">
        <v>73</v>
      </c>
      <c r="G220" t="str">
        <f>HYPERLINK("https://www.facebook.com/groups/531638030735469/permalink/858712981361304/?comment_id=859403911292211")</f>
        <v>https://www.facebook.com/groups/531638030735469/permalink/858712981361304/?comment_id=859403911292211</v>
      </c>
      <c r="H220" t="s">
        <v>42</v>
      </c>
      <c r="I220" t="s">
        <v>648</v>
      </c>
      <c r="J220" t="str">
        <f>HYPERLINK("https://www.facebook.com/100002933022645")</f>
        <v>https://www.facebook.com/100002933022645</v>
      </c>
      <c r="K220">
        <v>0</v>
      </c>
      <c r="L220" t="s">
        <v>60</v>
      </c>
      <c r="M220">
        <v>40</v>
      </c>
      <c r="N220" t="s">
        <v>68</v>
      </c>
      <c r="O220" t="s">
        <v>649</v>
      </c>
      <c r="P220" t="str">
        <f>HYPERLINK("https://www.facebook.com/531638030735469")</f>
        <v>https://www.facebook.com/531638030735469</v>
      </c>
      <c r="Q220">
        <v>56052</v>
      </c>
      <c r="R220" t="s">
        <v>54</v>
      </c>
      <c r="S220" t="s">
        <v>55</v>
      </c>
      <c r="T220" t="s">
        <v>70</v>
      </c>
      <c r="U220" t="s">
        <v>70</v>
      </c>
      <c r="W220">
        <v>0</v>
      </c>
      <c r="X220">
        <v>0</v>
      </c>
      <c r="AE220">
        <v>0</v>
      </c>
      <c r="AJ220" t="s">
        <v>46</v>
      </c>
      <c r="AK220" t="s">
        <v>47</v>
      </c>
    </row>
    <row r="221" spans="1:37" x14ac:dyDescent="0.25">
      <c r="A221" t="s">
        <v>36</v>
      </c>
      <c r="B221" t="s">
        <v>645</v>
      </c>
      <c r="C221" t="s">
        <v>562</v>
      </c>
      <c r="D221" t="s">
        <v>46</v>
      </c>
      <c r="E221" t="s">
        <v>620</v>
      </c>
      <c r="F221" t="s">
        <v>58</v>
      </c>
      <c r="G221" t="str">
        <f>HYPERLINK("https://www.facebook.com/ella.qedirli/posts/445721766618350")</f>
        <v>https://www.facebook.com/ella.qedirli/posts/445721766618350</v>
      </c>
      <c r="H221" t="s">
        <v>211</v>
      </c>
      <c r="I221" t="s">
        <v>621</v>
      </c>
      <c r="J221" t="str">
        <f>HYPERLINK("https://www.facebook.com/100035415915014")</f>
        <v>https://www.facebook.com/100035415915014</v>
      </c>
      <c r="K221">
        <v>58</v>
      </c>
      <c r="L221" t="s">
        <v>117</v>
      </c>
      <c r="N221" t="s">
        <v>68</v>
      </c>
      <c r="O221" t="s">
        <v>621</v>
      </c>
      <c r="P221" t="str">
        <f>HYPERLINK("https://www.facebook.com/100035415915014")</f>
        <v>https://www.facebook.com/100035415915014</v>
      </c>
      <c r="Q221">
        <v>58</v>
      </c>
      <c r="R221" t="s">
        <v>54</v>
      </c>
      <c r="S221" t="s">
        <v>55</v>
      </c>
      <c r="T221" t="s">
        <v>70</v>
      </c>
      <c r="U221" t="s">
        <v>70</v>
      </c>
      <c r="W221">
        <v>0</v>
      </c>
      <c r="X221">
        <v>0</v>
      </c>
      <c r="AE221">
        <v>0</v>
      </c>
      <c r="AF221">
        <v>0</v>
      </c>
      <c r="AI221" t="s">
        <v>622</v>
      </c>
      <c r="AJ221" t="s">
        <v>46</v>
      </c>
      <c r="AK221" t="s">
        <v>47</v>
      </c>
    </row>
    <row r="222" spans="1:37" x14ac:dyDescent="0.25">
      <c r="A222" t="s">
        <v>36</v>
      </c>
      <c r="B222" t="s">
        <v>650</v>
      </c>
      <c r="C222" t="s">
        <v>194</v>
      </c>
      <c r="D222" t="s">
        <v>46</v>
      </c>
      <c r="E222" t="s">
        <v>428</v>
      </c>
      <c r="F222" t="s">
        <v>58</v>
      </c>
      <c r="G222" t="str">
        <f>HYPERLINK("https://www.facebook.com/groups/1691132847841504/permalink/2821661751455269")</f>
        <v>https://www.facebook.com/groups/1691132847841504/permalink/2821661751455269</v>
      </c>
      <c r="H222" t="s">
        <v>42</v>
      </c>
      <c r="I222" t="s">
        <v>651</v>
      </c>
      <c r="J222" t="str">
        <f>HYPERLINK("https://www.facebook.com/100041229799499")</f>
        <v>https://www.facebook.com/100041229799499</v>
      </c>
      <c r="K222">
        <v>4362</v>
      </c>
      <c r="L222" t="s">
        <v>60</v>
      </c>
      <c r="N222" t="s">
        <v>68</v>
      </c>
      <c r="O222" t="s">
        <v>652</v>
      </c>
      <c r="P222" t="str">
        <f>HYPERLINK("https://www.facebook.com/1691132847841504")</f>
        <v>https://www.facebook.com/1691132847841504</v>
      </c>
      <c r="Q222">
        <v>22316</v>
      </c>
      <c r="R222" t="s">
        <v>54</v>
      </c>
      <c r="S222" t="s">
        <v>55</v>
      </c>
      <c r="T222" t="s">
        <v>653</v>
      </c>
      <c r="U222" t="s">
        <v>653</v>
      </c>
      <c r="W222">
        <v>2</v>
      </c>
      <c r="X222">
        <v>2</v>
      </c>
      <c r="AE222">
        <v>0</v>
      </c>
      <c r="AF222">
        <v>0</v>
      </c>
      <c r="AJ222" t="s">
        <v>46</v>
      </c>
      <c r="AK222" t="s">
        <v>47</v>
      </c>
    </row>
    <row r="223" spans="1:37" x14ac:dyDescent="0.25">
      <c r="A223" t="s">
        <v>36</v>
      </c>
      <c r="B223" t="s">
        <v>650</v>
      </c>
      <c r="C223" t="s">
        <v>619</v>
      </c>
      <c r="D223" t="s">
        <v>46</v>
      </c>
      <c r="E223" t="s">
        <v>620</v>
      </c>
      <c r="F223" t="s">
        <v>58</v>
      </c>
      <c r="G223" t="str">
        <f>HYPERLINK("https://www.facebook.com/ella.qedirli/posts/445721623285031")</f>
        <v>https://www.facebook.com/ella.qedirli/posts/445721623285031</v>
      </c>
      <c r="H223" t="s">
        <v>211</v>
      </c>
      <c r="I223" t="s">
        <v>621</v>
      </c>
      <c r="J223" t="str">
        <f>HYPERLINK("https://www.facebook.com/100035415915014")</f>
        <v>https://www.facebook.com/100035415915014</v>
      </c>
      <c r="K223">
        <v>58</v>
      </c>
      <c r="L223" t="s">
        <v>117</v>
      </c>
      <c r="N223" t="s">
        <v>68</v>
      </c>
      <c r="O223" t="s">
        <v>621</v>
      </c>
      <c r="P223" t="str">
        <f>HYPERLINK("https://www.facebook.com/100035415915014")</f>
        <v>https://www.facebook.com/100035415915014</v>
      </c>
      <c r="Q223">
        <v>58</v>
      </c>
      <c r="R223" t="s">
        <v>54</v>
      </c>
      <c r="S223" t="s">
        <v>55</v>
      </c>
      <c r="T223" t="s">
        <v>70</v>
      </c>
      <c r="U223" t="s">
        <v>70</v>
      </c>
      <c r="W223">
        <v>0</v>
      </c>
      <c r="X223">
        <v>0</v>
      </c>
      <c r="AE223">
        <v>0</v>
      </c>
      <c r="AF223">
        <v>0</v>
      </c>
      <c r="AI223" t="s">
        <v>622</v>
      </c>
      <c r="AJ223" t="s">
        <v>46</v>
      </c>
      <c r="AK223" t="s">
        <v>47</v>
      </c>
    </row>
    <row r="224" spans="1:37" x14ac:dyDescent="0.25">
      <c r="A224" t="s">
        <v>36</v>
      </c>
      <c r="B224" t="s">
        <v>650</v>
      </c>
      <c r="C224" t="s">
        <v>577</v>
      </c>
      <c r="D224" t="s">
        <v>46</v>
      </c>
      <c r="E224" t="s">
        <v>654</v>
      </c>
      <c r="F224" t="s">
        <v>41</v>
      </c>
      <c r="G224" t="str">
        <f>HYPERLINK("https://www.facebook.com/groups/gulya.quliyeva/permalink/3432212123553886")</f>
        <v>https://www.facebook.com/groups/gulya.quliyeva/permalink/3432212123553886</v>
      </c>
      <c r="H224" t="s">
        <v>42</v>
      </c>
      <c r="I224" t="s">
        <v>655</v>
      </c>
      <c r="J224" t="str">
        <f>HYPERLINK("https://www.facebook.com/100022365375612")</f>
        <v>https://www.facebook.com/100022365375612</v>
      </c>
      <c r="K224">
        <v>3917</v>
      </c>
      <c r="L224" t="s">
        <v>60</v>
      </c>
      <c r="N224" t="s">
        <v>68</v>
      </c>
      <c r="O224" t="s">
        <v>656</v>
      </c>
      <c r="P224" t="str">
        <f>HYPERLINK("https://www.facebook.com/115109595264172")</f>
        <v>https://www.facebook.com/115109595264172</v>
      </c>
      <c r="Q224">
        <v>14344</v>
      </c>
      <c r="R224" t="s">
        <v>54</v>
      </c>
      <c r="S224" t="s">
        <v>55</v>
      </c>
      <c r="T224" t="s">
        <v>70</v>
      </c>
      <c r="U224" t="s">
        <v>70</v>
      </c>
      <c r="W224">
        <v>0</v>
      </c>
      <c r="X224">
        <v>0</v>
      </c>
      <c r="AE224">
        <v>0</v>
      </c>
      <c r="AF224">
        <v>0</v>
      </c>
      <c r="AI224" t="str">
        <f>HYPERLINK("https://neqativ.com/uploads/posts/2021-02/1613449319_1613448606_1613385355_1607408299_1607408433855.png")</f>
        <v>https://neqativ.com/uploads/posts/2021-02/1613449319_1613448606_1613385355_1607408299_1607408433855.png</v>
      </c>
      <c r="AJ224" t="s">
        <v>46</v>
      </c>
      <c r="AK224" t="s">
        <v>47</v>
      </c>
    </row>
    <row r="225" spans="1:37" x14ac:dyDescent="0.25">
      <c r="A225" t="s">
        <v>36</v>
      </c>
      <c r="B225" t="s">
        <v>650</v>
      </c>
      <c r="C225" t="s">
        <v>417</v>
      </c>
      <c r="D225" t="s">
        <v>46</v>
      </c>
      <c r="E225" t="s">
        <v>654</v>
      </c>
      <c r="F225" t="s">
        <v>41</v>
      </c>
      <c r="G225" t="str">
        <f>HYPERLINK("https://www.facebook.com/groups/434011213302369/permalink/3633068563396602")</f>
        <v>https://www.facebook.com/groups/434011213302369/permalink/3633068563396602</v>
      </c>
      <c r="H225" t="s">
        <v>42</v>
      </c>
      <c r="I225" t="s">
        <v>655</v>
      </c>
      <c r="J225" t="str">
        <f>HYPERLINK("https://www.facebook.com/100022365375612")</f>
        <v>https://www.facebook.com/100022365375612</v>
      </c>
      <c r="K225">
        <v>3917</v>
      </c>
      <c r="L225" t="s">
        <v>60</v>
      </c>
      <c r="N225" t="s">
        <v>68</v>
      </c>
      <c r="O225" t="s">
        <v>507</v>
      </c>
      <c r="P225" t="str">
        <f>HYPERLINK("https://www.facebook.com/434011213302369")</f>
        <v>https://www.facebook.com/434011213302369</v>
      </c>
      <c r="Q225">
        <v>36208</v>
      </c>
      <c r="R225" t="s">
        <v>54</v>
      </c>
      <c r="S225" t="s">
        <v>55</v>
      </c>
      <c r="T225" t="s">
        <v>70</v>
      </c>
      <c r="U225" t="s">
        <v>70</v>
      </c>
      <c r="W225">
        <v>0</v>
      </c>
      <c r="X225">
        <v>0</v>
      </c>
      <c r="AE225">
        <v>0</v>
      </c>
      <c r="AF225">
        <v>0</v>
      </c>
      <c r="AI225" t="str">
        <f>HYPERLINK("https://neqativ.com/uploads/posts/2021-02/1613449319_1613448606_1613385355_1607408299_1607408433855.png")</f>
        <v>https://neqativ.com/uploads/posts/2021-02/1613449319_1613448606_1613385355_1607408299_1607408433855.png</v>
      </c>
      <c r="AJ225" t="s">
        <v>46</v>
      </c>
      <c r="AK225" t="s">
        <v>47</v>
      </c>
    </row>
    <row r="226" spans="1:37" x14ac:dyDescent="0.25">
      <c r="A226" t="s">
        <v>36</v>
      </c>
      <c r="B226" t="s">
        <v>650</v>
      </c>
      <c r="C226" t="s">
        <v>657</v>
      </c>
      <c r="D226" t="s">
        <v>46</v>
      </c>
      <c r="E226" t="s">
        <v>654</v>
      </c>
      <c r="F226" t="s">
        <v>41</v>
      </c>
      <c r="G226" t="str">
        <f>HYPERLINK("https://www.facebook.com/groups/qartal.qrupu/permalink/5149692661768930")</f>
        <v>https://www.facebook.com/groups/qartal.qrupu/permalink/5149692661768930</v>
      </c>
      <c r="H226" t="s">
        <v>42</v>
      </c>
      <c r="I226" t="s">
        <v>655</v>
      </c>
      <c r="J226" t="str">
        <f>HYPERLINK("https://www.facebook.com/100022365375612")</f>
        <v>https://www.facebook.com/100022365375612</v>
      </c>
      <c r="K226">
        <v>3917</v>
      </c>
      <c r="L226" t="s">
        <v>60</v>
      </c>
      <c r="N226" t="s">
        <v>68</v>
      </c>
      <c r="O226" t="s">
        <v>658</v>
      </c>
      <c r="P226" t="str">
        <f>HYPERLINK("https://www.facebook.com/698657156872525")</f>
        <v>https://www.facebook.com/698657156872525</v>
      </c>
      <c r="Q226">
        <v>23362</v>
      </c>
      <c r="R226" t="s">
        <v>54</v>
      </c>
      <c r="S226" t="s">
        <v>55</v>
      </c>
      <c r="T226" t="s">
        <v>70</v>
      </c>
      <c r="U226" t="s">
        <v>70</v>
      </c>
      <c r="W226">
        <v>0</v>
      </c>
      <c r="X226">
        <v>0</v>
      </c>
      <c r="AE226">
        <v>0</v>
      </c>
      <c r="AF226">
        <v>0</v>
      </c>
      <c r="AI226" t="str">
        <f>HYPERLINK("https://neqativ.com/uploads/posts/2021-02/1613449319_1613448606_1613385355_1607408299_1607408433855.png")</f>
        <v>https://neqativ.com/uploads/posts/2021-02/1613449319_1613448606_1613385355_1607408299_1607408433855.png</v>
      </c>
      <c r="AJ226" t="s">
        <v>46</v>
      </c>
      <c r="AK226" t="s">
        <v>47</v>
      </c>
    </row>
    <row r="227" spans="1:37" x14ac:dyDescent="0.25">
      <c r="A227" t="s">
        <v>36</v>
      </c>
      <c r="B227" t="s">
        <v>650</v>
      </c>
      <c r="C227" t="s">
        <v>659</v>
      </c>
      <c r="D227" t="s">
        <v>660</v>
      </c>
      <c r="E227" t="s">
        <v>661</v>
      </c>
      <c r="F227" t="s">
        <v>41</v>
      </c>
      <c r="G227" t="str">
        <f>HYPERLINK("https://salamnews.org/ru/news/read/412509")</f>
        <v>https://salamnews.org/ru/news/read/412509</v>
      </c>
      <c r="H227" t="s">
        <v>42</v>
      </c>
      <c r="I227" t="s">
        <v>662</v>
      </c>
      <c r="J227" t="str">
        <f>HYPERLINK("http://salamnews.org")</f>
        <v>http://salamnews.org</v>
      </c>
      <c r="N227" t="s">
        <v>663</v>
      </c>
      <c r="R227" t="s">
        <v>44</v>
      </c>
      <c r="S227" t="s">
        <v>55</v>
      </c>
      <c r="AJ227" t="s">
        <v>46</v>
      </c>
      <c r="AK227" t="s">
        <v>47</v>
      </c>
    </row>
    <row r="228" spans="1:37" x14ac:dyDescent="0.25">
      <c r="A228" t="s">
        <v>36</v>
      </c>
      <c r="B228" t="s">
        <v>664</v>
      </c>
      <c r="C228" t="s">
        <v>175</v>
      </c>
      <c r="D228" t="s">
        <v>46</v>
      </c>
      <c r="E228" t="s">
        <v>654</v>
      </c>
      <c r="F228" t="s">
        <v>41</v>
      </c>
      <c r="G228" t="str">
        <f>HYPERLINK("https://www.facebook.com/groups/783369441698966/permalink/3953735714662307")</f>
        <v>https://www.facebook.com/groups/783369441698966/permalink/3953735714662307</v>
      </c>
      <c r="H228" t="s">
        <v>42</v>
      </c>
      <c r="I228" t="s">
        <v>655</v>
      </c>
      <c r="J228" t="str">
        <f>HYPERLINK("https://www.facebook.com/100022365375612")</f>
        <v>https://www.facebook.com/100022365375612</v>
      </c>
      <c r="K228">
        <v>3917</v>
      </c>
      <c r="L228" t="s">
        <v>60</v>
      </c>
      <c r="N228" t="s">
        <v>68</v>
      </c>
      <c r="O228" t="s">
        <v>178</v>
      </c>
      <c r="P228" t="str">
        <f>HYPERLINK("https://www.facebook.com/783369441698966")</f>
        <v>https://www.facebook.com/783369441698966</v>
      </c>
      <c r="Q228">
        <v>9900</v>
      </c>
      <c r="R228" t="s">
        <v>54</v>
      </c>
      <c r="S228" t="s">
        <v>55</v>
      </c>
      <c r="T228" t="s">
        <v>70</v>
      </c>
      <c r="U228" t="s">
        <v>70</v>
      </c>
      <c r="W228">
        <v>0</v>
      </c>
      <c r="X228">
        <v>0</v>
      </c>
      <c r="AE228">
        <v>1</v>
      </c>
      <c r="AF228">
        <v>0</v>
      </c>
      <c r="AI228" t="str">
        <f>HYPERLINK("https://neqativ.com/uploads/posts/2021-02/1613449319_1613448606_1613385355_1607408299_1607408433855.png")</f>
        <v>https://neqativ.com/uploads/posts/2021-02/1613449319_1613448606_1613385355_1607408299_1607408433855.png</v>
      </c>
      <c r="AJ228" t="s">
        <v>46</v>
      </c>
      <c r="AK228" t="s">
        <v>47</v>
      </c>
    </row>
    <row r="229" spans="1:37" x14ac:dyDescent="0.25">
      <c r="A229" t="s">
        <v>36</v>
      </c>
      <c r="B229" t="s">
        <v>664</v>
      </c>
      <c r="C229" t="s">
        <v>665</v>
      </c>
      <c r="D229" t="s">
        <v>46</v>
      </c>
      <c r="E229" t="s">
        <v>654</v>
      </c>
      <c r="F229" t="s">
        <v>41</v>
      </c>
      <c r="G229" t="str">
        <f>HYPERLINK("https://www.facebook.com/groups/272919679784930/permalink/1068070986936458")</f>
        <v>https://www.facebook.com/groups/272919679784930/permalink/1068070986936458</v>
      </c>
      <c r="H229" t="s">
        <v>42</v>
      </c>
      <c r="I229" t="s">
        <v>655</v>
      </c>
      <c r="J229" t="str">
        <f>HYPERLINK("https://www.facebook.com/100022365375612")</f>
        <v>https://www.facebook.com/100022365375612</v>
      </c>
      <c r="K229">
        <v>3917</v>
      </c>
      <c r="L229" t="s">
        <v>60</v>
      </c>
      <c r="N229" t="s">
        <v>68</v>
      </c>
      <c r="O229" t="s">
        <v>666</v>
      </c>
      <c r="P229" t="str">
        <f>HYPERLINK("https://www.facebook.com/272919679784930")</f>
        <v>https://www.facebook.com/272919679784930</v>
      </c>
      <c r="Q229">
        <v>11968</v>
      </c>
      <c r="R229" t="s">
        <v>54</v>
      </c>
      <c r="S229" t="s">
        <v>55</v>
      </c>
      <c r="T229" t="s">
        <v>70</v>
      </c>
      <c r="U229" t="s">
        <v>70</v>
      </c>
      <c r="W229">
        <v>0</v>
      </c>
      <c r="X229">
        <v>0</v>
      </c>
      <c r="AE229">
        <v>0</v>
      </c>
      <c r="AF229">
        <v>0</v>
      </c>
      <c r="AI229" t="str">
        <f>HYPERLINK("https://neqativ.com/uploads/posts/2021-02/1613449319_1613448606_1613385355_1607408299_1607408433855.png")</f>
        <v>https://neqativ.com/uploads/posts/2021-02/1613449319_1613448606_1613385355_1607408299_1607408433855.png</v>
      </c>
      <c r="AJ229" t="s">
        <v>46</v>
      </c>
      <c r="AK229" t="s">
        <v>47</v>
      </c>
    </row>
    <row r="230" spans="1:37" x14ac:dyDescent="0.25">
      <c r="A230" t="s">
        <v>36</v>
      </c>
      <c r="B230" t="s">
        <v>664</v>
      </c>
      <c r="C230" t="s">
        <v>303</v>
      </c>
      <c r="D230" t="s">
        <v>46</v>
      </c>
      <c r="E230" t="s">
        <v>654</v>
      </c>
      <c r="F230" t="s">
        <v>41</v>
      </c>
      <c r="G230" t="str">
        <f>HYPERLINK("https://www.facebook.com/groups/kazus.az/permalink/2781470635402437")</f>
        <v>https://www.facebook.com/groups/kazus.az/permalink/2781470635402437</v>
      </c>
      <c r="H230" t="s">
        <v>42</v>
      </c>
      <c r="I230" t="s">
        <v>655</v>
      </c>
      <c r="J230" t="str">
        <f>HYPERLINK("https://www.facebook.com/100022365375612")</f>
        <v>https://www.facebook.com/100022365375612</v>
      </c>
      <c r="K230">
        <v>3917</v>
      </c>
      <c r="L230" t="s">
        <v>60</v>
      </c>
      <c r="N230" t="s">
        <v>68</v>
      </c>
      <c r="O230" t="s">
        <v>146</v>
      </c>
      <c r="P230" t="str">
        <f>HYPERLINK("https://www.facebook.com/2284728058410033")</f>
        <v>https://www.facebook.com/2284728058410033</v>
      </c>
      <c r="Q230">
        <v>16623</v>
      </c>
      <c r="R230" t="s">
        <v>54</v>
      </c>
      <c r="S230" t="s">
        <v>55</v>
      </c>
      <c r="T230" t="s">
        <v>70</v>
      </c>
      <c r="U230" t="s">
        <v>70</v>
      </c>
      <c r="W230">
        <v>0</v>
      </c>
      <c r="X230">
        <v>0</v>
      </c>
      <c r="AE230">
        <v>0</v>
      </c>
      <c r="AF230">
        <v>0</v>
      </c>
      <c r="AI230" t="str">
        <f>HYPERLINK("https://neqativ.com/uploads/posts/2021-02/1613449319_1613448606_1613385355_1607408299_1607408433855.png")</f>
        <v>https://neqativ.com/uploads/posts/2021-02/1613449319_1613448606_1613385355_1607408299_1607408433855.png</v>
      </c>
      <c r="AJ230" t="s">
        <v>46</v>
      </c>
      <c r="AK230" t="s">
        <v>47</v>
      </c>
    </row>
    <row r="231" spans="1:37" x14ac:dyDescent="0.25">
      <c r="A231" t="s">
        <v>36</v>
      </c>
      <c r="B231" t="s">
        <v>664</v>
      </c>
      <c r="C231" t="s">
        <v>667</v>
      </c>
      <c r="D231" t="s">
        <v>46</v>
      </c>
      <c r="E231" t="s">
        <v>654</v>
      </c>
      <c r="F231" t="s">
        <v>41</v>
      </c>
      <c r="G231" t="str">
        <f>HYPERLINK("https://www.facebook.com/groups/1225850744115021/permalink/4686023688097692")</f>
        <v>https://www.facebook.com/groups/1225850744115021/permalink/4686023688097692</v>
      </c>
      <c r="H231" t="s">
        <v>42</v>
      </c>
      <c r="I231" t="s">
        <v>655</v>
      </c>
      <c r="J231" t="str">
        <f>HYPERLINK("https://www.facebook.com/100022365375612")</f>
        <v>https://www.facebook.com/100022365375612</v>
      </c>
      <c r="K231">
        <v>3917</v>
      </c>
      <c r="L231" t="s">
        <v>60</v>
      </c>
      <c r="N231" t="s">
        <v>68</v>
      </c>
      <c r="O231" t="s">
        <v>668</v>
      </c>
      <c r="P231" t="str">
        <f>HYPERLINK("https://www.facebook.com/1225850744115021")</f>
        <v>https://www.facebook.com/1225850744115021</v>
      </c>
      <c r="Q231">
        <v>1280</v>
      </c>
      <c r="R231" t="s">
        <v>54</v>
      </c>
      <c r="S231" t="s">
        <v>55</v>
      </c>
      <c r="T231" t="s">
        <v>70</v>
      </c>
      <c r="U231" t="s">
        <v>70</v>
      </c>
      <c r="W231">
        <v>1</v>
      </c>
      <c r="X231">
        <v>1</v>
      </c>
      <c r="AE231">
        <v>0</v>
      </c>
      <c r="AF231">
        <v>0</v>
      </c>
      <c r="AI231" t="str">
        <f>HYPERLINK("https://neqativ.com/uploads/posts/2021-02/1613449319_1613448606_1613385355_1607408299_1607408433855.png")</f>
        <v>https://neqativ.com/uploads/posts/2021-02/1613449319_1613448606_1613385355_1607408299_1607408433855.png</v>
      </c>
      <c r="AJ231" t="s">
        <v>46</v>
      </c>
      <c r="AK231" t="s">
        <v>47</v>
      </c>
    </row>
    <row r="232" spans="1:37" x14ac:dyDescent="0.25">
      <c r="A232" t="s">
        <v>36</v>
      </c>
      <c r="B232" t="s">
        <v>664</v>
      </c>
      <c r="C232" t="s">
        <v>669</v>
      </c>
      <c r="D232" t="s">
        <v>670</v>
      </c>
      <c r="E232" t="s">
        <v>671</v>
      </c>
      <c r="F232" t="s">
        <v>41</v>
      </c>
      <c r="G232" t="str">
        <f>HYPERLINK("https://www.timesofisrael.com/suspect-in-arms-sale-to-asian-country-was-previously-entangled-in-similar-case")</f>
        <v>https://www.timesofisrael.com/suspect-in-arms-sale-to-asian-country-was-previously-entangled-in-similar-case</v>
      </c>
      <c r="H232" t="s">
        <v>42</v>
      </c>
      <c r="I232" t="s">
        <v>672</v>
      </c>
      <c r="J232" t="str">
        <f>HYPERLINK("https://www.timesofisrael.com/suspect-in-arms-sale-to-asian-country-was-previously-entangled-in-similar-case/")</f>
        <v>https://www.timesofisrael.com/suspect-in-arms-sale-to-asian-country-was-previously-entangled-in-similar-case/</v>
      </c>
      <c r="N232" t="s">
        <v>673</v>
      </c>
      <c r="R232" t="s">
        <v>44</v>
      </c>
      <c r="S232" t="s">
        <v>674</v>
      </c>
      <c r="AJ232" t="s">
        <v>46</v>
      </c>
      <c r="AK232" t="s">
        <v>47</v>
      </c>
    </row>
    <row r="233" spans="1:37" x14ac:dyDescent="0.25">
      <c r="A233" t="s">
        <v>36</v>
      </c>
      <c r="B233" t="s">
        <v>664</v>
      </c>
      <c r="C233" t="s">
        <v>438</v>
      </c>
      <c r="D233" t="s">
        <v>46</v>
      </c>
      <c r="E233" t="s">
        <v>675</v>
      </c>
      <c r="F233" t="s">
        <v>58</v>
      </c>
      <c r="G233" t="str">
        <f>HYPERLINK("https://www.facebook.com/arzu.kerem.585/posts/219258166592538")</f>
        <v>https://www.facebook.com/arzu.kerem.585/posts/219258166592538</v>
      </c>
      <c r="H233" t="s">
        <v>42</v>
      </c>
      <c r="I233" t="s">
        <v>676</v>
      </c>
      <c r="J233" t="str">
        <f>HYPERLINK("https://www.facebook.com/100055250671839")</f>
        <v>https://www.facebook.com/100055250671839</v>
      </c>
      <c r="K233">
        <v>0</v>
      </c>
      <c r="L233" t="s">
        <v>117</v>
      </c>
      <c r="N233" t="s">
        <v>68</v>
      </c>
      <c r="O233" t="s">
        <v>676</v>
      </c>
      <c r="P233" t="str">
        <f>HYPERLINK("https://www.facebook.com/100055250671839")</f>
        <v>https://www.facebook.com/100055250671839</v>
      </c>
      <c r="Q233">
        <v>0</v>
      </c>
      <c r="R233" t="s">
        <v>54</v>
      </c>
      <c r="S233" t="s">
        <v>55</v>
      </c>
      <c r="T233" t="s">
        <v>677</v>
      </c>
      <c r="U233" t="s">
        <v>678</v>
      </c>
      <c r="W233">
        <v>0</v>
      </c>
      <c r="X233">
        <v>0</v>
      </c>
      <c r="AE233">
        <v>0</v>
      </c>
      <c r="AF233">
        <v>0</v>
      </c>
      <c r="AI233" t="s">
        <v>679</v>
      </c>
      <c r="AJ233" t="s">
        <v>46</v>
      </c>
      <c r="AK233" t="s">
        <v>47</v>
      </c>
    </row>
    <row r="234" spans="1:37" x14ac:dyDescent="0.25">
      <c r="A234" t="s">
        <v>36</v>
      </c>
      <c r="B234" t="s">
        <v>664</v>
      </c>
      <c r="C234" t="s">
        <v>389</v>
      </c>
      <c r="D234" t="s">
        <v>46</v>
      </c>
      <c r="E234" t="s">
        <v>680</v>
      </c>
      <c r="F234" t="s">
        <v>58</v>
      </c>
      <c r="G234" t="str">
        <f>HYPERLINK("https://www.facebook.com/arzu.kerem.585/posts/219257543259267")</f>
        <v>https://www.facebook.com/arzu.kerem.585/posts/219257543259267</v>
      </c>
      <c r="H234" t="s">
        <v>42</v>
      </c>
      <c r="I234" t="s">
        <v>676</v>
      </c>
      <c r="J234" t="str">
        <f>HYPERLINK("https://www.facebook.com/100055250671839")</f>
        <v>https://www.facebook.com/100055250671839</v>
      </c>
      <c r="K234">
        <v>0</v>
      </c>
      <c r="L234" t="s">
        <v>117</v>
      </c>
      <c r="N234" t="s">
        <v>68</v>
      </c>
      <c r="O234" t="s">
        <v>676</v>
      </c>
      <c r="P234" t="str">
        <f>HYPERLINK("https://www.facebook.com/100055250671839")</f>
        <v>https://www.facebook.com/100055250671839</v>
      </c>
      <c r="Q234">
        <v>0</v>
      </c>
      <c r="R234" t="s">
        <v>54</v>
      </c>
      <c r="S234" t="s">
        <v>55</v>
      </c>
      <c r="T234" t="s">
        <v>677</v>
      </c>
      <c r="U234" t="s">
        <v>678</v>
      </c>
      <c r="W234">
        <v>0</v>
      </c>
      <c r="X234">
        <v>0</v>
      </c>
      <c r="AE234">
        <v>0</v>
      </c>
      <c r="AF234">
        <v>0</v>
      </c>
      <c r="AI234" t="s">
        <v>681</v>
      </c>
      <c r="AJ234" t="s">
        <v>46</v>
      </c>
      <c r="AK234" t="s">
        <v>47</v>
      </c>
    </row>
    <row r="235" spans="1:37" x14ac:dyDescent="0.25">
      <c r="A235" t="s">
        <v>36</v>
      </c>
      <c r="B235" t="s">
        <v>682</v>
      </c>
      <c r="C235" t="s">
        <v>303</v>
      </c>
      <c r="D235" t="s">
        <v>46</v>
      </c>
      <c r="E235" t="s">
        <v>683</v>
      </c>
      <c r="F235" t="s">
        <v>41</v>
      </c>
      <c r="G235" t="str">
        <f>HYPERLINK("https://www.facebook.com/groups/kazus.az/permalink/2781470142069153")</f>
        <v>https://www.facebook.com/groups/kazus.az/permalink/2781470142069153</v>
      </c>
      <c r="H235" t="s">
        <v>42</v>
      </c>
      <c r="I235" t="s">
        <v>145</v>
      </c>
      <c r="J235" t="str">
        <f>HYPERLINK("https://www.facebook.com/100005449273757")</f>
        <v>https://www.facebook.com/100005449273757</v>
      </c>
      <c r="K235">
        <v>0</v>
      </c>
      <c r="L235" t="s">
        <v>117</v>
      </c>
      <c r="N235" t="s">
        <v>68</v>
      </c>
      <c r="O235" t="s">
        <v>146</v>
      </c>
      <c r="P235" t="str">
        <f>HYPERLINK("https://www.facebook.com/2284728058410033")</f>
        <v>https://www.facebook.com/2284728058410033</v>
      </c>
      <c r="Q235">
        <v>16623</v>
      </c>
      <c r="R235" t="s">
        <v>54</v>
      </c>
      <c r="S235" t="s">
        <v>55</v>
      </c>
      <c r="T235" t="s">
        <v>70</v>
      </c>
      <c r="U235" t="s">
        <v>70</v>
      </c>
      <c r="W235">
        <v>0</v>
      </c>
      <c r="X235">
        <v>0</v>
      </c>
      <c r="AE235">
        <v>0</v>
      </c>
      <c r="AF235">
        <v>0</v>
      </c>
      <c r="AI235" t="str">
        <f>HYPERLINK("https://bizim.media/file/articles/2021/02/16/1613452837_4.png")</f>
        <v>https://bizim.media/file/articles/2021/02/16/1613452837_4.png</v>
      </c>
      <c r="AJ235" t="s">
        <v>46</v>
      </c>
      <c r="AK235" t="s">
        <v>47</v>
      </c>
    </row>
    <row r="236" spans="1:37" x14ac:dyDescent="0.25">
      <c r="A236" t="s">
        <v>36</v>
      </c>
      <c r="B236" t="s">
        <v>682</v>
      </c>
      <c r="C236" t="s">
        <v>417</v>
      </c>
      <c r="D236" t="s">
        <v>46</v>
      </c>
      <c r="E236" t="s">
        <v>683</v>
      </c>
      <c r="F236" t="s">
        <v>41</v>
      </c>
      <c r="G236" t="str">
        <f>HYPERLINK("https://www.facebook.com/groups/434011213302369/permalink/3633064556730336")</f>
        <v>https://www.facebook.com/groups/434011213302369/permalink/3633064556730336</v>
      </c>
      <c r="H236" t="s">
        <v>42</v>
      </c>
      <c r="I236" t="s">
        <v>145</v>
      </c>
      <c r="J236" t="str">
        <f>HYPERLINK("https://www.facebook.com/100005449273757")</f>
        <v>https://www.facebook.com/100005449273757</v>
      </c>
      <c r="K236">
        <v>0</v>
      </c>
      <c r="L236" t="s">
        <v>117</v>
      </c>
      <c r="N236" t="s">
        <v>68</v>
      </c>
      <c r="O236" t="s">
        <v>507</v>
      </c>
      <c r="P236" t="str">
        <f>HYPERLINK("https://www.facebook.com/434011213302369")</f>
        <v>https://www.facebook.com/434011213302369</v>
      </c>
      <c r="Q236">
        <v>36208</v>
      </c>
      <c r="R236" t="s">
        <v>54</v>
      </c>
      <c r="S236" t="s">
        <v>55</v>
      </c>
      <c r="T236" t="s">
        <v>70</v>
      </c>
      <c r="U236" t="s">
        <v>70</v>
      </c>
      <c r="W236">
        <v>0</v>
      </c>
      <c r="X236">
        <v>0</v>
      </c>
      <c r="AE236">
        <v>0</v>
      </c>
      <c r="AF236">
        <v>0</v>
      </c>
      <c r="AI236" t="str">
        <f>HYPERLINK("https://bizim.media/file/articles/2021/02/16/1613452837_4.png")</f>
        <v>https://bizim.media/file/articles/2021/02/16/1613452837_4.png</v>
      </c>
      <c r="AJ236" t="s">
        <v>46</v>
      </c>
      <c r="AK236" t="s">
        <v>47</v>
      </c>
    </row>
    <row r="237" spans="1:37" x14ac:dyDescent="0.25">
      <c r="A237" t="s">
        <v>36</v>
      </c>
      <c r="B237" t="s">
        <v>682</v>
      </c>
      <c r="C237" t="s">
        <v>623</v>
      </c>
      <c r="D237" t="s">
        <v>46</v>
      </c>
      <c r="E237" t="s">
        <v>684</v>
      </c>
      <c r="F237" t="s">
        <v>58</v>
      </c>
      <c r="G237" t="str">
        <f>HYPERLINK("https://www.facebook.com/permalink.php?story_fbid=758176728415325&amp;id=100026690141320")</f>
        <v>https://www.facebook.com/permalink.php?story_fbid=758176728415325&amp;id=100026690141320</v>
      </c>
      <c r="H237" t="s">
        <v>42</v>
      </c>
      <c r="I237" t="s">
        <v>685</v>
      </c>
      <c r="J237" t="str">
        <f>HYPERLINK("https://www.facebook.com/100026690141320")</f>
        <v>https://www.facebook.com/100026690141320</v>
      </c>
      <c r="K237">
        <v>303</v>
      </c>
      <c r="L237" t="s">
        <v>60</v>
      </c>
      <c r="N237" t="s">
        <v>68</v>
      </c>
      <c r="O237" t="s">
        <v>685</v>
      </c>
      <c r="P237" t="str">
        <f>HYPERLINK("https://www.facebook.com/100026690141320")</f>
        <v>https://www.facebook.com/100026690141320</v>
      </c>
      <c r="Q237">
        <v>303</v>
      </c>
      <c r="R237" t="s">
        <v>54</v>
      </c>
      <c r="S237" t="s">
        <v>131</v>
      </c>
      <c r="T237" t="s">
        <v>686</v>
      </c>
      <c r="U237" t="s">
        <v>686</v>
      </c>
      <c r="W237">
        <v>0</v>
      </c>
      <c r="X237">
        <v>0</v>
      </c>
      <c r="AE237">
        <v>0</v>
      </c>
      <c r="AF237">
        <v>0</v>
      </c>
      <c r="AI237" t="s">
        <v>687</v>
      </c>
      <c r="AJ237" t="s">
        <v>46</v>
      </c>
      <c r="AK237" t="s">
        <v>47</v>
      </c>
    </row>
    <row r="238" spans="1:37" x14ac:dyDescent="0.25">
      <c r="A238" t="s">
        <v>36</v>
      </c>
      <c r="B238" t="s">
        <v>688</v>
      </c>
      <c r="C238" t="s">
        <v>611</v>
      </c>
      <c r="D238" t="s">
        <v>689</v>
      </c>
      <c r="E238" t="s">
        <v>690</v>
      </c>
      <c r="F238" t="s">
        <v>41</v>
      </c>
      <c r="G238" t="str">
        <f>HYPERLINK("https://www.youtube.com/watch?v=Nbi0RZo79hc")</f>
        <v>https://www.youtube.com/watch?v=Nbi0RZo79hc</v>
      </c>
      <c r="H238" t="s">
        <v>42</v>
      </c>
      <c r="I238" t="s">
        <v>691</v>
      </c>
      <c r="J238" t="str">
        <f>HYPERLINK("https://www.youtube.com/channel/UCV9oYVO-N6Dy2DciKioxEpg")</f>
        <v>https://www.youtube.com/channel/UCV9oYVO-N6Dy2DciKioxEpg</v>
      </c>
      <c r="K238">
        <v>5550</v>
      </c>
      <c r="N238" t="s">
        <v>165</v>
      </c>
      <c r="O238" t="s">
        <v>691</v>
      </c>
      <c r="P238" t="str">
        <f>HYPERLINK("https://www.youtube.com/channel/UCV9oYVO-N6Dy2DciKioxEpg")</f>
        <v>https://www.youtube.com/channel/UCV9oYVO-N6Dy2DciKioxEpg</v>
      </c>
      <c r="Q238">
        <v>5550</v>
      </c>
      <c r="R238" t="s">
        <v>54</v>
      </c>
      <c r="S238" t="s">
        <v>543</v>
      </c>
      <c r="W238">
        <v>5</v>
      </c>
      <c r="X238">
        <v>5</v>
      </c>
      <c r="AD238">
        <v>1</v>
      </c>
      <c r="AE238">
        <v>1</v>
      </c>
      <c r="AG238">
        <v>42</v>
      </c>
      <c r="AI238" t="str">
        <f>HYPERLINK("https://i.ytimg.com/vi/Nbi0RZo79hc/maxresdefault.jpg")</f>
        <v>https://i.ytimg.com/vi/Nbi0RZo79hc/maxresdefault.jpg</v>
      </c>
      <c r="AJ238" t="s">
        <v>46</v>
      </c>
      <c r="AK238" t="s">
        <v>47</v>
      </c>
    </row>
    <row r="239" spans="1:37" x14ac:dyDescent="0.25">
      <c r="A239" t="s">
        <v>36</v>
      </c>
      <c r="B239" t="s">
        <v>692</v>
      </c>
      <c r="C239" t="s">
        <v>693</v>
      </c>
      <c r="D239" t="s">
        <v>46</v>
      </c>
      <c r="E239" t="s">
        <v>91</v>
      </c>
      <c r="F239" t="s">
        <v>58</v>
      </c>
      <c r="G239" t="str">
        <f>HYPERLINK("https://twitter.com/1313735295813120002/status/1361546457468215296")</f>
        <v>https://twitter.com/1313735295813120002/status/1361546457468215296</v>
      </c>
      <c r="H239" t="s">
        <v>42</v>
      </c>
      <c r="I239" t="s">
        <v>694</v>
      </c>
      <c r="J239" t="str">
        <f>HYPERLINK("http://twitter.com/knowyourbrain20")</f>
        <v>http://twitter.com/knowyourbrain20</v>
      </c>
      <c r="K239">
        <v>761</v>
      </c>
      <c r="N239" t="s">
        <v>61</v>
      </c>
      <c r="R239" t="s">
        <v>54</v>
      </c>
      <c r="W239">
        <v>0</v>
      </c>
      <c r="X239">
        <v>0</v>
      </c>
      <c r="AE239">
        <v>0</v>
      </c>
      <c r="AJ239" t="s">
        <v>46</v>
      </c>
      <c r="AK239" t="s">
        <v>47</v>
      </c>
    </row>
    <row r="240" spans="1:37" x14ac:dyDescent="0.25">
      <c r="A240" t="s">
        <v>36</v>
      </c>
      <c r="B240" t="s">
        <v>692</v>
      </c>
      <c r="C240" t="s">
        <v>221</v>
      </c>
      <c r="D240" t="s">
        <v>46</v>
      </c>
      <c r="E240" t="s">
        <v>695</v>
      </c>
      <c r="F240" t="s">
        <v>41</v>
      </c>
      <c r="G240" t="str">
        <f>HYPERLINK("https://www.facebook.com/groups/389042258708566/permalink/745636349715820")</f>
        <v>https://www.facebook.com/groups/389042258708566/permalink/745636349715820</v>
      </c>
      <c r="H240" t="s">
        <v>42</v>
      </c>
      <c r="I240" t="s">
        <v>696</v>
      </c>
      <c r="J240" t="str">
        <f>HYPERLINK("https://www.facebook.com/100047546289998")</f>
        <v>https://www.facebook.com/100047546289998</v>
      </c>
      <c r="K240">
        <v>169</v>
      </c>
      <c r="L240" t="s">
        <v>60</v>
      </c>
      <c r="N240" t="s">
        <v>68</v>
      </c>
      <c r="O240" t="s">
        <v>527</v>
      </c>
      <c r="P240" t="str">
        <f>HYPERLINK("https://www.facebook.com/389042258708566")</f>
        <v>https://www.facebook.com/389042258708566</v>
      </c>
      <c r="Q240">
        <v>4104</v>
      </c>
      <c r="R240" t="s">
        <v>54</v>
      </c>
      <c r="S240" t="s">
        <v>55</v>
      </c>
      <c r="T240" t="s">
        <v>70</v>
      </c>
      <c r="U240" t="s">
        <v>70</v>
      </c>
      <c r="W240">
        <v>5</v>
      </c>
      <c r="X240">
        <v>5</v>
      </c>
      <c r="AE240">
        <v>4</v>
      </c>
      <c r="AF240">
        <v>1</v>
      </c>
      <c r="AI240" t="str">
        <f>HYPERLINK("https://cdn.yenicag.az/files/uploads/2021/02/PicsArt_02-12-12.51.49.jpg")</f>
        <v>https://cdn.yenicag.az/files/uploads/2021/02/PicsArt_02-12-12.51.49.jpg</v>
      </c>
      <c r="AJ240" t="s">
        <v>46</v>
      </c>
      <c r="AK240" t="s">
        <v>47</v>
      </c>
    </row>
    <row r="241" spans="1:37" x14ac:dyDescent="0.25">
      <c r="A241" t="s">
        <v>36</v>
      </c>
      <c r="B241" t="s">
        <v>697</v>
      </c>
      <c r="C241" t="s">
        <v>633</v>
      </c>
      <c r="D241" t="s">
        <v>698</v>
      </c>
      <c r="E241" t="s">
        <v>699</v>
      </c>
      <c r="F241" t="s">
        <v>41</v>
      </c>
      <c r="G241" t="str">
        <f>HYPERLINK("https://www.youtube.com/watch?v=kpxUNr2Cgic")</f>
        <v>https://www.youtube.com/watch?v=kpxUNr2Cgic</v>
      </c>
      <c r="H241" t="s">
        <v>42</v>
      </c>
      <c r="I241" t="s">
        <v>700</v>
      </c>
      <c r="J241" t="str">
        <f>HYPERLINK("https://www.youtube.com/channel/UClw3DU-JH6edVz9eoLNu9oA")</f>
        <v>https://www.youtube.com/channel/UClw3DU-JH6edVz9eoLNu9oA</v>
      </c>
      <c r="K241">
        <v>1560</v>
      </c>
      <c r="N241" t="s">
        <v>165</v>
      </c>
      <c r="O241" t="s">
        <v>700</v>
      </c>
      <c r="P241" t="str">
        <f>HYPERLINK("https://www.youtube.com/channel/UClw3DU-JH6edVz9eoLNu9oA")</f>
        <v>https://www.youtube.com/channel/UClw3DU-JH6edVz9eoLNu9oA</v>
      </c>
      <c r="Q241">
        <v>1560</v>
      </c>
      <c r="R241" t="s">
        <v>54</v>
      </c>
      <c r="S241" t="s">
        <v>701</v>
      </c>
      <c r="W241">
        <v>5</v>
      </c>
      <c r="X241">
        <v>5</v>
      </c>
      <c r="AD241">
        <v>3</v>
      </c>
      <c r="AE241">
        <v>1</v>
      </c>
      <c r="AG241">
        <v>91</v>
      </c>
      <c r="AI241" t="str">
        <f>HYPERLINK("https://i.ytimg.com/vi/kpxUNr2Cgic/maxresdefault.jpg")</f>
        <v>https://i.ytimg.com/vi/kpxUNr2Cgic/maxresdefault.jpg</v>
      </c>
      <c r="AJ241" t="s">
        <v>46</v>
      </c>
      <c r="AK241" t="s">
        <v>47</v>
      </c>
    </row>
    <row r="242" spans="1:37" x14ac:dyDescent="0.25">
      <c r="A242" t="s">
        <v>36</v>
      </c>
      <c r="B242" t="s">
        <v>702</v>
      </c>
      <c r="C242" t="s">
        <v>640</v>
      </c>
      <c r="D242" t="s">
        <v>703</v>
      </c>
      <c r="E242" t="s">
        <v>704</v>
      </c>
      <c r="F242" t="s">
        <v>41</v>
      </c>
      <c r="G242" t="str">
        <f>HYPERLINK("https://www.youtube.com/watch?v=vZYxMSaGPcQ")</f>
        <v>https://www.youtube.com/watch?v=vZYxMSaGPcQ</v>
      </c>
      <c r="H242" t="s">
        <v>42</v>
      </c>
      <c r="I242" t="s">
        <v>705</v>
      </c>
      <c r="J242" t="str">
        <f>HYPERLINK("https://www.youtube.com/channel/UCqAuIxfEd2YBE1WyKEIEjXQ")</f>
        <v>https://www.youtube.com/channel/UCqAuIxfEd2YBE1WyKEIEjXQ</v>
      </c>
      <c r="K242">
        <v>30</v>
      </c>
      <c r="N242" t="s">
        <v>165</v>
      </c>
      <c r="O242" t="s">
        <v>705</v>
      </c>
      <c r="P242" t="str">
        <f>HYPERLINK("https://www.youtube.com/channel/UCqAuIxfEd2YBE1WyKEIEjXQ")</f>
        <v>https://www.youtube.com/channel/UCqAuIxfEd2YBE1WyKEIEjXQ</v>
      </c>
      <c r="Q242">
        <v>30</v>
      </c>
      <c r="R242" t="s">
        <v>54</v>
      </c>
      <c r="S242" t="s">
        <v>55</v>
      </c>
      <c r="W242">
        <v>0</v>
      </c>
      <c r="X242">
        <v>0</v>
      </c>
      <c r="AE242">
        <v>0</v>
      </c>
      <c r="AG242">
        <v>1</v>
      </c>
      <c r="AI242" t="str">
        <f>HYPERLINK("https://i.ytimg.com/vi/vZYxMSaGPcQ/maxresdefault.jpg")</f>
        <v>https://i.ytimg.com/vi/vZYxMSaGPcQ/maxresdefault.jpg</v>
      </c>
      <c r="AJ242" t="s">
        <v>46</v>
      </c>
      <c r="AK242" t="s">
        <v>47</v>
      </c>
    </row>
    <row r="243" spans="1:37" x14ac:dyDescent="0.25">
      <c r="A243" t="s">
        <v>36</v>
      </c>
      <c r="B243" t="s">
        <v>702</v>
      </c>
      <c r="C243" t="s">
        <v>502</v>
      </c>
      <c r="D243" t="s">
        <v>46</v>
      </c>
      <c r="E243" t="s">
        <v>706</v>
      </c>
      <c r="F243" t="s">
        <v>58</v>
      </c>
      <c r="G243" t="str">
        <f>HYPERLINK("https://www.facebook.com/groups/gundem.xeberler/permalink/1683118548538012")</f>
        <v>https://www.facebook.com/groups/gundem.xeberler/permalink/1683118548538012</v>
      </c>
      <c r="H243" t="s">
        <v>42</v>
      </c>
      <c r="I243" t="s">
        <v>707</v>
      </c>
      <c r="J243" t="str">
        <f>HYPERLINK("https://www.facebook.com/100026519924065")</f>
        <v>https://www.facebook.com/100026519924065</v>
      </c>
      <c r="K243">
        <v>16</v>
      </c>
      <c r="L243" t="s">
        <v>60</v>
      </c>
      <c r="N243" t="s">
        <v>68</v>
      </c>
      <c r="O243" t="s">
        <v>708</v>
      </c>
      <c r="P243" t="str">
        <f>HYPERLINK("https://www.facebook.com/774964039353472")</f>
        <v>https://www.facebook.com/774964039353472</v>
      </c>
      <c r="Q243">
        <v>17535</v>
      </c>
      <c r="R243" t="s">
        <v>54</v>
      </c>
      <c r="S243" t="s">
        <v>55</v>
      </c>
      <c r="W243">
        <v>0</v>
      </c>
      <c r="X243">
        <v>0</v>
      </c>
      <c r="AE243">
        <v>0</v>
      </c>
      <c r="AF243">
        <v>0</v>
      </c>
      <c r="AI243" t="str">
        <f>HYPERLINK("https://scontent-hel3-1.xx.fbcdn.net/v/t1.0-9/150814085_477809356938193_8259829861331932219_n.jpg?_nc_cat=108&amp;ccb=3&amp;_nc_sid=730e14&amp;_nc_ohc=KF3shGWQ_5YAX_KoTbi&amp;_nc_ht=scontent-hel3-1.xx&amp;oh=dbaa8865f044768ce8dc0a43326a7694&amp;oe=604F54D0")</f>
        <v>https://scontent-hel3-1.xx.fbcdn.net/v/t1.0-9/150814085_477809356938193_8259829861331932219_n.jpg?_nc_cat=108&amp;ccb=3&amp;_nc_sid=730e14&amp;_nc_ohc=KF3shGWQ_5YAX_KoTbi&amp;_nc_ht=scontent-hel3-1.xx&amp;oh=dbaa8865f044768ce8dc0a43326a7694&amp;oe=604F54D0</v>
      </c>
      <c r="AJ243" t="s">
        <v>46</v>
      </c>
      <c r="AK243" t="s">
        <v>47</v>
      </c>
    </row>
    <row r="244" spans="1:37" x14ac:dyDescent="0.25">
      <c r="A244" t="s">
        <v>36</v>
      </c>
      <c r="B244" t="s">
        <v>702</v>
      </c>
      <c r="C244" t="s">
        <v>709</v>
      </c>
      <c r="D244" t="s">
        <v>46</v>
      </c>
      <c r="E244" t="s">
        <v>203</v>
      </c>
      <c r="F244" t="s">
        <v>58</v>
      </c>
      <c r="G244" t="str">
        <f>HYPERLINK("https://twitter.com/1322242638775488512/status/1361545855849889794")</f>
        <v>https://twitter.com/1322242638775488512/status/1361545855849889794</v>
      </c>
      <c r="H244" t="s">
        <v>42</v>
      </c>
      <c r="I244" t="s">
        <v>710</v>
      </c>
      <c r="J244" t="str">
        <f>HYPERLINK("http://twitter.com/ParvizQurbanov")</f>
        <v>http://twitter.com/ParvizQurbanov</v>
      </c>
      <c r="K244">
        <v>102</v>
      </c>
      <c r="N244" t="s">
        <v>61</v>
      </c>
      <c r="R244" t="s">
        <v>54</v>
      </c>
      <c r="W244">
        <v>0</v>
      </c>
      <c r="X244">
        <v>0</v>
      </c>
      <c r="AE244">
        <v>0</v>
      </c>
      <c r="AI244" t="str">
        <f>HYPERLINK("https://pbs.twimg.com/media/EuQq97nXIAIGlxZ.jpg")</f>
        <v>https://pbs.twimg.com/media/EuQq97nXIAIGlxZ.jpg</v>
      </c>
      <c r="AJ244" t="s">
        <v>46</v>
      </c>
      <c r="AK244" t="s">
        <v>47</v>
      </c>
    </row>
    <row r="245" spans="1:37" x14ac:dyDescent="0.25">
      <c r="A245" t="s">
        <v>36</v>
      </c>
      <c r="B245" t="s">
        <v>702</v>
      </c>
      <c r="C245" t="s">
        <v>340</v>
      </c>
      <c r="D245" t="s">
        <v>711</v>
      </c>
      <c r="E245" t="s">
        <v>712</v>
      </c>
      <c r="F245" t="s">
        <v>41</v>
      </c>
      <c r="G245" t="str">
        <f>HYPERLINK("https://www.cronica.ro/ministerul-sanatatii-100-din-persoanele-ce-au-primit-vaccinul-oxford-astrazeneca-au-fost-protejate-de-forme-grave-de-boala-spitalizare-si-decese-cauzate-de-covid-19-cronica-stirilor-pozitive")</f>
        <v>https://www.cronica.ro/ministerul-sanatatii-100-din-persoanele-ce-au-primit-vaccinul-oxford-astrazeneca-au-fost-protejate-de-forme-grave-de-boala-spitalizare-si-decese-cauzate-de-covid-19-cronica-stirilor-pozitive</v>
      </c>
      <c r="H245" t="s">
        <v>42</v>
      </c>
      <c r="I245" t="s">
        <v>713</v>
      </c>
      <c r="J245" t="str">
        <f>HYPERLINK("https://www.cronica.ro/ministerul-sanatatii-100-din-persoanele-ce-au-primit-vaccinul-oxford-astrazeneca-au-fost-protejate-de-forme-grave-de-boala-spitalizare-si-decese-cauzate-de-covid-19-cronica-stirilor-pozitive/")</f>
        <v>https://www.cronica.ro/ministerul-sanatatii-100-din-persoanele-ce-au-primit-vaccinul-oxford-astrazeneca-au-fost-protejate-de-forme-grave-de-boala-spitalizare-si-decese-cauzate-de-covid-19-cronica-stirilor-pozitive/</v>
      </c>
      <c r="N245" t="s">
        <v>714</v>
      </c>
      <c r="R245" t="s">
        <v>44</v>
      </c>
      <c r="S245" t="s">
        <v>45</v>
      </c>
      <c r="AI245" t="str">
        <f>HYPERLINK("https://www.cronica.ro/wp-content/uploads/2021/02/original-17-300x202.jpg")</f>
        <v>https://www.cronica.ro/wp-content/uploads/2021/02/original-17-300x202.jpg</v>
      </c>
      <c r="AJ245" t="s">
        <v>46</v>
      </c>
      <c r="AK245" t="s">
        <v>47</v>
      </c>
    </row>
    <row r="246" spans="1:37" x14ac:dyDescent="0.25">
      <c r="A246" t="s">
        <v>36</v>
      </c>
      <c r="B246" t="s">
        <v>715</v>
      </c>
      <c r="C246" t="s">
        <v>716</v>
      </c>
      <c r="D246" t="s">
        <v>717</v>
      </c>
      <c r="E246" t="s">
        <v>718</v>
      </c>
      <c r="F246" t="s">
        <v>41</v>
      </c>
      <c r="G246" t="str">
        <f>HYPERLINK("https://web-release.com/idex-and-navdex-2021-begins-next-sunday-with-wide-participation-from-global-defence-sector")</f>
        <v>https://web-release.com/idex-and-navdex-2021-begins-next-sunday-with-wide-participation-from-global-defence-sector</v>
      </c>
      <c r="H246" t="s">
        <v>42</v>
      </c>
      <c r="I246" t="s">
        <v>719</v>
      </c>
      <c r="J246" t="str">
        <f>HYPERLINK("https://web-release.com")</f>
        <v>https://web-release.com</v>
      </c>
      <c r="N246" t="s">
        <v>720</v>
      </c>
      <c r="R246" t="s">
        <v>44</v>
      </c>
      <c r="S246" t="s">
        <v>601</v>
      </c>
      <c r="AJ246" t="s">
        <v>46</v>
      </c>
      <c r="AK246" t="s">
        <v>47</v>
      </c>
    </row>
    <row r="247" spans="1:37" x14ac:dyDescent="0.25">
      <c r="A247" t="s">
        <v>36</v>
      </c>
      <c r="B247" t="s">
        <v>715</v>
      </c>
      <c r="C247" t="s">
        <v>489</v>
      </c>
      <c r="D247" t="s">
        <v>46</v>
      </c>
      <c r="E247" t="s">
        <v>721</v>
      </c>
      <c r="F247" t="s">
        <v>41</v>
      </c>
      <c r="G247" t="str">
        <f>HYPERLINK("https://www.facebook.com/groups/704142596321177/permalink/3826660617402677")</f>
        <v>https://www.facebook.com/groups/704142596321177/permalink/3826660617402677</v>
      </c>
      <c r="H247" t="s">
        <v>42</v>
      </c>
      <c r="I247" t="s">
        <v>722</v>
      </c>
      <c r="J247" t="str">
        <f>HYPERLINK("https://www.facebook.com/100015998887427")</f>
        <v>https://www.facebook.com/100015998887427</v>
      </c>
      <c r="K247">
        <v>0</v>
      </c>
      <c r="L247" t="s">
        <v>117</v>
      </c>
      <c r="N247" t="s">
        <v>68</v>
      </c>
      <c r="O247" t="s">
        <v>723</v>
      </c>
      <c r="P247" t="str">
        <f>HYPERLINK("https://www.facebook.com/704142596321177")</f>
        <v>https://www.facebook.com/704142596321177</v>
      </c>
      <c r="Q247">
        <v>7435</v>
      </c>
      <c r="R247" t="s">
        <v>54</v>
      </c>
      <c r="S247" t="s">
        <v>131</v>
      </c>
      <c r="W247">
        <v>0</v>
      </c>
      <c r="X247">
        <v>0</v>
      </c>
      <c r="AE247">
        <v>0</v>
      </c>
      <c r="AF247">
        <v>0</v>
      </c>
      <c r="AI247" t="str">
        <f>HYPERLINK("https://sosialxeber.az/hsblncore/uploads/2021/02/turk-ordu-army-1-1.jpg")</f>
        <v>https://sosialxeber.az/hsblncore/uploads/2021/02/turk-ordu-army-1-1.jpg</v>
      </c>
      <c r="AJ247" t="s">
        <v>46</v>
      </c>
      <c r="AK247" t="s">
        <v>47</v>
      </c>
    </row>
    <row r="248" spans="1:37" x14ac:dyDescent="0.25">
      <c r="A248" t="s">
        <v>36</v>
      </c>
      <c r="B248" t="s">
        <v>724</v>
      </c>
      <c r="C248" t="s">
        <v>417</v>
      </c>
      <c r="D248" t="s">
        <v>46</v>
      </c>
      <c r="E248" t="s">
        <v>706</v>
      </c>
      <c r="F248" t="s">
        <v>58</v>
      </c>
      <c r="G248" t="str">
        <f>HYPERLINK("https://www.facebook.com/groups/434011213302369/permalink/3633057140064411")</f>
        <v>https://www.facebook.com/groups/434011213302369/permalink/3633057140064411</v>
      </c>
      <c r="H248" t="s">
        <v>42</v>
      </c>
      <c r="I248" t="s">
        <v>707</v>
      </c>
      <c r="J248" t="str">
        <f>HYPERLINK("https://www.facebook.com/100026519924065")</f>
        <v>https://www.facebook.com/100026519924065</v>
      </c>
      <c r="K248">
        <v>16</v>
      </c>
      <c r="L248" t="s">
        <v>60</v>
      </c>
      <c r="N248" t="s">
        <v>68</v>
      </c>
      <c r="O248" t="s">
        <v>507</v>
      </c>
      <c r="P248" t="str">
        <f>HYPERLINK("https://www.facebook.com/434011213302369")</f>
        <v>https://www.facebook.com/434011213302369</v>
      </c>
      <c r="Q248">
        <v>36208</v>
      </c>
      <c r="R248" t="s">
        <v>54</v>
      </c>
      <c r="W248">
        <v>1</v>
      </c>
      <c r="X248">
        <v>1</v>
      </c>
      <c r="AE248">
        <v>0</v>
      </c>
      <c r="AF248">
        <v>0</v>
      </c>
      <c r="AI248" t="str">
        <f>HYPERLINK("https://scontent-hel3-1.xx.fbcdn.net/v/t1.0-9/150814085_477809356938193_8259829861331932219_n.jpg?_nc_cat=108&amp;ccb=3&amp;_nc_sid=730e14&amp;_nc_ohc=KF3shGWQ_5YAX8woFjD&amp;_nc_ht=scontent-hel3-1.xx&amp;oh=0f78edbd4f7c83cdf27d92f43924c5b3&amp;oe=604F54D0")</f>
        <v>https://scontent-hel3-1.xx.fbcdn.net/v/t1.0-9/150814085_477809356938193_8259829861331932219_n.jpg?_nc_cat=108&amp;ccb=3&amp;_nc_sid=730e14&amp;_nc_ohc=KF3shGWQ_5YAX8woFjD&amp;_nc_ht=scontent-hel3-1.xx&amp;oh=0f78edbd4f7c83cdf27d92f43924c5b3&amp;oe=604F54D0</v>
      </c>
      <c r="AJ248" t="s">
        <v>46</v>
      </c>
      <c r="AK248" t="s">
        <v>47</v>
      </c>
    </row>
    <row r="249" spans="1:37" x14ac:dyDescent="0.25">
      <c r="A249" t="s">
        <v>36</v>
      </c>
      <c r="B249" t="s">
        <v>725</v>
      </c>
      <c r="C249" t="s">
        <v>726</v>
      </c>
      <c r="D249" t="s">
        <v>46</v>
      </c>
      <c r="E249" t="s">
        <v>91</v>
      </c>
      <c r="F249" t="s">
        <v>58</v>
      </c>
      <c r="G249" t="str">
        <f>HYPERLINK("https://twitter.com/1311360851350376449/status/1361545212389130242")</f>
        <v>https://twitter.com/1311360851350376449/status/1361545212389130242</v>
      </c>
      <c r="H249" t="s">
        <v>42</v>
      </c>
      <c r="I249" t="s">
        <v>727</v>
      </c>
      <c r="J249" t="str">
        <f>HYPERLINK("http://twitter.com/Anna86466558")</f>
        <v>http://twitter.com/Anna86466558</v>
      </c>
      <c r="K249">
        <v>90</v>
      </c>
      <c r="L249" t="s">
        <v>117</v>
      </c>
      <c r="N249" t="s">
        <v>61</v>
      </c>
      <c r="R249" t="s">
        <v>54</v>
      </c>
      <c r="S249" t="s">
        <v>166</v>
      </c>
      <c r="T249" t="s">
        <v>487</v>
      </c>
      <c r="U249" t="s">
        <v>499</v>
      </c>
      <c r="W249">
        <v>0</v>
      </c>
      <c r="X249">
        <v>0</v>
      </c>
      <c r="AE249">
        <v>0</v>
      </c>
      <c r="AJ249" t="s">
        <v>46</v>
      </c>
      <c r="AK249" t="s">
        <v>47</v>
      </c>
    </row>
    <row r="250" spans="1:37" x14ac:dyDescent="0.25">
      <c r="A250" t="s">
        <v>36</v>
      </c>
      <c r="B250" t="s">
        <v>725</v>
      </c>
      <c r="C250" t="s">
        <v>573</v>
      </c>
      <c r="D250" t="s">
        <v>728</v>
      </c>
      <c r="E250" t="s">
        <v>729</v>
      </c>
      <c r="F250" t="s">
        <v>73</v>
      </c>
      <c r="G250" t="str">
        <f>HYPERLINK("https://www.facebook.com/story.php?story_fbid=3869083989825548&amp;id=100001719549510&amp;comment_id=3870849426315671")</f>
        <v>https://www.facebook.com/story.php?story_fbid=3869083989825548&amp;id=100001719549510&amp;comment_id=3870849426315671</v>
      </c>
      <c r="H250" t="s">
        <v>730</v>
      </c>
      <c r="I250" t="s">
        <v>731</v>
      </c>
      <c r="J250" t="str">
        <f>HYPERLINK("https://www.facebook.com/100001719549510")</f>
        <v>https://www.facebook.com/100001719549510</v>
      </c>
      <c r="K250">
        <v>1577</v>
      </c>
      <c r="L250" t="s">
        <v>117</v>
      </c>
      <c r="N250" t="s">
        <v>68</v>
      </c>
      <c r="O250" t="s">
        <v>731</v>
      </c>
      <c r="P250" t="str">
        <f>HYPERLINK("https://www.facebook.com/100001719549510")</f>
        <v>https://www.facebook.com/100001719549510</v>
      </c>
      <c r="Q250">
        <v>1577</v>
      </c>
      <c r="R250" t="s">
        <v>54</v>
      </c>
      <c r="S250" t="s">
        <v>55</v>
      </c>
      <c r="T250" t="s">
        <v>70</v>
      </c>
      <c r="U250" t="s">
        <v>70</v>
      </c>
      <c r="W250">
        <v>0</v>
      </c>
      <c r="X250">
        <v>0</v>
      </c>
      <c r="AE250">
        <v>0</v>
      </c>
      <c r="AI250" t="str">
        <f>HYPERLINK("https://open.az/storage/photo/586c9bb4-5010-4c26-8fa1-18b6943049eb_860.jpg")</f>
        <v>https://open.az/storage/photo/586c9bb4-5010-4c26-8fa1-18b6943049eb_860.jpg</v>
      </c>
      <c r="AJ250" t="s">
        <v>46</v>
      </c>
      <c r="AK250" t="s">
        <v>47</v>
      </c>
    </row>
    <row r="251" spans="1:37" x14ac:dyDescent="0.25">
      <c r="A251" t="s">
        <v>36</v>
      </c>
      <c r="B251" t="s">
        <v>732</v>
      </c>
      <c r="C251" t="s">
        <v>716</v>
      </c>
      <c r="D251" t="s">
        <v>46</v>
      </c>
      <c r="E251" t="s">
        <v>189</v>
      </c>
      <c r="F251" t="s">
        <v>58</v>
      </c>
      <c r="G251" t="str">
        <f>HYPERLINK("https://twitter.com/1326919013767786496/status/1361544864907812869")</f>
        <v>https://twitter.com/1326919013767786496/status/1361544864907812869</v>
      </c>
      <c r="H251" t="s">
        <v>42</v>
      </c>
      <c r="I251" t="s">
        <v>733</v>
      </c>
      <c r="J251" t="str">
        <f>HYPERLINK("http://twitter.com/Eltun69947262")</f>
        <v>http://twitter.com/Eltun69947262</v>
      </c>
      <c r="K251">
        <v>19</v>
      </c>
      <c r="L251" t="s">
        <v>60</v>
      </c>
      <c r="N251" t="s">
        <v>61</v>
      </c>
      <c r="R251" t="s">
        <v>54</v>
      </c>
      <c r="W251">
        <v>0</v>
      </c>
      <c r="X251">
        <v>0</v>
      </c>
      <c r="AE251">
        <v>0</v>
      </c>
      <c r="AI251" t="str">
        <f>HYPERLINK("https://pbs.twimg.com/media/EuQ1DBRWYAARQ-f.jpg")</f>
        <v>https://pbs.twimg.com/media/EuQ1DBRWYAARQ-f.jpg</v>
      </c>
      <c r="AJ251" t="s">
        <v>46</v>
      </c>
      <c r="AK251" t="s">
        <v>47</v>
      </c>
    </row>
    <row r="252" spans="1:37" x14ac:dyDescent="0.25">
      <c r="A252" t="s">
        <v>36</v>
      </c>
      <c r="B252" t="s">
        <v>734</v>
      </c>
      <c r="C252" t="s">
        <v>716</v>
      </c>
      <c r="D252" t="s">
        <v>46</v>
      </c>
      <c r="E252" t="s">
        <v>100</v>
      </c>
      <c r="F252" t="s">
        <v>58</v>
      </c>
      <c r="G252" t="str">
        <f>HYPERLINK("https://twitter.com/1326919013767786496/status/1361544812059590657")</f>
        <v>https://twitter.com/1326919013767786496/status/1361544812059590657</v>
      </c>
      <c r="H252" t="s">
        <v>42</v>
      </c>
      <c r="I252" t="s">
        <v>733</v>
      </c>
      <c r="J252" t="str">
        <f>HYPERLINK("http://twitter.com/Eltun69947262")</f>
        <v>http://twitter.com/Eltun69947262</v>
      </c>
      <c r="K252">
        <v>19</v>
      </c>
      <c r="L252" t="s">
        <v>60</v>
      </c>
      <c r="N252" t="s">
        <v>61</v>
      </c>
      <c r="R252" t="s">
        <v>54</v>
      </c>
      <c r="W252">
        <v>0</v>
      </c>
      <c r="X252">
        <v>0</v>
      </c>
      <c r="AE252">
        <v>0</v>
      </c>
      <c r="AI252" t="str">
        <f>HYPERLINK("https://pbs.twimg.com/media/EuQqBupWYAEcypW.jpg")</f>
        <v>https://pbs.twimg.com/media/EuQqBupWYAEcypW.jpg</v>
      </c>
      <c r="AJ252" t="s">
        <v>46</v>
      </c>
      <c r="AK252" t="s">
        <v>47</v>
      </c>
    </row>
    <row r="253" spans="1:37" x14ac:dyDescent="0.25">
      <c r="A253" t="s">
        <v>36</v>
      </c>
      <c r="B253" t="s">
        <v>734</v>
      </c>
      <c r="C253" t="s">
        <v>716</v>
      </c>
      <c r="D253" t="s">
        <v>46</v>
      </c>
      <c r="E253" t="s">
        <v>191</v>
      </c>
      <c r="F253" t="s">
        <v>58</v>
      </c>
      <c r="G253" t="str">
        <f>HYPERLINK("https://twitter.com/1326919013767786496/status/1361544751242166273")</f>
        <v>https://twitter.com/1326919013767786496/status/1361544751242166273</v>
      </c>
      <c r="H253" t="s">
        <v>42</v>
      </c>
      <c r="I253" t="s">
        <v>733</v>
      </c>
      <c r="J253" t="str">
        <f>HYPERLINK("http://twitter.com/Eltun69947262")</f>
        <v>http://twitter.com/Eltun69947262</v>
      </c>
      <c r="K253">
        <v>19</v>
      </c>
      <c r="L253" t="s">
        <v>60</v>
      </c>
      <c r="N253" t="s">
        <v>61</v>
      </c>
      <c r="R253" t="s">
        <v>54</v>
      </c>
      <c r="W253">
        <v>0</v>
      </c>
      <c r="X253">
        <v>0</v>
      </c>
      <c r="AE253">
        <v>0</v>
      </c>
      <c r="AI253" t="str">
        <f>HYPERLINK("https://pbs.twimg.com/media/EuQopLzXIAEbn--.jpg")</f>
        <v>https://pbs.twimg.com/media/EuQopLzXIAEbn--.jpg</v>
      </c>
      <c r="AJ253" t="s">
        <v>46</v>
      </c>
      <c r="AK253" t="s">
        <v>47</v>
      </c>
    </row>
    <row r="254" spans="1:37" x14ac:dyDescent="0.25">
      <c r="A254" t="s">
        <v>36</v>
      </c>
      <c r="B254" t="s">
        <v>734</v>
      </c>
      <c r="C254" t="s">
        <v>735</v>
      </c>
      <c r="D254" t="s">
        <v>46</v>
      </c>
      <c r="E254" t="s">
        <v>203</v>
      </c>
      <c r="F254" t="s">
        <v>58</v>
      </c>
      <c r="G254" t="str">
        <f>HYPERLINK("https://twitter.com/1326919013767786496/status/1361544715523551232")</f>
        <v>https://twitter.com/1326919013767786496/status/1361544715523551232</v>
      </c>
      <c r="H254" t="s">
        <v>42</v>
      </c>
      <c r="I254" t="s">
        <v>733</v>
      </c>
      <c r="J254" t="str">
        <f>HYPERLINK("http://twitter.com/Eltun69947262")</f>
        <v>http://twitter.com/Eltun69947262</v>
      </c>
      <c r="K254">
        <v>19</v>
      </c>
      <c r="L254" t="s">
        <v>60</v>
      </c>
      <c r="N254" t="s">
        <v>61</v>
      </c>
      <c r="R254" t="s">
        <v>54</v>
      </c>
      <c r="W254">
        <v>0</v>
      </c>
      <c r="X254">
        <v>0</v>
      </c>
      <c r="AE254">
        <v>0</v>
      </c>
      <c r="AI254" t="str">
        <f>HYPERLINK("https://pbs.twimg.com/media/EuQq97nXIAIGlxZ.jpg")</f>
        <v>https://pbs.twimg.com/media/EuQq97nXIAIGlxZ.jpg</v>
      </c>
      <c r="AJ254" t="s">
        <v>46</v>
      </c>
      <c r="AK254" t="s">
        <v>47</v>
      </c>
    </row>
    <row r="255" spans="1:37" x14ac:dyDescent="0.25">
      <c r="A255" t="s">
        <v>36</v>
      </c>
      <c r="B255" t="s">
        <v>734</v>
      </c>
      <c r="C255" t="s">
        <v>559</v>
      </c>
      <c r="D255" t="s">
        <v>46</v>
      </c>
      <c r="E255" t="s">
        <v>736</v>
      </c>
      <c r="F255" t="s">
        <v>41</v>
      </c>
      <c r="G255" t="str">
        <f>HYPERLINK("https://www.facebook.com/x24.az/posts/858896214678454")</f>
        <v>https://www.facebook.com/x24.az/posts/858896214678454</v>
      </c>
      <c r="H255" t="s">
        <v>42</v>
      </c>
      <c r="I255" t="s">
        <v>737</v>
      </c>
      <c r="J255" t="str">
        <f>HYPERLINK("https://www.facebook.com/361663551068392")</f>
        <v>https://www.facebook.com/361663551068392</v>
      </c>
      <c r="K255">
        <v>573</v>
      </c>
      <c r="L255" t="s">
        <v>52</v>
      </c>
      <c r="N255" t="s">
        <v>68</v>
      </c>
      <c r="O255" t="s">
        <v>737</v>
      </c>
      <c r="P255" t="str">
        <f>HYPERLINK("https://www.facebook.com/361663551068392")</f>
        <v>https://www.facebook.com/361663551068392</v>
      </c>
      <c r="Q255">
        <v>573</v>
      </c>
      <c r="R255" t="s">
        <v>54</v>
      </c>
      <c r="W255">
        <v>0</v>
      </c>
      <c r="X255">
        <v>0</v>
      </c>
      <c r="AE255">
        <v>0</v>
      </c>
      <c r="AF255">
        <v>0</v>
      </c>
      <c r="AI255" t="str">
        <f>HYPERLINK("https://www.x24.az/images/news/basic_news/SCW-GROUP-160220211613452509.jpg")</f>
        <v>https://www.x24.az/images/news/basic_news/SCW-GROUP-160220211613452509.jpg</v>
      </c>
      <c r="AJ255" t="s">
        <v>46</v>
      </c>
      <c r="AK255" t="s">
        <v>47</v>
      </c>
    </row>
    <row r="256" spans="1:37" x14ac:dyDescent="0.25">
      <c r="A256" t="s">
        <v>36</v>
      </c>
      <c r="B256" t="s">
        <v>734</v>
      </c>
      <c r="C256" t="s">
        <v>735</v>
      </c>
      <c r="D256" t="s">
        <v>46</v>
      </c>
      <c r="E256" t="s">
        <v>120</v>
      </c>
      <c r="F256" t="s">
        <v>58</v>
      </c>
      <c r="G256" t="str">
        <f>HYPERLINK("https://twitter.com/1326919013767786496/status/1361544611529969664")</f>
        <v>https://twitter.com/1326919013767786496/status/1361544611529969664</v>
      </c>
      <c r="H256" t="s">
        <v>42</v>
      </c>
      <c r="I256" t="s">
        <v>733</v>
      </c>
      <c r="J256" t="str">
        <f>HYPERLINK("http://twitter.com/Eltun69947262")</f>
        <v>http://twitter.com/Eltun69947262</v>
      </c>
      <c r="K256">
        <v>19</v>
      </c>
      <c r="L256" t="s">
        <v>60</v>
      </c>
      <c r="N256" t="s">
        <v>61</v>
      </c>
      <c r="R256" t="s">
        <v>54</v>
      </c>
      <c r="W256">
        <v>0</v>
      </c>
      <c r="X256">
        <v>0</v>
      </c>
      <c r="AE256">
        <v>0</v>
      </c>
      <c r="AI256" t="str">
        <f>HYPERLINK("https://pbs.twimg.com/media/EuQRBAhWgAA24GY.jpg")</f>
        <v>https://pbs.twimg.com/media/EuQRBAhWgAA24GY.jpg</v>
      </c>
      <c r="AJ256" t="s">
        <v>46</v>
      </c>
      <c r="AK256" t="s">
        <v>47</v>
      </c>
    </row>
    <row r="257" spans="1:37" x14ac:dyDescent="0.25">
      <c r="A257" t="s">
        <v>36</v>
      </c>
      <c r="B257" t="s">
        <v>738</v>
      </c>
      <c r="C257" t="s">
        <v>519</v>
      </c>
      <c r="D257" t="s">
        <v>739</v>
      </c>
      <c r="E257" t="s">
        <v>740</v>
      </c>
      <c r="F257" t="s">
        <v>41</v>
      </c>
      <c r="G257" t="str">
        <f>HYPERLINK("https://www.youtube.com/watch?v=_ItP8VRSD-s")</f>
        <v>https://www.youtube.com/watch?v=_ItP8VRSD-s</v>
      </c>
      <c r="H257" t="s">
        <v>42</v>
      </c>
      <c r="I257" t="s">
        <v>705</v>
      </c>
      <c r="J257" t="str">
        <f>HYPERLINK("https://www.youtube.com/channel/UCqAuIxfEd2YBE1WyKEIEjXQ")</f>
        <v>https://www.youtube.com/channel/UCqAuIxfEd2YBE1WyKEIEjXQ</v>
      </c>
      <c r="K257">
        <v>30</v>
      </c>
      <c r="N257" t="s">
        <v>165</v>
      </c>
      <c r="O257" t="s">
        <v>705</v>
      </c>
      <c r="P257" t="str">
        <f>HYPERLINK("https://www.youtube.com/channel/UCqAuIxfEd2YBE1WyKEIEjXQ")</f>
        <v>https://www.youtube.com/channel/UCqAuIxfEd2YBE1WyKEIEjXQ</v>
      </c>
      <c r="Q257">
        <v>30</v>
      </c>
      <c r="R257" t="s">
        <v>54</v>
      </c>
      <c r="S257" t="s">
        <v>55</v>
      </c>
      <c r="W257">
        <v>0</v>
      </c>
      <c r="X257">
        <v>0</v>
      </c>
      <c r="AE257">
        <v>0</v>
      </c>
      <c r="AG257">
        <v>2</v>
      </c>
      <c r="AI257" t="str">
        <f>HYPERLINK("https://i.ytimg.com/vi/_ItP8VRSD-s/maxresdefault.jpg")</f>
        <v>https://i.ytimg.com/vi/_ItP8VRSD-s/maxresdefault.jpg</v>
      </c>
      <c r="AJ257" t="s">
        <v>46</v>
      </c>
      <c r="AK257" t="s">
        <v>47</v>
      </c>
    </row>
    <row r="258" spans="1:37" x14ac:dyDescent="0.25">
      <c r="A258" t="s">
        <v>36</v>
      </c>
      <c r="B258" t="s">
        <v>741</v>
      </c>
      <c r="C258" t="s">
        <v>742</v>
      </c>
      <c r="D258" t="s">
        <v>46</v>
      </c>
      <c r="E258" t="s">
        <v>695</v>
      </c>
      <c r="F258" t="s">
        <v>58</v>
      </c>
      <c r="G258" t="str">
        <f>HYPERLINK("https://www.facebook.com/zaxar.mamedov.9/posts/3614836265300098")</f>
        <v>https://www.facebook.com/zaxar.mamedov.9/posts/3614836265300098</v>
      </c>
      <c r="H258" t="s">
        <v>42</v>
      </c>
      <c r="I258" t="s">
        <v>743</v>
      </c>
      <c r="J258" t="str">
        <f>HYPERLINK("https://www.facebook.com/100003212798897")</f>
        <v>https://www.facebook.com/100003212798897</v>
      </c>
      <c r="K258">
        <v>540</v>
      </c>
      <c r="L258" t="s">
        <v>60</v>
      </c>
      <c r="N258" t="s">
        <v>68</v>
      </c>
      <c r="O258" t="s">
        <v>743</v>
      </c>
      <c r="P258" t="str">
        <f>HYPERLINK("https://www.facebook.com/100003212798897")</f>
        <v>https://www.facebook.com/100003212798897</v>
      </c>
      <c r="Q258">
        <v>540</v>
      </c>
      <c r="R258" t="s">
        <v>54</v>
      </c>
      <c r="S258" t="s">
        <v>55</v>
      </c>
      <c r="T258" t="s">
        <v>70</v>
      </c>
      <c r="U258" t="s">
        <v>70</v>
      </c>
      <c r="W258">
        <v>0</v>
      </c>
      <c r="X258">
        <v>0</v>
      </c>
      <c r="AE258">
        <v>0</v>
      </c>
      <c r="AF258">
        <v>0</v>
      </c>
      <c r="AI258" t="s">
        <v>744</v>
      </c>
      <c r="AJ258" t="s">
        <v>46</v>
      </c>
      <c r="AK258" t="s">
        <v>47</v>
      </c>
    </row>
    <row r="259" spans="1:37" x14ac:dyDescent="0.25">
      <c r="A259" t="s">
        <v>36</v>
      </c>
      <c r="B259" t="s">
        <v>745</v>
      </c>
      <c r="C259" t="s">
        <v>746</v>
      </c>
      <c r="D259" t="s">
        <v>46</v>
      </c>
      <c r="E259" t="s">
        <v>91</v>
      </c>
      <c r="F259" t="s">
        <v>58</v>
      </c>
      <c r="G259" t="str">
        <f>HYPERLINK("https://twitter.com/1311208614397243392/status/1361543069057773572")</f>
        <v>https://twitter.com/1311208614397243392/status/1361543069057773572</v>
      </c>
      <c r="H259" t="s">
        <v>42</v>
      </c>
      <c r="I259" t="s">
        <v>747</v>
      </c>
      <c r="J259" t="str">
        <f>HYPERLINK("http://twitter.com/KristineH_4")</f>
        <v>http://twitter.com/KristineH_4</v>
      </c>
      <c r="K259">
        <v>428</v>
      </c>
      <c r="L259" t="s">
        <v>117</v>
      </c>
      <c r="N259" t="s">
        <v>61</v>
      </c>
      <c r="R259" t="s">
        <v>54</v>
      </c>
      <c r="S259" t="s">
        <v>166</v>
      </c>
      <c r="T259" t="s">
        <v>487</v>
      </c>
      <c r="U259" t="s">
        <v>499</v>
      </c>
      <c r="W259">
        <v>0</v>
      </c>
      <c r="X259">
        <v>0</v>
      </c>
      <c r="AE259">
        <v>0</v>
      </c>
      <c r="AJ259" t="s">
        <v>46</v>
      </c>
      <c r="AK259" t="s">
        <v>47</v>
      </c>
    </row>
    <row r="260" spans="1:37" x14ac:dyDescent="0.25">
      <c r="A260" t="s">
        <v>36</v>
      </c>
      <c r="B260" t="s">
        <v>745</v>
      </c>
      <c r="C260" t="s">
        <v>742</v>
      </c>
      <c r="D260" t="s">
        <v>46</v>
      </c>
      <c r="E260" t="s">
        <v>695</v>
      </c>
      <c r="F260" t="s">
        <v>58</v>
      </c>
      <c r="G260" t="str">
        <f>HYPERLINK("https://www.facebook.com/zaxar.mamedov.9/posts/3614832418633816")</f>
        <v>https://www.facebook.com/zaxar.mamedov.9/posts/3614832418633816</v>
      </c>
      <c r="H260" t="s">
        <v>42</v>
      </c>
      <c r="I260" t="s">
        <v>743</v>
      </c>
      <c r="J260" t="str">
        <f>HYPERLINK("https://www.facebook.com/100003212798897")</f>
        <v>https://www.facebook.com/100003212798897</v>
      </c>
      <c r="K260">
        <v>540</v>
      </c>
      <c r="L260" t="s">
        <v>60</v>
      </c>
      <c r="N260" t="s">
        <v>68</v>
      </c>
      <c r="O260" t="s">
        <v>743</v>
      </c>
      <c r="P260" t="str">
        <f>HYPERLINK("https://www.facebook.com/100003212798897")</f>
        <v>https://www.facebook.com/100003212798897</v>
      </c>
      <c r="Q260">
        <v>540</v>
      </c>
      <c r="R260" t="s">
        <v>54</v>
      </c>
      <c r="S260" t="s">
        <v>55</v>
      </c>
      <c r="T260" t="s">
        <v>70</v>
      </c>
      <c r="U260" t="s">
        <v>70</v>
      </c>
      <c r="W260">
        <v>1</v>
      </c>
      <c r="X260">
        <v>1</v>
      </c>
      <c r="AE260">
        <v>0</v>
      </c>
      <c r="AF260">
        <v>1</v>
      </c>
      <c r="AI260" t="s">
        <v>744</v>
      </c>
      <c r="AJ260" t="s">
        <v>46</v>
      </c>
      <c r="AK260" t="s">
        <v>47</v>
      </c>
    </row>
    <row r="261" spans="1:37" x14ac:dyDescent="0.25">
      <c r="A261" t="s">
        <v>36</v>
      </c>
      <c r="B261" t="s">
        <v>745</v>
      </c>
      <c r="C261" t="s">
        <v>489</v>
      </c>
      <c r="D261" t="s">
        <v>46</v>
      </c>
      <c r="E261" t="s">
        <v>593</v>
      </c>
      <c r="F261" t="s">
        <v>41</v>
      </c>
      <c r="G261" t="str">
        <f>HYPERLINK("https://www.facebook.com/kenan.meherremov.507/posts/1918597658295617")</f>
        <v>https://www.facebook.com/kenan.meherremov.507/posts/1918597658295617</v>
      </c>
      <c r="H261" t="s">
        <v>42</v>
      </c>
      <c r="I261" t="s">
        <v>748</v>
      </c>
      <c r="J261" t="str">
        <f>HYPERLINK("https://www.facebook.com/100004362044010")</f>
        <v>https://www.facebook.com/100004362044010</v>
      </c>
      <c r="K261">
        <v>525</v>
      </c>
      <c r="L261" t="s">
        <v>60</v>
      </c>
      <c r="N261" t="s">
        <v>68</v>
      </c>
      <c r="O261" t="s">
        <v>748</v>
      </c>
      <c r="P261" t="str">
        <f>HYPERLINK("https://www.facebook.com/100004362044010")</f>
        <v>https://www.facebook.com/100004362044010</v>
      </c>
      <c r="Q261">
        <v>525</v>
      </c>
      <c r="R261" t="s">
        <v>54</v>
      </c>
      <c r="S261" t="s">
        <v>55</v>
      </c>
      <c r="T261" t="s">
        <v>749</v>
      </c>
      <c r="U261" t="s">
        <v>750</v>
      </c>
      <c r="W261">
        <v>1</v>
      </c>
      <c r="X261">
        <v>1</v>
      </c>
      <c r="AE261">
        <v>0</v>
      </c>
      <c r="AF261">
        <v>1</v>
      </c>
      <c r="AI261" t="str">
        <f>HYPERLINK("https://azsiyaset.com/images/article/2771/thumb1200x630.jpg")</f>
        <v>https://azsiyaset.com/images/article/2771/thumb1200x630.jpg</v>
      </c>
      <c r="AJ261" t="s">
        <v>46</v>
      </c>
      <c r="AK261" t="s">
        <v>47</v>
      </c>
    </row>
    <row r="262" spans="1:37" x14ac:dyDescent="0.25">
      <c r="A262" t="s">
        <v>36</v>
      </c>
      <c r="B262" t="s">
        <v>751</v>
      </c>
      <c r="C262" t="s">
        <v>752</v>
      </c>
      <c r="D262" t="s">
        <v>46</v>
      </c>
      <c r="E262" t="s">
        <v>503</v>
      </c>
      <c r="F262" t="s">
        <v>58</v>
      </c>
      <c r="G262" t="str">
        <f>HYPERLINK("https://vk.com/wall627310883_1755")</f>
        <v>https://vk.com/wall627310883_1755</v>
      </c>
      <c r="H262" t="s">
        <v>42</v>
      </c>
      <c r="I262" t="s">
        <v>753</v>
      </c>
      <c r="J262" t="str">
        <f>HYPERLINK("http://vk.com/id627310883")</f>
        <v>http://vk.com/id627310883</v>
      </c>
      <c r="K262">
        <v>0</v>
      </c>
      <c r="L262" t="s">
        <v>60</v>
      </c>
      <c r="M262">
        <v>25</v>
      </c>
      <c r="N262" t="s">
        <v>53</v>
      </c>
      <c r="O262" t="s">
        <v>753</v>
      </c>
      <c r="P262" t="str">
        <f>HYPERLINK("http://vk.com/id627310883")</f>
        <v>http://vk.com/id627310883</v>
      </c>
      <c r="Q262">
        <v>0</v>
      </c>
      <c r="R262" t="s">
        <v>54</v>
      </c>
      <c r="AI262"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262" t="s">
        <v>46</v>
      </c>
      <c r="AK262" t="s">
        <v>47</v>
      </c>
    </row>
    <row r="263" spans="1:37" x14ac:dyDescent="0.25">
      <c r="A263" t="s">
        <v>36</v>
      </c>
      <c r="B263" t="s">
        <v>751</v>
      </c>
      <c r="C263" t="s">
        <v>754</v>
      </c>
      <c r="D263" t="s">
        <v>46</v>
      </c>
      <c r="E263" t="s">
        <v>191</v>
      </c>
      <c r="F263" t="s">
        <v>58</v>
      </c>
      <c r="G263" t="str">
        <f>HYPERLINK("https://twitter.com/1328951051500859393/status/1361542709186621441")</f>
        <v>https://twitter.com/1328951051500859393/status/1361542709186621441</v>
      </c>
      <c r="H263" t="s">
        <v>42</v>
      </c>
      <c r="I263" t="s">
        <v>755</v>
      </c>
      <c r="J263" t="str">
        <f>HYPERLINK("http://twitter.com/g_saatl")</f>
        <v>http://twitter.com/g_saatl</v>
      </c>
      <c r="K263">
        <v>19</v>
      </c>
      <c r="N263" t="s">
        <v>61</v>
      </c>
      <c r="R263" t="s">
        <v>54</v>
      </c>
      <c r="W263">
        <v>0</v>
      </c>
      <c r="X263">
        <v>0</v>
      </c>
      <c r="AE263">
        <v>0</v>
      </c>
      <c r="AI263" t="str">
        <f>HYPERLINK("https://pbs.twimg.com/media/EuQopLzXIAEbn--.jpg")</f>
        <v>https://pbs.twimg.com/media/EuQopLzXIAEbn--.jpg</v>
      </c>
      <c r="AJ263" t="s">
        <v>46</v>
      </c>
      <c r="AK263" t="s">
        <v>47</v>
      </c>
    </row>
    <row r="264" spans="1:37" x14ac:dyDescent="0.25">
      <c r="A264" t="s">
        <v>36</v>
      </c>
      <c r="B264" t="s">
        <v>751</v>
      </c>
      <c r="C264" t="s">
        <v>84</v>
      </c>
      <c r="D264" t="s">
        <v>46</v>
      </c>
      <c r="E264" t="s">
        <v>756</v>
      </c>
      <c r="F264" t="s">
        <v>58</v>
      </c>
      <c r="G264" t="str">
        <f>HYPERLINK("https://www.facebook.com/BAXA9696/posts/2271212503011763")</f>
        <v>https://www.facebook.com/BAXA9696/posts/2271212503011763</v>
      </c>
      <c r="H264" t="s">
        <v>42</v>
      </c>
      <c r="I264" t="s">
        <v>757</v>
      </c>
      <c r="J264" t="str">
        <f>HYPERLINK("https://www.facebook.com/100003691062520")</f>
        <v>https://www.facebook.com/100003691062520</v>
      </c>
      <c r="K264">
        <v>515</v>
      </c>
      <c r="L264" t="s">
        <v>60</v>
      </c>
      <c r="N264" t="s">
        <v>68</v>
      </c>
      <c r="O264" t="s">
        <v>757</v>
      </c>
      <c r="P264" t="str">
        <f>HYPERLINK("https://www.facebook.com/100003691062520")</f>
        <v>https://www.facebook.com/100003691062520</v>
      </c>
      <c r="Q264">
        <v>515</v>
      </c>
      <c r="R264" t="s">
        <v>54</v>
      </c>
      <c r="S264" t="s">
        <v>55</v>
      </c>
      <c r="T264" t="s">
        <v>758</v>
      </c>
      <c r="U264" t="s">
        <v>759</v>
      </c>
      <c r="W264">
        <v>0</v>
      </c>
      <c r="X264">
        <v>0</v>
      </c>
      <c r="AE264">
        <v>0</v>
      </c>
      <c r="AF264">
        <v>0</v>
      </c>
      <c r="AI264" t="s">
        <v>760</v>
      </c>
      <c r="AJ264" t="s">
        <v>46</v>
      </c>
      <c r="AK264" t="s">
        <v>47</v>
      </c>
    </row>
    <row r="265" spans="1:37" x14ac:dyDescent="0.25">
      <c r="A265" t="s">
        <v>36</v>
      </c>
      <c r="B265" t="s">
        <v>751</v>
      </c>
      <c r="C265" t="s">
        <v>141</v>
      </c>
      <c r="D265" t="s">
        <v>46</v>
      </c>
      <c r="E265" t="s">
        <v>761</v>
      </c>
      <c r="F265" t="s">
        <v>58</v>
      </c>
      <c r="G265" t="str">
        <f>HYPERLINK("https://www.facebook.com/aylin.vezirqizi/posts/261443525562611")</f>
        <v>https://www.facebook.com/aylin.vezirqizi/posts/261443525562611</v>
      </c>
      <c r="H265" t="s">
        <v>42</v>
      </c>
      <c r="I265" t="s">
        <v>762</v>
      </c>
      <c r="J265" t="str">
        <f>HYPERLINK("https://www.facebook.com/100050908960761")</f>
        <v>https://www.facebook.com/100050908960761</v>
      </c>
      <c r="K265">
        <v>286</v>
      </c>
      <c r="L265" t="s">
        <v>117</v>
      </c>
      <c r="N265" t="s">
        <v>68</v>
      </c>
      <c r="O265" t="s">
        <v>762</v>
      </c>
      <c r="P265" t="str">
        <f>HYPERLINK("https://www.facebook.com/100050908960761")</f>
        <v>https://www.facebook.com/100050908960761</v>
      </c>
      <c r="Q265">
        <v>286</v>
      </c>
      <c r="R265" t="s">
        <v>54</v>
      </c>
      <c r="W265">
        <v>0</v>
      </c>
      <c r="X265">
        <v>0</v>
      </c>
      <c r="AE265">
        <v>0</v>
      </c>
      <c r="AF265">
        <v>0</v>
      </c>
      <c r="AI265" t="s">
        <v>763</v>
      </c>
      <c r="AJ265" t="s">
        <v>46</v>
      </c>
      <c r="AK265" t="s">
        <v>47</v>
      </c>
    </row>
    <row r="266" spans="1:37" x14ac:dyDescent="0.25">
      <c r="A266" t="s">
        <v>36</v>
      </c>
      <c r="B266" t="s">
        <v>764</v>
      </c>
      <c r="C266" t="s">
        <v>765</v>
      </c>
      <c r="D266" t="s">
        <v>46</v>
      </c>
      <c r="E266" t="s">
        <v>203</v>
      </c>
      <c r="F266" t="s">
        <v>58</v>
      </c>
      <c r="G266" t="str">
        <f>HYPERLINK("https://twitter.com/1328951051500859393/status/1361542422065541122")</f>
        <v>https://twitter.com/1328951051500859393/status/1361542422065541122</v>
      </c>
      <c r="H266" t="s">
        <v>42</v>
      </c>
      <c r="I266" t="s">
        <v>755</v>
      </c>
      <c r="J266" t="str">
        <f>HYPERLINK("http://twitter.com/g_saatl")</f>
        <v>http://twitter.com/g_saatl</v>
      </c>
      <c r="K266">
        <v>19</v>
      </c>
      <c r="N266" t="s">
        <v>61</v>
      </c>
      <c r="R266" t="s">
        <v>54</v>
      </c>
      <c r="W266">
        <v>0</v>
      </c>
      <c r="X266">
        <v>0</v>
      </c>
      <c r="AE266">
        <v>0</v>
      </c>
      <c r="AI266" t="str">
        <f>HYPERLINK("https://pbs.twimg.com/media/EuQq97nXIAIGlxZ.jpg")</f>
        <v>https://pbs.twimg.com/media/EuQq97nXIAIGlxZ.jpg</v>
      </c>
      <c r="AJ266" t="s">
        <v>46</v>
      </c>
      <c r="AK266" t="s">
        <v>47</v>
      </c>
    </row>
    <row r="267" spans="1:37" x14ac:dyDescent="0.25">
      <c r="A267" t="s">
        <v>36</v>
      </c>
      <c r="B267" t="s">
        <v>766</v>
      </c>
      <c r="C267" t="s">
        <v>767</v>
      </c>
      <c r="D267" t="s">
        <v>46</v>
      </c>
      <c r="E267" t="s">
        <v>768</v>
      </c>
      <c r="F267" t="s">
        <v>41</v>
      </c>
      <c r="G267" t="str">
        <f>HYPERLINK("https://www.instagram.com/p/CLVzmanH9qB")</f>
        <v>https://www.instagram.com/p/CLVzmanH9qB</v>
      </c>
      <c r="H267" t="s">
        <v>730</v>
      </c>
      <c r="I267" t="s">
        <v>769</v>
      </c>
      <c r="J267" t="str">
        <f>HYPERLINK("http://instagram.com/birtelecom")</f>
        <v>http://instagram.com/birtelecom</v>
      </c>
      <c r="K267">
        <v>119929</v>
      </c>
      <c r="L267" t="s">
        <v>52</v>
      </c>
      <c r="N267" t="s">
        <v>548</v>
      </c>
      <c r="O267" t="s">
        <v>769</v>
      </c>
      <c r="P267" t="str">
        <f>HYPERLINK("http://instagram.com/birtelecom")</f>
        <v>http://instagram.com/birtelecom</v>
      </c>
      <c r="Q267">
        <v>119929</v>
      </c>
      <c r="R267" t="s">
        <v>54</v>
      </c>
      <c r="W267">
        <v>10</v>
      </c>
      <c r="X267">
        <v>10</v>
      </c>
      <c r="AE267">
        <v>1</v>
      </c>
      <c r="AI267" t="str">
        <f>HYPERLINK("https://instagram.fhel3-1.fna.fbcdn.net/v/t51.2885-15/e35/149724175_855150025336103_7467392079007504962_n.jpg?_nc_ht=instagram.fhel3-1.fna.fbcdn.net&amp;_nc_cat=111&amp;_nc_ohc=SSQm_mIWaVQAX-HXBnQ&amp;tp=1&amp;oh=069b4414dca4d10b8774ccd94d783f4a&amp;oe=6053BAD0")</f>
        <v>https://instagram.fhel3-1.fna.fbcdn.net/v/t51.2885-15/e35/149724175_855150025336103_7467392079007504962_n.jpg?_nc_ht=instagram.fhel3-1.fna.fbcdn.net&amp;_nc_cat=111&amp;_nc_ohc=SSQm_mIWaVQAX-HXBnQ&amp;tp=1&amp;oh=069b4414dca4d10b8774ccd94d783f4a&amp;oe=6053BAD0</v>
      </c>
      <c r="AJ267" t="s">
        <v>46</v>
      </c>
      <c r="AK267" t="s">
        <v>47</v>
      </c>
    </row>
    <row r="268" spans="1:37" x14ac:dyDescent="0.25">
      <c r="A268" t="s">
        <v>36</v>
      </c>
      <c r="B268" t="s">
        <v>766</v>
      </c>
      <c r="C268" t="s">
        <v>767</v>
      </c>
      <c r="D268" t="s">
        <v>46</v>
      </c>
      <c r="E268" t="s">
        <v>770</v>
      </c>
      <c r="F268" t="s">
        <v>58</v>
      </c>
      <c r="G268" t="str">
        <f>HYPERLINK("https://twitter.com/1333310593005187074/status/1361542140581535747")</f>
        <v>https://twitter.com/1333310593005187074/status/1361542140581535747</v>
      </c>
      <c r="H268" t="s">
        <v>42</v>
      </c>
      <c r="I268" t="s">
        <v>771</v>
      </c>
      <c r="J268" t="str">
        <f>HYPERLINK("http://twitter.com/Hesenov1111")</f>
        <v>http://twitter.com/Hesenov1111</v>
      </c>
      <c r="K268">
        <v>60</v>
      </c>
      <c r="N268" t="s">
        <v>61</v>
      </c>
      <c r="R268" t="s">
        <v>54</v>
      </c>
      <c r="W268">
        <v>0</v>
      </c>
      <c r="X268">
        <v>0</v>
      </c>
      <c r="AE268">
        <v>0</v>
      </c>
      <c r="AI268" t="str">
        <f>HYPERLINK("https://pbs.twimg.com/ext_tw_video_thumb/1361020567332225024/pu/img/oo3mMBOAYrfjiqjh.jpg")</f>
        <v>https://pbs.twimg.com/ext_tw_video_thumb/1361020567332225024/pu/img/oo3mMBOAYrfjiqjh.jpg</v>
      </c>
      <c r="AJ268" t="s">
        <v>46</v>
      </c>
      <c r="AK268" t="s">
        <v>47</v>
      </c>
    </row>
    <row r="269" spans="1:37" x14ac:dyDescent="0.25">
      <c r="A269" t="s">
        <v>36</v>
      </c>
      <c r="B269" t="s">
        <v>766</v>
      </c>
      <c r="C269" t="s">
        <v>665</v>
      </c>
      <c r="D269" t="s">
        <v>46</v>
      </c>
      <c r="E269" t="s">
        <v>772</v>
      </c>
      <c r="F269" t="s">
        <v>41</v>
      </c>
      <c r="G269" t="str">
        <f>HYPERLINK("https://www.facebook.com/groups/qarabagazrbaycandirbizzefercalacagiq/permalink/2832147543694548")</f>
        <v>https://www.facebook.com/groups/qarabagazrbaycandirbizzefercalacagiq/permalink/2832147543694548</v>
      </c>
      <c r="H269" t="s">
        <v>211</v>
      </c>
      <c r="I269" t="s">
        <v>773</v>
      </c>
      <c r="J269" t="str">
        <f>HYPERLINK("https://www.facebook.com/100014364558638")</f>
        <v>https://www.facebook.com/100014364558638</v>
      </c>
      <c r="K269">
        <v>0</v>
      </c>
      <c r="L269" t="s">
        <v>60</v>
      </c>
      <c r="N269" t="s">
        <v>68</v>
      </c>
      <c r="O269" t="s">
        <v>774</v>
      </c>
      <c r="P269" t="str">
        <f>HYPERLINK("https://www.facebook.com/1675971035978877")</f>
        <v>https://www.facebook.com/1675971035978877</v>
      </c>
      <c r="Q269">
        <v>17765</v>
      </c>
      <c r="R269" t="s">
        <v>54</v>
      </c>
      <c r="W269">
        <v>1</v>
      </c>
      <c r="X269">
        <v>1</v>
      </c>
      <c r="AE269">
        <v>0</v>
      </c>
      <c r="AF269">
        <v>0</v>
      </c>
      <c r="AI269" t="str">
        <f>HYPERLINK("https://fedai.az/wp-content/uploads/2021/02/9087-1.jpg")</f>
        <v>https://fedai.az/wp-content/uploads/2021/02/9087-1.jpg</v>
      </c>
      <c r="AJ269" t="s">
        <v>46</v>
      </c>
      <c r="AK269" t="s">
        <v>47</v>
      </c>
    </row>
    <row r="270" spans="1:37" x14ac:dyDescent="0.25">
      <c r="A270" t="s">
        <v>36</v>
      </c>
      <c r="B270" t="s">
        <v>775</v>
      </c>
      <c r="C270" t="s">
        <v>432</v>
      </c>
      <c r="D270" t="s">
        <v>646</v>
      </c>
      <c r="E270" t="s">
        <v>776</v>
      </c>
      <c r="F270" t="s">
        <v>73</v>
      </c>
      <c r="G270" t="str">
        <f>HYPERLINK("https://www.facebook.com/groups/531638030735469/permalink/858712778027991/?comment_id=859396404626295")</f>
        <v>https://www.facebook.com/groups/531638030735469/permalink/858712778027991/?comment_id=859396404626295</v>
      </c>
      <c r="H270" t="s">
        <v>42</v>
      </c>
      <c r="I270" t="s">
        <v>777</v>
      </c>
      <c r="J270" t="str">
        <f>HYPERLINK("https://www.facebook.com/100034345312704")</f>
        <v>https://www.facebook.com/100034345312704</v>
      </c>
      <c r="K270">
        <v>205</v>
      </c>
      <c r="L270" t="s">
        <v>60</v>
      </c>
      <c r="N270" t="s">
        <v>68</v>
      </c>
      <c r="O270" t="s">
        <v>649</v>
      </c>
      <c r="P270" t="str">
        <f>HYPERLINK("https://www.facebook.com/531638030735469")</f>
        <v>https://www.facebook.com/531638030735469</v>
      </c>
      <c r="Q270">
        <v>56052</v>
      </c>
      <c r="R270" t="s">
        <v>54</v>
      </c>
      <c r="W270">
        <v>0</v>
      </c>
      <c r="X270">
        <v>0</v>
      </c>
      <c r="AE270">
        <v>0</v>
      </c>
      <c r="AJ270" t="s">
        <v>46</v>
      </c>
      <c r="AK270" t="s">
        <v>47</v>
      </c>
    </row>
    <row r="271" spans="1:37" x14ac:dyDescent="0.25">
      <c r="A271" t="s">
        <v>36</v>
      </c>
      <c r="B271" t="s">
        <v>778</v>
      </c>
      <c r="C271" t="s">
        <v>438</v>
      </c>
      <c r="D271" t="s">
        <v>779</v>
      </c>
      <c r="E271" t="s">
        <v>780</v>
      </c>
      <c r="F271" t="s">
        <v>73</v>
      </c>
      <c r="G271" t="str">
        <f>HYPERLINK("https://www.facebook.com/story.php?story_fbid=3707720952681176&amp;id=982504868536145&amp;comment_id=3711050172348254")</f>
        <v>https://www.facebook.com/story.php?story_fbid=3707720952681176&amp;id=982504868536145&amp;comment_id=3711050172348254</v>
      </c>
      <c r="H271" t="s">
        <v>42</v>
      </c>
      <c r="I271" t="s">
        <v>781</v>
      </c>
      <c r="J271" t="str">
        <f>HYPERLINK("https://www.facebook.com/100041661072303")</f>
        <v>https://www.facebook.com/100041661072303</v>
      </c>
      <c r="K271">
        <v>1970</v>
      </c>
      <c r="L271" t="s">
        <v>60</v>
      </c>
      <c r="N271" t="s">
        <v>68</v>
      </c>
      <c r="O271" t="s">
        <v>442</v>
      </c>
      <c r="P271" t="str">
        <f>HYPERLINK("https://www.facebook.com/982504868536145")</f>
        <v>https://www.facebook.com/982504868536145</v>
      </c>
      <c r="Q271">
        <v>325297</v>
      </c>
      <c r="R271" t="s">
        <v>54</v>
      </c>
      <c r="S271" t="s">
        <v>131</v>
      </c>
      <c r="T271" t="s">
        <v>278</v>
      </c>
      <c r="U271" t="s">
        <v>278</v>
      </c>
      <c r="W271">
        <v>0</v>
      </c>
      <c r="X271">
        <v>0</v>
      </c>
      <c r="AE271">
        <v>0</v>
      </c>
      <c r="AJ271" t="s">
        <v>46</v>
      </c>
      <c r="AK271" t="s">
        <v>47</v>
      </c>
    </row>
    <row r="272" spans="1:37" x14ac:dyDescent="0.25">
      <c r="A272" t="s">
        <v>36</v>
      </c>
      <c r="B272" t="s">
        <v>782</v>
      </c>
      <c r="C272" t="s">
        <v>783</v>
      </c>
      <c r="D272" t="s">
        <v>46</v>
      </c>
      <c r="E272" t="s">
        <v>784</v>
      </c>
      <c r="F272" t="s">
        <v>41</v>
      </c>
      <c r="G272" t="str">
        <f>HYPERLINK("https://vk.com/wall457174006_3543")</f>
        <v>https://vk.com/wall457174006_3543</v>
      </c>
      <c r="H272" t="s">
        <v>211</v>
      </c>
      <c r="I272" t="s">
        <v>785</v>
      </c>
      <c r="J272" t="str">
        <f>HYPERLINK("http://vk.com/id457174006")</f>
        <v>http://vk.com/id457174006</v>
      </c>
      <c r="K272">
        <v>890</v>
      </c>
      <c r="L272" t="s">
        <v>60</v>
      </c>
      <c r="M272">
        <v>61</v>
      </c>
      <c r="N272" t="s">
        <v>53</v>
      </c>
      <c r="O272" t="s">
        <v>785</v>
      </c>
      <c r="P272" t="str">
        <f>HYPERLINK("http://vk.com/id457174006")</f>
        <v>http://vk.com/id457174006</v>
      </c>
      <c r="Q272">
        <v>890</v>
      </c>
      <c r="R272" t="s">
        <v>54</v>
      </c>
      <c r="S272" t="s">
        <v>166</v>
      </c>
      <c r="T272" t="s">
        <v>487</v>
      </c>
      <c r="U272" t="s">
        <v>786</v>
      </c>
      <c r="AI272" t="str">
        <f>HYPERLINK("https://sun9-67.userapi.com/impg/nFaEkng9JidNezxnkhFkzNg88nZsHQjdhDdnZw/MPfmGCPndZw.jpg?size=1080x1293&amp;quality=96&amp;proxy=1&amp;sign=541626f5532bfd8ffac50fab0247cec1&amp;c_uniq_tag=klwt8dpEZMr7B6CSWV7gnfWjWkv9Ypbu2wJm1q9KT6w&amp;type=album")</f>
        <v>https://sun9-67.userapi.com/impg/nFaEkng9JidNezxnkhFkzNg88nZsHQjdhDdnZw/MPfmGCPndZw.jpg?size=1080x1293&amp;quality=96&amp;proxy=1&amp;sign=541626f5532bfd8ffac50fab0247cec1&amp;c_uniq_tag=klwt8dpEZMr7B6CSWV7gnfWjWkv9Ypbu2wJm1q9KT6w&amp;type=album</v>
      </c>
      <c r="AJ272" t="s">
        <v>46</v>
      </c>
      <c r="AK272" t="s">
        <v>47</v>
      </c>
    </row>
    <row r="273" spans="1:37" x14ac:dyDescent="0.25">
      <c r="A273" t="s">
        <v>36</v>
      </c>
      <c r="B273" t="s">
        <v>787</v>
      </c>
      <c r="C273" t="s">
        <v>497</v>
      </c>
      <c r="D273" t="s">
        <v>46</v>
      </c>
      <c r="E273" t="s">
        <v>788</v>
      </c>
      <c r="F273" t="s">
        <v>58</v>
      </c>
      <c r="G273" t="str">
        <f>HYPERLINK("https://www.facebook.com/permalink.php?story_fbid=1451240155211019&amp;id=100009751443001")</f>
        <v>https://www.facebook.com/permalink.php?story_fbid=1451240155211019&amp;id=100009751443001</v>
      </c>
      <c r="H273" t="s">
        <v>42</v>
      </c>
      <c r="I273" t="s">
        <v>789</v>
      </c>
      <c r="J273" t="str">
        <f>HYPERLINK("https://www.facebook.com/100009751443001")</f>
        <v>https://www.facebook.com/100009751443001</v>
      </c>
      <c r="K273">
        <v>427</v>
      </c>
      <c r="L273" t="s">
        <v>60</v>
      </c>
      <c r="N273" t="s">
        <v>68</v>
      </c>
      <c r="O273" t="s">
        <v>789</v>
      </c>
      <c r="P273" t="str">
        <f>HYPERLINK("https://www.facebook.com/100009751443001")</f>
        <v>https://www.facebook.com/100009751443001</v>
      </c>
      <c r="Q273">
        <v>427</v>
      </c>
      <c r="R273" t="s">
        <v>54</v>
      </c>
      <c r="S273" t="s">
        <v>55</v>
      </c>
      <c r="T273" t="s">
        <v>70</v>
      </c>
      <c r="U273" t="s">
        <v>70</v>
      </c>
      <c r="W273">
        <v>0</v>
      </c>
      <c r="X273">
        <v>0</v>
      </c>
      <c r="AE273">
        <v>0</v>
      </c>
      <c r="AF273">
        <v>0</v>
      </c>
      <c r="AI273" t="str">
        <f>HYPERLINK("https://i.ytimg.com/vi/b4SSkv7l5nw/maxresdefault_live.jpg")</f>
        <v>https://i.ytimg.com/vi/b4SSkv7l5nw/maxresdefault_live.jpg</v>
      </c>
      <c r="AJ273" t="s">
        <v>46</v>
      </c>
      <c r="AK273" t="s">
        <v>47</v>
      </c>
    </row>
    <row r="274" spans="1:37" x14ac:dyDescent="0.25">
      <c r="A274" t="s">
        <v>36</v>
      </c>
      <c r="B274" t="s">
        <v>787</v>
      </c>
      <c r="C274" t="s">
        <v>343</v>
      </c>
      <c r="D274" t="s">
        <v>46</v>
      </c>
      <c r="E274" t="s">
        <v>790</v>
      </c>
      <c r="F274" t="s">
        <v>41</v>
      </c>
      <c r="G274" t="str">
        <f>HYPERLINK("https://telegram.me/azeedu/176")</f>
        <v>https://telegram.me/azeedu/176</v>
      </c>
      <c r="H274" t="s">
        <v>42</v>
      </c>
      <c r="I274" t="s">
        <v>791</v>
      </c>
      <c r="J274" t="str">
        <f>HYPERLINK("https://telegram.me/azeedu")</f>
        <v>https://telegram.me/azeedu</v>
      </c>
      <c r="K274">
        <v>65</v>
      </c>
      <c r="L274" t="s">
        <v>52</v>
      </c>
      <c r="N274" t="s">
        <v>337</v>
      </c>
      <c r="O274" t="s">
        <v>791</v>
      </c>
      <c r="P274" t="str">
        <f>HYPERLINK("https://telegram.me/azeedu")</f>
        <v>https://telegram.me/azeedu</v>
      </c>
      <c r="Q274">
        <v>65</v>
      </c>
      <c r="R274" t="s">
        <v>338</v>
      </c>
      <c r="AG274">
        <v>12</v>
      </c>
      <c r="AJ274" t="s">
        <v>46</v>
      </c>
      <c r="AK274" t="s">
        <v>47</v>
      </c>
    </row>
    <row r="275" spans="1:37" x14ac:dyDescent="0.25">
      <c r="A275" t="s">
        <v>36</v>
      </c>
      <c r="B275" t="s">
        <v>792</v>
      </c>
      <c r="C275" t="s">
        <v>793</v>
      </c>
      <c r="D275" t="s">
        <v>46</v>
      </c>
      <c r="E275" t="s">
        <v>794</v>
      </c>
      <c r="F275" t="s">
        <v>41</v>
      </c>
      <c r="G275" t="str">
        <f>HYPERLINK("https://vk.com/wall-190863213_24457")</f>
        <v>https://vk.com/wall-190863213_24457</v>
      </c>
      <c r="H275" t="s">
        <v>42</v>
      </c>
      <c r="I275" t="s">
        <v>795</v>
      </c>
      <c r="J275" t="str">
        <f>HYPERLINK("http://vk.com/id98395178")</f>
        <v>http://vk.com/id98395178</v>
      </c>
      <c r="K275">
        <v>462</v>
      </c>
      <c r="L275" t="s">
        <v>117</v>
      </c>
      <c r="N275" t="s">
        <v>53</v>
      </c>
      <c r="O275" t="s">
        <v>796</v>
      </c>
      <c r="P275" t="str">
        <f>HYPERLINK("http://vk.com/club190863213")</f>
        <v>http://vk.com/club190863213</v>
      </c>
      <c r="Q275">
        <v>6742</v>
      </c>
      <c r="R275" t="s">
        <v>54</v>
      </c>
      <c r="S275" t="s">
        <v>131</v>
      </c>
      <c r="T275" t="s">
        <v>797</v>
      </c>
      <c r="U275" t="s">
        <v>798</v>
      </c>
      <c r="AI275" t="str">
        <f>HYPERLINK("https://sun9-69.userapi.com/impf/6YHrFOZYOyEpJIGkY7weaRE2zPFuZIVcDkMXpQ/uP_HdeODQcg.jpg?size=2000x1029&amp;quality=96&amp;proxy=1&amp;sign=3933724ca951ea64f0c574febec71011&amp;c_uniq_tag=1IrdT7LDQKhomiRwZ2L2OPQCZRCRYHjnmzthqbUUF-A&amp;type=album")</f>
        <v>https://sun9-69.userapi.com/impf/6YHrFOZYOyEpJIGkY7weaRE2zPFuZIVcDkMXpQ/uP_HdeODQcg.jpg?size=2000x1029&amp;quality=96&amp;proxy=1&amp;sign=3933724ca951ea64f0c574febec71011&amp;c_uniq_tag=1IrdT7LDQKhomiRwZ2L2OPQCZRCRYHjnmzthqbUUF-A&amp;type=album</v>
      </c>
      <c r="AJ275" t="s">
        <v>46</v>
      </c>
      <c r="AK275" t="s">
        <v>47</v>
      </c>
    </row>
    <row r="276" spans="1:37" x14ac:dyDescent="0.25">
      <c r="A276" t="s">
        <v>36</v>
      </c>
      <c r="B276" t="s">
        <v>792</v>
      </c>
      <c r="C276" t="s">
        <v>799</v>
      </c>
      <c r="D276" t="s">
        <v>800</v>
      </c>
      <c r="E276" t="s">
        <v>801</v>
      </c>
      <c r="F276" t="s">
        <v>41</v>
      </c>
      <c r="G276" t="str">
        <f>HYPERLINK("http://www.groong.com/news/msg56175.html")</f>
        <v>http://www.groong.com/news/msg56175.html</v>
      </c>
      <c r="H276" t="s">
        <v>42</v>
      </c>
      <c r="I276" t="s">
        <v>105</v>
      </c>
      <c r="J276" t="str">
        <f>HYPERLINK("http://www.groong.com")</f>
        <v>http://www.groong.com</v>
      </c>
      <c r="N276" t="s">
        <v>106</v>
      </c>
      <c r="R276" t="s">
        <v>44</v>
      </c>
      <c r="S276" t="s">
        <v>107</v>
      </c>
      <c r="AJ276" t="s">
        <v>46</v>
      </c>
      <c r="AK276" t="s">
        <v>47</v>
      </c>
    </row>
    <row r="277" spans="1:37" x14ac:dyDescent="0.25">
      <c r="A277" t="s">
        <v>36</v>
      </c>
      <c r="B277" t="s">
        <v>792</v>
      </c>
      <c r="C277" t="s">
        <v>802</v>
      </c>
      <c r="D277" t="s">
        <v>46</v>
      </c>
      <c r="E277" t="s">
        <v>803</v>
      </c>
      <c r="F277" t="s">
        <v>41</v>
      </c>
      <c r="G277" t="str">
        <f>HYPERLINK("https://vk.com/wall-201026574_474")</f>
        <v>https://vk.com/wall-201026574_474</v>
      </c>
      <c r="H277" t="s">
        <v>42</v>
      </c>
      <c r="I277" t="s">
        <v>259</v>
      </c>
      <c r="J277" t="str">
        <f>HYPERLINK("http://vk.com/club201026574")</f>
        <v>http://vk.com/club201026574</v>
      </c>
      <c r="K277">
        <v>28</v>
      </c>
      <c r="L277" t="s">
        <v>52</v>
      </c>
      <c r="N277" t="s">
        <v>53</v>
      </c>
      <c r="O277" t="s">
        <v>259</v>
      </c>
      <c r="P277" t="str">
        <f>HYPERLINK("http://vk.com/club201026574")</f>
        <v>http://vk.com/club201026574</v>
      </c>
      <c r="Q277">
        <v>28</v>
      </c>
      <c r="R277" t="s">
        <v>54</v>
      </c>
      <c r="S277" t="s">
        <v>55</v>
      </c>
      <c r="AJ277" t="s">
        <v>46</v>
      </c>
      <c r="AK277" t="s">
        <v>47</v>
      </c>
    </row>
    <row r="278" spans="1:37" x14ac:dyDescent="0.25">
      <c r="A278" t="s">
        <v>36</v>
      </c>
      <c r="B278" t="s">
        <v>804</v>
      </c>
      <c r="C278" t="s">
        <v>805</v>
      </c>
      <c r="D278" t="s">
        <v>46</v>
      </c>
      <c r="E278" t="s">
        <v>120</v>
      </c>
      <c r="F278" t="s">
        <v>58</v>
      </c>
      <c r="G278" t="str">
        <f>HYPERLINK("https://twitter.com/1354760591177633793/status/1361539927750692866")</f>
        <v>https://twitter.com/1354760591177633793/status/1361539927750692866</v>
      </c>
      <c r="H278" t="s">
        <v>42</v>
      </c>
      <c r="I278" t="s">
        <v>574</v>
      </c>
      <c r="J278" t="str">
        <f>HYPERLINK("http://twitter.com/Elvinismailov30")</f>
        <v>http://twitter.com/Elvinismailov30</v>
      </c>
      <c r="K278">
        <v>48</v>
      </c>
      <c r="L278" t="s">
        <v>60</v>
      </c>
      <c r="N278" t="s">
        <v>61</v>
      </c>
      <c r="R278" t="s">
        <v>54</v>
      </c>
      <c r="S278" t="s">
        <v>55</v>
      </c>
      <c r="W278">
        <v>0</v>
      </c>
      <c r="X278">
        <v>0</v>
      </c>
      <c r="AE278">
        <v>0</v>
      </c>
      <c r="AI278" t="str">
        <f>HYPERLINK("https://pbs.twimg.com/media/EuQRBAhWgAA24GY.jpg")</f>
        <v>https://pbs.twimg.com/media/EuQRBAhWgAA24GY.jpg</v>
      </c>
      <c r="AJ278" t="s">
        <v>46</v>
      </c>
      <c r="AK278" t="s">
        <v>47</v>
      </c>
    </row>
    <row r="279" spans="1:37" x14ac:dyDescent="0.25">
      <c r="A279" t="s">
        <v>36</v>
      </c>
      <c r="B279" t="s">
        <v>804</v>
      </c>
      <c r="C279" t="s">
        <v>806</v>
      </c>
      <c r="D279" t="s">
        <v>46</v>
      </c>
      <c r="E279" t="s">
        <v>807</v>
      </c>
      <c r="F279" t="s">
        <v>41</v>
      </c>
      <c r="G279" t="str">
        <f>HYPERLINK("https://www.facebook.com/permalink.php?story_fbid=1819472508214299&amp;id=100004547011101")</f>
        <v>https://www.facebook.com/permalink.php?story_fbid=1819472508214299&amp;id=100004547011101</v>
      </c>
      <c r="H279" t="s">
        <v>42</v>
      </c>
      <c r="I279" t="s">
        <v>808</v>
      </c>
      <c r="J279" t="str">
        <f>HYPERLINK("https://www.facebook.com/100004547011101")</f>
        <v>https://www.facebook.com/100004547011101</v>
      </c>
      <c r="K279">
        <v>280</v>
      </c>
      <c r="L279" t="s">
        <v>60</v>
      </c>
      <c r="N279" t="s">
        <v>68</v>
      </c>
      <c r="O279" t="s">
        <v>808</v>
      </c>
      <c r="P279" t="str">
        <f>HYPERLINK("https://www.facebook.com/100004547011101")</f>
        <v>https://www.facebook.com/100004547011101</v>
      </c>
      <c r="Q279">
        <v>280</v>
      </c>
      <c r="R279" t="s">
        <v>54</v>
      </c>
      <c r="W279">
        <v>0</v>
      </c>
      <c r="X279">
        <v>0</v>
      </c>
      <c r="AE279">
        <v>0</v>
      </c>
      <c r="AF279">
        <v>0</v>
      </c>
      <c r="AJ279" t="s">
        <v>46</v>
      </c>
      <c r="AK279" t="s">
        <v>47</v>
      </c>
    </row>
    <row r="280" spans="1:37" x14ac:dyDescent="0.25">
      <c r="A280" t="s">
        <v>36</v>
      </c>
      <c r="B280" t="s">
        <v>804</v>
      </c>
      <c r="C280" t="s">
        <v>809</v>
      </c>
      <c r="D280" t="s">
        <v>810</v>
      </c>
      <c r="E280" t="s">
        <v>811</v>
      </c>
      <c r="F280" t="s">
        <v>41</v>
      </c>
      <c r="G280" t="str">
        <f>HYPERLINK("https://www.youtube.com/watch?v=gUk7P4TM2nA")</f>
        <v>https://www.youtube.com/watch?v=gUk7P4TM2nA</v>
      </c>
      <c r="H280" t="s">
        <v>42</v>
      </c>
      <c r="I280" t="s">
        <v>225</v>
      </c>
      <c r="J280" t="str">
        <f>HYPERLINK("https://www.youtube.com/channel/UCCYhaH52lUEmfUjX-_OBAHg")</f>
        <v>https://www.youtube.com/channel/UCCYhaH52lUEmfUjX-_OBAHg</v>
      </c>
      <c r="K280">
        <v>458000</v>
      </c>
      <c r="N280" t="s">
        <v>165</v>
      </c>
      <c r="O280" t="s">
        <v>225</v>
      </c>
      <c r="P280" t="str">
        <f>HYPERLINK("https://www.youtube.com/channel/UCCYhaH52lUEmfUjX-_OBAHg")</f>
        <v>https://www.youtube.com/channel/UCCYhaH52lUEmfUjX-_OBAHg</v>
      </c>
      <c r="Q280">
        <v>458000</v>
      </c>
      <c r="R280" t="s">
        <v>54</v>
      </c>
      <c r="S280" t="s">
        <v>55</v>
      </c>
      <c r="W280">
        <v>53</v>
      </c>
      <c r="X280">
        <v>53</v>
      </c>
      <c r="AD280">
        <v>1</v>
      </c>
      <c r="AE280">
        <v>5</v>
      </c>
      <c r="AG280">
        <v>424</v>
      </c>
      <c r="AI280" t="str">
        <f>HYPERLINK("https://i.ytimg.com/vi/gUk7P4TM2nA/maxresdefault.jpg")</f>
        <v>https://i.ytimg.com/vi/gUk7P4TM2nA/maxresdefault.jpg</v>
      </c>
      <c r="AJ280" t="s">
        <v>46</v>
      </c>
      <c r="AK280" t="s">
        <v>47</v>
      </c>
    </row>
    <row r="281" spans="1:37" x14ac:dyDescent="0.25">
      <c r="A281" t="s">
        <v>36</v>
      </c>
      <c r="B281" t="s">
        <v>812</v>
      </c>
      <c r="C281" t="s">
        <v>716</v>
      </c>
      <c r="D281" t="s">
        <v>46</v>
      </c>
      <c r="E281" t="s">
        <v>255</v>
      </c>
      <c r="F281" t="s">
        <v>41</v>
      </c>
      <c r="G281" t="str">
        <f>HYPERLINK("https://www.facebook.com/f.meydanli/posts/2827323000852823")</f>
        <v>https://www.facebook.com/f.meydanli/posts/2827323000852823</v>
      </c>
      <c r="H281" t="s">
        <v>42</v>
      </c>
      <c r="I281" t="s">
        <v>813</v>
      </c>
      <c r="J281" t="str">
        <f>HYPERLINK("https://www.facebook.com/100007254522013")</f>
        <v>https://www.facebook.com/100007254522013</v>
      </c>
      <c r="K281">
        <v>9650</v>
      </c>
      <c r="L281" t="s">
        <v>60</v>
      </c>
      <c r="N281" t="s">
        <v>68</v>
      </c>
      <c r="O281" t="s">
        <v>813</v>
      </c>
      <c r="P281" t="str">
        <f>HYPERLINK("https://www.facebook.com/100007254522013")</f>
        <v>https://www.facebook.com/100007254522013</v>
      </c>
      <c r="Q281">
        <v>9650</v>
      </c>
      <c r="R281" t="s">
        <v>54</v>
      </c>
      <c r="S281" t="s">
        <v>55</v>
      </c>
      <c r="T281" t="s">
        <v>70</v>
      </c>
      <c r="U281" t="s">
        <v>70</v>
      </c>
      <c r="W281">
        <v>0</v>
      </c>
      <c r="X281">
        <v>0</v>
      </c>
      <c r="AE281">
        <v>0</v>
      </c>
      <c r="AF281">
        <v>0</v>
      </c>
      <c r="AI281" t="str">
        <f>HYPERLINK("https://azsabah.com/files/images/2021/02/14/photo_90555305.jpeg")</f>
        <v>https://azsabah.com/files/images/2021/02/14/photo_90555305.jpeg</v>
      </c>
      <c r="AJ281" t="s">
        <v>46</v>
      </c>
      <c r="AK281" t="s">
        <v>47</v>
      </c>
    </row>
    <row r="282" spans="1:37" x14ac:dyDescent="0.25">
      <c r="A282" t="s">
        <v>36</v>
      </c>
      <c r="B282" t="s">
        <v>812</v>
      </c>
      <c r="C282" t="s">
        <v>754</v>
      </c>
      <c r="D282" t="s">
        <v>46</v>
      </c>
      <c r="E282" t="s">
        <v>814</v>
      </c>
      <c r="F282" t="s">
        <v>41</v>
      </c>
      <c r="G282" t="str">
        <f>HYPERLINK("https://www.facebook.com/permalink.php?story_fbid=908326303329808&amp;id=100024573401988")</f>
        <v>https://www.facebook.com/permalink.php?story_fbid=908326303329808&amp;id=100024573401988</v>
      </c>
      <c r="H282" t="s">
        <v>42</v>
      </c>
      <c r="I282" t="s">
        <v>815</v>
      </c>
      <c r="J282" t="str">
        <f>HYPERLINK("https://www.facebook.com/100024573401988")</f>
        <v>https://www.facebook.com/100024573401988</v>
      </c>
      <c r="K282">
        <v>1404</v>
      </c>
      <c r="L282" t="s">
        <v>60</v>
      </c>
      <c r="M282">
        <v>37</v>
      </c>
      <c r="N282" t="s">
        <v>68</v>
      </c>
      <c r="O282" t="s">
        <v>815</v>
      </c>
      <c r="P282" t="str">
        <f>HYPERLINK("https://www.facebook.com/100024573401988")</f>
        <v>https://www.facebook.com/100024573401988</v>
      </c>
      <c r="Q282">
        <v>1404</v>
      </c>
      <c r="R282" t="s">
        <v>54</v>
      </c>
      <c r="S282" t="s">
        <v>55</v>
      </c>
      <c r="T282" t="s">
        <v>70</v>
      </c>
      <c r="U282" t="s">
        <v>816</v>
      </c>
      <c r="W282">
        <v>3</v>
      </c>
      <c r="X282">
        <v>3</v>
      </c>
      <c r="AE282">
        <v>0</v>
      </c>
      <c r="AF282">
        <v>1</v>
      </c>
      <c r="AI282" t="str">
        <f>HYPERLINK("https://i.ytimg.com/vi/C_5c3rQMWiY/maxresdefault.jpg")</f>
        <v>https://i.ytimg.com/vi/C_5c3rQMWiY/maxresdefault.jpg</v>
      </c>
      <c r="AJ282" t="s">
        <v>46</v>
      </c>
      <c r="AK282" t="s">
        <v>47</v>
      </c>
    </row>
    <row r="283" spans="1:37" x14ac:dyDescent="0.25">
      <c r="A283" t="s">
        <v>36</v>
      </c>
      <c r="B283" t="s">
        <v>812</v>
      </c>
      <c r="C283" t="s">
        <v>817</v>
      </c>
      <c r="D283" t="s">
        <v>46</v>
      </c>
      <c r="E283" t="s">
        <v>818</v>
      </c>
      <c r="F283" t="s">
        <v>41</v>
      </c>
      <c r="G283" t="str">
        <f>HYPERLINK("https://vk.com/wall-158349305_1062")</f>
        <v>https://vk.com/wall-158349305_1062</v>
      </c>
      <c r="H283" t="s">
        <v>42</v>
      </c>
      <c r="I283" t="s">
        <v>795</v>
      </c>
      <c r="J283" t="str">
        <f>HYPERLINK("http://vk.com/id98395178")</f>
        <v>http://vk.com/id98395178</v>
      </c>
      <c r="K283">
        <v>462</v>
      </c>
      <c r="L283" t="s">
        <v>117</v>
      </c>
      <c r="N283" t="s">
        <v>53</v>
      </c>
      <c r="O283" t="s">
        <v>819</v>
      </c>
      <c r="P283" t="str">
        <f>HYPERLINK("http://vk.com/club158349305")</f>
        <v>http://vk.com/club158349305</v>
      </c>
      <c r="Q283">
        <v>1504</v>
      </c>
      <c r="R283" t="s">
        <v>54</v>
      </c>
      <c r="S283" t="s">
        <v>131</v>
      </c>
      <c r="T283" t="s">
        <v>797</v>
      </c>
      <c r="U283" t="s">
        <v>798</v>
      </c>
      <c r="AI283" t="str">
        <f>HYPERLINK("https://sun9-69.userapi.com/impg/6YHrFOZYOyEpJIGkY7weaRE2zPFuZIVcDkMXpQ/uP_HdeODQcg.jpg?size=2000x1029&amp;quality=96&amp;proxy=1&amp;sign=3933724ca951ea64f0c574febec71011&amp;c_uniq_tag=1IrdT7LDQKhomiRwZ2L2OPQCZRCRYHjnmzthqbUUF-A&amp;type=album")</f>
        <v>https://sun9-69.userapi.com/impg/6YHrFOZYOyEpJIGkY7weaRE2zPFuZIVcDkMXpQ/uP_HdeODQcg.jpg?size=2000x1029&amp;quality=96&amp;proxy=1&amp;sign=3933724ca951ea64f0c574febec71011&amp;c_uniq_tag=1IrdT7LDQKhomiRwZ2L2OPQCZRCRYHjnmzthqbUUF-A&amp;type=album</v>
      </c>
      <c r="AJ283" t="s">
        <v>46</v>
      </c>
      <c r="AK283" t="s">
        <v>47</v>
      </c>
    </row>
    <row r="284" spans="1:37" x14ac:dyDescent="0.25">
      <c r="A284" t="s">
        <v>36</v>
      </c>
      <c r="B284" t="s">
        <v>820</v>
      </c>
      <c r="C284" t="s">
        <v>821</v>
      </c>
      <c r="D284" t="s">
        <v>822</v>
      </c>
      <c r="E284" t="s">
        <v>823</v>
      </c>
      <c r="F284" t="s">
        <v>41</v>
      </c>
      <c r="G284" t="str">
        <f>HYPERLINK("https://www.youtube.com/watch?v=V_1iNzO3Bgw")</f>
        <v>https://www.youtube.com/watch?v=V_1iNzO3Bgw</v>
      </c>
      <c r="H284" t="s">
        <v>42</v>
      </c>
      <c r="I284" t="s">
        <v>225</v>
      </c>
      <c r="J284" t="str">
        <f>HYPERLINK("https://www.youtube.com/channel/UCCYhaH52lUEmfUjX-_OBAHg")</f>
        <v>https://www.youtube.com/channel/UCCYhaH52lUEmfUjX-_OBAHg</v>
      </c>
      <c r="K284">
        <v>458000</v>
      </c>
      <c r="N284" t="s">
        <v>165</v>
      </c>
      <c r="O284" t="s">
        <v>225</v>
      </c>
      <c r="P284" t="str">
        <f>HYPERLINK("https://www.youtube.com/channel/UCCYhaH52lUEmfUjX-_OBAHg")</f>
        <v>https://www.youtube.com/channel/UCCYhaH52lUEmfUjX-_OBAHg</v>
      </c>
      <c r="Q284">
        <v>458000</v>
      </c>
      <c r="R284" t="s">
        <v>54</v>
      </c>
      <c r="S284" t="s">
        <v>55</v>
      </c>
      <c r="W284">
        <v>23</v>
      </c>
      <c r="X284">
        <v>23</v>
      </c>
      <c r="AD284">
        <v>1</v>
      </c>
      <c r="AE284">
        <v>1</v>
      </c>
      <c r="AG284">
        <v>194</v>
      </c>
      <c r="AI284" t="str">
        <f>HYPERLINK("https://i.ytimg.com/vi/V_1iNzO3Bgw/maxresdefault.jpg")</f>
        <v>https://i.ytimg.com/vi/V_1iNzO3Bgw/maxresdefault.jpg</v>
      </c>
      <c r="AJ284" t="s">
        <v>46</v>
      </c>
      <c r="AK284" t="s">
        <v>47</v>
      </c>
    </row>
    <row r="285" spans="1:37" x14ac:dyDescent="0.25">
      <c r="A285" t="s">
        <v>36</v>
      </c>
      <c r="B285" t="s">
        <v>824</v>
      </c>
      <c r="C285" t="s">
        <v>579</v>
      </c>
      <c r="D285" t="s">
        <v>825</v>
      </c>
      <c r="E285" t="s">
        <v>826</v>
      </c>
      <c r="F285" t="s">
        <v>41</v>
      </c>
      <c r="G285" t="str">
        <f>HYPERLINK("https://www.youtube.com/watch?v=GnXpcAqdHvg")</f>
        <v>https://www.youtube.com/watch?v=GnXpcAqdHvg</v>
      </c>
      <c r="H285" t="s">
        <v>42</v>
      </c>
      <c r="I285" t="s">
        <v>225</v>
      </c>
      <c r="J285" t="str">
        <f>HYPERLINK("https://www.youtube.com/channel/UCCYhaH52lUEmfUjX-_OBAHg")</f>
        <v>https://www.youtube.com/channel/UCCYhaH52lUEmfUjX-_OBAHg</v>
      </c>
      <c r="K285">
        <v>458000</v>
      </c>
      <c r="N285" t="s">
        <v>165</v>
      </c>
      <c r="O285" t="s">
        <v>225</v>
      </c>
      <c r="P285" t="str">
        <f>HYPERLINK("https://www.youtube.com/channel/UCCYhaH52lUEmfUjX-_OBAHg")</f>
        <v>https://www.youtube.com/channel/UCCYhaH52lUEmfUjX-_OBAHg</v>
      </c>
      <c r="Q285">
        <v>458000</v>
      </c>
      <c r="R285" t="s">
        <v>54</v>
      </c>
      <c r="S285" t="s">
        <v>55</v>
      </c>
      <c r="W285">
        <v>2</v>
      </c>
      <c r="X285">
        <v>2</v>
      </c>
      <c r="AD285">
        <v>1</v>
      </c>
      <c r="AE285">
        <v>0</v>
      </c>
      <c r="AG285">
        <v>95</v>
      </c>
      <c r="AI285" t="str">
        <f>HYPERLINK("https://i.ytimg.com/vi/GnXpcAqdHvg/maxresdefault.jpg")</f>
        <v>https://i.ytimg.com/vi/GnXpcAqdHvg/maxresdefault.jpg</v>
      </c>
      <c r="AJ285" t="s">
        <v>46</v>
      </c>
      <c r="AK285" t="s">
        <v>47</v>
      </c>
    </row>
    <row r="286" spans="1:37" x14ac:dyDescent="0.25">
      <c r="A286" t="s">
        <v>36</v>
      </c>
      <c r="B286" t="s">
        <v>824</v>
      </c>
      <c r="C286" t="s">
        <v>209</v>
      </c>
      <c r="D286" t="s">
        <v>46</v>
      </c>
      <c r="E286" t="s">
        <v>827</v>
      </c>
      <c r="F286" t="s">
        <v>41</v>
      </c>
      <c r="G286" t="str">
        <f>HYPERLINK("https://www.facebook.com/nocarbenergydrinks/posts/10225165734712223")</f>
        <v>https://www.facebook.com/nocarbenergydrinks/posts/10225165734712223</v>
      </c>
      <c r="H286" t="s">
        <v>42</v>
      </c>
      <c r="I286" t="s">
        <v>828</v>
      </c>
      <c r="J286" t="str">
        <f>HYPERLINK("https://www.facebook.com/1285733744")</f>
        <v>https://www.facebook.com/1285733744</v>
      </c>
      <c r="K286">
        <v>1136</v>
      </c>
      <c r="L286" t="s">
        <v>60</v>
      </c>
      <c r="N286" t="s">
        <v>68</v>
      </c>
      <c r="O286" t="s">
        <v>828</v>
      </c>
      <c r="P286" t="str">
        <f>HYPERLINK("https://www.facebook.com/1285733744")</f>
        <v>https://www.facebook.com/1285733744</v>
      </c>
      <c r="Q286">
        <v>1136</v>
      </c>
      <c r="R286" t="s">
        <v>54</v>
      </c>
      <c r="S286" t="s">
        <v>107</v>
      </c>
      <c r="T286" t="s">
        <v>829</v>
      </c>
      <c r="U286" t="s">
        <v>830</v>
      </c>
      <c r="W286">
        <v>7</v>
      </c>
      <c r="X286">
        <v>7</v>
      </c>
      <c r="AE286">
        <v>0</v>
      </c>
      <c r="AF286">
        <v>0</v>
      </c>
      <c r="AI286" t="s">
        <v>831</v>
      </c>
      <c r="AJ286" t="s">
        <v>46</v>
      </c>
      <c r="AK286" t="s">
        <v>47</v>
      </c>
    </row>
    <row r="287" spans="1:37" x14ac:dyDescent="0.25">
      <c r="A287" t="s">
        <v>36</v>
      </c>
      <c r="B287" t="s">
        <v>824</v>
      </c>
      <c r="C287" t="s">
        <v>832</v>
      </c>
      <c r="D287" t="s">
        <v>46</v>
      </c>
      <c r="E287" t="s">
        <v>833</v>
      </c>
      <c r="F287" t="s">
        <v>58</v>
      </c>
      <c r="G287" t="str">
        <f>HYPERLINK("https://telegram.me/qarabaginfo1chat/29696")</f>
        <v>https://telegram.me/qarabaginfo1chat/29696</v>
      </c>
      <c r="H287" t="s">
        <v>42</v>
      </c>
      <c r="I287" t="s">
        <v>834</v>
      </c>
      <c r="J287" t="str">
        <f>HYPERLINK("https://telegram.me/qarabaginfo1chat")</f>
        <v>https://telegram.me/qarabaginfo1chat</v>
      </c>
      <c r="K287">
        <v>39</v>
      </c>
      <c r="L287" t="s">
        <v>52</v>
      </c>
      <c r="N287" t="s">
        <v>337</v>
      </c>
      <c r="O287" t="s">
        <v>834</v>
      </c>
      <c r="P287" t="str">
        <f>HYPERLINK("https://telegram.me/qarabaginfo1chat")</f>
        <v>https://telegram.me/qarabaginfo1chat</v>
      </c>
      <c r="Q287">
        <v>39</v>
      </c>
      <c r="R287" t="s">
        <v>338</v>
      </c>
      <c r="AJ287" t="s">
        <v>46</v>
      </c>
      <c r="AK287" t="s">
        <v>47</v>
      </c>
    </row>
    <row r="288" spans="1:37" x14ac:dyDescent="0.25">
      <c r="A288" t="s">
        <v>36</v>
      </c>
      <c r="B288" t="s">
        <v>835</v>
      </c>
      <c r="C288" t="s">
        <v>84</v>
      </c>
      <c r="D288" t="s">
        <v>46</v>
      </c>
      <c r="E288" t="s">
        <v>836</v>
      </c>
      <c r="F288" t="s">
        <v>58</v>
      </c>
      <c r="G288" t="str">
        <f>HYPERLINK("https://telegram.me/oltinqalamuz/93325")</f>
        <v>https://telegram.me/oltinqalamuz/93325</v>
      </c>
      <c r="H288" t="s">
        <v>42</v>
      </c>
      <c r="I288" t="s">
        <v>837</v>
      </c>
      <c r="J288" t="str">
        <f>HYPERLINK("https://telegram.me/farishtaginam22")</f>
        <v>https://telegram.me/farishtaginam22</v>
      </c>
      <c r="N288" t="s">
        <v>337</v>
      </c>
      <c r="O288" t="s">
        <v>838</v>
      </c>
      <c r="P288" t="str">
        <f>HYPERLINK("https://telegram.me/oltinqalamuz")</f>
        <v>https://telegram.me/oltinqalamuz</v>
      </c>
      <c r="Q288">
        <v>107</v>
      </c>
      <c r="R288" t="s">
        <v>338</v>
      </c>
      <c r="AJ288" t="s">
        <v>46</v>
      </c>
      <c r="AK288" t="s">
        <v>47</v>
      </c>
    </row>
    <row r="289" spans="1:37" x14ac:dyDescent="0.25">
      <c r="A289" t="s">
        <v>36</v>
      </c>
      <c r="B289" t="s">
        <v>835</v>
      </c>
      <c r="C289" t="s">
        <v>633</v>
      </c>
      <c r="D289" t="s">
        <v>839</v>
      </c>
      <c r="E289" t="s">
        <v>840</v>
      </c>
      <c r="F289" t="s">
        <v>41</v>
      </c>
      <c r="G289" t="str">
        <f>HYPERLINK("https://www.youtube.com/watch?v=uab-BYrAoxw")</f>
        <v>https://www.youtube.com/watch?v=uab-BYrAoxw</v>
      </c>
      <c r="H289" t="s">
        <v>42</v>
      </c>
      <c r="I289" t="s">
        <v>225</v>
      </c>
      <c r="J289" t="str">
        <f>HYPERLINK("https://www.youtube.com/channel/UCCYhaH52lUEmfUjX-_OBAHg")</f>
        <v>https://www.youtube.com/channel/UCCYhaH52lUEmfUjX-_OBAHg</v>
      </c>
      <c r="K289">
        <v>458000</v>
      </c>
      <c r="N289" t="s">
        <v>165</v>
      </c>
      <c r="O289" t="s">
        <v>225</v>
      </c>
      <c r="P289" t="str">
        <f>HYPERLINK("https://www.youtube.com/channel/UCCYhaH52lUEmfUjX-_OBAHg")</f>
        <v>https://www.youtube.com/channel/UCCYhaH52lUEmfUjX-_OBAHg</v>
      </c>
      <c r="Q289">
        <v>458000</v>
      </c>
      <c r="R289" t="s">
        <v>54</v>
      </c>
      <c r="S289" t="s">
        <v>55</v>
      </c>
      <c r="W289">
        <v>2</v>
      </c>
      <c r="X289">
        <v>2</v>
      </c>
      <c r="AD289">
        <v>0</v>
      </c>
      <c r="AE289">
        <v>0</v>
      </c>
      <c r="AG289">
        <v>75</v>
      </c>
      <c r="AI289" t="str">
        <f>HYPERLINK("https://i.ytimg.com/vi/uab-BYrAoxw/maxresdefault.jpg")</f>
        <v>https://i.ytimg.com/vi/uab-BYrAoxw/maxresdefault.jpg</v>
      </c>
      <c r="AJ289" t="s">
        <v>46</v>
      </c>
      <c r="AK289" t="s">
        <v>47</v>
      </c>
    </row>
    <row r="290" spans="1:37" x14ac:dyDescent="0.25">
      <c r="A290" t="s">
        <v>36</v>
      </c>
      <c r="B290" t="s">
        <v>835</v>
      </c>
      <c r="C290" t="s">
        <v>841</v>
      </c>
      <c r="D290" t="s">
        <v>46</v>
      </c>
      <c r="E290" t="s">
        <v>818</v>
      </c>
      <c r="F290" t="s">
        <v>41</v>
      </c>
      <c r="G290" t="str">
        <f>HYPERLINK("https://vk.com/wall-191440539_15686")</f>
        <v>https://vk.com/wall-191440539_15686</v>
      </c>
      <c r="H290" t="s">
        <v>42</v>
      </c>
      <c r="I290" t="s">
        <v>795</v>
      </c>
      <c r="J290" t="str">
        <f>HYPERLINK("http://vk.com/id98395178")</f>
        <v>http://vk.com/id98395178</v>
      </c>
      <c r="K290">
        <v>462</v>
      </c>
      <c r="L290" t="s">
        <v>117</v>
      </c>
      <c r="N290" t="s">
        <v>53</v>
      </c>
      <c r="O290" t="s">
        <v>842</v>
      </c>
      <c r="P290" t="str">
        <f>HYPERLINK("http://vk.com/club191440539")</f>
        <v>http://vk.com/club191440539</v>
      </c>
      <c r="Q290">
        <v>6824</v>
      </c>
      <c r="R290" t="s">
        <v>54</v>
      </c>
      <c r="S290" t="s">
        <v>131</v>
      </c>
      <c r="T290" t="s">
        <v>797</v>
      </c>
      <c r="U290" t="s">
        <v>798</v>
      </c>
      <c r="AI290" t="str">
        <f>HYPERLINK("https://sun9-69.userapi.com/impf/6YHrFOZYOyEpJIGkY7weaRE2zPFuZIVcDkMXpQ/uP_HdeODQcg.jpg?size=2000x1029&amp;quality=96&amp;proxy=1&amp;sign=3933724ca951ea64f0c574febec71011&amp;c_uniq_tag=1IrdT7LDQKhomiRwZ2L2OPQCZRCRYHjnmzthqbUUF-A&amp;type=album")</f>
        <v>https://sun9-69.userapi.com/impf/6YHrFOZYOyEpJIGkY7weaRE2zPFuZIVcDkMXpQ/uP_HdeODQcg.jpg?size=2000x1029&amp;quality=96&amp;proxy=1&amp;sign=3933724ca951ea64f0c574febec71011&amp;c_uniq_tag=1IrdT7LDQKhomiRwZ2L2OPQCZRCRYHjnmzthqbUUF-A&amp;type=album</v>
      </c>
      <c r="AJ290" t="s">
        <v>46</v>
      </c>
      <c r="AK290" t="s">
        <v>47</v>
      </c>
    </row>
    <row r="291" spans="1:37" x14ac:dyDescent="0.25">
      <c r="A291" t="s">
        <v>36</v>
      </c>
      <c r="B291" t="s">
        <v>843</v>
      </c>
      <c r="C291" t="s">
        <v>735</v>
      </c>
      <c r="D291" t="s">
        <v>844</v>
      </c>
      <c r="E291" t="s">
        <v>845</v>
      </c>
      <c r="F291" t="s">
        <v>41</v>
      </c>
      <c r="G291" t="str">
        <f>HYPERLINK("https://www.youtube.com/watch?v=LzWH3UoVupE")</f>
        <v>https://www.youtube.com/watch?v=LzWH3UoVupE</v>
      </c>
      <c r="H291" t="s">
        <v>42</v>
      </c>
      <c r="I291" t="s">
        <v>225</v>
      </c>
      <c r="J291" t="str">
        <f>HYPERLINK("https://www.youtube.com/channel/UCCYhaH52lUEmfUjX-_OBAHg")</f>
        <v>https://www.youtube.com/channel/UCCYhaH52lUEmfUjX-_OBAHg</v>
      </c>
      <c r="K291">
        <v>458000</v>
      </c>
      <c r="N291" t="s">
        <v>165</v>
      </c>
      <c r="O291" t="s">
        <v>225</v>
      </c>
      <c r="P291" t="str">
        <f>HYPERLINK("https://www.youtube.com/channel/UCCYhaH52lUEmfUjX-_OBAHg")</f>
        <v>https://www.youtube.com/channel/UCCYhaH52lUEmfUjX-_OBAHg</v>
      </c>
      <c r="Q291">
        <v>458000</v>
      </c>
      <c r="R291" t="s">
        <v>54</v>
      </c>
      <c r="S291" t="s">
        <v>55</v>
      </c>
      <c r="W291">
        <v>9</v>
      </c>
      <c r="X291">
        <v>9</v>
      </c>
      <c r="AD291">
        <v>1</v>
      </c>
      <c r="AE291">
        <v>0</v>
      </c>
      <c r="AG291">
        <v>136</v>
      </c>
      <c r="AI291" t="str">
        <f>HYPERLINK("https://i.ytimg.com/vi/LzWH3UoVupE/maxresdefault.jpg")</f>
        <v>https://i.ytimg.com/vi/LzWH3UoVupE/maxresdefault.jpg</v>
      </c>
      <c r="AJ291" t="s">
        <v>46</v>
      </c>
      <c r="AK291" t="s">
        <v>47</v>
      </c>
    </row>
    <row r="292" spans="1:37" x14ac:dyDescent="0.25">
      <c r="A292" t="s">
        <v>36</v>
      </c>
      <c r="B292" t="s">
        <v>843</v>
      </c>
      <c r="C292" t="s">
        <v>846</v>
      </c>
      <c r="D292" t="s">
        <v>46</v>
      </c>
      <c r="E292" t="s">
        <v>803</v>
      </c>
      <c r="F292" t="s">
        <v>41</v>
      </c>
      <c r="G292" t="str">
        <f>HYPERLINK("https://vk.com/wall-122863808_22655")</f>
        <v>https://vk.com/wall-122863808_22655</v>
      </c>
      <c r="H292" t="s">
        <v>42</v>
      </c>
      <c r="I292" t="s">
        <v>241</v>
      </c>
      <c r="J292" t="str">
        <f>HYPERLINK("http://vk.com/club122863808")</f>
        <v>http://vk.com/club122863808</v>
      </c>
      <c r="K292">
        <v>104</v>
      </c>
      <c r="L292" t="s">
        <v>52</v>
      </c>
      <c r="N292" t="s">
        <v>53</v>
      </c>
      <c r="O292" t="s">
        <v>241</v>
      </c>
      <c r="P292" t="str">
        <f>HYPERLINK("http://vk.com/club122863808")</f>
        <v>http://vk.com/club122863808</v>
      </c>
      <c r="Q292">
        <v>104</v>
      </c>
      <c r="R292" t="s">
        <v>54</v>
      </c>
      <c r="S292" t="s">
        <v>55</v>
      </c>
      <c r="AJ292" t="s">
        <v>46</v>
      </c>
      <c r="AK292" t="s">
        <v>47</v>
      </c>
    </row>
    <row r="293" spans="1:37" x14ac:dyDescent="0.25">
      <c r="A293" t="s">
        <v>36</v>
      </c>
      <c r="B293" t="s">
        <v>843</v>
      </c>
      <c r="C293" t="s">
        <v>846</v>
      </c>
      <c r="D293" t="s">
        <v>847</v>
      </c>
      <c r="E293" t="s">
        <v>848</v>
      </c>
      <c r="F293" t="s">
        <v>73</v>
      </c>
      <c r="G293" t="str">
        <f>HYPERLINK("https://vk.com/wall-121289356_145207?reply=145250&amp;thread=145208")</f>
        <v>https://vk.com/wall-121289356_145207?reply=145250&amp;thread=145208</v>
      </c>
      <c r="H293" t="s">
        <v>42</v>
      </c>
      <c r="I293" t="s">
        <v>849</v>
      </c>
      <c r="J293" t="str">
        <f>HYPERLINK("http://vk.com/id615660913")</f>
        <v>http://vk.com/id615660913</v>
      </c>
      <c r="K293">
        <v>63</v>
      </c>
      <c r="L293" t="s">
        <v>60</v>
      </c>
      <c r="M293">
        <v>29</v>
      </c>
      <c r="N293" t="s">
        <v>53</v>
      </c>
      <c r="O293" t="s">
        <v>850</v>
      </c>
      <c r="P293" t="str">
        <f>HYPERLINK("http://vk.com/club121289356")</f>
        <v>http://vk.com/club121289356</v>
      </c>
      <c r="Q293">
        <v>9161</v>
      </c>
      <c r="R293" t="s">
        <v>54</v>
      </c>
      <c r="S293" t="s">
        <v>55</v>
      </c>
      <c r="T293" t="s">
        <v>70</v>
      </c>
      <c r="U293" t="s">
        <v>70</v>
      </c>
      <c r="AJ293" t="s">
        <v>46</v>
      </c>
      <c r="AK293" t="s">
        <v>47</v>
      </c>
    </row>
    <row r="294" spans="1:37" x14ac:dyDescent="0.25">
      <c r="A294" t="s">
        <v>36</v>
      </c>
      <c r="B294" t="s">
        <v>843</v>
      </c>
      <c r="C294" t="s">
        <v>846</v>
      </c>
      <c r="D294" t="s">
        <v>46</v>
      </c>
      <c r="E294" t="s">
        <v>851</v>
      </c>
      <c r="F294" t="s">
        <v>41</v>
      </c>
      <c r="G294" t="str">
        <f>HYPERLINK("https://vk.com/wall-184898993_26031")</f>
        <v>https://vk.com/wall-184898993_26031</v>
      </c>
      <c r="H294" t="s">
        <v>42</v>
      </c>
      <c r="I294" t="s">
        <v>852</v>
      </c>
      <c r="J294" t="str">
        <f>HYPERLINK("http://vk.com/club184898993")</f>
        <v>http://vk.com/club184898993</v>
      </c>
      <c r="K294">
        <v>186</v>
      </c>
      <c r="L294" t="s">
        <v>52</v>
      </c>
      <c r="N294" t="s">
        <v>53</v>
      </c>
      <c r="O294" t="s">
        <v>852</v>
      </c>
      <c r="P294" t="str">
        <f>HYPERLINK("http://vk.com/club184898993")</f>
        <v>http://vk.com/club184898993</v>
      </c>
      <c r="Q294">
        <v>186</v>
      </c>
      <c r="R294" t="s">
        <v>54</v>
      </c>
      <c r="S294" t="s">
        <v>131</v>
      </c>
      <c r="T294" t="s">
        <v>853</v>
      </c>
      <c r="U294" t="s">
        <v>854</v>
      </c>
      <c r="AJ294" t="s">
        <v>46</v>
      </c>
      <c r="AK294" t="s">
        <v>47</v>
      </c>
    </row>
    <row r="295" spans="1:37" x14ac:dyDescent="0.25">
      <c r="A295" t="s">
        <v>36</v>
      </c>
      <c r="B295" t="s">
        <v>855</v>
      </c>
      <c r="C295" t="s">
        <v>221</v>
      </c>
      <c r="D295" t="s">
        <v>524</v>
      </c>
      <c r="E295" t="s">
        <v>856</v>
      </c>
      <c r="F295" t="s">
        <v>73</v>
      </c>
      <c r="G295" t="str">
        <f>HYPERLINK("https://www.facebook.com/groups/389042258708566/permalink/745423883070400/?comment_id=745428049736650&amp;reply_comment_id=745625376383584")</f>
        <v>https://www.facebook.com/groups/389042258708566/permalink/745423883070400/?comment_id=745428049736650&amp;reply_comment_id=745625376383584</v>
      </c>
      <c r="H295" t="s">
        <v>42</v>
      </c>
      <c r="I295" t="s">
        <v>857</v>
      </c>
      <c r="J295" t="str">
        <f>HYPERLINK("https://www.facebook.com/100003557460152")</f>
        <v>https://www.facebook.com/100003557460152</v>
      </c>
      <c r="K295">
        <v>220</v>
      </c>
      <c r="L295" t="s">
        <v>117</v>
      </c>
      <c r="N295" t="s">
        <v>68</v>
      </c>
      <c r="O295" t="s">
        <v>527</v>
      </c>
      <c r="P295" t="str">
        <f>HYPERLINK("https://www.facebook.com/389042258708566")</f>
        <v>https://www.facebook.com/389042258708566</v>
      </c>
      <c r="Q295">
        <v>4104</v>
      </c>
      <c r="R295" t="s">
        <v>54</v>
      </c>
      <c r="S295" t="s">
        <v>218</v>
      </c>
      <c r="T295" t="s">
        <v>858</v>
      </c>
      <c r="U295" t="s">
        <v>859</v>
      </c>
      <c r="W295">
        <v>0</v>
      </c>
      <c r="X295">
        <v>0</v>
      </c>
      <c r="AE295">
        <v>0</v>
      </c>
      <c r="AJ295" t="s">
        <v>46</v>
      </c>
      <c r="AK295" t="s">
        <v>47</v>
      </c>
    </row>
    <row r="296" spans="1:37" x14ac:dyDescent="0.25">
      <c r="A296" t="s">
        <v>36</v>
      </c>
      <c r="B296" t="s">
        <v>855</v>
      </c>
      <c r="C296" t="s">
        <v>860</v>
      </c>
      <c r="D296" t="s">
        <v>46</v>
      </c>
      <c r="E296" t="s">
        <v>861</v>
      </c>
      <c r="F296" t="s">
        <v>86</v>
      </c>
      <c r="G296" t="str">
        <f>HYPERLINK("https://twitter.com/1347035976372088835/status/1361538147738259457")</f>
        <v>https://twitter.com/1347035976372088835/status/1361538147738259457</v>
      </c>
      <c r="H296" t="s">
        <v>42</v>
      </c>
      <c r="I296" t="s">
        <v>862</v>
      </c>
      <c r="J296" t="str">
        <f>HYPERLINK("http://twitter.com/choicogyu")</f>
        <v>http://twitter.com/choicogyu</v>
      </c>
      <c r="K296">
        <v>641</v>
      </c>
      <c r="N296" t="s">
        <v>61</v>
      </c>
      <c r="R296" t="s">
        <v>54</v>
      </c>
      <c r="W296">
        <v>0</v>
      </c>
      <c r="X296">
        <v>0</v>
      </c>
      <c r="AE296">
        <v>0</v>
      </c>
      <c r="AF296">
        <v>0</v>
      </c>
      <c r="AJ296" t="s">
        <v>46</v>
      </c>
      <c r="AK296" t="s">
        <v>47</v>
      </c>
    </row>
    <row r="297" spans="1:37" x14ac:dyDescent="0.25">
      <c r="A297" t="s">
        <v>36</v>
      </c>
      <c r="B297" t="s">
        <v>863</v>
      </c>
      <c r="C297" t="s">
        <v>328</v>
      </c>
      <c r="D297" t="s">
        <v>864</v>
      </c>
      <c r="E297" t="s">
        <v>865</v>
      </c>
      <c r="F297" t="s">
        <v>41</v>
      </c>
      <c r="G297" t="str">
        <f>HYPERLINK("https://instant.com.pk/brazil/499180")</f>
        <v>https://instant.com.pk/brazil/499180</v>
      </c>
      <c r="H297" t="s">
        <v>42</v>
      </c>
      <c r="I297" t="s">
        <v>866</v>
      </c>
      <c r="J297" t="str">
        <f>HYPERLINK("https://instant.com.pk/brazil/499180/")</f>
        <v>https://instant.com.pk/brazil/499180/</v>
      </c>
      <c r="N297" t="s">
        <v>867</v>
      </c>
      <c r="R297" t="s">
        <v>44</v>
      </c>
      <c r="S297" t="s">
        <v>868</v>
      </c>
      <c r="AI297" t="str">
        <f>HYPERLINK("https://www.developingtelecoms.com/images/stories/Places/Baku_Seaside_600.jpg")</f>
        <v>https://www.developingtelecoms.com/images/stories/Places/Baku_Seaside_600.jpg</v>
      </c>
      <c r="AJ297" t="s">
        <v>46</v>
      </c>
      <c r="AK297" t="s">
        <v>47</v>
      </c>
    </row>
    <row r="298" spans="1:37" x14ac:dyDescent="0.25">
      <c r="A298" t="s">
        <v>36</v>
      </c>
      <c r="B298" t="s">
        <v>863</v>
      </c>
      <c r="C298" t="s">
        <v>793</v>
      </c>
      <c r="D298" t="s">
        <v>869</v>
      </c>
      <c r="E298" t="s">
        <v>870</v>
      </c>
      <c r="F298" t="s">
        <v>41</v>
      </c>
      <c r="G298" t="str">
        <f>HYPERLINK("https://stadion.uz/uz/news/detail/277359")</f>
        <v>https://stadion.uz/uz/news/detail/277359</v>
      </c>
      <c r="H298" t="s">
        <v>42</v>
      </c>
      <c r="I298" t="s">
        <v>871</v>
      </c>
      <c r="J298" t="str">
        <f>HYPERLINK("http://stadion.uz")</f>
        <v>http://stadion.uz</v>
      </c>
      <c r="N298" t="s">
        <v>871</v>
      </c>
      <c r="R298" t="s">
        <v>44</v>
      </c>
      <c r="S298" t="s">
        <v>315</v>
      </c>
      <c r="AJ298" t="s">
        <v>46</v>
      </c>
      <c r="AK298" t="s">
        <v>47</v>
      </c>
    </row>
    <row r="299" spans="1:37" x14ac:dyDescent="0.25">
      <c r="A299" t="s">
        <v>36</v>
      </c>
      <c r="B299" t="s">
        <v>872</v>
      </c>
      <c r="C299" t="s">
        <v>742</v>
      </c>
      <c r="D299" t="s">
        <v>873</v>
      </c>
      <c r="E299" t="s">
        <v>874</v>
      </c>
      <c r="F299" t="s">
        <v>41</v>
      </c>
      <c r="G299" t="str">
        <f>HYPERLINK("https://www.youtube.com/watch?v=Si7M9cgtCQw")</f>
        <v>https://www.youtube.com/watch?v=Si7M9cgtCQw</v>
      </c>
      <c r="H299" t="s">
        <v>42</v>
      </c>
      <c r="I299" t="s">
        <v>449</v>
      </c>
      <c r="J299" t="str">
        <f>HYPERLINK("https://www.youtube.com/channel/UC7ZLjeXMwXsrshAjPtnmWSw")</f>
        <v>https://www.youtube.com/channel/UC7ZLjeXMwXsrshAjPtnmWSw</v>
      </c>
      <c r="K299">
        <v>4300</v>
      </c>
      <c r="N299" t="s">
        <v>165</v>
      </c>
      <c r="O299" t="s">
        <v>449</v>
      </c>
      <c r="P299" t="str">
        <f>HYPERLINK("https://www.youtube.com/channel/UC7ZLjeXMwXsrshAjPtnmWSw")</f>
        <v>https://www.youtube.com/channel/UC7ZLjeXMwXsrshAjPtnmWSw</v>
      </c>
      <c r="Q299">
        <v>4300</v>
      </c>
      <c r="R299" t="s">
        <v>54</v>
      </c>
      <c r="S299" t="s">
        <v>55</v>
      </c>
      <c r="W299">
        <v>0</v>
      </c>
      <c r="X299">
        <v>0</v>
      </c>
      <c r="AE299">
        <v>0</v>
      </c>
      <c r="AG299">
        <v>2</v>
      </c>
      <c r="AI299" t="str">
        <f>HYPERLINK("https://i.ytimg.com/vi/Si7M9cgtCQw/maxresdefault.jpg")</f>
        <v>https://i.ytimg.com/vi/Si7M9cgtCQw/maxresdefault.jpg</v>
      </c>
      <c r="AJ299" t="s">
        <v>46</v>
      </c>
      <c r="AK299" t="s">
        <v>47</v>
      </c>
    </row>
    <row r="300" spans="1:37" x14ac:dyDescent="0.25">
      <c r="A300" t="s">
        <v>36</v>
      </c>
      <c r="B300" t="s">
        <v>872</v>
      </c>
      <c r="C300" t="s">
        <v>258</v>
      </c>
      <c r="D300" t="s">
        <v>46</v>
      </c>
      <c r="E300" t="s">
        <v>875</v>
      </c>
      <c r="F300" t="s">
        <v>58</v>
      </c>
      <c r="G300" t="str">
        <f>HYPERLINK("https://www.facebook.com/talie.mirzeyeva.3/posts/923238901815822")</f>
        <v>https://www.facebook.com/talie.mirzeyeva.3/posts/923238901815822</v>
      </c>
      <c r="H300" t="s">
        <v>42</v>
      </c>
      <c r="I300" t="s">
        <v>876</v>
      </c>
      <c r="J300" t="str">
        <f>HYPERLINK("https://www.facebook.com/100023891626581")</f>
        <v>https://www.facebook.com/100023891626581</v>
      </c>
      <c r="K300">
        <v>483</v>
      </c>
      <c r="L300" t="s">
        <v>117</v>
      </c>
      <c r="N300" t="s">
        <v>68</v>
      </c>
      <c r="O300" t="s">
        <v>876</v>
      </c>
      <c r="P300" t="str">
        <f>HYPERLINK("https://www.facebook.com/100023891626581")</f>
        <v>https://www.facebook.com/100023891626581</v>
      </c>
      <c r="Q300">
        <v>483</v>
      </c>
      <c r="R300" t="s">
        <v>54</v>
      </c>
      <c r="W300">
        <v>0</v>
      </c>
      <c r="X300">
        <v>0</v>
      </c>
      <c r="AE300">
        <v>0</v>
      </c>
      <c r="AF300">
        <v>0</v>
      </c>
      <c r="AI300" t="s">
        <v>877</v>
      </c>
      <c r="AJ300" t="s">
        <v>46</v>
      </c>
      <c r="AK300" t="s">
        <v>47</v>
      </c>
    </row>
    <row r="301" spans="1:37" x14ac:dyDescent="0.25">
      <c r="A301" t="s">
        <v>36</v>
      </c>
      <c r="B301" t="s">
        <v>872</v>
      </c>
      <c r="C301" t="s">
        <v>659</v>
      </c>
      <c r="D301" t="s">
        <v>878</v>
      </c>
      <c r="E301" t="s">
        <v>879</v>
      </c>
      <c r="F301" t="s">
        <v>41</v>
      </c>
      <c r="G301" t="str">
        <f>HYPERLINK("https://www.youtube.com/watch?v=2ezqdyd7VBM")</f>
        <v>https://www.youtube.com/watch?v=2ezqdyd7VBM</v>
      </c>
      <c r="H301" t="s">
        <v>42</v>
      </c>
      <c r="I301" t="s">
        <v>225</v>
      </c>
      <c r="J301" t="str">
        <f>HYPERLINK("https://www.youtube.com/channel/UCCYhaH52lUEmfUjX-_OBAHg")</f>
        <v>https://www.youtube.com/channel/UCCYhaH52lUEmfUjX-_OBAHg</v>
      </c>
      <c r="K301">
        <v>458000</v>
      </c>
      <c r="N301" t="s">
        <v>165</v>
      </c>
      <c r="O301" t="s">
        <v>225</v>
      </c>
      <c r="P301" t="str">
        <f>HYPERLINK("https://www.youtube.com/channel/UCCYhaH52lUEmfUjX-_OBAHg")</f>
        <v>https://www.youtube.com/channel/UCCYhaH52lUEmfUjX-_OBAHg</v>
      </c>
      <c r="Q301">
        <v>458000</v>
      </c>
      <c r="R301" t="s">
        <v>54</v>
      </c>
      <c r="S301" t="s">
        <v>55</v>
      </c>
      <c r="W301">
        <v>6</v>
      </c>
      <c r="X301">
        <v>6</v>
      </c>
      <c r="AD301">
        <v>2</v>
      </c>
      <c r="AE301">
        <v>0</v>
      </c>
      <c r="AG301">
        <v>106</v>
      </c>
      <c r="AI301" t="str">
        <f>HYPERLINK("https://i.ytimg.com/vi/2ezqdyd7VBM/maxresdefault.jpg")</f>
        <v>https://i.ytimg.com/vi/2ezqdyd7VBM/maxresdefault.jpg</v>
      </c>
      <c r="AJ301" t="s">
        <v>46</v>
      </c>
      <c r="AK301" t="s">
        <v>47</v>
      </c>
    </row>
    <row r="302" spans="1:37" x14ac:dyDescent="0.25">
      <c r="A302" t="s">
        <v>36</v>
      </c>
      <c r="B302" t="s">
        <v>880</v>
      </c>
      <c r="C302" t="s">
        <v>881</v>
      </c>
      <c r="D302" t="s">
        <v>46</v>
      </c>
      <c r="E302" t="s">
        <v>882</v>
      </c>
      <c r="F302" t="s">
        <v>41</v>
      </c>
      <c r="G302" t="str">
        <f>HYPERLINK("https://www.facebook.com/nicat.agayev.9469/posts/3232276413665511")</f>
        <v>https://www.facebook.com/nicat.agayev.9469/posts/3232276413665511</v>
      </c>
      <c r="H302" t="s">
        <v>42</v>
      </c>
      <c r="I302" t="s">
        <v>883</v>
      </c>
      <c r="J302" t="str">
        <f>HYPERLINK("https://www.facebook.com/100006495526881")</f>
        <v>https://www.facebook.com/100006495526881</v>
      </c>
      <c r="K302">
        <v>4902</v>
      </c>
      <c r="L302" t="s">
        <v>60</v>
      </c>
      <c r="N302" t="s">
        <v>68</v>
      </c>
      <c r="O302" t="s">
        <v>883</v>
      </c>
      <c r="P302" t="str">
        <f>HYPERLINK("https://www.facebook.com/100006495526881")</f>
        <v>https://www.facebook.com/100006495526881</v>
      </c>
      <c r="Q302">
        <v>4902</v>
      </c>
      <c r="R302" t="s">
        <v>54</v>
      </c>
      <c r="S302" t="s">
        <v>55</v>
      </c>
      <c r="T302" t="s">
        <v>70</v>
      </c>
      <c r="U302" t="s">
        <v>70</v>
      </c>
      <c r="W302">
        <v>0</v>
      </c>
      <c r="X302">
        <v>0</v>
      </c>
      <c r="AE302">
        <v>0</v>
      </c>
      <c r="AF302">
        <v>0</v>
      </c>
      <c r="AI302" t="s">
        <v>884</v>
      </c>
      <c r="AJ302" t="s">
        <v>46</v>
      </c>
      <c r="AK302" t="s">
        <v>47</v>
      </c>
    </row>
    <row r="303" spans="1:37" x14ac:dyDescent="0.25">
      <c r="A303" t="s">
        <v>36</v>
      </c>
      <c r="B303" t="s">
        <v>885</v>
      </c>
      <c r="C303" t="s">
        <v>886</v>
      </c>
      <c r="D303" t="s">
        <v>887</v>
      </c>
      <c r="E303" t="s">
        <v>888</v>
      </c>
      <c r="F303" t="s">
        <v>41</v>
      </c>
      <c r="G303" t="str">
        <f>HYPERLINK("https://www.youtube.com/watch?v=Ycsq_1AM0HM")</f>
        <v>https://www.youtube.com/watch?v=Ycsq_1AM0HM</v>
      </c>
      <c r="H303" t="s">
        <v>42</v>
      </c>
      <c r="I303" t="s">
        <v>225</v>
      </c>
      <c r="J303" t="str">
        <f>HYPERLINK("https://www.youtube.com/channel/UCCYhaH52lUEmfUjX-_OBAHg")</f>
        <v>https://www.youtube.com/channel/UCCYhaH52lUEmfUjX-_OBAHg</v>
      </c>
      <c r="K303">
        <v>458000</v>
      </c>
      <c r="N303" t="s">
        <v>165</v>
      </c>
      <c r="O303" t="s">
        <v>225</v>
      </c>
      <c r="P303" t="str">
        <f>HYPERLINK("https://www.youtube.com/channel/UCCYhaH52lUEmfUjX-_OBAHg")</f>
        <v>https://www.youtube.com/channel/UCCYhaH52lUEmfUjX-_OBAHg</v>
      </c>
      <c r="Q303">
        <v>458000</v>
      </c>
      <c r="R303" t="s">
        <v>54</v>
      </c>
      <c r="S303" t="s">
        <v>55</v>
      </c>
      <c r="W303">
        <v>28</v>
      </c>
      <c r="X303">
        <v>28</v>
      </c>
      <c r="AD303">
        <v>1</v>
      </c>
      <c r="AE303">
        <v>0</v>
      </c>
      <c r="AG303">
        <v>340</v>
      </c>
      <c r="AI303" t="str">
        <f>HYPERLINK("https://i.ytimg.com/vi/Ycsq_1AM0HM/maxresdefault.jpg")</f>
        <v>https://i.ytimg.com/vi/Ycsq_1AM0HM/maxresdefault.jpg</v>
      </c>
      <c r="AJ303" t="s">
        <v>46</v>
      </c>
      <c r="AK303" t="s">
        <v>47</v>
      </c>
    </row>
    <row r="304" spans="1:37" x14ac:dyDescent="0.25">
      <c r="A304" t="s">
        <v>36</v>
      </c>
      <c r="B304" t="s">
        <v>885</v>
      </c>
      <c r="C304" t="s">
        <v>889</v>
      </c>
      <c r="D304" t="s">
        <v>46</v>
      </c>
      <c r="E304" t="s">
        <v>890</v>
      </c>
      <c r="F304" t="s">
        <v>58</v>
      </c>
      <c r="G304" t="str">
        <f>HYPERLINK("https://vk.com/wall98395178_791")</f>
        <v>https://vk.com/wall98395178_791</v>
      </c>
      <c r="H304" t="s">
        <v>42</v>
      </c>
      <c r="I304" t="s">
        <v>795</v>
      </c>
      <c r="J304" t="str">
        <f>HYPERLINK("http://vk.com/id98395178")</f>
        <v>http://vk.com/id98395178</v>
      </c>
      <c r="K304">
        <v>462</v>
      </c>
      <c r="L304" t="s">
        <v>117</v>
      </c>
      <c r="N304" t="s">
        <v>53</v>
      </c>
      <c r="O304" t="s">
        <v>795</v>
      </c>
      <c r="P304" t="str">
        <f>HYPERLINK("http://vk.com/id98395178")</f>
        <v>http://vk.com/id98395178</v>
      </c>
      <c r="Q304">
        <v>462</v>
      </c>
      <c r="R304" t="s">
        <v>54</v>
      </c>
      <c r="S304" t="s">
        <v>131</v>
      </c>
      <c r="T304" t="s">
        <v>797</v>
      </c>
      <c r="U304" t="s">
        <v>798</v>
      </c>
      <c r="AI304" t="str">
        <f>HYPERLINK("https://sun9-69.userapi.com/impg/6YHrFOZYOyEpJIGkY7weaRE2zPFuZIVcDkMXpQ/uP_HdeODQcg.jpg?size=2000x1029&amp;quality=96&amp;proxy=1&amp;sign=3933724ca951ea64f0c574febec71011&amp;c_uniq_tag=1IrdT7LDQKhomiRwZ2L2OPQCZRCRYHjnmzthqbUUF-A&amp;type=album")</f>
        <v>https://sun9-69.userapi.com/impg/6YHrFOZYOyEpJIGkY7weaRE2zPFuZIVcDkMXpQ/uP_HdeODQcg.jpg?size=2000x1029&amp;quality=96&amp;proxy=1&amp;sign=3933724ca951ea64f0c574febec71011&amp;c_uniq_tag=1IrdT7LDQKhomiRwZ2L2OPQCZRCRYHjnmzthqbUUF-A&amp;type=album</v>
      </c>
      <c r="AJ304" t="s">
        <v>46</v>
      </c>
      <c r="AK304" t="s">
        <v>47</v>
      </c>
    </row>
    <row r="305" spans="1:37" x14ac:dyDescent="0.25">
      <c r="A305" t="s">
        <v>36</v>
      </c>
      <c r="B305" t="s">
        <v>891</v>
      </c>
      <c r="C305" t="s">
        <v>889</v>
      </c>
      <c r="D305" t="s">
        <v>46</v>
      </c>
      <c r="E305" t="s">
        <v>892</v>
      </c>
      <c r="F305" t="s">
        <v>41</v>
      </c>
      <c r="G305" t="str">
        <f>HYPERLINK("https://vk.com/wall-60456101_1594")</f>
        <v>https://vk.com/wall-60456101_1594</v>
      </c>
      <c r="H305" t="s">
        <v>42</v>
      </c>
      <c r="I305" t="s">
        <v>893</v>
      </c>
      <c r="J305" t="str">
        <f>HYPERLINK("http://vk.com/club60456101")</f>
        <v>http://vk.com/club60456101</v>
      </c>
      <c r="K305">
        <v>428</v>
      </c>
      <c r="L305" t="s">
        <v>52</v>
      </c>
      <c r="N305" t="s">
        <v>53</v>
      </c>
      <c r="O305" t="s">
        <v>893</v>
      </c>
      <c r="P305" t="str">
        <f>HYPERLINK("http://vk.com/club60456101")</f>
        <v>http://vk.com/club60456101</v>
      </c>
      <c r="Q305">
        <v>428</v>
      </c>
      <c r="R305" t="s">
        <v>54</v>
      </c>
      <c r="S305" t="s">
        <v>131</v>
      </c>
      <c r="T305" t="s">
        <v>797</v>
      </c>
      <c r="U305" t="s">
        <v>798</v>
      </c>
      <c r="W305">
        <v>5</v>
      </c>
      <c r="X305">
        <v>5</v>
      </c>
      <c r="AE305">
        <v>0</v>
      </c>
      <c r="AF305">
        <v>2</v>
      </c>
      <c r="AG305">
        <v>26</v>
      </c>
      <c r="AI305" t="str">
        <f>HYPERLINK("https://sun9-69.userapi.com/impg/6YHrFOZYOyEpJIGkY7weaRE2zPFuZIVcDkMXpQ/uP_HdeODQcg.jpg?size=2000x1029&amp;quality=96&amp;proxy=1&amp;sign=3933724ca951ea64f0c574febec71011&amp;c_uniq_tag=1IrdT7LDQKhomiRwZ2L2OPQCZRCRYHjnmzthqbUUF-A&amp;type=album")</f>
        <v>https://sun9-69.userapi.com/impg/6YHrFOZYOyEpJIGkY7weaRE2zPFuZIVcDkMXpQ/uP_HdeODQcg.jpg?size=2000x1029&amp;quality=96&amp;proxy=1&amp;sign=3933724ca951ea64f0c574febec71011&amp;c_uniq_tag=1IrdT7LDQKhomiRwZ2L2OPQCZRCRYHjnmzthqbUUF-A&amp;type=album</v>
      </c>
      <c r="AJ305" t="s">
        <v>46</v>
      </c>
      <c r="AK305" t="s">
        <v>47</v>
      </c>
    </row>
    <row r="306" spans="1:37" x14ac:dyDescent="0.25">
      <c r="A306" t="s">
        <v>36</v>
      </c>
      <c r="B306" t="s">
        <v>894</v>
      </c>
      <c r="C306" t="s">
        <v>895</v>
      </c>
      <c r="D306" t="s">
        <v>896</v>
      </c>
      <c r="E306" t="s">
        <v>897</v>
      </c>
      <c r="F306" t="s">
        <v>41</v>
      </c>
      <c r="G306" t="str">
        <f>HYPERLINK("https://adevarul.ro/locale/satu-mare/casele-viitorului-proiectate-gandeasca-locul-nostru-initiativa-doi-tineri-satu-mare-1_602a5b0e5163ec427104300c/index.html")</f>
        <v>https://adevarul.ro/locale/satu-mare/casele-viitorului-proiectate-gandeasca-locul-nostru-initiativa-doi-tineri-satu-mare-1_602a5b0e5163ec427104300c/index.html</v>
      </c>
      <c r="H306" t="s">
        <v>42</v>
      </c>
      <c r="I306" t="s">
        <v>898</v>
      </c>
      <c r="J306" t="str">
        <f>HYPERLINK("http://adevarul.ro")</f>
        <v>http://adevarul.ro</v>
      </c>
      <c r="N306" t="s">
        <v>898</v>
      </c>
      <c r="R306" t="s">
        <v>44</v>
      </c>
      <c r="S306" t="s">
        <v>45</v>
      </c>
      <c r="AJ306" t="s">
        <v>46</v>
      </c>
      <c r="AK306" t="s">
        <v>47</v>
      </c>
    </row>
    <row r="307" spans="1:37" x14ac:dyDescent="0.25">
      <c r="A307" t="s">
        <v>36</v>
      </c>
      <c r="B307" t="s">
        <v>899</v>
      </c>
      <c r="C307" t="s">
        <v>900</v>
      </c>
      <c r="D307" t="s">
        <v>46</v>
      </c>
      <c r="E307" t="s">
        <v>901</v>
      </c>
      <c r="F307" t="s">
        <v>41</v>
      </c>
      <c r="G307" t="str">
        <f>HYPERLINK("https://twitter.com/1839768744/status/1361536369106046977")</f>
        <v>https://twitter.com/1839768744/status/1361536369106046977</v>
      </c>
      <c r="H307" t="s">
        <v>42</v>
      </c>
      <c r="I307" t="s">
        <v>902</v>
      </c>
      <c r="J307" t="str">
        <f>HYPERLINK("http://twitter.com/bineqedi_rih")</f>
        <v>http://twitter.com/bineqedi_rih</v>
      </c>
      <c r="K307">
        <v>199</v>
      </c>
      <c r="N307" t="s">
        <v>61</v>
      </c>
      <c r="R307" t="s">
        <v>54</v>
      </c>
      <c r="S307" t="s">
        <v>218</v>
      </c>
      <c r="T307" t="s">
        <v>903</v>
      </c>
      <c r="W307">
        <v>0</v>
      </c>
      <c r="X307">
        <v>0</v>
      </c>
      <c r="AE307">
        <v>0</v>
      </c>
      <c r="AF307">
        <v>0</v>
      </c>
      <c r="AI307" t="str">
        <f>HYPERLINK("https://pbs.twimg.com/media/EuUmFyiWQAEouGS.jpg")</f>
        <v>https://pbs.twimg.com/media/EuUmFyiWQAEouGS.jpg</v>
      </c>
      <c r="AJ307" t="s">
        <v>46</v>
      </c>
      <c r="AK307" t="s">
        <v>47</v>
      </c>
    </row>
    <row r="308" spans="1:37" x14ac:dyDescent="0.25">
      <c r="A308" t="s">
        <v>36</v>
      </c>
      <c r="B308" t="s">
        <v>904</v>
      </c>
      <c r="C308" t="s">
        <v>905</v>
      </c>
      <c r="D308" t="s">
        <v>906</v>
      </c>
      <c r="E308" t="s">
        <v>907</v>
      </c>
      <c r="F308" t="s">
        <v>73</v>
      </c>
      <c r="G308" t="str">
        <f>HYPERLINK("https://telegram.me/Zulmatdagi_Xayotlar_chat/18282")</f>
        <v>https://telegram.me/Zulmatdagi_Xayotlar_chat/18282</v>
      </c>
      <c r="H308" t="s">
        <v>42</v>
      </c>
      <c r="I308" t="s">
        <v>908</v>
      </c>
      <c r="J308" t="str">
        <f>HYPERLINK("https://telegram.me/anikdil")</f>
        <v>https://telegram.me/anikdil</v>
      </c>
      <c r="N308" t="s">
        <v>337</v>
      </c>
      <c r="O308" t="s">
        <v>909</v>
      </c>
      <c r="P308" t="str">
        <f>HYPERLINK("https://telegram.me/zulmatdagi_xayotlar_chat")</f>
        <v>https://telegram.me/zulmatdagi_xayotlar_chat</v>
      </c>
      <c r="Q308">
        <v>138</v>
      </c>
      <c r="R308" t="s">
        <v>338</v>
      </c>
      <c r="AJ308" t="s">
        <v>46</v>
      </c>
      <c r="AK308" t="s">
        <v>47</v>
      </c>
    </row>
    <row r="309" spans="1:37" x14ac:dyDescent="0.25">
      <c r="A309" t="s">
        <v>36</v>
      </c>
      <c r="B309" t="s">
        <v>910</v>
      </c>
      <c r="C309" t="s">
        <v>905</v>
      </c>
      <c r="D309" t="s">
        <v>46</v>
      </c>
      <c r="E309" t="s">
        <v>911</v>
      </c>
      <c r="F309" t="s">
        <v>58</v>
      </c>
      <c r="G309" t="str">
        <f>HYPERLINK("https://telegram.me/Zulmatdagi_Xayotlar_chat/18281")</f>
        <v>https://telegram.me/Zulmatdagi_Xayotlar_chat/18281</v>
      </c>
      <c r="H309" t="s">
        <v>42</v>
      </c>
      <c r="I309" t="s">
        <v>909</v>
      </c>
      <c r="J309" t="str">
        <f>HYPERLINK("https://telegram.me/zulmatdagi_xayotlar_chat")</f>
        <v>https://telegram.me/zulmatdagi_xayotlar_chat</v>
      </c>
      <c r="K309">
        <v>138</v>
      </c>
      <c r="L309" t="s">
        <v>52</v>
      </c>
      <c r="N309" t="s">
        <v>337</v>
      </c>
      <c r="O309" t="s">
        <v>909</v>
      </c>
      <c r="P309" t="str">
        <f>HYPERLINK("https://telegram.me/zulmatdagi_xayotlar_chat")</f>
        <v>https://telegram.me/zulmatdagi_xayotlar_chat</v>
      </c>
      <c r="Q309">
        <v>138</v>
      </c>
      <c r="R309" t="s">
        <v>338</v>
      </c>
      <c r="AJ309" t="s">
        <v>46</v>
      </c>
      <c r="AK309" t="s">
        <v>47</v>
      </c>
    </row>
    <row r="310" spans="1:37" x14ac:dyDescent="0.25">
      <c r="A310" t="s">
        <v>36</v>
      </c>
      <c r="B310" t="s">
        <v>910</v>
      </c>
      <c r="C310" t="s">
        <v>889</v>
      </c>
      <c r="D310" t="s">
        <v>46</v>
      </c>
      <c r="E310" t="s">
        <v>191</v>
      </c>
      <c r="F310" t="s">
        <v>58</v>
      </c>
      <c r="G310" t="str">
        <f>HYPERLINK("https://twitter.com/1318431833420419073/status/1361535693852454989")</f>
        <v>https://twitter.com/1318431833420419073/status/1361535693852454989</v>
      </c>
      <c r="H310" t="s">
        <v>42</v>
      </c>
      <c r="I310" t="s">
        <v>912</v>
      </c>
      <c r="J310" t="str">
        <f>HYPERLINK("http://twitter.com/TALEH12909166")</f>
        <v>http://twitter.com/TALEH12909166</v>
      </c>
      <c r="K310">
        <v>35</v>
      </c>
      <c r="L310" t="s">
        <v>60</v>
      </c>
      <c r="N310" t="s">
        <v>61</v>
      </c>
      <c r="R310" t="s">
        <v>54</v>
      </c>
      <c r="W310">
        <v>0</v>
      </c>
      <c r="X310">
        <v>0</v>
      </c>
      <c r="AE310">
        <v>0</v>
      </c>
      <c r="AI310" t="str">
        <f>HYPERLINK("https://pbs.twimg.com/media/EuQopLzXIAEbn--.jpg")</f>
        <v>https://pbs.twimg.com/media/EuQopLzXIAEbn--.jpg</v>
      </c>
      <c r="AJ310" t="s">
        <v>46</v>
      </c>
      <c r="AK310" t="s">
        <v>47</v>
      </c>
    </row>
    <row r="311" spans="1:37" x14ac:dyDescent="0.25">
      <c r="A311" t="s">
        <v>36</v>
      </c>
      <c r="B311" t="s">
        <v>910</v>
      </c>
      <c r="C311" t="s">
        <v>895</v>
      </c>
      <c r="D311" t="s">
        <v>46</v>
      </c>
      <c r="E311" t="s">
        <v>100</v>
      </c>
      <c r="F311" t="s">
        <v>58</v>
      </c>
      <c r="G311" t="str">
        <f>HYPERLINK("https://twitter.com/1318431833420419073/status/1361535649938046977")</f>
        <v>https://twitter.com/1318431833420419073/status/1361535649938046977</v>
      </c>
      <c r="H311" t="s">
        <v>42</v>
      </c>
      <c r="I311" t="s">
        <v>912</v>
      </c>
      <c r="J311" t="str">
        <f>HYPERLINK("http://twitter.com/TALEH12909166")</f>
        <v>http://twitter.com/TALEH12909166</v>
      </c>
      <c r="K311">
        <v>35</v>
      </c>
      <c r="L311" t="s">
        <v>60</v>
      </c>
      <c r="N311" t="s">
        <v>61</v>
      </c>
      <c r="R311" t="s">
        <v>54</v>
      </c>
      <c r="W311">
        <v>0</v>
      </c>
      <c r="X311">
        <v>0</v>
      </c>
      <c r="AE311">
        <v>0</v>
      </c>
      <c r="AI311" t="str">
        <f>HYPERLINK("https://pbs.twimg.com/media/EuQqBupWYAEcypW.jpg")</f>
        <v>https://pbs.twimg.com/media/EuQqBupWYAEcypW.jpg</v>
      </c>
      <c r="AJ311" t="s">
        <v>46</v>
      </c>
      <c r="AK311" t="s">
        <v>47</v>
      </c>
    </row>
    <row r="312" spans="1:37" x14ac:dyDescent="0.25">
      <c r="A312" t="s">
        <v>36</v>
      </c>
      <c r="B312" t="s">
        <v>910</v>
      </c>
      <c r="C312" t="s">
        <v>895</v>
      </c>
      <c r="D312" t="s">
        <v>46</v>
      </c>
      <c r="E312" t="s">
        <v>203</v>
      </c>
      <c r="F312" t="s">
        <v>58</v>
      </c>
      <c r="G312" t="str">
        <f>HYPERLINK("https://twitter.com/1318431833420419073/status/1361535574176333831")</f>
        <v>https://twitter.com/1318431833420419073/status/1361535574176333831</v>
      </c>
      <c r="H312" t="s">
        <v>42</v>
      </c>
      <c r="I312" t="s">
        <v>912</v>
      </c>
      <c r="J312" t="str">
        <f>HYPERLINK("http://twitter.com/TALEH12909166")</f>
        <v>http://twitter.com/TALEH12909166</v>
      </c>
      <c r="K312">
        <v>35</v>
      </c>
      <c r="L312" t="s">
        <v>60</v>
      </c>
      <c r="N312" t="s">
        <v>61</v>
      </c>
      <c r="R312" t="s">
        <v>54</v>
      </c>
      <c r="W312">
        <v>0</v>
      </c>
      <c r="X312">
        <v>0</v>
      </c>
      <c r="AE312">
        <v>0</v>
      </c>
      <c r="AI312" t="str">
        <f>HYPERLINK("https://pbs.twimg.com/media/EuQq97nXIAIGlxZ.jpg")</f>
        <v>https://pbs.twimg.com/media/EuQq97nXIAIGlxZ.jpg</v>
      </c>
      <c r="AJ312" t="s">
        <v>46</v>
      </c>
      <c r="AK312" t="s">
        <v>47</v>
      </c>
    </row>
    <row r="313" spans="1:37" x14ac:dyDescent="0.25">
      <c r="A313" t="s">
        <v>36</v>
      </c>
      <c r="B313" t="s">
        <v>913</v>
      </c>
      <c r="C313" t="s">
        <v>905</v>
      </c>
      <c r="D313" t="s">
        <v>46</v>
      </c>
      <c r="E313" t="s">
        <v>203</v>
      </c>
      <c r="F313" t="s">
        <v>58</v>
      </c>
      <c r="G313" t="str">
        <f>HYPERLINK("https://twitter.com/1303320430544130049/status/1361535350062088192")</f>
        <v>https://twitter.com/1303320430544130049/status/1361535350062088192</v>
      </c>
      <c r="H313" t="s">
        <v>42</v>
      </c>
      <c r="I313" t="s">
        <v>914</v>
      </c>
      <c r="J313" t="str">
        <f>HYPERLINK("http://twitter.com/AliAsgharTaher1")</f>
        <v>http://twitter.com/AliAsgharTaher1</v>
      </c>
      <c r="K313">
        <v>54</v>
      </c>
      <c r="N313" t="s">
        <v>61</v>
      </c>
      <c r="R313" t="s">
        <v>54</v>
      </c>
      <c r="S313" t="s">
        <v>55</v>
      </c>
      <c r="W313">
        <v>0</v>
      </c>
      <c r="X313">
        <v>0</v>
      </c>
      <c r="AE313">
        <v>0</v>
      </c>
      <c r="AI313" t="str">
        <f>HYPERLINK("https://pbs.twimg.com/media/EuQq97nXIAIGlxZ.jpg")</f>
        <v>https://pbs.twimg.com/media/EuQq97nXIAIGlxZ.jpg</v>
      </c>
      <c r="AJ313" t="s">
        <v>46</v>
      </c>
      <c r="AK313" t="s">
        <v>47</v>
      </c>
    </row>
    <row r="314" spans="1:37" x14ac:dyDescent="0.25">
      <c r="A314" t="s">
        <v>36</v>
      </c>
      <c r="B314" t="s">
        <v>915</v>
      </c>
      <c r="C314" t="s">
        <v>916</v>
      </c>
      <c r="D314" t="s">
        <v>46</v>
      </c>
      <c r="E314" t="s">
        <v>917</v>
      </c>
      <c r="F314" t="s">
        <v>58</v>
      </c>
      <c r="G314" t="str">
        <f>HYPERLINK("https://www.facebook.com/amrulla.shirvanov/posts/2840232262919176")</f>
        <v>https://www.facebook.com/amrulla.shirvanov/posts/2840232262919176</v>
      </c>
      <c r="H314" t="s">
        <v>211</v>
      </c>
      <c r="I314" t="s">
        <v>918</v>
      </c>
      <c r="J314" t="str">
        <f>HYPERLINK("https://www.facebook.com/100007972901391")</f>
        <v>https://www.facebook.com/100007972901391</v>
      </c>
      <c r="K314">
        <v>4952</v>
      </c>
      <c r="L314" t="s">
        <v>60</v>
      </c>
      <c r="N314" t="s">
        <v>68</v>
      </c>
      <c r="O314" t="s">
        <v>918</v>
      </c>
      <c r="P314" t="str">
        <f>HYPERLINK("https://www.facebook.com/100007972901391")</f>
        <v>https://www.facebook.com/100007972901391</v>
      </c>
      <c r="Q314">
        <v>4952</v>
      </c>
      <c r="R314" t="s">
        <v>54</v>
      </c>
      <c r="S314" t="s">
        <v>55</v>
      </c>
      <c r="T314" t="s">
        <v>70</v>
      </c>
      <c r="U314" t="s">
        <v>70</v>
      </c>
      <c r="W314">
        <v>0</v>
      </c>
      <c r="X314">
        <v>0</v>
      </c>
      <c r="AE314">
        <v>0</v>
      </c>
      <c r="AF314">
        <v>0</v>
      </c>
      <c r="AJ314" t="s">
        <v>46</v>
      </c>
      <c r="AK314" t="s">
        <v>47</v>
      </c>
    </row>
    <row r="315" spans="1:37" x14ac:dyDescent="0.25">
      <c r="A315" t="s">
        <v>36</v>
      </c>
      <c r="B315" t="s">
        <v>915</v>
      </c>
      <c r="C315" t="s">
        <v>919</v>
      </c>
      <c r="D315" t="s">
        <v>920</v>
      </c>
      <c r="E315" t="s">
        <v>46</v>
      </c>
      <c r="F315" t="s">
        <v>73</v>
      </c>
      <c r="G315" t="str">
        <f>HYPERLINK("https://telegram.me/Barcha_Fandan_Testlar_Savollar/83167")</f>
        <v>https://telegram.me/Barcha_Fandan_Testlar_Savollar/83167</v>
      </c>
      <c r="H315" t="s">
        <v>42</v>
      </c>
      <c r="I315" t="s">
        <v>921</v>
      </c>
      <c r="J315" t="str">
        <f>HYPERLINK("https://telegram.me/sher_zod_bek")</f>
        <v>https://telegram.me/sher_zod_bek</v>
      </c>
      <c r="N315" t="s">
        <v>337</v>
      </c>
      <c r="O315" t="s">
        <v>922</v>
      </c>
      <c r="P315" t="str">
        <f>HYPERLINK("https://telegram.me/barcha_fandan_testlar_savollar")</f>
        <v>https://telegram.me/barcha_fandan_testlar_savollar</v>
      </c>
      <c r="Q315">
        <v>3988</v>
      </c>
      <c r="R315" t="s">
        <v>338</v>
      </c>
      <c r="AJ315" t="s">
        <v>46</v>
      </c>
      <c r="AK315" t="s">
        <v>47</v>
      </c>
    </row>
    <row r="316" spans="1:37" x14ac:dyDescent="0.25">
      <c r="A316" t="s">
        <v>36</v>
      </c>
      <c r="B316" t="s">
        <v>923</v>
      </c>
      <c r="C316" t="s">
        <v>384</v>
      </c>
      <c r="D316" t="s">
        <v>46</v>
      </c>
      <c r="E316" t="s">
        <v>924</v>
      </c>
      <c r="F316" t="s">
        <v>58</v>
      </c>
      <c r="G316" t="str">
        <f>HYPERLINK("https://telegram.me/tajribali_ustozmiz/142043")</f>
        <v>https://telegram.me/tajribali_ustozmiz/142043</v>
      </c>
      <c r="H316" t="s">
        <v>42</v>
      </c>
      <c r="I316" t="s">
        <v>925</v>
      </c>
      <c r="J316" t="str">
        <f>HYPERLINK("https://telegram.me/tajribali_ustozmiz")</f>
        <v>https://telegram.me/tajribali_ustozmiz</v>
      </c>
      <c r="K316">
        <v>4162</v>
      </c>
      <c r="L316" t="s">
        <v>52</v>
      </c>
      <c r="N316" t="s">
        <v>337</v>
      </c>
      <c r="O316" t="s">
        <v>925</v>
      </c>
      <c r="P316" t="str">
        <f>HYPERLINK("https://telegram.me/tajribali_ustozmiz")</f>
        <v>https://telegram.me/tajribali_ustozmiz</v>
      </c>
      <c r="Q316">
        <v>4162</v>
      </c>
      <c r="R316" t="s">
        <v>338</v>
      </c>
      <c r="AJ316" t="s">
        <v>46</v>
      </c>
      <c r="AK316" t="s">
        <v>47</v>
      </c>
    </row>
    <row r="317" spans="1:37" x14ac:dyDescent="0.25">
      <c r="A317" t="s">
        <v>36</v>
      </c>
      <c r="B317" t="s">
        <v>923</v>
      </c>
      <c r="C317" t="s">
        <v>919</v>
      </c>
      <c r="D317" t="s">
        <v>46</v>
      </c>
      <c r="E317" t="s">
        <v>926</v>
      </c>
      <c r="F317" t="s">
        <v>41</v>
      </c>
      <c r="G317" t="str">
        <f>HYPERLINK("https://telegram.me/Barcha_Fandan_Testlar_Savollar/83165")</f>
        <v>https://telegram.me/Barcha_Fandan_Testlar_Savollar/83165</v>
      </c>
      <c r="H317" t="s">
        <v>42</v>
      </c>
      <c r="I317" t="s">
        <v>46</v>
      </c>
      <c r="J317" t="str">
        <f>HYPERLINK("https://telegram.me/miss_left_handed_0503")</f>
        <v>https://telegram.me/miss_left_handed_0503</v>
      </c>
      <c r="N317" t="s">
        <v>337</v>
      </c>
      <c r="O317" t="s">
        <v>922</v>
      </c>
      <c r="P317" t="str">
        <f>HYPERLINK("https://telegram.me/barcha_fandan_testlar_savollar")</f>
        <v>https://telegram.me/barcha_fandan_testlar_savollar</v>
      </c>
      <c r="Q317">
        <v>3988</v>
      </c>
      <c r="R317" t="s">
        <v>338</v>
      </c>
      <c r="AJ317" t="s">
        <v>46</v>
      </c>
      <c r="AK317" t="s">
        <v>47</v>
      </c>
    </row>
    <row r="318" spans="1:37" x14ac:dyDescent="0.25">
      <c r="A318" t="s">
        <v>36</v>
      </c>
      <c r="B318" t="s">
        <v>923</v>
      </c>
      <c r="C318" t="s">
        <v>817</v>
      </c>
      <c r="D318" t="s">
        <v>46</v>
      </c>
      <c r="E318" t="s">
        <v>924</v>
      </c>
      <c r="F318" t="s">
        <v>58</v>
      </c>
      <c r="G318" t="str">
        <f>HYPERLINK("https://telegram.me/metod_almashish/2748")</f>
        <v>https://telegram.me/metod_almashish/2748</v>
      </c>
      <c r="H318" t="s">
        <v>42</v>
      </c>
      <c r="I318" t="s">
        <v>927</v>
      </c>
      <c r="J318" t="str">
        <f>HYPERLINK("https://telegram.me/metod_almashish")</f>
        <v>https://telegram.me/metod_almashish</v>
      </c>
      <c r="K318">
        <v>612</v>
      </c>
      <c r="L318" t="s">
        <v>52</v>
      </c>
      <c r="N318" t="s">
        <v>337</v>
      </c>
      <c r="O318" t="s">
        <v>927</v>
      </c>
      <c r="P318" t="str">
        <f>HYPERLINK("https://telegram.me/metod_almashish")</f>
        <v>https://telegram.me/metod_almashish</v>
      </c>
      <c r="Q318">
        <v>612</v>
      </c>
      <c r="R318" t="s">
        <v>338</v>
      </c>
      <c r="AJ318" t="s">
        <v>46</v>
      </c>
      <c r="AK318" t="s">
        <v>47</v>
      </c>
    </row>
    <row r="319" spans="1:37" x14ac:dyDescent="0.25">
      <c r="A319" t="s">
        <v>36</v>
      </c>
      <c r="B319" t="s">
        <v>923</v>
      </c>
      <c r="C319" t="s">
        <v>384</v>
      </c>
      <c r="D319" t="s">
        <v>46</v>
      </c>
      <c r="E319" t="s">
        <v>924</v>
      </c>
      <c r="F319" t="s">
        <v>58</v>
      </c>
      <c r="G319" t="str">
        <f>HYPERLINK("https://telegram.me/tajribali_ustozmiz/142042")</f>
        <v>https://telegram.me/tajribali_ustozmiz/142042</v>
      </c>
      <c r="H319" t="s">
        <v>42</v>
      </c>
      <c r="I319" t="s">
        <v>925</v>
      </c>
      <c r="J319" t="str">
        <f>HYPERLINK("https://telegram.me/tajribali_ustozmiz")</f>
        <v>https://telegram.me/tajribali_ustozmiz</v>
      </c>
      <c r="K319">
        <v>4162</v>
      </c>
      <c r="L319" t="s">
        <v>52</v>
      </c>
      <c r="N319" t="s">
        <v>337</v>
      </c>
      <c r="O319" t="s">
        <v>925</v>
      </c>
      <c r="P319" t="str">
        <f>HYPERLINK("https://telegram.me/tajribali_ustozmiz")</f>
        <v>https://telegram.me/tajribali_ustozmiz</v>
      </c>
      <c r="Q319">
        <v>4162</v>
      </c>
      <c r="R319" t="s">
        <v>338</v>
      </c>
      <c r="AJ319" t="s">
        <v>46</v>
      </c>
      <c r="AK319" t="s">
        <v>47</v>
      </c>
    </row>
    <row r="320" spans="1:37" x14ac:dyDescent="0.25">
      <c r="A320" t="s">
        <v>36</v>
      </c>
      <c r="B320" t="s">
        <v>923</v>
      </c>
      <c r="C320" t="s">
        <v>817</v>
      </c>
      <c r="D320" t="s">
        <v>46</v>
      </c>
      <c r="E320" t="s">
        <v>924</v>
      </c>
      <c r="F320" t="s">
        <v>41</v>
      </c>
      <c r="G320" t="str">
        <f>HYPERLINK("https://telegram.me/metod_almashish/2747")</f>
        <v>https://telegram.me/metod_almashish/2747</v>
      </c>
      <c r="H320" t="s">
        <v>42</v>
      </c>
      <c r="I320" t="s">
        <v>927</v>
      </c>
      <c r="J320" t="str">
        <f>HYPERLINK("https://telegram.me/metod_almashish")</f>
        <v>https://telegram.me/metod_almashish</v>
      </c>
      <c r="K320">
        <v>612</v>
      </c>
      <c r="L320" t="s">
        <v>52</v>
      </c>
      <c r="N320" t="s">
        <v>337</v>
      </c>
      <c r="O320" t="s">
        <v>927</v>
      </c>
      <c r="P320" t="str">
        <f>HYPERLINK("https://telegram.me/metod_almashish")</f>
        <v>https://telegram.me/metod_almashish</v>
      </c>
      <c r="Q320">
        <v>612</v>
      </c>
      <c r="R320" t="s">
        <v>338</v>
      </c>
      <c r="AG320">
        <v>35</v>
      </c>
      <c r="AJ320" t="s">
        <v>46</v>
      </c>
      <c r="AK320" t="s">
        <v>47</v>
      </c>
    </row>
    <row r="321" spans="1:37" x14ac:dyDescent="0.25">
      <c r="A321" t="s">
        <v>36</v>
      </c>
      <c r="B321" t="s">
        <v>928</v>
      </c>
      <c r="C321" t="s">
        <v>340</v>
      </c>
      <c r="D321" t="s">
        <v>929</v>
      </c>
      <c r="E321" t="s">
        <v>930</v>
      </c>
      <c r="F321" t="s">
        <v>41</v>
      </c>
      <c r="G321" t="str">
        <f>HYPERLINK("https://news.day.az/azerinews/1316627.html")</f>
        <v>https://news.day.az/azerinews/1316627.html</v>
      </c>
      <c r="H321" t="s">
        <v>42</v>
      </c>
      <c r="N321" t="s">
        <v>931</v>
      </c>
      <c r="R321" t="s">
        <v>932</v>
      </c>
      <c r="S321" t="s">
        <v>55</v>
      </c>
      <c r="AI321" t="str">
        <f>HYPERLINK("https://img.day.az/2021/02/15/921824.jpg")</f>
        <v>https://img.day.az/2021/02/15/921824.jpg</v>
      </c>
      <c r="AJ321" t="s">
        <v>46</v>
      </c>
      <c r="AK321" t="s">
        <v>47</v>
      </c>
    </row>
    <row r="322" spans="1:37" x14ac:dyDescent="0.25">
      <c r="A322" t="s">
        <v>36</v>
      </c>
      <c r="B322" t="s">
        <v>933</v>
      </c>
      <c r="C322" t="s">
        <v>334</v>
      </c>
      <c r="D322" t="s">
        <v>934</v>
      </c>
      <c r="E322" t="s">
        <v>935</v>
      </c>
      <c r="F322" t="s">
        <v>73</v>
      </c>
      <c r="G322" t="str">
        <f>HYPERLINK("https://www.facebook.com/story.php?story_fbid=1870920303063832&amp;id=100004376406833&amp;comment_id=1873620699460459")</f>
        <v>https://www.facebook.com/story.php?story_fbid=1870920303063832&amp;id=100004376406833&amp;comment_id=1873620699460459</v>
      </c>
      <c r="H322" t="s">
        <v>42</v>
      </c>
      <c r="I322" t="s">
        <v>936</v>
      </c>
      <c r="J322" t="str">
        <f>HYPERLINK("https://www.facebook.com/100001469691196")</f>
        <v>https://www.facebook.com/100001469691196</v>
      </c>
      <c r="K322">
        <v>1259</v>
      </c>
      <c r="L322" t="s">
        <v>117</v>
      </c>
      <c r="N322" t="s">
        <v>68</v>
      </c>
      <c r="O322" t="s">
        <v>937</v>
      </c>
      <c r="P322" t="str">
        <f>HYPERLINK("https://www.facebook.com/100004376406833")</f>
        <v>https://www.facebook.com/100004376406833</v>
      </c>
      <c r="Q322">
        <v>4198</v>
      </c>
      <c r="R322" t="s">
        <v>54</v>
      </c>
      <c r="S322" t="s">
        <v>55</v>
      </c>
      <c r="T322" t="s">
        <v>70</v>
      </c>
      <c r="U322" t="s">
        <v>70</v>
      </c>
      <c r="W322">
        <v>0</v>
      </c>
      <c r="X322">
        <v>0</v>
      </c>
      <c r="AE322">
        <v>0</v>
      </c>
      <c r="AJ322" t="s">
        <v>46</v>
      </c>
      <c r="AK322" t="s">
        <v>47</v>
      </c>
    </row>
    <row r="323" spans="1:37" x14ac:dyDescent="0.25">
      <c r="A323" t="s">
        <v>36</v>
      </c>
      <c r="B323" t="s">
        <v>938</v>
      </c>
      <c r="C323" t="s">
        <v>939</v>
      </c>
      <c r="D323" t="s">
        <v>940</v>
      </c>
      <c r="E323" t="s">
        <v>941</v>
      </c>
      <c r="F323" t="s">
        <v>73</v>
      </c>
      <c r="G323" t="str">
        <f>HYPERLINK("https://www.youtube.com/watch?v=jq8xt8woYhI&amp;lc=UgwJTSkFwU94i7ecGfx4AaABAg.9JnhmIU3PRL9JoFY4iPo3b")</f>
        <v>https://www.youtube.com/watch?v=jq8xt8woYhI&amp;lc=UgwJTSkFwU94i7ecGfx4AaABAg.9JnhmIU3PRL9JoFY4iPo3b</v>
      </c>
      <c r="H323" t="s">
        <v>730</v>
      </c>
      <c r="I323" t="s">
        <v>942</v>
      </c>
      <c r="J323" t="str">
        <f>HYPERLINK("https://www.youtube.com/channel/UCmJFrXOG0KTo_XteH9qgiDg")</f>
        <v>https://www.youtube.com/channel/UCmJFrXOG0KTo_XteH9qgiDg</v>
      </c>
      <c r="K323">
        <v>1</v>
      </c>
      <c r="N323" t="s">
        <v>165</v>
      </c>
      <c r="O323" t="s">
        <v>943</v>
      </c>
      <c r="P323" t="str">
        <f>HYPERLINK("https://www.youtube.com/channel/UCKvu0UjFckRGjlaJ5T9yBmA")</f>
        <v>https://www.youtube.com/channel/UCKvu0UjFckRGjlaJ5T9yBmA</v>
      </c>
      <c r="Q323">
        <v>459000</v>
      </c>
      <c r="R323" t="s">
        <v>54</v>
      </c>
      <c r="S323" t="s">
        <v>944</v>
      </c>
      <c r="W323">
        <v>0</v>
      </c>
      <c r="X323">
        <v>0</v>
      </c>
      <c r="AJ323" t="s">
        <v>46</v>
      </c>
      <c r="AK323" t="s">
        <v>47</v>
      </c>
    </row>
    <row r="324" spans="1:37" x14ac:dyDescent="0.25">
      <c r="A324" t="s">
        <v>36</v>
      </c>
      <c r="B324" t="s">
        <v>938</v>
      </c>
      <c r="C324" t="s">
        <v>846</v>
      </c>
      <c r="D324" t="s">
        <v>383</v>
      </c>
      <c r="E324" t="s">
        <v>945</v>
      </c>
      <c r="F324" t="s">
        <v>73</v>
      </c>
      <c r="G324" t="str">
        <f>HYPERLINK("https://telegram.me/Guliston_Davlat_Universiteti_1/368645")</f>
        <v>https://telegram.me/Guliston_Davlat_Universiteti_1/368645</v>
      </c>
      <c r="H324" t="s">
        <v>42</v>
      </c>
      <c r="I324" t="s">
        <v>946</v>
      </c>
      <c r="J324" t="str">
        <f>HYPERLINK("https://telegram.me/767542667")</f>
        <v>https://telegram.me/767542667</v>
      </c>
      <c r="N324" t="s">
        <v>337</v>
      </c>
      <c r="O324" t="s">
        <v>947</v>
      </c>
      <c r="P324" t="str">
        <f>HYPERLINK("https://telegram.me/guliston_davlat_universiteti_1")</f>
        <v>https://telegram.me/guliston_davlat_universiteti_1</v>
      </c>
      <c r="Q324">
        <v>1300</v>
      </c>
      <c r="R324" t="s">
        <v>338</v>
      </c>
      <c r="AJ324" t="s">
        <v>46</v>
      </c>
      <c r="AK324" t="s">
        <v>47</v>
      </c>
    </row>
    <row r="325" spans="1:37" x14ac:dyDescent="0.25">
      <c r="A325" t="s">
        <v>36</v>
      </c>
      <c r="B325" t="s">
        <v>938</v>
      </c>
      <c r="C325" t="s">
        <v>588</v>
      </c>
      <c r="D325" t="s">
        <v>46</v>
      </c>
      <c r="E325" t="s">
        <v>948</v>
      </c>
      <c r="F325" t="s">
        <v>58</v>
      </c>
      <c r="G325" t="str">
        <f>HYPERLINK("https://www.facebook.com/2020kyrgyz.media/posts/247447340180395")</f>
        <v>https://www.facebook.com/2020kyrgyz.media/posts/247447340180395</v>
      </c>
      <c r="H325" t="s">
        <v>42</v>
      </c>
      <c r="I325" t="s">
        <v>949</v>
      </c>
      <c r="J325" t="str">
        <f>HYPERLINK("https://www.facebook.com/101609981430799")</f>
        <v>https://www.facebook.com/101609981430799</v>
      </c>
      <c r="K325">
        <v>14</v>
      </c>
      <c r="L325" t="s">
        <v>52</v>
      </c>
      <c r="N325" t="s">
        <v>68</v>
      </c>
      <c r="O325" t="s">
        <v>949</v>
      </c>
      <c r="P325" t="str">
        <f>HYPERLINK("https://www.facebook.com/101609981430799")</f>
        <v>https://www.facebook.com/101609981430799</v>
      </c>
      <c r="Q325">
        <v>14</v>
      </c>
      <c r="R325" t="s">
        <v>54</v>
      </c>
      <c r="W325">
        <v>0</v>
      </c>
      <c r="X325">
        <v>0</v>
      </c>
      <c r="AE325">
        <v>0</v>
      </c>
      <c r="AF325">
        <v>0</v>
      </c>
      <c r="AI325" t="s">
        <v>950</v>
      </c>
      <c r="AJ325" t="s">
        <v>46</v>
      </c>
      <c r="AK325" t="s">
        <v>47</v>
      </c>
    </row>
    <row r="326" spans="1:37" x14ac:dyDescent="0.25">
      <c r="A326" t="s">
        <v>36</v>
      </c>
      <c r="B326" t="s">
        <v>938</v>
      </c>
      <c r="C326" t="s">
        <v>793</v>
      </c>
      <c r="D326" t="s">
        <v>951</v>
      </c>
      <c r="E326" t="s">
        <v>952</v>
      </c>
      <c r="F326" t="s">
        <v>41</v>
      </c>
      <c r="G326" t="str">
        <f>HYPERLINK("https://az.sputniknews.ru/life/20210216/426234120/azerbaijan-avtomobilnaja-doroga-mosty.html")</f>
        <v>https://az.sputniknews.ru/life/20210216/426234120/azerbaijan-avtomobilnaja-doroga-mosty.html</v>
      </c>
      <c r="H326" t="s">
        <v>42</v>
      </c>
      <c r="I326" t="s">
        <v>953</v>
      </c>
      <c r="J326" t="str">
        <f>HYPERLINK("http://az.sputniknews.ru")</f>
        <v>http://az.sputniknews.ru</v>
      </c>
      <c r="N326" t="s">
        <v>954</v>
      </c>
      <c r="R326" t="s">
        <v>44</v>
      </c>
      <c r="S326" t="s">
        <v>55</v>
      </c>
      <c r="AJ326" t="s">
        <v>46</v>
      </c>
      <c r="AK326" t="s">
        <v>47</v>
      </c>
    </row>
    <row r="327" spans="1:37" x14ac:dyDescent="0.25">
      <c r="A327" t="s">
        <v>36</v>
      </c>
      <c r="B327" t="s">
        <v>955</v>
      </c>
      <c r="C327" t="s">
        <v>754</v>
      </c>
      <c r="D327" t="s">
        <v>46</v>
      </c>
      <c r="E327" t="s">
        <v>956</v>
      </c>
      <c r="F327" t="s">
        <v>41</v>
      </c>
      <c r="G327" t="str">
        <f>HYPERLINK("https://www.facebook.com/permalink.php?story_fbid=908317003330738&amp;id=100024573401988")</f>
        <v>https://www.facebook.com/permalink.php?story_fbid=908317003330738&amp;id=100024573401988</v>
      </c>
      <c r="H327" t="s">
        <v>42</v>
      </c>
      <c r="I327" t="s">
        <v>815</v>
      </c>
      <c r="J327" t="str">
        <f>HYPERLINK("https://www.facebook.com/100024573401988")</f>
        <v>https://www.facebook.com/100024573401988</v>
      </c>
      <c r="K327">
        <v>1404</v>
      </c>
      <c r="L327" t="s">
        <v>60</v>
      </c>
      <c r="M327">
        <v>37</v>
      </c>
      <c r="N327" t="s">
        <v>68</v>
      </c>
      <c r="O327" t="s">
        <v>815</v>
      </c>
      <c r="P327" t="str">
        <f>HYPERLINK("https://www.facebook.com/100024573401988")</f>
        <v>https://www.facebook.com/100024573401988</v>
      </c>
      <c r="Q327">
        <v>1404</v>
      </c>
      <c r="R327" t="s">
        <v>54</v>
      </c>
      <c r="S327" t="s">
        <v>55</v>
      </c>
      <c r="T327" t="s">
        <v>70</v>
      </c>
      <c r="U327" t="s">
        <v>816</v>
      </c>
      <c r="W327">
        <v>2</v>
      </c>
      <c r="X327">
        <v>2</v>
      </c>
      <c r="AE327">
        <v>0</v>
      </c>
      <c r="AF327">
        <v>1</v>
      </c>
      <c r="AI327" t="str">
        <f>HYPERLINK("https://qafqazinfo.az/uploads/1610710124/ilham22.jpg")</f>
        <v>https://qafqazinfo.az/uploads/1610710124/ilham22.jpg</v>
      </c>
      <c r="AJ327" t="s">
        <v>46</v>
      </c>
      <c r="AK327" t="s">
        <v>47</v>
      </c>
    </row>
    <row r="328" spans="1:37" x14ac:dyDescent="0.25">
      <c r="A328" t="s">
        <v>36</v>
      </c>
      <c r="B328" t="s">
        <v>955</v>
      </c>
      <c r="C328" t="s">
        <v>754</v>
      </c>
      <c r="D328" t="s">
        <v>46</v>
      </c>
      <c r="E328" t="s">
        <v>957</v>
      </c>
      <c r="F328" t="s">
        <v>58</v>
      </c>
      <c r="G328" t="str">
        <f>HYPERLINK("https://www.facebook.com/permalink.php?story_fbid=908316923330746&amp;id=100024573401988")</f>
        <v>https://www.facebook.com/permalink.php?story_fbid=908316923330746&amp;id=100024573401988</v>
      </c>
      <c r="H328" t="s">
        <v>42</v>
      </c>
      <c r="I328" t="s">
        <v>815</v>
      </c>
      <c r="J328" t="str">
        <f>HYPERLINK("https://www.facebook.com/100024573401988")</f>
        <v>https://www.facebook.com/100024573401988</v>
      </c>
      <c r="K328">
        <v>1404</v>
      </c>
      <c r="L328" t="s">
        <v>60</v>
      </c>
      <c r="M328">
        <v>37</v>
      </c>
      <c r="N328" t="s">
        <v>68</v>
      </c>
      <c r="O328" t="s">
        <v>815</v>
      </c>
      <c r="P328" t="str">
        <f>HYPERLINK("https://www.facebook.com/100024573401988")</f>
        <v>https://www.facebook.com/100024573401988</v>
      </c>
      <c r="Q328">
        <v>1404</v>
      </c>
      <c r="R328" t="s">
        <v>54</v>
      </c>
      <c r="S328" t="s">
        <v>55</v>
      </c>
      <c r="T328" t="s">
        <v>70</v>
      </c>
      <c r="U328" t="s">
        <v>816</v>
      </c>
      <c r="W328">
        <v>0</v>
      </c>
      <c r="X328">
        <v>0</v>
      </c>
      <c r="AE328">
        <v>0</v>
      </c>
      <c r="AF328">
        <v>0</v>
      </c>
      <c r="AI328" t="s">
        <v>958</v>
      </c>
      <c r="AJ328" t="s">
        <v>46</v>
      </c>
      <c r="AK328" t="s">
        <v>47</v>
      </c>
    </row>
    <row r="329" spans="1:37" x14ac:dyDescent="0.25">
      <c r="A329" t="s">
        <v>36</v>
      </c>
      <c r="B329" t="s">
        <v>955</v>
      </c>
      <c r="C329" t="s">
        <v>268</v>
      </c>
      <c r="D329" t="s">
        <v>46</v>
      </c>
      <c r="E329" t="s">
        <v>428</v>
      </c>
      <c r="F329" t="s">
        <v>58</v>
      </c>
      <c r="G329" t="str">
        <f>HYPERLINK("https://www.facebook.com/talie.mirzeyeva.3/posts/923232438483135")</f>
        <v>https://www.facebook.com/talie.mirzeyeva.3/posts/923232438483135</v>
      </c>
      <c r="H329" t="s">
        <v>42</v>
      </c>
      <c r="I329" t="s">
        <v>876</v>
      </c>
      <c r="J329" t="str">
        <f>HYPERLINK("https://www.facebook.com/100023891626581")</f>
        <v>https://www.facebook.com/100023891626581</v>
      </c>
      <c r="K329">
        <v>483</v>
      </c>
      <c r="L329" t="s">
        <v>117</v>
      </c>
      <c r="N329" t="s">
        <v>68</v>
      </c>
      <c r="O329" t="s">
        <v>876</v>
      </c>
      <c r="P329" t="str">
        <f>HYPERLINK("https://www.facebook.com/100023891626581")</f>
        <v>https://www.facebook.com/100023891626581</v>
      </c>
      <c r="Q329">
        <v>483</v>
      </c>
      <c r="R329" t="s">
        <v>54</v>
      </c>
      <c r="W329">
        <v>0</v>
      </c>
      <c r="X329">
        <v>0</v>
      </c>
      <c r="AE329">
        <v>0</v>
      </c>
      <c r="AF329">
        <v>0</v>
      </c>
      <c r="AI329" t="s">
        <v>959</v>
      </c>
      <c r="AJ329" t="s">
        <v>46</v>
      </c>
      <c r="AK329" t="s">
        <v>47</v>
      </c>
    </row>
    <row r="330" spans="1:37" x14ac:dyDescent="0.25">
      <c r="A330" t="s">
        <v>36</v>
      </c>
      <c r="B330" t="s">
        <v>955</v>
      </c>
      <c r="C330" t="s">
        <v>268</v>
      </c>
      <c r="D330" t="s">
        <v>46</v>
      </c>
      <c r="E330" t="s">
        <v>428</v>
      </c>
      <c r="F330" t="s">
        <v>58</v>
      </c>
      <c r="G330" t="str">
        <f>HYPERLINK("https://www.facebook.com/talie.mirzeyeva.3/posts/923232415149804")</f>
        <v>https://www.facebook.com/talie.mirzeyeva.3/posts/923232415149804</v>
      </c>
      <c r="H330" t="s">
        <v>42</v>
      </c>
      <c r="I330" t="s">
        <v>876</v>
      </c>
      <c r="J330" t="str">
        <f>HYPERLINK("https://www.facebook.com/100023891626581")</f>
        <v>https://www.facebook.com/100023891626581</v>
      </c>
      <c r="K330">
        <v>483</v>
      </c>
      <c r="L330" t="s">
        <v>117</v>
      </c>
      <c r="N330" t="s">
        <v>68</v>
      </c>
      <c r="O330" t="s">
        <v>876</v>
      </c>
      <c r="P330" t="str">
        <f>HYPERLINK("https://www.facebook.com/100023891626581")</f>
        <v>https://www.facebook.com/100023891626581</v>
      </c>
      <c r="Q330">
        <v>483</v>
      </c>
      <c r="R330" t="s">
        <v>54</v>
      </c>
      <c r="W330">
        <v>0</v>
      </c>
      <c r="X330">
        <v>0</v>
      </c>
      <c r="AE330">
        <v>0</v>
      </c>
      <c r="AF330">
        <v>0</v>
      </c>
      <c r="AI330" t="s">
        <v>959</v>
      </c>
      <c r="AJ330" t="s">
        <v>46</v>
      </c>
      <c r="AK330" t="s">
        <v>47</v>
      </c>
    </row>
    <row r="331" spans="1:37" x14ac:dyDescent="0.25">
      <c r="A331" t="s">
        <v>36</v>
      </c>
      <c r="B331" t="s">
        <v>955</v>
      </c>
      <c r="C331" t="s">
        <v>960</v>
      </c>
      <c r="D331" t="s">
        <v>46</v>
      </c>
      <c r="E331" t="s">
        <v>961</v>
      </c>
      <c r="F331" t="s">
        <v>41</v>
      </c>
      <c r="G331" t="str">
        <f>HYPERLINK("https://telegram.me/SozOyunu/1778963")</f>
        <v>https://telegram.me/SozOyunu/1778963</v>
      </c>
      <c r="H331" t="s">
        <v>42</v>
      </c>
      <c r="I331" t="s">
        <v>628</v>
      </c>
      <c r="J331" t="str">
        <f>HYPERLINK("https://telegram.me/sozoyunusobot")</f>
        <v>https://telegram.me/sozoyunusobot</v>
      </c>
      <c r="N331" t="s">
        <v>337</v>
      </c>
      <c r="O331" t="s">
        <v>629</v>
      </c>
      <c r="P331" t="str">
        <f>HYPERLINK("https://telegram.me/sozoyunu")</f>
        <v>https://telegram.me/sozoyunu</v>
      </c>
      <c r="Q331">
        <v>1096</v>
      </c>
      <c r="R331" t="s">
        <v>338</v>
      </c>
      <c r="AJ331" t="s">
        <v>46</v>
      </c>
      <c r="AK331" t="s">
        <v>47</v>
      </c>
    </row>
    <row r="332" spans="1:37" x14ac:dyDescent="0.25">
      <c r="A332" t="s">
        <v>36</v>
      </c>
      <c r="B332" t="s">
        <v>955</v>
      </c>
      <c r="C332" t="s">
        <v>960</v>
      </c>
      <c r="D332" t="s">
        <v>46</v>
      </c>
      <c r="E332" t="s">
        <v>962</v>
      </c>
      <c r="F332" t="s">
        <v>41</v>
      </c>
      <c r="G332" t="str">
        <f>HYPERLINK("https://telegram.me/SozOyunu/1778962")</f>
        <v>https://telegram.me/SozOyunu/1778962</v>
      </c>
      <c r="H332" t="s">
        <v>42</v>
      </c>
      <c r="I332" t="s">
        <v>963</v>
      </c>
      <c r="J332" t="str">
        <f>HYPERLINK("https://telegram.me/1175731787")</f>
        <v>https://telegram.me/1175731787</v>
      </c>
      <c r="N332" t="s">
        <v>337</v>
      </c>
      <c r="O332" t="s">
        <v>629</v>
      </c>
      <c r="P332" t="str">
        <f>HYPERLINK("https://telegram.me/sozoyunu")</f>
        <v>https://telegram.me/sozoyunu</v>
      </c>
      <c r="Q332">
        <v>1096</v>
      </c>
      <c r="R332" t="s">
        <v>338</v>
      </c>
      <c r="AJ332" t="s">
        <v>46</v>
      </c>
      <c r="AK332" t="s">
        <v>47</v>
      </c>
    </row>
    <row r="333" spans="1:37" x14ac:dyDescent="0.25">
      <c r="A333" t="s">
        <v>36</v>
      </c>
      <c r="B333" t="s">
        <v>964</v>
      </c>
      <c r="C333" t="s">
        <v>608</v>
      </c>
      <c r="D333" t="s">
        <v>965</v>
      </c>
      <c r="E333" t="s">
        <v>966</v>
      </c>
      <c r="F333" t="s">
        <v>41</v>
      </c>
      <c r="G333" t="str">
        <f>HYPERLINK("https://www.azattyk.org/a/31105038.html")</f>
        <v>https://www.azattyk.org/a/31105038.html</v>
      </c>
      <c r="H333" t="s">
        <v>42</v>
      </c>
      <c r="N333" t="s">
        <v>967</v>
      </c>
      <c r="R333" t="s">
        <v>44</v>
      </c>
      <c r="S333" t="s">
        <v>968</v>
      </c>
      <c r="AI333" t="str">
        <f>HYPERLINK("https://gdb.rferl.org/57EE52EC-414E-4428-8999-40CBD14AC14B_w1200_r1.jpg")</f>
        <v>https://gdb.rferl.org/57EE52EC-414E-4428-8999-40CBD14AC14B_w1200_r1.jpg</v>
      </c>
      <c r="AJ333" t="s">
        <v>46</v>
      </c>
      <c r="AK333" t="s">
        <v>47</v>
      </c>
    </row>
    <row r="334" spans="1:37" x14ac:dyDescent="0.25">
      <c r="A334" t="s">
        <v>36</v>
      </c>
      <c r="B334" t="s">
        <v>969</v>
      </c>
      <c r="C334" t="s">
        <v>323</v>
      </c>
      <c r="D334" t="s">
        <v>46</v>
      </c>
      <c r="E334" t="s">
        <v>970</v>
      </c>
      <c r="F334" t="s">
        <v>58</v>
      </c>
      <c r="G334" t="str">
        <f>HYPERLINK("https://www.facebook.com/beyler.veliyev.92/posts/1495939703944229")</f>
        <v>https://www.facebook.com/beyler.veliyev.92/posts/1495939703944229</v>
      </c>
      <c r="H334" t="s">
        <v>42</v>
      </c>
      <c r="I334" t="s">
        <v>971</v>
      </c>
      <c r="J334" t="str">
        <f>HYPERLINK("https://www.facebook.com/100005846406133")</f>
        <v>https://www.facebook.com/100005846406133</v>
      </c>
      <c r="K334">
        <v>1513</v>
      </c>
      <c r="L334" t="s">
        <v>60</v>
      </c>
      <c r="N334" t="s">
        <v>68</v>
      </c>
      <c r="O334" t="s">
        <v>971</v>
      </c>
      <c r="P334" t="str">
        <f>HYPERLINK("https://www.facebook.com/100005846406133")</f>
        <v>https://www.facebook.com/100005846406133</v>
      </c>
      <c r="Q334">
        <v>1513</v>
      </c>
      <c r="R334" t="s">
        <v>54</v>
      </c>
      <c r="S334" t="s">
        <v>55</v>
      </c>
      <c r="T334" t="s">
        <v>70</v>
      </c>
      <c r="U334" t="s">
        <v>70</v>
      </c>
      <c r="W334">
        <v>0</v>
      </c>
      <c r="X334">
        <v>0</v>
      </c>
      <c r="AE334">
        <v>0</v>
      </c>
      <c r="AF334">
        <v>0</v>
      </c>
      <c r="AI334" t="s">
        <v>972</v>
      </c>
      <c r="AJ334" t="s">
        <v>46</v>
      </c>
      <c r="AK334" t="s">
        <v>47</v>
      </c>
    </row>
    <row r="335" spans="1:37" x14ac:dyDescent="0.25">
      <c r="A335" t="s">
        <v>36</v>
      </c>
      <c r="B335" t="s">
        <v>973</v>
      </c>
      <c r="C335" t="s">
        <v>974</v>
      </c>
      <c r="D335" t="s">
        <v>975</v>
      </c>
      <c r="E335" t="s">
        <v>975</v>
      </c>
      <c r="F335" t="s">
        <v>41</v>
      </c>
      <c r="G335" t="str">
        <f>HYPERLINK("https://www.youtube.com/watch?v=FrTN6APRfWY")</f>
        <v>https://www.youtube.com/watch?v=FrTN6APRfWY</v>
      </c>
      <c r="H335" t="s">
        <v>42</v>
      </c>
      <c r="I335" t="s">
        <v>976</v>
      </c>
      <c r="J335" t="str">
        <f>HYPERLINK("https://www.youtube.com/channel/UC8reFXnpDva8efl1UVxtODw")</f>
        <v>https://www.youtube.com/channel/UC8reFXnpDva8efl1UVxtODw</v>
      </c>
      <c r="K335">
        <v>12</v>
      </c>
      <c r="N335" t="s">
        <v>165</v>
      </c>
      <c r="O335" t="s">
        <v>976</v>
      </c>
      <c r="P335" t="str">
        <f>HYPERLINK("https://www.youtube.com/channel/UC8reFXnpDva8efl1UVxtODw")</f>
        <v>https://www.youtube.com/channel/UC8reFXnpDva8efl1UVxtODw</v>
      </c>
      <c r="Q335">
        <v>12</v>
      </c>
      <c r="R335" t="s">
        <v>54</v>
      </c>
      <c r="W335">
        <v>0</v>
      </c>
      <c r="X335">
        <v>0</v>
      </c>
      <c r="AE335">
        <v>0</v>
      </c>
      <c r="AG335">
        <v>0</v>
      </c>
      <c r="AI335" t="str">
        <f>HYPERLINK("https://i.ytimg.com/vi/FrTN6APRfWY/maxresdefault.jpg")</f>
        <v>https://i.ytimg.com/vi/FrTN6APRfWY/maxresdefault.jpg</v>
      </c>
      <c r="AJ335" t="s">
        <v>46</v>
      </c>
      <c r="AK335" t="s">
        <v>47</v>
      </c>
    </row>
    <row r="336" spans="1:37" x14ac:dyDescent="0.25">
      <c r="A336" t="s">
        <v>36</v>
      </c>
      <c r="B336" t="s">
        <v>977</v>
      </c>
      <c r="C336" t="s">
        <v>974</v>
      </c>
      <c r="D336" t="s">
        <v>978</v>
      </c>
      <c r="E336" t="s">
        <v>978</v>
      </c>
      <c r="F336" t="s">
        <v>41</v>
      </c>
      <c r="G336" t="str">
        <f>HYPERLINK("https://www.youtube.com/watch?v=PUqBHFmKG3w")</f>
        <v>https://www.youtube.com/watch?v=PUqBHFmKG3w</v>
      </c>
      <c r="H336" t="s">
        <v>42</v>
      </c>
      <c r="I336" t="s">
        <v>976</v>
      </c>
      <c r="J336" t="str">
        <f>HYPERLINK("https://www.youtube.com/channel/UC8reFXnpDva8efl1UVxtODw")</f>
        <v>https://www.youtube.com/channel/UC8reFXnpDva8efl1UVxtODw</v>
      </c>
      <c r="K336">
        <v>12</v>
      </c>
      <c r="N336" t="s">
        <v>165</v>
      </c>
      <c r="O336" t="s">
        <v>976</v>
      </c>
      <c r="P336" t="str">
        <f>HYPERLINK("https://www.youtube.com/channel/UC8reFXnpDva8efl1UVxtODw")</f>
        <v>https://www.youtube.com/channel/UC8reFXnpDva8efl1UVxtODw</v>
      </c>
      <c r="Q336">
        <v>12</v>
      </c>
      <c r="R336" t="s">
        <v>54</v>
      </c>
      <c r="W336">
        <v>0</v>
      </c>
      <c r="X336">
        <v>0</v>
      </c>
      <c r="AE336">
        <v>0</v>
      </c>
      <c r="AG336">
        <v>0</v>
      </c>
      <c r="AI336" t="str">
        <f>HYPERLINK("https://i.ytimg.com/vi/PUqBHFmKG3w/maxresdefault.jpg")</f>
        <v>https://i.ytimg.com/vi/PUqBHFmKG3w/maxresdefault.jpg</v>
      </c>
      <c r="AJ336" t="s">
        <v>46</v>
      </c>
      <c r="AK336" t="s">
        <v>47</v>
      </c>
    </row>
    <row r="337" spans="1:37" x14ac:dyDescent="0.25">
      <c r="A337" t="s">
        <v>36</v>
      </c>
      <c r="B337" t="s">
        <v>979</v>
      </c>
      <c r="C337" t="s">
        <v>438</v>
      </c>
      <c r="D337" t="s">
        <v>779</v>
      </c>
      <c r="E337" t="s">
        <v>980</v>
      </c>
      <c r="F337" t="s">
        <v>73</v>
      </c>
      <c r="G337" t="str">
        <f>HYPERLINK("https://www.facebook.com/story.php?story_fbid=3707720952681176&amp;id=982504868536145&amp;comment_id=3710993649020573")</f>
        <v>https://www.facebook.com/story.php?story_fbid=3707720952681176&amp;id=982504868536145&amp;comment_id=3710993649020573</v>
      </c>
      <c r="H337" t="s">
        <v>42</v>
      </c>
      <c r="I337" t="s">
        <v>981</v>
      </c>
      <c r="J337" t="str">
        <f>HYPERLINK("https://www.facebook.com/100012895567531")</f>
        <v>https://www.facebook.com/100012895567531</v>
      </c>
      <c r="K337">
        <v>218</v>
      </c>
      <c r="L337" t="s">
        <v>60</v>
      </c>
      <c r="N337" t="s">
        <v>68</v>
      </c>
      <c r="O337" t="s">
        <v>442</v>
      </c>
      <c r="P337" t="str">
        <f>HYPERLINK("https://www.facebook.com/982504868536145")</f>
        <v>https://www.facebook.com/982504868536145</v>
      </c>
      <c r="Q337">
        <v>325297</v>
      </c>
      <c r="R337" t="s">
        <v>54</v>
      </c>
      <c r="S337" t="s">
        <v>55</v>
      </c>
      <c r="W337">
        <v>0</v>
      </c>
      <c r="X337">
        <v>0</v>
      </c>
      <c r="AE337">
        <v>0</v>
      </c>
      <c r="AJ337" t="s">
        <v>46</v>
      </c>
      <c r="AK337" t="s">
        <v>47</v>
      </c>
    </row>
    <row r="338" spans="1:37" x14ac:dyDescent="0.25">
      <c r="A338" t="s">
        <v>36</v>
      </c>
      <c r="B338" t="s">
        <v>982</v>
      </c>
      <c r="C338" t="s">
        <v>497</v>
      </c>
      <c r="D338" t="s">
        <v>46</v>
      </c>
      <c r="E338" t="s">
        <v>983</v>
      </c>
      <c r="F338" t="s">
        <v>41</v>
      </c>
      <c r="G338" t="str">
        <f>HYPERLINK("https://www.facebook.com/groups/1441618552783569/permalink/2863132223965521")</f>
        <v>https://www.facebook.com/groups/1441618552783569/permalink/2863132223965521</v>
      </c>
      <c r="H338" t="s">
        <v>211</v>
      </c>
      <c r="I338" t="s">
        <v>984</v>
      </c>
      <c r="J338" t="str">
        <f>HYPERLINK("https://www.facebook.com/100005074260565")</f>
        <v>https://www.facebook.com/100005074260565</v>
      </c>
      <c r="K338">
        <v>775</v>
      </c>
      <c r="L338" t="s">
        <v>60</v>
      </c>
      <c r="N338" t="s">
        <v>68</v>
      </c>
      <c r="O338" t="s">
        <v>985</v>
      </c>
      <c r="P338" t="str">
        <f>HYPERLINK("https://www.facebook.com/1441618552783569")</f>
        <v>https://www.facebook.com/1441618552783569</v>
      </c>
      <c r="Q338">
        <v>1842</v>
      </c>
      <c r="R338" t="s">
        <v>54</v>
      </c>
      <c r="S338" t="s">
        <v>55</v>
      </c>
      <c r="T338" t="s">
        <v>70</v>
      </c>
      <c r="U338" t="s">
        <v>70</v>
      </c>
      <c r="W338">
        <v>0</v>
      </c>
      <c r="X338">
        <v>0</v>
      </c>
      <c r="AE338">
        <v>0</v>
      </c>
      <c r="AF338">
        <v>0</v>
      </c>
      <c r="AI338" t="str">
        <f>HYPERLINK("http://ucnoqta.az/cdn/2019/june/22/qadinbicaq.jpg")</f>
        <v>http://ucnoqta.az/cdn/2019/june/22/qadinbicaq.jpg</v>
      </c>
      <c r="AJ338" t="s">
        <v>46</v>
      </c>
      <c r="AK338" t="s">
        <v>47</v>
      </c>
    </row>
    <row r="339" spans="1:37" x14ac:dyDescent="0.25">
      <c r="A339" t="s">
        <v>36</v>
      </c>
      <c r="B339" t="s">
        <v>982</v>
      </c>
      <c r="C339" t="s">
        <v>611</v>
      </c>
      <c r="D339" t="s">
        <v>46</v>
      </c>
      <c r="E339" t="s">
        <v>986</v>
      </c>
      <c r="F339" t="s">
        <v>41</v>
      </c>
      <c r="G339" t="str">
        <f>HYPERLINK("https://www.facebook.com/groups/160718347935160/permalink/745195862820736")</f>
        <v>https://www.facebook.com/groups/160718347935160/permalink/745195862820736</v>
      </c>
      <c r="H339" t="s">
        <v>42</v>
      </c>
      <c r="I339" t="s">
        <v>987</v>
      </c>
      <c r="J339" t="str">
        <f>HYPERLINK("https://www.facebook.com/100047031871936")</f>
        <v>https://www.facebook.com/100047031871936</v>
      </c>
      <c r="K339">
        <v>1236</v>
      </c>
      <c r="L339" t="s">
        <v>60</v>
      </c>
      <c r="N339" t="s">
        <v>68</v>
      </c>
      <c r="O339" t="s">
        <v>146</v>
      </c>
      <c r="P339" t="str">
        <f>HYPERLINK("https://www.facebook.com/160718347935160")</f>
        <v>https://www.facebook.com/160718347935160</v>
      </c>
      <c r="Q339">
        <v>23716</v>
      </c>
      <c r="R339" t="s">
        <v>54</v>
      </c>
      <c r="S339" t="s">
        <v>55</v>
      </c>
      <c r="W339">
        <v>0</v>
      </c>
      <c r="X339">
        <v>0</v>
      </c>
      <c r="AE339">
        <v>0</v>
      </c>
      <c r="AF339">
        <v>0</v>
      </c>
      <c r="AI339" t="str">
        <f>HYPERLINK("https://korrupsiya.info/uploads/posts/2021-02/1613407853_resize-7.jpeg")</f>
        <v>https://korrupsiya.info/uploads/posts/2021-02/1613407853_resize-7.jpeg</v>
      </c>
      <c r="AJ339" t="s">
        <v>46</v>
      </c>
      <c r="AK339" t="s">
        <v>47</v>
      </c>
    </row>
    <row r="340" spans="1:37" x14ac:dyDescent="0.25">
      <c r="A340" t="s">
        <v>36</v>
      </c>
      <c r="B340" t="s">
        <v>988</v>
      </c>
      <c r="C340" t="s">
        <v>417</v>
      </c>
      <c r="D340" t="s">
        <v>46</v>
      </c>
      <c r="E340" t="s">
        <v>986</v>
      </c>
      <c r="F340" t="s">
        <v>41</v>
      </c>
      <c r="G340" t="str">
        <f>HYPERLINK("https://www.facebook.com/groups/434011213302369/permalink/3632978930072232")</f>
        <v>https://www.facebook.com/groups/434011213302369/permalink/3632978930072232</v>
      </c>
      <c r="H340" t="s">
        <v>42</v>
      </c>
      <c r="I340" t="s">
        <v>987</v>
      </c>
      <c r="J340" t="str">
        <f>HYPERLINK("https://www.facebook.com/100047031871936")</f>
        <v>https://www.facebook.com/100047031871936</v>
      </c>
      <c r="K340">
        <v>1236</v>
      </c>
      <c r="L340" t="s">
        <v>60</v>
      </c>
      <c r="N340" t="s">
        <v>68</v>
      </c>
      <c r="O340" t="s">
        <v>507</v>
      </c>
      <c r="P340" t="str">
        <f>HYPERLINK("https://www.facebook.com/434011213302369")</f>
        <v>https://www.facebook.com/434011213302369</v>
      </c>
      <c r="Q340">
        <v>36208</v>
      </c>
      <c r="R340" t="s">
        <v>54</v>
      </c>
      <c r="W340">
        <v>0</v>
      </c>
      <c r="X340">
        <v>0</v>
      </c>
      <c r="AE340">
        <v>0</v>
      </c>
      <c r="AF340">
        <v>0</v>
      </c>
      <c r="AI340" t="str">
        <f>HYPERLINK("https://korrupsiya.info/uploads/posts/2021-02/1613407853_resize-7.jpeg")</f>
        <v>https://korrupsiya.info/uploads/posts/2021-02/1613407853_resize-7.jpeg</v>
      </c>
      <c r="AJ340" t="s">
        <v>46</v>
      </c>
      <c r="AK340" t="s">
        <v>47</v>
      </c>
    </row>
    <row r="341" spans="1:37" x14ac:dyDescent="0.25">
      <c r="A341" t="s">
        <v>36</v>
      </c>
      <c r="B341" t="s">
        <v>988</v>
      </c>
      <c r="C341" t="s">
        <v>577</v>
      </c>
      <c r="D341" t="s">
        <v>46</v>
      </c>
      <c r="E341" t="s">
        <v>986</v>
      </c>
      <c r="F341" t="s">
        <v>41</v>
      </c>
      <c r="G341" t="str">
        <f>HYPERLINK("https://www.facebook.com/groups/gulya.quliyeva/permalink/3432123356896096")</f>
        <v>https://www.facebook.com/groups/gulya.quliyeva/permalink/3432123356896096</v>
      </c>
      <c r="H341" t="s">
        <v>42</v>
      </c>
      <c r="I341" t="s">
        <v>987</v>
      </c>
      <c r="J341" t="str">
        <f>HYPERLINK("https://www.facebook.com/100047031871936")</f>
        <v>https://www.facebook.com/100047031871936</v>
      </c>
      <c r="K341">
        <v>1236</v>
      </c>
      <c r="L341" t="s">
        <v>60</v>
      </c>
      <c r="N341" t="s">
        <v>68</v>
      </c>
      <c r="O341" t="s">
        <v>656</v>
      </c>
      <c r="P341" t="str">
        <f>HYPERLINK("https://www.facebook.com/115109595264172")</f>
        <v>https://www.facebook.com/115109595264172</v>
      </c>
      <c r="Q341">
        <v>14344</v>
      </c>
      <c r="R341" t="s">
        <v>54</v>
      </c>
      <c r="W341">
        <v>0</v>
      </c>
      <c r="X341">
        <v>0</v>
      </c>
      <c r="AE341">
        <v>0</v>
      </c>
      <c r="AF341">
        <v>0</v>
      </c>
      <c r="AI341" t="str">
        <f>HYPERLINK("https://korrupsiya.info/uploads/posts/2021-02/1613407853_resize-7.jpeg")</f>
        <v>https://korrupsiya.info/uploads/posts/2021-02/1613407853_resize-7.jpeg</v>
      </c>
      <c r="AJ341" t="s">
        <v>46</v>
      </c>
      <c r="AK341" t="s">
        <v>47</v>
      </c>
    </row>
    <row r="342" spans="1:37" x14ac:dyDescent="0.25">
      <c r="A342" t="s">
        <v>36</v>
      </c>
      <c r="B342" t="s">
        <v>989</v>
      </c>
      <c r="C342" t="s">
        <v>990</v>
      </c>
      <c r="D342" t="s">
        <v>991</v>
      </c>
      <c r="E342" t="s">
        <v>992</v>
      </c>
      <c r="F342" t="s">
        <v>41</v>
      </c>
      <c r="G342" t="str">
        <f>HYPERLINK("https://www.youtube.com/watch?v=JUOGNZkBvo0")</f>
        <v>https://www.youtube.com/watch?v=JUOGNZkBvo0</v>
      </c>
      <c r="H342" t="s">
        <v>42</v>
      </c>
      <c r="I342" t="s">
        <v>976</v>
      </c>
      <c r="J342" t="str">
        <f>HYPERLINK("https://www.youtube.com/channel/UC8reFXnpDva8efl1UVxtODw")</f>
        <v>https://www.youtube.com/channel/UC8reFXnpDva8efl1UVxtODw</v>
      </c>
      <c r="K342">
        <v>12</v>
      </c>
      <c r="N342" t="s">
        <v>165</v>
      </c>
      <c r="O342" t="s">
        <v>976</v>
      </c>
      <c r="P342" t="str">
        <f>HYPERLINK("https://www.youtube.com/channel/UC8reFXnpDva8efl1UVxtODw")</f>
        <v>https://www.youtube.com/channel/UC8reFXnpDva8efl1UVxtODw</v>
      </c>
      <c r="Q342">
        <v>12</v>
      </c>
      <c r="R342" t="s">
        <v>54</v>
      </c>
      <c r="W342">
        <v>0</v>
      </c>
      <c r="X342">
        <v>0</v>
      </c>
      <c r="AG342">
        <v>0</v>
      </c>
      <c r="AI342" t="str">
        <f>HYPERLINK("https://i.ytimg.com/vi/JUOGNZkBvo0/maxresdefault.jpg")</f>
        <v>https://i.ytimg.com/vi/JUOGNZkBvo0/maxresdefault.jpg</v>
      </c>
      <c r="AJ342" t="s">
        <v>46</v>
      </c>
      <c r="AK342" t="s">
        <v>47</v>
      </c>
    </row>
    <row r="343" spans="1:37" x14ac:dyDescent="0.25">
      <c r="A343" t="s">
        <v>36</v>
      </c>
      <c r="B343" t="s">
        <v>993</v>
      </c>
      <c r="C343" t="s">
        <v>264</v>
      </c>
      <c r="D343" t="s">
        <v>46</v>
      </c>
      <c r="E343" t="s">
        <v>994</v>
      </c>
      <c r="F343" t="s">
        <v>41</v>
      </c>
      <c r="G343" t="str">
        <f>HYPERLINK("https://www.facebook.com/groups/2230874177041089/permalink/3521639561297871")</f>
        <v>https://www.facebook.com/groups/2230874177041089/permalink/3521639561297871</v>
      </c>
      <c r="H343" t="s">
        <v>42</v>
      </c>
      <c r="I343" t="s">
        <v>995</v>
      </c>
      <c r="J343" t="str">
        <f>HYPERLINK("https://www.facebook.com/100062788219854")</f>
        <v>https://www.facebook.com/100062788219854</v>
      </c>
      <c r="L343" t="s">
        <v>60</v>
      </c>
      <c r="N343" t="s">
        <v>68</v>
      </c>
      <c r="O343" t="s">
        <v>996</v>
      </c>
      <c r="P343" t="str">
        <f>HYPERLINK("https://www.facebook.com/2230874177041089")</f>
        <v>https://www.facebook.com/2230874177041089</v>
      </c>
      <c r="Q343">
        <v>14480</v>
      </c>
      <c r="R343" t="s">
        <v>54</v>
      </c>
      <c r="S343" t="s">
        <v>55</v>
      </c>
      <c r="T343" t="s">
        <v>70</v>
      </c>
      <c r="U343" t="s">
        <v>70</v>
      </c>
      <c r="W343">
        <v>1</v>
      </c>
      <c r="X343">
        <v>1</v>
      </c>
      <c r="AE343">
        <v>0</v>
      </c>
      <c r="AF343">
        <v>0</v>
      </c>
      <c r="AI343" t="str">
        <f>HYPERLINK("https://scontent-hel3-1.xx.fbcdn.net/v/t1.0-0/p526x296/150402954_112122167557390_2201169043721379137_o.jpg?_nc_cat=102&amp;ccb=3&amp;_nc_sid=825194&amp;_nc_ohc=DU17GRTgrD0AX8B62gq&amp;_nc_ht=scontent-hel3-1.xx&amp;tp=6&amp;oh=72ecd4c0c79a8a9893f74a8e243c7259&amp;oe=604F9D38")</f>
        <v>https://scontent-hel3-1.xx.fbcdn.net/v/t1.0-0/p526x296/150402954_112122167557390_2201169043721379137_o.jpg?_nc_cat=102&amp;ccb=3&amp;_nc_sid=825194&amp;_nc_ohc=DU17GRTgrD0AX8B62gq&amp;_nc_ht=scontent-hel3-1.xx&amp;tp=6&amp;oh=72ecd4c0c79a8a9893f74a8e243c7259&amp;oe=604F9D38</v>
      </c>
      <c r="AJ343" t="s">
        <v>46</v>
      </c>
      <c r="AK343" t="s">
        <v>47</v>
      </c>
    </row>
    <row r="344" spans="1:37" x14ac:dyDescent="0.25">
      <c r="A344" t="s">
        <v>36</v>
      </c>
      <c r="B344" t="s">
        <v>993</v>
      </c>
      <c r="C344" t="s">
        <v>990</v>
      </c>
      <c r="D344" t="s">
        <v>997</v>
      </c>
      <c r="E344" t="s">
        <v>998</v>
      </c>
      <c r="F344" t="s">
        <v>41</v>
      </c>
      <c r="G344" t="str">
        <f>HYPERLINK("https://www.youtube.com/watch?v=a3gFhH86qNQ")</f>
        <v>https://www.youtube.com/watch?v=a3gFhH86qNQ</v>
      </c>
      <c r="H344" t="s">
        <v>42</v>
      </c>
      <c r="I344" t="s">
        <v>976</v>
      </c>
      <c r="J344" t="str">
        <f>HYPERLINK("https://www.youtube.com/channel/UC8reFXnpDva8efl1UVxtODw")</f>
        <v>https://www.youtube.com/channel/UC8reFXnpDva8efl1UVxtODw</v>
      </c>
      <c r="K344">
        <v>12</v>
      </c>
      <c r="N344" t="s">
        <v>165</v>
      </c>
      <c r="O344" t="s">
        <v>976</v>
      </c>
      <c r="P344" t="str">
        <f>HYPERLINK("https://www.youtube.com/channel/UC8reFXnpDva8efl1UVxtODw")</f>
        <v>https://www.youtube.com/channel/UC8reFXnpDva8efl1UVxtODw</v>
      </c>
      <c r="Q344">
        <v>12</v>
      </c>
      <c r="R344" t="s">
        <v>54</v>
      </c>
      <c r="W344">
        <v>0</v>
      </c>
      <c r="X344">
        <v>0</v>
      </c>
      <c r="AE344">
        <v>0</v>
      </c>
      <c r="AG344">
        <v>0</v>
      </c>
      <c r="AI344" t="str">
        <f>HYPERLINK("https://i.ytimg.com/vi/a3gFhH86qNQ/maxresdefault.jpg")</f>
        <v>https://i.ytimg.com/vi/a3gFhH86qNQ/maxresdefault.jpg</v>
      </c>
      <c r="AJ344" t="s">
        <v>46</v>
      </c>
      <c r="AK344" t="s">
        <v>47</v>
      </c>
    </row>
    <row r="345" spans="1:37" x14ac:dyDescent="0.25">
      <c r="A345" t="s">
        <v>36</v>
      </c>
      <c r="B345" t="s">
        <v>999</v>
      </c>
      <c r="C345" t="s">
        <v>1000</v>
      </c>
      <c r="D345" t="s">
        <v>1001</v>
      </c>
      <c r="E345" t="s">
        <v>1002</v>
      </c>
      <c r="F345" t="s">
        <v>41</v>
      </c>
      <c r="G345" t="str">
        <f>HYPERLINK("https://www.kavkaz-uzel.eu/articles/359838")</f>
        <v>https://www.kavkaz-uzel.eu/articles/359838</v>
      </c>
      <c r="H345" t="s">
        <v>42</v>
      </c>
      <c r="I345" t="s">
        <v>1003</v>
      </c>
      <c r="J345" t="str">
        <f>HYPERLINK("http://kavkaz-uzel.eu")</f>
        <v>http://kavkaz-uzel.eu</v>
      </c>
      <c r="N345" t="s">
        <v>1004</v>
      </c>
      <c r="R345" t="s">
        <v>44</v>
      </c>
      <c r="S345" t="s">
        <v>131</v>
      </c>
      <c r="AJ345" t="s">
        <v>46</v>
      </c>
      <c r="AK345" t="s">
        <v>47</v>
      </c>
    </row>
    <row r="346" spans="1:37" x14ac:dyDescent="0.25">
      <c r="A346" t="s">
        <v>36</v>
      </c>
      <c r="B346" t="s">
        <v>1005</v>
      </c>
      <c r="C346" t="s">
        <v>1006</v>
      </c>
      <c r="D346" t="s">
        <v>46</v>
      </c>
      <c r="E346" t="s">
        <v>1007</v>
      </c>
      <c r="F346" t="s">
        <v>86</v>
      </c>
      <c r="G346" t="str">
        <f>HYPERLINK("https://twitter.com/1358998201936695297/status/1361530155672297473")</f>
        <v>https://twitter.com/1358998201936695297/status/1361530155672297473</v>
      </c>
      <c r="H346" t="s">
        <v>42</v>
      </c>
      <c r="I346" t="s">
        <v>1008</v>
      </c>
      <c r="J346" t="str">
        <f>HYPERLINK("http://twitter.com/lilly_flower111")</f>
        <v>http://twitter.com/lilly_flower111</v>
      </c>
      <c r="K346">
        <v>4</v>
      </c>
      <c r="N346" t="s">
        <v>61</v>
      </c>
      <c r="R346" t="s">
        <v>54</v>
      </c>
      <c r="W346">
        <v>0</v>
      </c>
      <c r="X346">
        <v>0</v>
      </c>
      <c r="AE346">
        <v>0</v>
      </c>
      <c r="AF346">
        <v>0</v>
      </c>
      <c r="AI346" t="str">
        <f>HYPERLINK("https://pbs.twimg.com/media/Et1-U9aU0AMC1I6.jpg")</f>
        <v>https://pbs.twimg.com/media/Et1-U9aU0AMC1I6.jpg</v>
      </c>
      <c r="AJ346" t="s">
        <v>46</v>
      </c>
      <c r="AK346" t="s">
        <v>47</v>
      </c>
    </row>
    <row r="347" spans="1:37" x14ac:dyDescent="0.25">
      <c r="A347" t="s">
        <v>36</v>
      </c>
      <c r="B347" t="s">
        <v>1005</v>
      </c>
      <c r="C347" t="s">
        <v>292</v>
      </c>
      <c r="D347" t="s">
        <v>46</v>
      </c>
      <c r="E347" t="s">
        <v>1009</v>
      </c>
      <c r="F347" t="s">
        <v>58</v>
      </c>
      <c r="G347" t="str">
        <f>HYPERLINK("https://www.facebook.com/asef.melikzade/posts/3021690714743444")</f>
        <v>https://www.facebook.com/asef.melikzade/posts/3021690714743444</v>
      </c>
      <c r="H347" t="s">
        <v>211</v>
      </c>
      <c r="I347" t="s">
        <v>294</v>
      </c>
      <c r="J347" t="str">
        <f>HYPERLINK("https://www.facebook.com/100007076349502")</f>
        <v>https://www.facebook.com/100007076349502</v>
      </c>
      <c r="K347">
        <v>2261</v>
      </c>
      <c r="L347" t="s">
        <v>60</v>
      </c>
      <c r="N347" t="s">
        <v>68</v>
      </c>
      <c r="O347" t="s">
        <v>294</v>
      </c>
      <c r="P347" t="str">
        <f>HYPERLINK("https://www.facebook.com/100007076349502")</f>
        <v>https://www.facebook.com/100007076349502</v>
      </c>
      <c r="Q347">
        <v>2261</v>
      </c>
      <c r="R347" t="s">
        <v>54</v>
      </c>
      <c r="S347" t="s">
        <v>55</v>
      </c>
      <c r="T347" t="s">
        <v>295</v>
      </c>
      <c r="W347">
        <v>0</v>
      </c>
      <c r="X347">
        <v>0</v>
      </c>
      <c r="AE347">
        <v>0</v>
      </c>
      <c r="AF347">
        <v>0</v>
      </c>
      <c r="AJ347" t="s">
        <v>46</v>
      </c>
      <c r="AK347" t="s">
        <v>47</v>
      </c>
    </row>
    <row r="348" spans="1:37" x14ac:dyDescent="0.25">
      <c r="A348" t="s">
        <v>36</v>
      </c>
      <c r="B348" t="s">
        <v>1010</v>
      </c>
      <c r="C348" t="s">
        <v>227</v>
      </c>
      <c r="D348" t="s">
        <v>46</v>
      </c>
      <c r="E348" t="s">
        <v>428</v>
      </c>
      <c r="F348" t="s">
        <v>58</v>
      </c>
      <c r="G348" t="str">
        <f>HYPERLINK("https://www.facebook.com/nabi.kadirov.33/posts/1162022207549727")</f>
        <v>https://www.facebook.com/nabi.kadirov.33/posts/1162022207549727</v>
      </c>
      <c r="H348" t="s">
        <v>42</v>
      </c>
      <c r="I348" t="s">
        <v>1011</v>
      </c>
      <c r="J348" t="str">
        <f>HYPERLINK("https://www.facebook.com/100012258753419")</f>
        <v>https://www.facebook.com/100012258753419</v>
      </c>
      <c r="K348">
        <v>368</v>
      </c>
      <c r="L348" t="s">
        <v>60</v>
      </c>
      <c r="N348" t="s">
        <v>68</v>
      </c>
      <c r="O348" t="s">
        <v>1011</v>
      </c>
      <c r="P348" t="str">
        <f>HYPERLINK("https://www.facebook.com/100012258753419")</f>
        <v>https://www.facebook.com/100012258753419</v>
      </c>
      <c r="Q348">
        <v>368</v>
      </c>
      <c r="R348" t="s">
        <v>54</v>
      </c>
      <c r="W348">
        <v>0</v>
      </c>
      <c r="X348">
        <v>0</v>
      </c>
      <c r="AE348">
        <v>0</v>
      </c>
      <c r="AF348">
        <v>0</v>
      </c>
      <c r="AI348" t="s">
        <v>1012</v>
      </c>
      <c r="AJ348" t="s">
        <v>46</v>
      </c>
      <c r="AK348" t="s">
        <v>47</v>
      </c>
    </row>
    <row r="349" spans="1:37" x14ac:dyDescent="0.25">
      <c r="A349" t="s">
        <v>36</v>
      </c>
      <c r="B349" t="s">
        <v>1013</v>
      </c>
      <c r="C349" t="s">
        <v>1014</v>
      </c>
      <c r="D349" t="s">
        <v>1015</v>
      </c>
      <c r="E349" t="s">
        <v>1016</v>
      </c>
      <c r="F349" t="s">
        <v>41</v>
      </c>
      <c r="G349" t="str">
        <f>HYPERLINK("https://7days.ru/news/uzhe-ne-odinoka-byvshaya-zhena-agalarova-podogrela-slukhi-o-novom-romane.htm")</f>
        <v>https://7days.ru/news/uzhe-ne-odinoka-byvshaya-zhena-agalarova-podogrela-slukhi-o-novom-romane.htm</v>
      </c>
      <c r="H349" t="s">
        <v>42</v>
      </c>
      <c r="I349" t="s">
        <v>1017</v>
      </c>
      <c r="J349" t="str">
        <f>HYPERLINK("http://7days.ru")</f>
        <v>http://7days.ru</v>
      </c>
      <c r="N349" t="s">
        <v>1017</v>
      </c>
      <c r="R349" t="s">
        <v>44</v>
      </c>
      <c r="S349" t="s">
        <v>131</v>
      </c>
      <c r="AJ349" t="s">
        <v>46</v>
      </c>
      <c r="AK349" t="s">
        <v>47</v>
      </c>
    </row>
    <row r="350" spans="1:37" x14ac:dyDescent="0.25">
      <c r="A350" t="s">
        <v>36</v>
      </c>
      <c r="B350" t="s">
        <v>1013</v>
      </c>
      <c r="C350" t="s">
        <v>1014</v>
      </c>
      <c r="D350" t="s">
        <v>1018</v>
      </c>
      <c r="E350" t="s">
        <v>1019</v>
      </c>
      <c r="F350" t="s">
        <v>41</v>
      </c>
      <c r="G350" t="str">
        <f>HYPERLINK("http://www.aeromag.in/defencesingle.php?def=981")</f>
        <v>http://www.aeromag.in/defencesingle.php?def=981</v>
      </c>
      <c r="H350" t="s">
        <v>42</v>
      </c>
      <c r="I350" t="s">
        <v>1020</v>
      </c>
      <c r="J350" t="str">
        <f>HYPERLINK("http://www.aeromag.in")</f>
        <v>http://www.aeromag.in</v>
      </c>
      <c r="N350" t="s">
        <v>1021</v>
      </c>
      <c r="R350" t="s">
        <v>44</v>
      </c>
      <c r="S350" t="s">
        <v>543</v>
      </c>
      <c r="AJ350" t="s">
        <v>46</v>
      </c>
      <c r="AK350" t="s">
        <v>47</v>
      </c>
    </row>
    <row r="351" spans="1:37" x14ac:dyDescent="0.25">
      <c r="A351" t="s">
        <v>36</v>
      </c>
      <c r="B351" t="s">
        <v>1022</v>
      </c>
      <c r="C351" t="s">
        <v>1023</v>
      </c>
      <c r="D351" t="s">
        <v>46</v>
      </c>
      <c r="E351" t="s">
        <v>1024</v>
      </c>
      <c r="F351" t="s">
        <v>58</v>
      </c>
      <c r="G351" t="str">
        <f>HYPERLINK("https://www.facebook.com/groups/700246623693999/permalink/1325895734462415")</f>
        <v>https://www.facebook.com/groups/700246623693999/permalink/1325895734462415</v>
      </c>
      <c r="H351" t="s">
        <v>42</v>
      </c>
      <c r="I351" t="s">
        <v>1025</v>
      </c>
      <c r="J351" t="str">
        <f>HYPERLINK("https://www.facebook.com/100000546787487")</f>
        <v>https://www.facebook.com/100000546787487</v>
      </c>
      <c r="K351">
        <v>1457</v>
      </c>
      <c r="L351" t="s">
        <v>60</v>
      </c>
      <c r="N351" t="s">
        <v>68</v>
      </c>
      <c r="O351" t="s">
        <v>1026</v>
      </c>
      <c r="P351" t="str">
        <f>HYPERLINK("https://www.facebook.com/700246623693999")</f>
        <v>https://www.facebook.com/700246623693999</v>
      </c>
      <c r="Q351">
        <v>418</v>
      </c>
      <c r="R351" t="s">
        <v>54</v>
      </c>
      <c r="S351" t="s">
        <v>166</v>
      </c>
      <c r="T351" t="s">
        <v>1027</v>
      </c>
      <c r="U351" t="s">
        <v>1028</v>
      </c>
      <c r="W351">
        <v>0</v>
      </c>
      <c r="X351">
        <v>0</v>
      </c>
      <c r="AE351">
        <v>0</v>
      </c>
      <c r="AF351">
        <v>0</v>
      </c>
      <c r="AJ351" t="s">
        <v>46</v>
      </c>
      <c r="AK351" t="s">
        <v>47</v>
      </c>
    </row>
    <row r="352" spans="1:37" x14ac:dyDescent="0.25">
      <c r="A352" t="s">
        <v>36</v>
      </c>
      <c r="B352" t="s">
        <v>1029</v>
      </c>
      <c r="C352" t="s">
        <v>1030</v>
      </c>
      <c r="D352" t="s">
        <v>46</v>
      </c>
      <c r="E352" t="s">
        <v>203</v>
      </c>
      <c r="F352" t="s">
        <v>58</v>
      </c>
      <c r="G352" t="str">
        <f>HYPERLINK("https://twitter.com/1356229966019571712/status/1361528206940123143")</f>
        <v>https://twitter.com/1356229966019571712/status/1361528206940123143</v>
      </c>
      <c r="H352" t="s">
        <v>42</v>
      </c>
      <c r="I352" t="s">
        <v>1031</v>
      </c>
      <c r="J352" t="str">
        <f>HYPERLINK("http://twitter.com/Akif85400222")</f>
        <v>http://twitter.com/Akif85400222</v>
      </c>
      <c r="K352">
        <v>3</v>
      </c>
      <c r="L352" t="s">
        <v>60</v>
      </c>
      <c r="N352" t="s">
        <v>61</v>
      </c>
      <c r="R352" t="s">
        <v>54</v>
      </c>
      <c r="W352">
        <v>0</v>
      </c>
      <c r="X352">
        <v>0</v>
      </c>
      <c r="AE352">
        <v>0</v>
      </c>
      <c r="AI352" t="str">
        <f>HYPERLINK("https://pbs.twimg.com/media/EuQq97nXIAIGlxZ.jpg")</f>
        <v>https://pbs.twimg.com/media/EuQq97nXIAIGlxZ.jpg</v>
      </c>
      <c r="AJ352" t="s">
        <v>46</v>
      </c>
      <c r="AK352" t="s">
        <v>47</v>
      </c>
    </row>
    <row r="353" spans="1:37" x14ac:dyDescent="0.25">
      <c r="A353" t="s">
        <v>36</v>
      </c>
      <c r="B353" t="s">
        <v>1029</v>
      </c>
      <c r="C353" t="s">
        <v>1032</v>
      </c>
      <c r="D353" t="s">
        <v>46</v>
      </c>
      <c r="E353" t="s">
        <v>189</v>
      </c>
      <c r="F353" t="s">
        <v>58</v>
      </c>
      <c r="G353" t="str">
        <f>HYPERLINK("https://twitter.com/1356229966019571712/status/1361528139172691969")</f>
        <v>https://twitter.com/1356229966019571712/status/1361528139172691969</v>
      </c>
      <c r="H353" t="s">
        <v>42</v>
      </c>
      <c r="I353" t="s">
        <v>1031</v>
      </c>
      <c r="J353" t="str">
        <f>HYPERLINK("http://twitter.com/Akif85400222")</f>
        <v>http://twitter.com/Akif85400222</v>
      </c>
      <c r="K353">
        <v>3</v>
      </c>
      <c r="L353" t="s">
        <v>60</v>
      </c>
      <c r="N353" t="s">
        <v>61</v>
      </c>
      <c r="R353" t="s">
        <v>54</v>
      </c>
      <c r="W353">
        <v>0</v>
      </c>
      <c r="X353">
        <v>0</v>
      </c>
      <c r="AE353">
        <v>0</v>
      </c>
      <c r="AI353" t="str">
        <f>HYPERLINK("https://pbs.twimg.com/media/EuQ1DBRWYAARQ-f.jpg")</f>
        <v>https://pbs.twimg.com/media/EuQ1DBRWYAARQ-f.jpg</v>
      </c>
      <c r="AJ353" t="s">
        <v>46</v>
      </c>
      <c r="AK353" t="s">
        <v>47</v>
      </c>
    </row>
    <row r="354" spans="1:37" x14ac:dyDescent="0.25">
      <c r="A354" t="s">
        <v>36</v>
      </c>
      <c r="B354" t="s">
        <v>1029</v>
      </c>
      <c r="C354" t="s">
        <v>1032</v>
      </c>
      <c r="D354" t="s">
        <v>46</v>
      </c>
      <c r="E354" t="s">
        <v>100</v>
      </c>
      <c r="F354" t="s">
        <v>58</v>
      </c>
      <c r="G354" t="str">
        <f>HYPERLINK("https://twitter.com/1356229966019571712/status/1361528119811837952")</f>
        <v>https://twitter.com/1356229966019571712/status/1361528119811837952</v>
      </c>
      <c r="H354" t="s">
        <v>42</v>
      </c>
      <c r="I354" t="s">
        <v>1031</v>
      </c>
      <c r="J354" t="str">
        <f>HYPERLINK("http://twitter.com/Akif85400222")</f>
        <v>http://twitter.com/Akif85400222</v>
      </c>
      <c r="K354">
        <v>3</v>
      </c>
      <c r="L354" t="s">
        <v>60</v>
      </c>
      <c r="N354" t="s">
        <v>61</v>
      </c>
      <c r="R354" t="s">
        <v>54</v>
      </c>
      <c r="W354">
        <v>0</v>
      </c>
      <c r="X354">
        <v>0</v>
      </c>
      <c r="AE354">
        <v>0</v>
      </c>
      <c r="AI354" t="str">
        <f>HYPERLINK("https://pbs.twimg.com/media/EuQqBupWYAEcypW.jpg")</f>
        <v>https://pbs.twimg.com/media/EuQqBupWYAEcypW.jpg</v>
      </c>
      <c r="AJ354" t="s">
        <v>46</v>
      </c>
      <c r="AK354" t="s">
        <v>47</v>
      </c>
    </row>
    <row r="355" spans="1:37" x14ac:dyDescent="0.25">
      <c r="A355" t="s">
        <v>36</v>
      </c>
      <c r="B355" t="s">
        <v>1033</v>
      </c>
      <c r="C355" t="s">
        <v>623</v>
      </c>
      <c r="D355" t="s">
        <v>1034</v>
      </c>
      <c r="E355" t="s">
        <v>1035</v>
      </c>
      <c r="F355" t="s">
        <v>73</v>
      </c>
      <c r="G355" t="str">
        <f>HYPERLINK("https://www.facebook.com/story.php?story_fbid=858030841426461&amp;id=100016586586169&amp;comment_id=858537781375767")</f>
        <v>https://www.facebook.com/story.php?story_fbid=858030841426461&amp;id=100016586586169&amp;comment_id=858537781375767</v>
      </c>
      <c r="H355" t="s">
        <v>42</v>
      </c>
      <c r="I355" t="s">
        <v>1036</v>
      </c>
      <c r="J355" t="str">
        <f>HYPERLINK("https://www.facebook.com/100004607294204")</f>
        <v>https://www.facebook.com/100004607294204</v>
      </c>
      <c r="K355">
        <v>4878</v>
      </c>
      <c r="L355" t="s">
        <v>60</v>
      </c>
      <c r="N355" t="s">
        <v>68</v>
      </c>
      <c r="O355" t="s">
        <v>1037</v>
      </c>
      <c r="P355" t="str">
        <f>HYPERLINK("https://www.facebook.com/100016586586169")</f>
        <v>https://www.facebook.com/100016586586169</v>
      </c>
      <c r="Q355">
        <v>810</v>
      </c>
      <c r="R355" t="s">
        <v>54</v>
      </c>
      <c r="S355" t="s">
        <v>55</v>
      </c>
      <c r="T355" t="s">
        <v>1038</v>
      </c>
      <c r="U355" t="s">
        <v>1039</v>
      </c>
      <c r="W355">
        <v>1</v>
      </c>
      <c r="X355">
        <v>1</v>
      </c>
      <c r="AE355">
        <v>0</v>
      </c>
      <c r="AJ355" t="s">
        <v>46</v>
      </c>
      <c r="AK355" t="s">
        <v>47</v>
      </c>
    </row>
    <row r="356" spans="1:37" x14ac:dyDescent="0.25">
      <c r="A356" t="s">
        <v>36</v>
      </c>
      <c r="B356" t="s">
        <v>1040</v>
      </c>
      <c r="C356" t="s">
        <v>1041</v>
      </c>
      <c r="D356" t="s">
        <v>46</v>
      </c>
      <c r="E356" t="s">
        <v>1042</v>
      </c>
      <c r="F356" t="s">
        <v>41</v>
      </c>
      <c r="G356" t="str">
        <f>HYPERLINK("https://telegram.me/Jizzax_Onatili_va_adabiyotN1/4353")</f>
        <v>https://telegram.me/Jizzax_Onatili_va_adabiyotN1/4353</v>
      </c>
      <c r="H356" t="s">
        <v>42</v>
      </c>
      <c r="I356" t="s">
        <v>1043</v>
      </c>
      <c r="J356" t="str">
        <f>HYPERLINK("https://telegram.me/jizzax_onatili_va_adabiyotn1")</f>
        <v>https://telegram.me/jizzax_onatili_va_adabiyotn1</v>
      </c>
      <c r="K356">
        <v>207</v>
      </c>
      <c r="L356" t="s">
        <v>52</v>
      </c>
      <c r="N356" t="s">
        <v>337</v>
      </c>
      <c r="O356" t="s">
        <v>1043</v>
      </c>
      <c r="P356" t="str">
        <f>HYPERLINK("https://telegram.me/jizzax_onatili_va_adabiyotn1")</f>
        <v>https://telegram.me/jizzax_onatili_va_adabiyotn1</v>
      </c>
      <c r="Q356">
        <v>207</v>
      </c>
      <c r="R356" t="s">
        <v>338</v>
      </c>
      <c r="AG356">
        <v>16</v>
      </c>
      <c r="AJ356" t="s">
        <v>46</v>
      </c>
      <c r="AK356" t="s">
        <v>47</v>
      </c>
    </row>
    <row r="357" spans="1:37" x14ac:dyDescent="0.25">
      <c r="A357" t="s">
        <v>36</v>
      </c>
      <c r="B357" t="s">
        <v>1040</v>
      </c>
      <c r="C357" t="s">
        <v>990</v>
      </c>
      <c r="D357" t="s">
        <v>1044</v>
      </c>
      <c r="E357" t="s">
        <v>1045</v>
      </c>
      <c r="F357" t="s">
        <v>41</v>
      </c>
      <c r="G357" t="str">
        <f>HYPERLINK("https://www.youtube.com/watch?v=T9E8VlHc_wQ")</f>
        <v>https://www.youtube.com/watch?v=T9E8VlHc_wQ</v>
      </c>
      <c r="H357" t="s">
        <v>42</v>
      </c>
      <c r="I357" t="s">
        <v>976</v>
      </c>
      <c r="J357" t="str">
        <f>HYPERLINK("https://www.youtube.com/channel/UC8reFXnpDva8efl1UVxtODw")</f>
        <v>https://www.youtube.com/channel/UC8reFXnpDva8efl1UVxtODw</v>
      </c>
      <c r="K357">
        <v>12</v>
      </c>
      <c r="N357" t="s">
        <v>165</v>
      </c>
      <c r="O357" t="s">
        <v>976</v>
      </c>
      <c r="P357" t="str">
        <f>HYPERLINK("https://www.youtube.com/channel/UC8reFXnpDva8efl1UVxtODw")</f>
        <v>https://www.youtube.com/channel/UC8reFXnpDva8efl1UVxtODw</v>
      </c>
      <c r="Q357">
        <v>12</v>
      </c>
      <c r="R357" t="s">
        <v>54</v>
      </c>
      <c r="W357">
        <v>1</v>
      </c>
      <c r="X357">
        <v>1</v>
      </c>
      <c r="AE357">
        <v>0</v>
      </c>
      <c r="AG357">
        <v>1</v>
      </c>
      <c r="AI357" t="str">
        <f>HYPERLINK("https://i.ytimg.com/vi/T9E8VlHc_wQ/maxresdefault.jpg")</f>
        <v>https://i.ytimg.com/vi/T9E8VlHc_wQ/maxresdefault.jpg</v>
      </c>
      <c r="AJ357" t="s">
        <v>46</v>
      </c>
      <c r="AK357" t="s">
        <v>47</v>
      </c>
    </row>
    <row r="358" spans="1:37" x14ac:dyDescent="0.25">
      <c r="A358" t="s">
        <v>36</v>
      </c>
      <c r="B358" t="s">
        <v>1046</v>
      </c>
      <c r="C358" t="s">
        <v>846</v>
      </c>
      <c r="D358" t="s">
        <v>383</v>
      </c>
      <c r="E358" t="s">
        <v>1047</v>
      </c>
      <c r="F358" t="s">
        <v>73</v>
      </c>
      <c r="G358" t="str">
        <f>HYPERLINK("https://telegram.me/Guliston_Davlat_Universiteti_1/368644")</f>
        <v>https://telegram.me/Guliston_Davlat_Universiteti_1/368644</v>
      </c>
      <c r="H358" t="s">
        <v>42</v>
      </c>
      <c r="I358" t="s">
        <v>1048</v>
      </c>
      <c r="J358" t="str">
        <f>HYPERLINK("https://telegram.me/1431352976")</f>
        <v>https://telegram.me/1431352976</v>
      </c>
      <c r="N358" t="s">
        <v>337</v>
      </c>
      <c r="O358" t="s">
        <v>947</v>
      </c>
      <c r="P358" t="str">
        <f>HYPERLINK("https://telegram.me/guliston_davlat_universiteti_1")</f>
        <v>https://telegram.me/guliston_davlat_universiteti_1</v>
      </c>
      <c r="Q358">
        <v>1300</v>
      </c>
      <c r="R358" t="s">
        <v>338</v>
      </c>
      <c r="AJ358" t="s">
        <v>46</v>
      </c>
      <c r="AK358" t="s">
        <v>47</v>
      </c>
    </row>
    <row r="359" spans="1:37" x14ac:dyDescent="0.25">
      <c r="A359" t="s">
        <v>36</v>
      </c>
      <c r="B359" t="s">
        <v>1046</v>
      </c>
      <c r="C359" t="s">
        <v>1049</v>
      </c>
      <c r="D359" t="s">
        <v>46</v>
      </c>
      <c r="E359" t="s">
        <v>120</v>
      </c>
      <c r="F359" t="s">
        <v>58</v>
      </c>
      <c r="G359" t="str">
        <f>HYPERLINK("https://twitter.com/1331595260011700226/status/1361527290514075648")</f>
        <v>https://twitter.com/1331595260011700226/status/1361527290514075648</v>
      </c>
      <c r="H359" t="s">
        <v>42</v>
      </c>
      <c r="I359" t="s">
        <v>1050</v>
      </c>
      <c r="J359" t="str">
        <f>HYPERLINK("http://twitter.com/Dashkasan_RGN")</f>
        <v>http://twitter.com/Dashkasan_RGN</v>
      </c>
      <c r="K359">
        <v>83</v>
      </c>
      <c r="N359" t="s">
        <v>61</v>
      </c>
      <c r="R359" t="s">
        <v>54</v>
      </c>
      <c r="W359">
        <v>0</v>
      </c>
      <c r="X359">
        <v>0</v>
      </c>
      <c r="AE359">
        <v>0</v>
      </c>
      <c r="AI359" t="str">
        <f>HYPERLINK("https://pbs.twimg.com/media/EuQRBAhWgAA24GY.jpg")</f>
        <v>https://pbs.twimg.com/media/EuQRBAhWgAA24GY.jpg</v>
      </c>
      <c r="AJ359" t="s">
        <v>46</v>
      </c>
      <c r="AK359" t="s">
        <v>47</v>
      </c>
    </row>
    <row r="360" spans="1:37" x14ac:dyDescent="0.25">
      <c r="A360" t="s">
        <v>36</v>
      </c>
      <c r="B360" t="s">
        <v>1046</v>
      </c>
      <c r="C360" t="s">
        <v>1049</v>
      </c>
      <c r="D360" t="s">
        <v>46</v>
      </c>
      <c r="E360" t="s">
        <v>100</v>
      </c>
      <c r="F360" t="s">
        <v>58</v>
      </c>
      <c r="G360" t="str">
        <f>HYPERLINK("https://twitter.com/1331595260011700226/status/1361527272335937540")</f>
        <v>https://twitter.com/1331595260011700226/status/1361527272335937540</v>
      </c>
      <c r="H360" t="s">
        <v>42</v>
      </c>
      <c r="I360" t="s">
        <v>1050</v>
      </c>
      <c r="J360" t="str">
        <f>HYPERLINK("http://twitter.com/Dashkasan_RGN")</f>
        <v>http://twitter.com/Dashkasan_RGN</v>
      </c>
      <c r="K360">
        <v>83</v>
      </c>
      <c r="N360" t="s">
        <v>61</v>
      </c>
      <c r="R360" t="s">
        <v>54</v>
      </c>
      <c r="W360">
        <v>0</v>
      </c>
      <c r="X360">
        <v>0</v>
      </c>
      <c r="AE360">
        <v>0</v>
      </c>
      <c r="AI360" t="str">
        <f>HYPERLINK("https://pbs.twimg.com/media/EuQqBupWYAEcypW.jpg")</f>
        <v>https://pbs.twimg.com/media/EuQqBupWYAEcypW.jpg</v>
      </c>
      <c r="AJ360" t="s">
        <v>46</v>
      </c>
      <c r="AK360" t="s">
        <v>47</v>
      </c>
    </row>
    <row r="361" spans="1:37" x14ac:dyDescent="0.25">
      <c r="A361" t="s">
        <v>36</v>
      </c>
      <c r="B361" t="s">
        <v>1046</v>
      </c>
      <c r="C361" t="s">
        <v>846</v>
      </c>
      <c r="D361" t="s">
        <v>1051</v>
      </c>
      <c r="E361" t="s">
        <v>383</v>
      </c>
      <c r="F361" t="s">
        <v>73</v>
      </c>
      <c r="G361" t="str">
        <f>HYPERLINK("https://telegram.me/Guliston_Davlat_Universiteti_1/368643")</f>
        <v>https://telegram.me/Guliston_Davlat_Universiteti_1/368643</v>
      </c>
      <c r="H361" t="s">
        <v>42</v>
      </c>
      <c r="I361" t="s">
        <v>1052</v>
      </c>
      <c r="J361" t="str">
        <f>HYPERLINK("https://telegram.me/shoxida0224")</f>
        <v>https://telegram.me/shoxida0224</v>
      </c>
      <c r="N361" t="s">
        <v>337</v>
      </c>
      <c r="O361" t="s">
        <v>947</v>
      </c>
      <c r="P361" t="str">
        <f>HYPERLINK("https://telegram.me/guliston_davlat_universiteti_1")</f>
        <v>https://telegram.me/guliston_davlat_universiteti_1</v>
      </c>
      <c r="Q361">
        <v>1300</v>
      </c>
      <c r="R361" t="s">
        <v>338</v>
      </c>
      <c r="AJ361" t="s">
        <v>46</v>
      </c>
      <c r="AK361" t="s">
        <v>47</v>
      </c>
    </row>
    <row r="362" spans="1:37" x14ac:dyDescent="0.25">
      <c r="A362" t="s">
        <v>36</v>
      </c>
      <c r="B362" t="s">
        <v>1046</v>
      </c>
      <c r="C362" t="s">
        <v>1053</v>
      </c>
      <c r="D362" t="s">
        <v>46</v>
      </c>
      <c r="E362" t="s">
        <v>503</v>
      </c>
      <c r="F362" t="s">
        <v>58</v>
      </c>
      <c r="G362" t="str">
        <f>HYPERLINK("https://vk.com/wall639349436_265")</f>
        <v>https://vk.com/wall639349436_265</v>
      </c>
      <c r="H362" t="s">
        <v>42</v>
      </c>
      <c r="I362" t="s">
        <v>1054</v>
      </c>
      <c r="J362" t="str">
        <f>HYPERLINK("http://vk.com/id639349436")</f>
        <v>http://vk.com/id639349436</v>
      </c>
      <c r="K362">
        <v>0</v>
      </c>
      <c r="L362" t="s">
        <v>117</v>
      </c>
      <c r="M362">
        <v>39</v>
      </c>
      <c r="N362" t="s">
        <v>53</v>
      </c>
      <c r="O362" t="s">
        <v>1054</v>
      </c>
      <c r="P362" t="str">
        <f>HYPERLINK("http://vk.com/id639349436")</f>
        <v>http://vk.com/id639349436</v>
      </c>
      <c r="Q362">
        <v>0</v>
      </c>
      <c r="R362" t="s">
        <v>54</v>
      </c>
      <c r="S362" t="s">
        <v>131</v>
      </c>
      <c r="T362" t="s">
        <v>1055</v>
      </c>
      <c r="U362" t="s">
        <v>1056</v>
      </c>
      <c r="AI362"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362" t="s">
        <v>46</v>
      </c>
      <c r="AK362" t="s">
        <v>47</v>
      </c>
    </row>
    <row r="363" spans="1:37" x14ac:dyDescent="0.25">
      <c r="A363" t="s">
        <v>36</v>
      </c>
      <c r="B363" t="s">
        <v>1046</v>
      </c>
      <c r="C363" t="s">
        <v>974</v>
      </c>
      <c r="D363" t="s">
        <v>1057</v>
      </c>
      <c r="E363" t="s">
        <v>1058</v>
      </c>
      <c r="F363" t="s">
        <v>41</v>
      </c>
      <c r="G363" t="str">
        <f>HYPERLINK("https://www.youtube.com/watch?v=3R0xdQw4oKc")</f>
        <v>https://www.youtube.com/watch?v=3R0xdQw4oKc</v>
      </c>
      <c r="H363" t="s">
        <v>42</v>
      </c>
      <c r="I363" t="s">
        <v>225</v>
      </c>
      <c r="J363" t="str">
        <f>HYPERLINK("https://www.youtube.com/channel/UCCYhaH52lUEmfUjX-_OBAHg")</f>
        <v>https://www.youtube.com/channel/UCCYhaH52lUEmfUjX-_OBAHg</v>
      </c>
      <c r="K363">
        <v>458000</v>
      </c>
      <c r="N363" t="s">
        <v>165</v>
      </c>
      <c r="O363" t="s">
        <v>225</v>
      </c>
      <c r="P363" t="str">
        <f>HYPERLINK("https://www.youtube.com/channel/UCCYhaH52lUEmfUjX-_OBAHg")</f>
        <v>https://www.youtube.com/channel/UCCYhaH52lUEmfUjX-_OBAHg</v>
      </c>
      <c r="Q363">
        <v>458000</v>
      </c>
      <c r="R363" t="s">
        <v>54</v>
      </c>
      <c r="S363" t="s">
        <v>55</v>
      </c>
      <c r="W363">
        <v>22</v>
      </c>
      <c r="X363">
        <v>22</v>
      </c>
      <c r="AD363">
        <v>3</v>
      </c>
      <c r="AE363">
        <v>0</v>
      </c>
      <c r="AG363">
        <v>1362</v>
      </c>
      <c r="AI363" t="str">
        <f>HYPERLINK("https://i.ytimg.com/vi/3R0xdQw4oKc/maxresdefault.jpg")</f>
        <v>https://i.ytimg.com/vi/3R0xdQw4oKc/maxresdefault.jpg</v>
      </c>
      <c r="AJ363" t="s">
        <v>46</v>
      </c>
      <c r="AK363" t="s">
        <v>47</v>
      </c>
    </row>
    <row r="364" spans="1:37" x14ac:dyDescent="0.25">
      <c r="A364" t="s">
        <v>36</v>
      </c>
      <c r="B364" t="s">
        <v>1046</v>
      </c>
      <c r="C364" t="s">
        <v>1049</v>
      </c>
      <c r="D364" t="s">
        <v>46</v>
      </c>
      <c r="E364" t="s">
        <v>191</v>
      </c>
      <c r="F364" t="s">
        <v>58</v>
      </c>
      <c r="G364" t="str">
        <f>HYPERLINK("https://twitter.com/1331595260011700226/status/1361527227180081156")</f>
        <v>https://twitter.com/1331595260011700226/status/1361527227180081156</v>
      </c>
      <c r="H364" t="s">
        <v>42</v>
      </c>
      <c r="I364" t="s">
        <v>1050</v>
      </c>
      <c r="J364" t="str">
        <f>HYPERLINK("http://twitter.com/Dashkasan_RGN")</f>
        <v>http://twitter.com/Dashkasan_RGN</v>
      </c>
      <c r="K364">
        <v>83</v>
      </c>
      <c r="N364" t="s">
        <v>61</v>
      </c>
      <c r="R364" t="s">
        <v>54</v>
      </c>
      <c r="W364">
        <v>0</v>
      </c>
      <c r="X364">
        <v>0</v>
      </c>
      <c r="AE364">
        <v>0</v>
      </c>
      <c r="AI364" t="str">
        <f>HYPERLINK("https://pbs.twimg.com/media/EuQopLzXIAEbn--.jpg")</f>
        <v>https://pbs.twimg.com/media/EuQopLzXIAEbn--.jpg</v>
      </c>
      <c r="AJ364" t="s">
        <v>46</v>
      </c>
      <c r="AK364" t="s">
        <v>47</v>
      </c>
    </row>
    <row r="365" spans="1:37" x14ac:dyDescent="0.25">
      <c r="A365" t="s">
        <v>36</v>
      </c>
      <c r="B365" t="s">
        <v>1059</v>
      </c>
      <c r="C365" t="s">
        <v>1049</v>
      </c>
      <c r="D365" t="s">
        <v>46</v>
      </c>
      <c r="E365" t="s">
        <v>189</v>
      </c>
      <c r="F365" t="s">
        <v>58</v>
      </c>
      <c r="G365" t="str">
        <f>HYPERLINK("https://twitter.com/1331595260011700226/status/1361527165284732929")</f>
        <v>https://twitter.com/1331595260011700226/status/1361527165284732929</v>
      </c>
      <c r="H365" t="s">
        <v>42</v>
      </c>
      <c r="I365" t="s">
        <v>1050</v>
      </c>
      <c r="J365" t="str">
        <f>HYPERLINK("http://twitter.com/Dashkasan_RGN")</f>
        <v>http://twitter.com/Dashkasan_RGN</v>
      </c>
      <c r="K365">
        <v>83</v>
      </c>
      <c r="N365" t="s">
        <v>61</v>
      </c>
      <c r="R365" t="s">
        <v>54</v>
      </c>
      <c r="W365">
        <v>0</v>
      </c>
      <c r="X365">
        <v>0</v>
      </c>
      <c r="AE365">
        <v>0</v>
      </c>
      <c r="AI365" t="str">
        <f>HYPERLINK("https://pbs.twimg.com/media/EuQ1DBRWYAARQ-f.jpg")</f>
        <v>https://pbs.twimg.com/media/EuQ1DBRWYAARQ-f.jpg</v>
      </c>
      <c r="AJ365" t="s">
        <v>46</v>
      </c>
      <c r="AK365" t="s">
        <v>47</v>
      </c>
    </row>
    <row r="366" spans="1:37" x14ac:dyDescent="0.25">
      <c r="A366" t="s">
        <v>36</v>
      </c>
      <c r="B366" t="s">
        <v>1059</v>
      </c>
      <c r="C366" t="s">
        <v>1060</v>
      </c>
      <c r="D366" t="s">
        <v>46</v>
      </c>
      <c r="E366" t="s">
        <v>203</v>
      </c>
      <c r="F366" t="s">
        <v>58</v>
      </c>
      <c r="G366" t="str">
        <f>HYPERLINK("https://twitter.com/1331595260011700226/status/1361527130983714816")</f>
        <v>https://twitter.com/1331595260011700226/status/1361527130983714816</v>
      </c>
      <c r="H366" t="s">
        <v>42</v>
      </c>
      <c r="I366" t="s">
        <v>1050</v>
      </c>
      <c r="J366" t="str">
        <f>HYPERLINK("http://twitter.com/Dashkasan_RGN")</f>
        <v>http://twitter.com/Dashkasan_RGN</v>
      </c>
      <c r="K366">
        <v>83</v>
      </c>
      <c r="N366" t="s">
        <v>61</v>
      </c>
      <c r="R366" t="s">
        <v>54</v>
      </c>
      <c r="W366">
        <v>0</v>
      </c>
      <c r="X366">
        <v>0</v>
      </c>
      <c r="AE366">
        <v>0</v>
      </c>
      <c r="AI366" t="str">
        <f>HYPERLINK("https://pbs.twimg.com/media/EuQq97nXIAIGlxZ.jpg")</f>
        <v>https://pbs.twimg.com/media/EuQq97nXIAIGlxZ.jpg</v>
      </c>
      <c r="AJ366" t="s">
        <v>46</v>
      </c>
      <c r="AK366" t="s">
        <v>47</v>
      </c>
    </row>
    <row r="367" spans="1:37" x14ac:dyDescent="0.25">
      <c r="A367" t="s">
        <v>36</v>
      </c>
      <c r="B367" t="s">
        <v>1059</v>
      </c>
      <c r="C367" t="s">
        <v>1061</v>
      </c>
      <c r="D367" t="s">
        <v>1062</v>
      </c>
      <c r="E367" t="s">
        <v>1063</v>
      </c>
      <c r="F367" t="s">
        <v>73</v>
      </c>
      <c r="G367" t="str">
        <f>HYPERLINK("https://www.facebook.com/groups/1005568049508320/permalink/3938060112925751/?comment_id=3944110608987368")</f>
        <v>https://www.facebook.com/groups/1005568049508320/permalink/3938060112925751/?comment_id=3944110608987368</v>
      </c>
      <c r="H367" t="s">
        <v>42</v>
      </c>
      <c r="I367" t="s">
        <v>1064</v>
      </c>
      <c r="J367" t="str">
        <f>HYPERLINK("https://www.facebook.com/100055621955267")</f>
        <v>https://www.facebook.com/100055621955267</v>
      </c>
      <c r="K367">
        <v>18</v>
      </c>
      <c r="L367" t="s">
        <v>117</v>
      </c>
      <c r="N367" t="s">
        <v>68</v>
      </c>
      <c r="O367" t="s">
        <v>1065</v>
      </c>
      <c r="P367" t="str">
        <f>HYPERLINK("https://www.facebook.com/1005568049508320")</f>
        <v>https://www.facebook.com/1005568049508320</v>
      </c>
      <c r="Q367">
        <v>3364</v>
      </c>
      <c r="R367" t="s">
        <v>54</v>
      </c>
      <c r="S367" t="s">
        <v>315</v>
      </c>
      <c r="T367" t="s">
        <v>1066</v>
      </c>
      <c r="U367" t="s">
        <v>1067</v>
      </c>
      <c r="W367">
        <v>0</v>
      </c>
      <c r="X367">
        <v>0</v>
      </c>
      <c r="AE367">
        <v>0</v>
      </c>
      <c r="AJ367" t="s">
        <v>46</v>
      </c>
      <c r="AK367" t="s">
        <v>47</v>
      </c>
    </row>
    <row r="368" spans="1:37" x14ac:dyDescent="0.25">
      <c r="A368" t="s">
        <v>36</v>
      </c>
      <c r="B368" t="s">
        <v>1068</v>
      </c>
      <c r="C368" t="s">
        <v>611</v>
      </c>
      <c r="D368" t="s">
        <v>1069</v>
      </c>
      <c r="E368" t="s">
        <v>1070</v>
      </c>
      <c r="F368" t="s">
        <v>41</v>
      </c>
      <c r="G368" t="str">
        <f>HYPERLINK("https://www.youtube.com/watch?v=PCqV8fM0VBQ")</f>
        <v>https://www.youtube.com/watch?v=PCqV8fM0VBQ</v>
      </c>
      <c r="H368" t="s">
        <v>42</v>
      </c>
      <c r="I368" t="s">
        <v>225</v>
      </c>
      <c r="J368" t="str">
        <f>HYPERLINK("https://www.youtube.com/channel/UCCYhaH52lUEmfUjX-_OBAHg")</f>
        <v>https://www.youtube.com/channel/UCCYhaH52lUEmfUjX-_OBAHg</v>
      </c>
      <c r="K368">
        <v>458000</v>
      </c>
      <c r="N368" t="s">
        <v>165</v>
      </c>
      <c r="O368" t="s">
        <v>225</v>
      </c>
      <c r="P368" t="str">
        <f>HYPERLINK("https://www.youtube.com/channel/UCCYhaH52lUEmfUjX-_OBAHg")</f>
        <v>https://www.youtube.com/channel/UCCYhaH52lUEmfUjX-_OBAHg</v>
      </c>
      <c r="Q368">
        <v>458000</v>
      </c>
      <c r="R368" t="s">
        <v>54</v>
      </c>
      <c r="S368" t="s">
        <v>55</v>
      </c>
      <c r="W368">
        <v>256</v>
      </c>
      <c r="X368">
        <v>256</v>
      </c>
      <c r="AD368">
        <v>14</v>
      </c>
      <c r="AE368">
        <v>62</v>
      </c>
      <c r="AG368">
        <v>1876</v>
      </c>
      <c r="AI368" t="str">
        <f>HYPERLINK("https://i.ytimg.com/vi/PCqV8fM0VBQ/sddefault.jpg")</f>
        <v>https://i.ytimg.com/vi/PCqV8fM0VBQ/sddefault.jpg</v>
      </c>
      <c r="AJ368" t="s">
        <v>46</v>
      </c>
      <c r="AK368" t="s">
        <v>47</v>
      </c>
    </row>
    <row r="369" spans="1:37" x14ac:dyDescent="0.25">
      <c r="A369" t="s">
        <v>36</v>
      </c>
      <c r="B369" t="s">
        <v>1071</v>
      </c>
      <c r="C369" t="s">
        <v>1072</v>
      </c>
      <c r="D369" t="s">
        <v>46</v>
      </c>
      <c r="E369" t="s">
        <v>1073</v>
      </c>
      <c r="F369" t="s">
        <v>58</v>
      </c>
      <c r="G369" t="str">
        <f>HYPERLINK("https://twitter.com/1343169036159492096/status/1361526505059344392")</f>
        <v>https://twitter.com/1343169036159492096/status/1361526505059344392</v>
      </c>
      <c r="H369" t="s">
        <v>42</v>
      </c>
      <c r="I369" t="s">
        <v>1074</v>
      </c>
      <c r="J369" t="str">
        <f>HYPERLINK("http://twitter.com/zVj08t4YSsX2YsS")</f>
        <v>http://twitter.com/zVj08t4YSsX2YsS</v>
      </c>
      <c r="K369">
        <v>5</v>
      </c>
      <c r="L369" t="s">
        <v>60</v>
      </c>
      <c r="N369" t="s">
        <v>61</v>
      </c>
      <c r="R369" t="s">
        <v>54</v>
      </c>
      <c r="W369">
        <v>0</v>
      </c>
      <c r="X369">
        <v>0</v>
      </c>
      <c r="AE369">
        <v>0</v>
      </c>
      <c r="AJ369" t="s">
        <v>46</v>
      </c>
      <c r="AK369" t="s">
        <v>47</v>
      </c>
    </row>
    <row r="370" spans="1:37" x14ac:dyDescent="0.25">
      <c r="A370" t="s">
        <v>36</v>
      </c>
      <c r="B370" t="s">
        <v>1075</v>
      </c>
      <c r="C370" t="s">
        <v>1076</v>
      </c>
      <c r="D370" t="s">
        <v>1077</v>
      </c>
      <c r="E370" t="s">
        <v>1078</v>
      </c>
      <c r="F370" t="s">
        <v>41</v>
      </c>
      <c r="G370" t="str">
        <f>HYPERLINK("https://www.youtube.com/watch?v=SgGk7SMAU4o")</f>
        <v>https://www.youtube.com/watch?v=SgGk7SMAU4o</v>
      </c>
      <c r="H370" t="s">
        <v>42</v>
      </c>
      <c r="I370" t="s">
        <v>225</v>
      </c>
      <c r="J370" t="str">
        <f>HYPERLINK("https://www.youtube.com/channel/UCCYhaH52lUEmfUjX-_OBAHg")</f>
        <v>https://www.youtube.com/channel/UCCYhaH52lUEmfUjX-_OBAHg</v>
      </c>
      <c r="K370">
        <v>458000</v>
      </c>
      <c r="N370" t="s">
        <v>165</v>
      </c>
      <c r="O370" t="s">
        <v>225</v>
      </c>
      <c r="P370" t="str">
        <f>HYPERLINK("https://www.youtube.com/channel/UCCYhaH52lUEmfUjX-_OBAHg")</f>
        <v>https://www.youtube.com/channel/UCCYhaH52lUEmfUjX-_OBAHg</v>
      </c>
      <c r="Q370">
        <v>458000</v>
      </c>
      <c r="R370" t="s">
        <v>54</v>
      </c>
      <c r="S370" t="s">
        <v>55</v>
      </c>
      <c r="W370">
        <v>2</v>
      </c>
      <c r="X370">
        <v>2</v>
      </c>
      <c r="AD370">
        <v>0</v>
      </c>
      <c r="AE370">
        <v>0</v>
      </c>
      <c r="AG370">
        <v>97</v>
      </c>
      <c r="AI370" t="str">
        <f>HYPERLINK("https://i.ytimg.com/vi/SgGk7SMAU4o/maxresdefault.jpg")</f>
        <v>https://i.ytimg.com/vi/SgGk7SMAU4o/maxresdefault.jpg</v>
      </c>
      <c r="AJ370" t="s">
        <v>46</v>
      </c>
      <c r="AK370" t="s">
        <v>47</v>
      </c>
    </row>
    <row r="371" spans="1:37" x14ac:dyDescent="0.25">
      <c r="A371" t="s">
        <v>36</v>
      </c>
      <c r="B371" t="s">
        <v>1075</v>
      </c>
      <c r="C371" t="s">
        <v>1079</v>
      </c>
      <c r="D371" t="s">
        <v>1080</v>
      </c>
      <c r="E371" t="s">
        <v>1081</v>
      </c>
      <c r="F371" t="s">
        <v>41</v>
      </c>
      <c r="G371" t="str">
        <f>HYPERLINK("https://www.youtube.com/watch?v=6OUqZXQeyqw")</f>
        <v>https://www.youtube.com/watch?v=6OUqZXQeyqw</v>
      </c>
      <c r="H371" t="s">
        <v>42</v>
      </c>
      <c r="I371" t="s">
        <v>225</v>
      </c>
      <c r="J371" t="str">
        <f>HYPERLINK("https://www.youtube.com/channel/UCCYhaH52lUEmfUjX-_OBAHg")</f>
        <v>https://www.youtube.com/channel/UCCYhaH52lUEmfUjX-_OBAHg</v>
      </c>
      <c r="K371">
        <v>458000</v>
      </c>
      <c r="N371" t="s">
        <v>165</v>
      </c>
      <c r="O371" t="s">
        <v>225</v>
      </c>
      <c r="P371" t="str">
        <f>HYPERLINK("https://www.youtube.com/channel/UCCYhaH52lUEmfUjX-_OBAHg")</f>
        <v>https://www.youtube.com/channel/UCCYhaH52lUEmfUjX-_OBAHg</v>
      </c>
      <c r="Q371">
        <v>458000</v>
      </c>
      <c r="R371" t="s">
        <v>54</v>
      </c>
      <c r="S371" t="s">
        <v>55</v>
      </c>
      <c r="W371">
        <v>0</v>
      </c>
      <c r="X371">
        <v>0</v>
      </c>
      <c r="AD371">
        <v>1</v>
      </c>
      <c r="AE371">
        <v>0</v>
      </c>
      <c r="AG371">
        <v>95</v>
      </c>
      <c r="AI371" t="str">
        <f>HYPERLINK("https://i.ytimg.com/vi/6OUqZXQeyqw/maxresdefault.jpg")</f>
        <v>https://i.ytimg.com/vi/6OUqZXQeyqw/maxresdefault.jpg</v>
      </c>
      <c r="AJ371" t="s">
        <v>46</v>
      </c>
      <c r="AK371" t="s">
        <v>47</v>
      </c>
    </row>
    <row r="372" spans="1:37" x14ac:dyDescent="0.25">
      <c r="A372" t="s">
        <v>36</v>
      </c>
      <c r="B372" t="s">
        <v>1082</v>
      </c>
      <c r="C372" t="s">
        <v>1006</v>
      </c>
      <c r="D372" t="s">
        <v>1083</v>
      </c>
      <c r="E372" t="s">
        <v>1084</v>
      </c>
      <c r="F372" t="s">
        <v>41</v>
      </c>
      <c r="G372" t="str">
        <f>HYPERLINK("https://www.youtube.com/watch?v=tRQDa6Q2Gbo")</f>
        <v>https://www.youtube.com/watch?v=tRQDa6Q2Gbo</v>
      </c>
      <c r="H372" t="s">
        <v>42</v>
      </c>
      <c r="I372" t="s">
        <v>225</v>
      </c>
      <c r="J372" t="str">
        <f>HYPERLINK("https://www.youtube.com/channel/UCCYhaH52lUEmfUjX-_OBAHg")</f>
        <v>https://www.youtube.com/channel/UCCYhaH52lUEmfUjX-_OBAHg</v>
      </c>
      <c r="K372">
        <v>458000</v>
      </c>
      <c r="N372" t="s">
        <v>165</v>
      </c>
      <c r="O372" t="s">
        <v>225</v>
      </c>
      <c r="P372" t="str">
        <f>HYPERLINK("https://www.youtube.com/channel/UCCYhaH52lUEmfUjX-_OBAHg")</f>
        <v>https://www.youtube.com/channel/UCCYhaH52lUEmfUjX-_OBAHg</v>
      </c>
      <c r="Q372">
        <v>458000</v>
      </c>
      <c r="R372" t="s">
        <v>54</v>
      </c>
      <c r="S372" t="s">
        <v>55</v>
      </c>
      <c r="W372">
        <v>23</v>
      </c>
      <c r="X372">
        <v>23</v>
      </c>
      <c r="AD372">
        <v>2</v>
      </c>
      <c r="AE372">
        <v>1</v>
      </c>
      <c r="AG372">
        <v>372</v>
      </c>
      <c r="AI372" t="str">
        <f>HYPERLINK("https://i.ytimg.com/vi/tRQDa6Q2Gbo/maxresdefault.jpg")</f>
        <v>https://i.ytimg.com/vi/tRQDa6Q2Gbo/maxresdefault.jpg</v>
      </c>
      <c r="AJ372" t="s">
        <v>46</v>
      </c>
      <c r="AK372" t="s">
        <v>47</v>
      </c>
    </row>
    <row r="373" spans="1:37" x14ac:dyDescent="0.25">
      <c r="A373" t="s">
        <v>36</v>
      </c>
      <c r="B373" t="s">
        <v>1085</v>
      </c>
      <c r="C373" t="s">
        <v>1053</v>
      </c>
      <c r="D373" t="s">
        <v>46</v>
      </c>
      <c r="E373" t="s">
        <v>599</v>
      </c>
      <c r="F373" t="s">
        <v>58</v>
      </c>
      <c r="G373" t="str">
        <f>HYPERLINK("https://twitter.com/1120746774333812738/status/1361525813112315906")</f>
        <v>https://twitter.com/1120746774333812738/status/1361525813112315906</v>
      </c>
      <c r="H373" t="s">
        <v>42</v>
      </c>
      <c r="I373" t="s">
        <v>1086</v>
      </c>
      <c r="J373" t="str">
        <f>HYPERLINK("http://twitter.com/agnessnazaryan")</f>
        <v>http://twitter.com/agnessnazaryan</v>
      </c>
      <c r="K373">
        <v>192</v>
      </c>
      <c r="N373" t="s">
        <v>61</v>
      </c>
      <c r="R373" t="s">
        <v>54</v>
      </c>
      <c r="W373">
        <v>0</v>
      </c>
      <c r="X373">
        <v>0</v>
      </c>
      <c r="AE373">
        <v>0</v>
      </c>
      <c r="AJ373" t="s">
        <v>46</v>
      </c>
      <c r="AK373" t="s">
        <v>47</v>
      </c>
    </row>
    <row r="374" spans="1:37" x14ac:dyDescent="0.25">
      <c r="A374" t="s">
        <v>36</v>
      </c>
      <c r="B374" t="s">
        <v>1087</v>
      </c>
      <c r="C374" t="s">
        <v>559</v>
      </c>
      <c r="D374" t="s">
        <v>1088</v>
      </c>
      <c r="E374" t="s">
        <v>1089</v>
      </c>
      <c r="F374" t="s">
        <v>73</v>
      </c>
      <c r="G374" t="str">
        <f>HYPERLINK("https://telegram.me/FarDUyoshlariTg/410750")</f>
        <v>https://telegram.me/FarDUyoshlariTg/410750</v>
      </c>
      <c r="H374" t="s">
        <v>42</v>
      </c>
      <c r="I374" t="s">
        <v>1090</v>
      </c>
      <c r="J374" t="str">
        <f>HYPERLINK("https://telegram.me/izzatulloxon")</f>
        <v>https://telegram.me/izzatulloxon</v>
      </c>
      <c r="N374" t="s">
        <v>337</v>
      </c>
      <c r="O374" t="s">
        <v>1091</v>
      </c>
      <c r="P374" t="str">
        <f>HYPERLINK("https://telegram.me/farduyoshlaritg")</f>
        <v>https://telegram.me/farduyoshlaritg</v>
      </c>
      <c r="Q374">
        <v>1509</v>
      </c>
      <c r="R374" t="s">
        <v>338</v>
      </c>
      <c r="AJ374" t="s">
        <v>46</v>
      </c>
      <c r="AK374" t="s">
        <v>47</v>
      </c>
    </row>
    <row r="375" spans="1:37" x14ac:dyDescent="0.25">
      <c r="A375" t="s">
        <v>36</v>
      </c>
      <c r="B375" t="s">
        <v>1092</v>
      </c>
      <c r="C375" t="s">
        <v>1093</v>
      </c>
      <c r="D375" t="s">
        <v>46</v>
      </c>
      <c r="E375" t="s">
        <v>1094</v>
      </c>
      <c r="F375" t="s">
        <v>58</v>
      </c>
      <c r="G375" t="str">
        <f>HYPERLINK("https://telegram.me/Yoshlar_Hello/16008")</f>
        <v>https://telegram.me/Yoshlar_Hello/16008</v>
      </c>
      <c r="H375" t="s">
        <v>42</v>
      </c>
      <c r="I375" t="s">
        <v>1095</v>
      </c>
      <c r="J375" t="str">
        <f>HYPERLINK("https://telegram.me/1335432348")</f>
        <v>https://telegram.me/1335432348</v>
      </c>
      <c r="N375" t="s">
        <v>337</v>
      </c>
      <c r="O375" t="s">
        <v>1096</v>
      </c>
      <c r="P375" t="str">
        <f>HYPERLINK("https://telegram.me/yoshlar_hello")</f>
        <v>https://telegram.me/yoshlar_hello</v>
      </c>
      <c r="Q375">
        <v>767</v>
      </c>
      <c r="R375" t="s">
        <v>338</v>
      </c>
      <c r="AJ375" t="s">
        <v>46</v>
      </c>
      <c r="AK375" t="s">
        <v>47</v>
      </c>
    </row>
    <row r="376" spans="1:37" x14ac:dyDescent="0.25">
      <c r="A376" t="s">
        <v>36</v>
      </c>
      <c r="B376" t="s">
        <v>1092</v>
      </c>
      <c r="C376" t="s">
        <v>793</v>
      </c>
      <c r="D376" t="s">
        <v>46</v>
      </c>
      <c r="E376" t="s">
        <v>1094</v>
      </c>
      <c r="F376" t="s">
        <v>58</v>
      </c>
      <c r="G376" t="str">
        <f>HYPERLINK("https://telegram.me/yoshlar_gruppa/117955")</f>
        <v>https://telegram.me/yoshlar_gruppa/117955</v>
      </c>
      <c r="H376" t="s">
        <v>42</v>
      </c>
      <c r="I376" t="s">
        <v>1095</v>
      </c>
      <c r="J376" t="str">
        <f>HYPERLINK("https://telegram.me/1335432348")</f>
        <v>https://telegram.me/1335432348</v>
      </c>
      <c r="N376" t="s">
        <v>337</v>
      </c>
      <c r="O376" t="s">
        <v>1097</v>
      </c>
      <c r="P376" t="str">
        <f>HYPERLINK("https://telegram.me/yoshlar_gruppa")</f>
        <v>https://telegram.me/yoshlar_gruppa</v>
      </c>
      <c r="Q376">
        <v>150</v>
      </c>
      <c r="R376" t="s">
        <v>338</v>
      </c>
      <c r="AJ376" t="s">
        <v>46</v>
      </c>
      <c r="AK376" t="s">
        <v>47</v>
      </c>
    </row>
    <row r="377" spans="1:37" x14ac:dyDescent="0.25">
      <c r="A377" t="s">
        <v>36</v>
      </c>
      <c r="B377" t="s">
        <v>1092</v>
      </c>
      <c r="C377" t="s">
        <v>802</v>
      </c>
      <c r="D377" t="s">
        <v>46</v>
      </c>
      <c r="E377" t="s">
        <v>1094</v>
      </c>
      <c r="F377" t="s">
        <v>58</v>
      </c>
      <c r="G377" t="str">
        <f>HYPERLINK("https://telegram.me/Instituti/13796")</f>
        <v>https://telegram.me/Instituti/13796</v>
      </c>
      <c r="H377" t="s">
        <v>42</v>
      </c>
      <c r="I377" t="s">
        <v>1095</v>
      </c>
      <c r="J377" t="str">
        <f>HYPERLINK("https://telegram.me/1335432348")</f>
        <v>https://telegram.me/1335432348</v>
      </c>
      <c r="N377" t="s">
        <v>337</v>
      </c>
      <c r="O377" t="s">
        <v>1098</v>
      </c>
      <c r="P377" t="str">
        <f>HYPERLINK("https://telegram.me/instituti")</f>
        <v>https://telegram.me/instituti</v>
      </c>
      <c r="Q377">
        <v>26</v>
      </c>
      <c r="R377" t="s">
        <v>338</v>
      </c>
      <c r="AJ377" t="s">
        <v>46</v>
      </c>
      <c r="AK377" t="s">
        <v>47</v>
      </c>
    </row>
    <row r="378" spans="1:37" x14ac:dyDescent="0.25">
      <c r="A378" t="s">
        <v>36</v>
      </c>
      <c r="B378" t="s">
        <v>1092</v>
      </c>
      <c r="C378" t="s">
        <v>846</v>
      </c>
      <c r="D378" t="s">
        <v>46</v>
      </c>
      <c r="E378" t="s">
        <v>1094</v>
      </c>
      <c r="F378" t="s">
        <v>58</v>
      </c>
      <c r="G378" t="str">
        <f>HYPERLINK("https://telegram.me/ZAMONAMIZ_YOSHLARRI/5953")</f>
        <v>https://telegram.me/ZAMONAMIZ_YOSHLARRI/5953</v>
      </c>
      <c r="H378" t="s">
        <v>42</v>
      </c>
      <c r="I378" t="s">
        <v>1095</v>
      </c>
      <c r="J378" t="str">
        <f>HYPERLINK("https://telegram.me/1335432348")</f>
        <v>https://telegram.me/1335432348</v>
      </c>
      <c r="N378" t="s">
        <v>337</v>
      </c>
      <c r="O378" t="s">
        <v>1099</v>
      </c>
      <c r="P378" t="str">
        <f>HYPERLINK("https://telegram.me/zamonamiz_yoshlarri")</f>
        <v>https://telegram.me/zamonamiz_yoshlarri</v>
      </c>
      <c r="Q378">
        <v>96</v>
      </c>
      <c r="R378" t="s">
        <v>338</v>
      </c>
      <c r="AJ378" t="s">
        <v>46</v>
      </c>
      <c r="AK378" t="s">
        <v>47</v>
      </c>
    </row>
    <row r="379" spans="1:37" x14ac:dyDescent="0.25">
      <c r="A379" t="s">
        <v>36</v>
      </c>
      <c r="B379" t="s">
        <v>1092</v>
      </c>
      <c r="C379" t="s">
        <v>1060</v>
      </c>
      <c r="D379" t="s">
        <v>46</v>
      </c>
      <c r="E379" t="s">
        <v>1094</v>
      </c>
      <c r="F379" t="s">
        <v>58</v>
      </c>
      <c r="G379" t="str">
        <f>HYPERLINK("https://telegram.me/xalqaro_mahalliy_konferensiyalar/2817")</f>
        <v>https://telegram.me/xalqaro_mahalliy_konferensiyalar/2817</v>
      </c>
      <c r="H379" t="s">
        <v>42</v>
      </c>
      <c r="I379" t="s">
        <v>1095</v>
      </c>
      <c r="J379" t="str">
        <f>HYPERLINK("https://telegram.me/1335432348")</f>
        <v>https://telegram.me/1335432348</v>
      </c>
      <c r="N379" t="s">
        <v>337</v>
      </c>
      <c r="O379" t="s">
        <v>1100</v>
      </c>
      <c r="P379" t="str">
        <f>HYPERLINK("https://telegram.me/xalqaro_mahalliy_konferensiyalar")</f>
        <v>https://telegram.me/xalqaro_mahalliy_konferensiyalar</v>
      </c>
      <c r="Q379">
        <v>115</v>
      </c>
      <c r="R379" t="s">
        <v>338</v>
      </c>
      <c r="AJ379" t="s">
        <v>46</v>
      </c>
      <c r="AK379" t="s">
        <v>47</v>
      </c>
    </row>
    <row r="380" spans="1:37" x14ac:dyDescent="0.25">
      <c r="A380" t="s">
        <v>36</v>
      </c>
      <c r="B380" t="s">
        <v>1092</v>
      </c>
      <c r="C380" t="s">
        <v>1053</v>
      </c>
      <c r="D380" t="s">
        <v>1101</v>
      </c>
      <c r="E380" t="s">
        <v>1102</v>
      </c>
      <c r="F380" t="s">
        <v>41</v>
      </c>
      <c r="G380" t="str">
        <f>HYPERLINK("https://www.youtube.com/watch?v=IuGb4ep4rXI")</f>
        <v>https://www.youtube.com/watch?v=IuGb4ep4rXI</v>
      </c>
      <c r="H380" t="s">
        <v>42</v>
      </c>
      <c r="I380" t="s">
        <v>225</v>
      </c>
      <c r="J380" t="str">
        <f>HYPERLINK("https://www.youtube.com/channel/UCCYhaH52lUEmfUjX-_OBAHg")</f>
        <v>https://www.youtube.com/channel/UCCYhaH52lUEmfUjX-_OBAHg</v>
      </c>
      <c r="K380">
        <v>458000</v>
      </c>
      <c r="N380" t="s">
        <v>165</v>
      </c>
      <c r="O380" t="s">
        <v>225</v>
      </c>
      <c r="P380" t="str">
        <f>HYPERLINK("https://www.youtube.com/channel/UCCYhaH52lUEmfUjX-_OBAHg")</f>
        <v>https://www.youtube.com/channel/UCCYhaH52lUEmfUjX-_OBAHg</v>
      </c>
      <c r="Q380">
        <v>458000</v>
      </c>
      <c r="R380" t="s">
        <v>54</v>
      </c>
      <c r="S380" t="s">
        <v>55</v>
      </c>
      <c r="W380">
        <v>3</v>
      </c>
      <c r="X380">
        <v>3</v>
      </c>
      <c r="AD380">
        <v>0</v>
      </c>
      <c r="AE380">
        <v>0</v>
      </c>
      <c r="AG380">
        <v>122</v>
      </c>
      <c r="AI380" t="str">
        <f>HYPERLINK("https://i.ytimg.com/vi/IuGb4ep4rXI/maxresdefault.jpg")</f>
        <v>https://i.ytimg.com/vi/IuGb4ep4rXI/maxresdefault.jpg</v>
      </c>
      <c r="AJ380" t="s">
        <v>46</v>
      </c>
      <c r="AK380" t="s">
        <v>47</v>
      </c>
    </row>
    <row r="381" spans="1:37" x14ac:dyDescent="0.25">
      <c r="A381" t="s">
        <v>36</v>
      </c>
      <c r="B381" t="s">
        <v>1092</v>
      </c>
      <c r="C381" t="s">
        <v>231</v>
      </c>
      <c r="D381" t="s">
        <v>46</v>
      </c>
      <c r="E381" t="s">
        <v>1094</v>
      </c>
      <c r="F381" t="s">
        <v>58</v>
      </c>
      <c r="G381" t="str">
        <f>HYPERLINK("https://telegram.me/JizzaxDavlatPedagogI/75653")</f>
        <v>https://telegram.me/JizzaxDavlatPedagogI/75653</v>
      </c>
      <c r="H381" t="s">
        <v>42</v>
      </c>
      <c r="I381" t="s">
        <v>1095</v>
      </c>
      <c r="J381" t="str">
        <f>HYPERLINK("https://telegram.me/1335432348")</f>
        <v>https://telegram.me/1335432348</v>
      </c>
      <c r="N381" t="s">
        <v>337</v>
      </c>
      <c r="O381" t="s">
        <v>1103</v>
      </c>
      <c r="P381" t="str">
        <f>HYPERLINK("https://telegram.me/jizzaxdavlatpedagogi")</f>
        <v>https://telegram.me/jizzaxdavlatpedagogi</v>
      </c>
      <c r="Q381">
        <v>515</v>
      </c>
      <c r="R381" t="s">
        <v>338</v>
      </c>
      <c r="AJ381" t="s">
        <v>46</v>
      </c>
      <c r="AK381" t="s">
        <v>47</v>
      </c>
    </row>
    <row r="382" spans="1:37" x14ac:dyDescent="0.25">
      <c r="A382" t="s">
        <v>36</v>
      </c>
      <c r="B382" t="s">
        <v>1104</v>
      </c>
      <c r="C382" t="s">
        <v>588</v>
      </c>
      <c r="D382" t="s">
        <v>524</v>
      </c>
      <c r="E382" t="s">
        <v>1105</v>
      </c>
      <c r="F382" t="s">
        <v>73</v>
      </c>
      <c r="G382" t="str">
        <f>HYPERLINK("https://www.facebook.com/groups/313974552318651/permalink/1304416466607783/?comment_id=1304640016585428")</f>
        <v>https://www.facebook.com/groups/313974552318651/permalink/1304416466607783/?comment_id=1304640016585428</v>
      </c>
      <c r="H382" t="s">
        <v>42</v>
      </c>
      <c r="I382" t="s">
        <v>1106</v>
      </c>
      <c r="J382" t="str">
        <f>HYPERLINK("https://www.facebook.com/100014972317987")</f>
        <v>https://www.facebook.com/100014972317987</v>
      </c>
      <c r="K382">
        <v>273</v>
      </c>
      <c r="L382" t="s">
        <v>60</v>
      </c>
      <c r="N382" t="s">
        <v>68</v>
      </c>
      <c r="O382" t="s">
        <v>591</v>
      </c>
      <c r="P382" t="str">
        <f>HYPERLINK("https://www.facebook.com/313974552318651")</f>
        <v>https://www.facebook.com/313974552318651</v>
      </c>
      <c r="Q382">
        <v>7729</v>
      </c>
      <c r="R382" t="s">
        <v>54</v>
      </c>
      <c r="S382" t="s">
        <v>131</v>
      </c>
      <c r="T382" t="s">
        <v>1107</v>
      </c>
      <c r="U382" t="s">
        <v>1108</v>
      </c>
      <c r="W382">
        <v>0</v>
      </c>
      <c r="X382">
        <v>0</v>
      </c>
      <c r="AE382">
        <v>0</v>
      </c>
      <c r="AJ382" t="s">
        <v>46</v>
      </c>
      <c r="AK382" t="s">
        <v>47</v>
      </c>
    </row>
    <row r="383" spans="1:37" x14ac:dyDescent="0.25">
      <c r="A383" t="s">
        <v>36</v>
      </c>
      <c r="B383" t="s">
        <v>1109</v>
      </c>
      <c r="C383" t="s">
        <v>1053</v>
      </c>
      <c r="D383" t="s">
        <v>1110</v>
      </c>
      <c r="E383" t="s">
        <v>1111</v>
      </c>
      <c r="F383" t="s">
        <v>41</v>
      </c>
      <c r="G383" t="str">
        <f>HYPERLINK("https://www.youtube.com/watch?v=pRdFfdVEzS4")</f>
        <v>https://www.youtube.com/watch?v=pRdFfdVEzS4</v>
      </c>
      <c r="H383" t="s">
        <v>42</v>
      </c>
      <c r="I383" t="s">
        <v>225</v>
      </c>
      <c r="J383" t="str">
        <f>HYPERLINK("https://www.youtube.com/channel/UCCYhaH52lUEmfUjX-_OBAHg")</f>
        <v>https://www.youtube.com/channel/UCCYhaH52lUEmfUjX-_OBAHg</v>
      </c>
      <c r="K383">
        <v>458000</v>
      </c>
      <c r="N383" t="s">
        <v>165</v>
      </c>
      <c r="O383" t="s">
        <v>225</v>
      </c>
      <c r="P383" t="str">
        <f>HYPERLINK("https://www.youtube.com/channel/UCCYhaH52lUEmfUjX-_OBAHg")</f>
        <v>https://www.youtube.com/channel/UCCYhaH52lUEmfUjX-_OBAHg</v>
      </c>
      <c r="Q383">
        <v>458000</v>
      </c>
      <c r="R383" t="s">
        <v>54</v>
      </c>
      <c r="S383" t="s">
        <v>55</v>
      </c>
      <c r="W383">
        <v>8</v>
      </c>
      <c r="X383">
        <v>8</v>
      </c>
      <c r="AD383">
        <v>0</v>
      </c>
      <c r="AE383">
        <v>2</v>
      </c>
      <c r="AG383">
        <v>152</v>
      </c>
      <c r="AI383" t="str">
        <f>HYPERLINK("https://i.ytimg.com/vi/pRdFfdVEzS4/maxresdefault.jpg")</f>
        <v>https://i.ytimg.com/vi/pRdFfdVEzS4/maxresdefault.jpg</v>
      </c>
      <c r="AJ383" t="s">
        <v>46</v>
      </c>
      <c r="AK383" t="s">
        <v>47</v>
      </c>
    </row>
    <row r="384" spans="1:37" x14ac:dyDescent="0.25">
      <c r="A384" t="s">
        <v>36</v>
      </c>
      <c r="B384" t="s">
        <v>1112</v>
      </c>
      <c r="C384" t="s">
        <v>79</v>
      </c>
      <c r="D384" t="s">
        <v>1113</v>
      </c>
      <c r="E384" t="s">
        <v>1114</v>
      </c>
      <c r="F384" t="s">
        <v>73</v>
      </c>
      <c r="G384" t="str">
        <f>HYPERLINK("https://www.facebook.com/story.php?story_fbid=269354411269011&amp;id=100045833614519&amp;comment_id=269717554566030")</f>
        <v>https://www.facebook.com/story.php?story_fbid=269354411269011&amp;id=100045833614519&amp;comment_id=269717554566030</v>
      </c>
      <c r="H384" t="s">
        <v>42</v>
      </c>
      <c r="I384" t="s">
        <v>1115</v>
      </c>
      <c r="J384" t="str">
        <f>HYPERLINK("https://www.facebook.com/100016015487631")</f>
        <v>https://www.facebook.com/100016015487631</v>
      </c>
      <c r="K384">
        <v>18</v>
      </c>
      <c r="L384" t="s">
        <v>60</v>
      </c>
      <c r="N384" t="s">
        <v>68</v>
      </c>
      <c r="O384" t="s">
        <v>1116</v>
      </c>
      <c r="P384" t="str">
        <f>HYPERLINK("https://www.facebook.com/100045833614519")</f>
        <v>https://www.facebook.com/100045833614519</v>
      </c>
      <c r="Q384">
        <v>693</v>
      </c>
      <c r="R384" t="s">
        <v>54</v>
      </c>
      <c r="S384" t="s">
        <v>55</v>
      </c>
      <c r="T384" t="s">
        <v>70</v>
      </c>
      <c r="U384" t="s">
        <v>70</v>
      </c>
      <c r="W384">
        <v>0</v>
      </c>
      <c r="X384">
        <v>0</v>
      </c>
      <c r="AE384">
        <v>0</v>
      </c>
      <c r="AJ384" t="s">
        <v>46</v>
      </c>
      <c r="AK384" t="s">
        <v>47</v>
      </c>
    </row>
    <row r="385" spans="1:37" x14ac:dyDescent="0.25">
      <c r="A385" t="s">
        <v>36</v>
      </c>
      <c r="B385" t="s">
        <v>1112</v>
      </c>
      <c r="C385" t="s">
        <v>1117</v>
      </c>
      <c r="D385" t="s">
        <v>1118</v>
      </c>
      <c r="E385" t="s">
        <v>1119</v>
      </c>
      <c r="F385" t="s">
        <v>73</v>
      </c>
      <c r="G385" t="str">
        <f>HYPERLINK("https://www.youtube.com/watch?v=Jm9VX6-P6w4&amp;lc=UgxORqfdzzlntyx1iiV4AaABAg")</f>
        <v>https://www.youtube.com/watch?v=Jm9VX6-P6w4&amp;lc=UgxORqfdzzlntyx1iiV4AaABAg</v>
      </c>
      <c r="H385" t="s">
        <v>42</v>
      </c>
      <c r="I385" t="s">
        <v>1120</v>
      </c>
      <c r="J385" t="str">
        <f>HYPERLINK("https://www.youtube.com/channel/UCpATi2tXyT0FFwJRE06flTQ")</f>
        <v>https://www.youtube.com/channel/UCpATi2tXyT0FFwJRE06flTQ</v>
      </c>
      <c r="K385">
        <v>0</v>
      </c>
      <c r="L385" t="s">
        <v>60</v>
      </c>
      <c r="N385" t="s">
        <v>165</v>
      </c>
      <c r="O385" t="s">
        <v>1121</v>
      </c>
      <c r="P385" t="str">
        <f>HYPERLINK("https://www.youtube.com/channel/UCry4EXWs7YupJOym_DXGI5A")</f>
        <v>https://www.youtube.com/channel/UCry4EXWs7YupJOym_DXGI5A</v>
      </c>
      <c r="Q385">
        <v>88700</v>
      </c>
      <c r="R385" t="s">
        <v>54</v>
      </c>
      <c r="S385" t="s">
        <v>55</v>
      </c>
      <c r="W385">
        <v>0</v>
      </c>
      <c r="X385">
        <v>0</v>
      </c>
      <c r="AJ385" t="s">
        <v>46</v>
      </c>
      <c r="AK385" t="s">
        <v>47</v>
      </c>
    </row>
    <row r="386" spans="1:37" x14ac:dyDescent="0.25">
      <c r="A386" t="s">
        <v>36</v>
      </c>
      <c r="B386" t="s">
        <v>1122</v>
      </c>
      <c r="C386" t="s">
        <v>1123</v>
      </c>
      <c r="D386" t="s">
        <v>46</v>
      </c>
      <c r="E386" t="s">
        <v>1124</v>
      </c>
      <c r="F386" t="s">
        <v>58</v>
      </c>
      <c r="G386" t="str">
        <f>HYPERLINK("https://twitter.com/1328357379440861185/status/1361522369261625353")</f>
        <v>https://twitter.com/1328357379440861185/status/1361522369261625353</v>
      </c>
      <c r="H386" t="s">
        <v>42</v>
      </c>
      <c r="I386" t="s">
        <v>1125</v>
      </c>
      <c r="J386" t="str">
        <f>HYPERLINK("http://twitter.com/AgaTaran")</f>
        <v>http://twitter.com/AgaTaran</v>
      </c>
      <c r="K386">
        <v>0</v>
      </c>
      <c r="N386" t="s">
        <v>61</v>
      </c>
      <c r="R386" t="s">
        <v>54</v>
      </c>
      <c r="W386">
        <v>0</v>
      </c>
      <c r="X386">
        <v>0</v>
      </c>
      <c r="AE386">
        <v>0</v>
      </c>
      <c r="AI386" t="str">
        <f>HYPERLINK("https://pbs.twimg.com/media/EuIhk2XXMAA_Xz5.jpg")</f>
        <v>https://pbs.twimg.com/media/EuIhk2XXMAA_Xz5.jpg</v>
      </c>
      <c r="AJ386" t="s">
        <v>46</v>
      </c>
      <c r="AK386" t="s">
        <v>47</v>
      </c>
    </row>
    <row r="387" spans="1:37" x14ac:dyDescent="0.25">
      <c r="A387" t="s">
        <v>36</v>
      </c>
      <c r="B387" t="s">
        <v>1126</v>
      </c>
      <c r="C387" t="s">
        <v>1127</v>
      </c>
      <c r="D387" t="s">
        <v>1128</v>
      </c>
      <c r="E387" t="s">
        <v>1129</v>
      </c>
      <c r="F387" t="s">
        <v>73</v>
      </c>
      <c r="G387" t="str">
        <f>HYPERLINK("https://www.youtube.com/watch?v=ZH0WGvGHkvE&amp;lc=UgxUknzskVgVowr7H7R4AaABAg")</f>
        <v>https://www.youtube.com/watch?v=ZH0WGvGHkvE&amp;lc=UgxUknzskVgVowr7H7R4AaABAg</v>
      </c>
      <c r="H387" t="s">
        <v>42</v>
      </c>
      <c r="I387" t="s">
        <v>1130</v>
      </c>
      <c r="J387" t="str">
        <f>HYPERLINK("https://www.youtube.com/channel/UC9Spmoe1U7cPfdFFrnwT6kQ")</f>
        <v>https://www.youtube.com/channel/UC9Spmoe1U7cPfdFFrnwT6kQ</v>
      </c>
      <c r="K387">
        <v>0</v>
      </c>
      <c r="N387" t="s">
        <v>165</v>
      </c>
      <c r="O387" t="s">
        <v>1131</v>
      </c>
      <c r="P387" t="str">
        <f>HYPERLINK("https://www.youtube.com/channel/UCvS_93KzemYz-SqXT5slFFA")</f>
        <v>https://www.youtube.com/channel/UCvS_93KzemYz-SqXT5slFFA</v>
      </c>
      <c r="Q387">
        <v>593000</v>
      </c>
      <c r="R387" t="s">
        <v>54</v>
      </c>
      <c r="S387" t="s">
        <v>55</v>
      </c>
      <c r="W387">
        <v>0</v>
      </c>
      <c r="X387">
        <v>0</v>
      </c>
      <c r="AE387">
        <v>0</v>
      </c>
      <c r="AJ387" t="s">
        <v>46</v>
      </c>
      <c r="AK387" t="s">
        <v>47</v>
      </c>
    </row>
    <row r="388" spans="1:37" x14ac:dyDescent="0.25">
      <c r="A388" t="s">
        <v>36</v>
      </c>
      <c r="B388" t="s">
        <v>1132</v>
      </c>
      <c r="C388" t="s">
        <v>1133</v>
      </c>
      <c r="D388" t="s">
        <v>1134</v>
      </c>
      <c r="E388" t="s">
        <v>1135</v>
      </c>
      <c r="F388" t="s">
        <v>73</v>
      </c>
      <c r="G388" t="str">
        <f>HYPERLINK("https://www.youtube.com/watch?v=EMo_MAhr0f4&amp;lc=UgwBdwj79gTI8OCKi894AaABAg")</f>
        <v>https://www.youtube.com/watch?v=EMo_MAhr0f4&amp;lc=UgwBdwj79gTI8OCKi894AaABAg</v>
      </c>
      <c r="H388" t="s">
        <v>42</v>
      </c>
      <c r="I388" t="s">
        <v>1136</v>
      </c>
      <c r="J388" t="str">
        <f>HYPERLINK("https://www.youtube.com/channel/UCxqDq_XfngB0A0n4erz_lGg")</f>
        <v>https://www.youtube.com/channel/UCxqDq_XfngB0A0n4erz_lGg</v>
      </c>
      <c r="K388">
        <v>30</v>
      </c>
      <c r="N388" t="s">
        <v>165</v>
      </c>
      <c r="O388" t="s">
        <v>1137</v>
      </c>
      <c r="P388" t="str">
        <f>HYPERLINK("https://www.youtube.com/channel/UCIxTbrRhO-SQOcJHU2tHb5w")</f>
        <v>https://www.youtube.com/channel/UCIxTbrRhO-SQOcJHU2tHb5w</v>
      </c>
      <c r="Q388">
        <v>18000</v>
      </c>
      <c r="R388" t="s">
        <v>54</v>
      </c>
      <c r="S388" t="s">
        <v>55</v>
      </c>
      <c r="W388">
        <v>1</v>
      </c>
      <c r="X388">
        <v>1</v>
      </c>
      <c r="AE388">
        <v>0</v>
      </c>
      <c r="AJ388" t="s">
        <v>46</v>
      </c>
      <c r="AK388" t="s">
        <v>47</v>
      </c>
    </row>
    <row r="389" spans="1:37" x14ac:dyDescent="0.25">
      <c r="A389" t="s">
        <v>36</v>
      </c>
      <c r="B389" t="s">
        <v>1132</v>
      </c>
      <c r="C389" t="s">
        <v>1133</v>
      </c>
      <c r="D389" t="s">
        <v>1134</v>
      </c>
      <c r="E389" t="s">
        <v>1135</v>
      </c>
      <c r="F389" t="s">
        <v>73</v>
      </c>
      <c r="G389" t="str">
        <f>HYPERLINK("https://www.youtube.com/watch?v=EMo_MAhr0f4&amp;lc=UgzioIwk7wAod_RC_8Z4AaABAg")</f>
        <v>https://www.youtube.com/watch?v=EMo_MAhr0f4&amp;lc=UgzioIwk7wAod_RC_8Z4AaABAg</v>
      </c>
      <c r="H389" t="s">
        <v>42</v>
      </c>
      <c r="I389" t="s">
        <v>1136</v>
      </c>
      <c r="J389" t="str">
        <f>HYPERLINK("https://www.youtube.com/channel/UCxqDq_XfngB0A0n4erz_lGg")</f>
        <v>https://www.youtube.com/channel/UCxqDq_XfngB0A0n4erz_lGg</v>
      </c>
      <c r="K389">
        <v>30</v>
      </c>
      <c r="N389" t="s">
        <v>165</v>
      </c>
      <c r="O389" t="s">
        <v>1137</v>
      </c>
      <c r="P389" t="str">
        <f>HYPERLINK("https://www.youtube.com/channel/UCIxTbrRhO-SQOcJHU2tHb5w")</f>
        <v>https://www.youtube.com/channel/UCIxTbrRhO-SQOcJHU2tHb5w</v>
      </c>
      <c r="Q389">
        <v>18000</v>
      </c>
      <c r="R389" t="s">
        <v>54</v>
      </c>
      <c r="S389" t="s">
        <v>55</v>
      </c>
      <c r="W389">
        <v>0</v>
      </c>
      <c r="X389">
        <v>0</v>
      </c>
      <c r="AE389">
        <v>0</v>
      </c>
      <c r="AJ389" t="s">
        <v>46</v>
      </c>
      <c r="AK389" t="s">
        <v>47</v>
      </c>
    </row>
    <row r="390" spans="1:37" x14ac:dyDescent="0.25">
      <c r="A390" t="s">
        <v>36</v>
      </c>
      <c r="B390" t="s">
        <v>1138</v>
      </c>
      <c r="C390" t="s">
        <v>1139</v>
      </c>
      <c r="D390" t="s">
        <v>1140</v>
      </c>
      <c r="E390" t="s">
        <v>1141</v>
      </c>
      <c r="F390" t="s">
        <v>73</v>
      </c>
      <c r="G390" t="str">
        <f>HYPERLINK("https://www.facebook.com/story.php?story_fbid=2288915187907980&amp;id=100003685635569&amp;comment_id=2290565647742934")</f>
        <v>https://www.facebook.com/story.php?story_fbid=2288915187907980&amp;id=100003685635569&amp;comment_id=2290565647742934</v>
      </c>
      <c r="H390" t="s">
        <v>42</v>
      </c>
      <c r="I390" t="s">
        <v>1142</v>
      </c>
      <c r="J390" t="str">
        <f>HYPERLINK("https://www.facebook.com/100043747710387")</f>
        <v>https://www.facebook.com/100043747710387</v>
      </c>
      <c r="K390">
        <v>0</v>
      </c>
      <c r="L390" t="s">
        <v>117</v>
      </c>
      <c r="N390" t="s">
        <v>68</v>
      </c>
      <c r="O390" t="s">
        <v>1143</v>
      </c>
      <c r="P390" t="str">
        <f>HYPERLINK("https://www.facebook.com/100003685635569")</f>
        <v>https://www.facebook.com/100003685635569</v>
      </c>
      <c r="Q390">
        <v>967</v>
      </c>
      <c r="R390" t="s">
        <v>54</v>
      </c>
      <c r="S390" t="s">
        <v>55</v>
      </c>
      <c r="T390" t="s">
        <v>70</v>
      </c>
      <c r="U390" t="s">
        <v>70</v>
      </c>
      <c r="W390">
        <v>0</v>
      </c>
      <c r="X390">
        <v>0</v>
      </c>
      <c r="AE390">
        <v>0</v>
      </c>
      <c r="AJ390" t="s">
        <v>46</v>
      </c>
      <c r="AK390" t="s">
        <v>47</v>
      </c>
    </row>
    <row r="391" spans="1:37" x14ac:dyDescent="0.25">
      <c r="A391" t="s">
        <v>36</v>
      </c>
      <c r="B391" t="s">
        <v>1144</v>
      </c>
      <c r="C391" t="s">
        <v>1145</v>
      </c>
      <c r="D391" t="s">
        <v>46</v>
      </c>
      <c r="E391" t="s">
        <v>100</v>
      </c>
      <c r="F391" t="s">
        <v>58</v>
      </c>
      <c r="G391" t="str">
        <f>HYPERLINK("https://twitter.com/1327122937896464385/status/1361520829461385218")</f>
        <v>https://twitter.com/1327122937896464385/status/1361520829461385218</v>
      </c>
      <c r="H391" t="s">
        <v>42</v>
      </c>
      <c r="I391" t="s">
        <v>1146</v>
      </c>
      <c r="J391" t="str">
        <f>HYPERLINK("http://twitter.com/QurbanAliyev002")</f>
        <v>http://twitter.com/QurbanAliyev002</v>
      </c>
      <c r="K391">
        <v>52</v>
      </c>
      <c r="N391" t="s">
        <v>61</v>
      </c>
      <c r="R391" t="s">
        <v>54</v>
      </c>
      <c r="W391">
        <v>0</v>
      </c>
      <c r="X391">
        <v>0</v>
      </c>
      <c r="AE391">
        <v>0</v>
      </c>
      <c r="AI391" t="str">
        <f>HYPERLINK("https://pbs.twimg.com/media/EuQqBupWYAEcypW.jpg")</f>
        <v>https://pbs.twimg.com/media/EuQqBupWYAEcypW.jpg</v>
      </c>
      <c r="AJ391" t="s">
        <v>46</v>
      </c>
      <c r="AK391" t="s">
        <v>47</v>
      </c>
    </row>
    <row r="392" spans="1:37" x14ac:dyDescent="0.25">
      <c r="A392" t="s">
        <v>36</v>
      </c>
      <c r="B392" t="s">
        <v>1144</v>
      </c>
      <c r="C392" t="s">
        <v>1147</v>
      </c>
      <c r="D392" t="s">
        <v>1148</v>
      </c>
      <c r="E392" t="s">
        <v>1149</v>
      </c>
      <c r="F392" t="s">
        <v>73</v>
      </c>
      <c r="G392" t="str">
        <f>HYPERLINK("https://www.facebook.com/groups/CEMILMMC/permalink/723880551591748/?comment_id=724122944900842")</f>
        <v>https://www.facebook.com/groups/CEMILMMC/permalink/723880551591748/?comment_id=724122944900842</v>
      </c>
      <c r="H392" t="s">
        <v>42</v>
      </c>
      <c r="I392" t="s">
        <v>1150</v>
      </c>
      <c r="J392" t="str">
        <f>HYPERLINK("https://www.facebook.com/100025767816908")</f>
        <v>https://www.facebook.com/100025767816908</v>
      </c>
      <c r="K392">
        <v>1</v>
      </c>
      <c r="L392" t="s">
        <v>117</v>
      </c>
      <c r="N392" t="s">
        <v>68</v>
      </c>
      <c r="O392" t="s">
        <v>1151</v>
      </c>
      <c r="P392" t="str">
        <f>HYPERLINK("https://www.facebook.com/271456216834186")</f>
        <v>https://www.facebook.com/271456216834186</v>
      </c>
      <c r="Q392">
        <v>47759</v>
      </c>
      <c r="R392" t="s">
        <v>54</v>
      </c>
      <c r="S392" t="s">
        <v>55</v>
      </c>
      <c r="W392">
        <v>0</v>
      </c>
      <c r="X392">
        <v>0</v>
      </c>
      <c r="AE392">
        <v>0</v>
      </c>
      <c r="AJ392" t="s">
        <v>46</v>
      </c>
      <c r="AK392" t="s">
        <v>47</v>
      </c>
    </row>
    <row r="393" spans="1:37" x14ac:dyDescent="0.25">
      <c r="A393" t="s">
        <v>36</v>
      </c>
      <c r="B393" t="s">
        <v>1152</v>
      </c>
      <c r="C393" t="s">
        <v>157</v>
      </c>
      <c r="D393" t="s">
        <v>46</v>
      </c>
      <c r="E393" t="s">
        <v>1153</v>
      </c>
      <c r="F393" t="s">
        <v>58</v>
      </c>
      <c r="G393" t="str">
        <f>HYPERLINK("https://www.facebook.com/ramiz.meherremov/posts/3701894953234607")</f>
        <v>https://www.facebook.com/ramiz.meherremov/posts/3701894953234607</v>
      </c>
      <c r="H393" t="s">
        <v>42</v>
      </c>
      <c r="I393" t="s">
        <v>1154</v>
      </c>
      <c r="J393" t="str">
        <f>HYPERLINK("https://www.facebook.com/100002424151748")</f>
        <v>https://www.facebook.com/100002424151748</v>
      </c>
      <c r="K393">
        <v>3205</v>
      </c>
      <c r="L393" t="s">
        <v>60</v>
      </c>
      <c r="N393" t="s">
        <v>68</v>
      </c>
      <c r="O393" t="s">
        <v>1154</v>
      </c>
      <c r="P393" t="str">
        <f>HYPERLINK("https://www.facebook.com/100002424151748")</f>
        <v>https://www.facebook.com/100002424151748</v>
      </c>
      <c r="Q393">
        <v>3205</v>
      </c>
      <c r="R393" t="s">
        <v>54</v>
      </c>
      <c r="S393" t="s">
        <v>55</v>
      </c>
      <c r="T393" t="s">
        <v>70</v>
      </c>
      <c r="U393" t="s">
        <v>70</v>
      </c>
      <c r="W393">
        <v>4</v>
      </c>
      <c r="X393">
        <v>4</v>
      </c>
      <c r="AE393">
        <v>0</v>
      </c>
      <c r="AF393">
        <v>0</v>
      </c>
      <c r="AI393" t="s">
        <v>1155</v>
      </c>
      <c r="AJ393" t="s">
        <v>46</v>
      </c>
      <c r="AK393" t="s">
        <v>47</v>
      </c>
    </row>
    <row r="394" spans="1:37" x14ac:dyDescent="0.25">
      <c r="A394" t="s">
        <v>36</v>
      </c>
      <c r="B394" t="s">
        <v>1152</v>
      </c>
      <c r="C394" t="s">
        <v>157</v>
      </c>
      <c r="D394" t="s">
        <v>46</v>
      </c>
      <c r="E394" t="s">
        <v>1156</v>
      </c>
      <c r="F394" t="s">
        <v>58</v>
      </c>
      <c r="G394" t="str">
        <f>HYPERLINK("https://www.facebook.com/rustam1992/posts/3827720587271321")</f>
        <v>https://www.facebook.com/rustam1992/posts/3827720587271321</v>
      </c>
      <c r="H394" t="s">
        <v>42</v>
      </c>
      <c r="I394" t="s">
        <v>1157</v>
      </c>
      <c r="J394" t="str">
        <f>HYPERLINK("https://www.facebook.com/100001002511138")</f>
        <v>https://www.facebook.com/100001002511138</v>
      </c>
      <c r="K394">
        <v>291</v>
      </c>
      <c r="L394" t="s">
        <v>60</v>
      </c>
      <c r="M394">
        <v>28</v>
      </c>
      <c r="N394" t="s">
        <v>68</v>
      </c>
      <c r="O394" t="s">
        <v>1157</v>
      </c>
      <c r="P394" t="str">
        <f>HYPERLINK("https://www.facebook.com/100001002511138")</f>
        <v>https://www.facebook.com/100001002511138</v>
      </c>
      <c r="Q394">
        <v>291</v>
      </c>
      <c r="R394" t="s">
        <v>54</v>
      </c>
      <c r="S394" t="s">
        <v>55</v>
      </c>
      <c r="T394" t="s">
        <v>70</v>
      </c>
      <c r="U394" t="s">
        <v>70</v>
      </c>
      <c r="W394">
        <v>1</v>
      </c>
      <c r="X394">
        <v>1</v>
      </c>
      <c r="AE394">
        <v>0</v>
      </c>
      <c r="AF394">
        <v>0</v>
      </c>
      <c r="AI394" t="s">
        <v>1158</v>
      </c>
      <c r="AJ394" t="s">
        <v>46</v>
      </c>
      <c r="AK394" t="s">
        <v>47</v>
      </c>
    </row>
    <row r="395" spans="1:37" x14ac:dyDescent="0.25">
      <c r="A395" t="s">
        <v>36</v>
      </c>
      <c r="B395" t="s">
        <v>1159</v>
      </c>
      <c r="C395" t="s">
        <v>221</v>
      </c>
      <c r="D395" t="s">
        <v>524</v>
      </c>
      <c r="E395" t="s">
        <v>1160</v>
      </c>
      <c r="F395" t="s">
        <v>73</v>
      </c>
      <c r="G395" t="str">
        <f>HYPERLINK("https://www.facebook.com/groups/389042258708566/permalink/745423883070400/?comment_id=745598823052906")</f>
        <v>https://www.facebook.com/groups/389042258708566/permalink/745423883070400/?comment_id=745598823052906</v>
      </c>
      <c r="H395" t="s">
        <v>42</v>
      </c>
      <c r="I395" t="s">
        <v>1161</v>
      </c>
      <c r="J395" t="str">
        <f>HYPERLINK("https://www.facebook.com/100037395706221")</f>
        <v>https://www.facebook.com/100037395706221</v>
      </c>
      <c r="K395">
        <v>521</v>
      </c>
      <c r="L395" t="s">
        <v>60</v>
      </c>
      <c r="N395" t="s">
        <v>68</v>
      </c>
      <c r="O395" t="s">
        <v>527</v>
      </c>
      <c r="P395" t="str">
        <f>HYPERLINK("https://www.facebook.com/389042258708566")</f>
        <v>https://www.facebook.com/389042258708566</v>
      </c>
      <c r="Q395">
        <v>4104</v>
      </c>
      <c r="R395" t="s">
        <v>54</v>
      </c>
      <c r="S395" t="s">
        <v>55</v>
      </c>
      <c r="T395" t="s">
        <v>70</v>
      </c>
      <c r="U395" t="s">
        <v>70</v>
      </c>
      <c r="W395">
        <v>0</v>
      </c>
      <c r="X395">
        <v>0</v>
      </c>
      <c r="AE395">
        <v>0</v>
      </c>
      <c r="AI395" t="s">
        <v>1162</v>
      </c>
      <c r="AJ395" t="s">
        <v>46</v>
      </c>
      <c r="AK395" t="s">
        <v>47</v>
      </c>
    </row>
    <row r="396" spans="1:37" x14ac:dyDescent="0.25">
      <c r="A396" t="s">
        <v>36</v>
      </c>
      <c r="B396" t="s">
        <v>1163</v>
      </c>
      <c r="C396" t="s">
        <v>1164</v>
      </c>
      <c r="D396" t="s">
        <v>46</v>
      </c>
      <c r="E396" t="s">
        <v>120</v>
      </c>
      <c r="F396" t="s">
        <v>58</v>
      </c>
      <c r="G396" t="str">
        <f>HYPERLINK("https://twitter.com/446863635/status/1361519619551490049")</f>
        <v>https://twitter.com/446863635/status/1361519619551490049</v>
      </c>
      <c r="H396" t="s">
        <v>42</v>
      </c>
      <c r="I396" t="s">
        <v>379</v>
      </c>
      <c r="J396" t="str">
        <f>HYPERLINK("http://twitter.com/emil_jamalov")</f>
        <v>http://twitter.com/emil_jamalov</v>
      </c>
      <c r="K396">
        <v>24</v>
      </c>
      <c r="L396" t="s">
        <v>60</v>
      </c>
      <c r="N396" t="s">
        <v>61</v>
      </c>
      <c r="R396" t="s">
        <v>54</v>
      </c>
      <c r="W396">
        <v>0</v>
      </c>
      <c r="X396">
        <v>0</v>
      </c>
      <c r="AE396">
        <v>0</v>
      </c>
      <c r="AI396" t="str">
        <f>HYPERLINK("https://pbs.twimg.com/media/EuQRBAhWgAA24GY.jpg")</f>
        <v>https://pbs.twimg.com/media/EuQRBAhWgAA24GY.jpg</v>
      </c>
      <c r="AJ396" t="s">
        <v>46</v>
      </c>
      <c r="AK396" t="s">
        <v>47</v>
      </c>
    </row>
    <row r="397" spans="1:37" x14ac:dyDescent="0.25">
      <c r="A397" t="s">
        <v>36</v>
      </c>
      <c r="B397" t="s">
        <v>1163</v>
      </c>
      <c r="C397" t="s">
        <v>1165</v>
      </c>
      <c r="D397" t="s">
        <v>46</v>
      </c>
      <c r="E397" t="s">
        <v>191</v>
      </c>
      <c r="F397" t="s">
        <v>58</v>
      </c>
      <c r="G397" t="str">
        <f>HYPERLINK("https://twitter.com/446863635/status/1361519590262661120")</f>
        <v>https://twitter.com/446863635/status/1361519590262661120</v>
      </c>
      <c r="H397" t="s">
        <v>42</v>
      </c>
      <c r="I397" t="s">
        <v>379</v>
      </c>
      <c r="J397" t="str">
        <f>HYPERLINK("http://twitter.com/emil_jamalov")</f>
        <v>http://twitter.com/emil_jamalov</v>
      </c>
      <c r="K397">
        <v>24</v>
      </c>
      <c r="L397" t="s">
        <v>60</v>
      </c>
      <c r="N397" t="s">
        <v>61</v>
      </c>
      <c r="R397" t="s">
        <v>54</v>
      </c>
      <c r="W397">
        <v>0</v>
      </c>
      <c r="X397">
        <v>0</v>
      </c>
      <c r="AE397">
        <v>0</v>
      </c>
      <c r="AI397" t="str">
        <f>HYPERLINK("https://pbs.twimg.com/media/EuQopLzXIAEbn--.jpg")</f>
        <v>https://pbs.twimg.com/media/EuQopLzXIAEbn--.jpg</v>
      </c>
      <c r="AJ397" t="s">
        <v>46</v>
      </c>
      <c r="AK397" t="s">
        <v>47</v>
      </c>
    </row>
    <row r="398" spans="1:37" x14ac:dyDescent="0.25">
      <c r="A398" t="s">
        <v>36</v>
      </c>
      <c r="B398" t="s">
        <v>1163</v>
      </c>
      <c r="C398" t="s">
        <v>1165</v>
      </c>
      <c r="D398" t="s">
        <v>46</v>
      </c>
      <c r="E398" t="s">
        <v>100</v>
      </c>
      <c r="F398" t="s">
        <v>58</v>
      </c>
      <c r="G398" t="str">
        <f>HYPERLINK("https://twitter.com/446863635/status/1361519551314337795")</f>
        <v>https://twitter.com/446863635/status/1361519551314337795</v>
      </c>
      <c r="H398" t="s">
        <v>42</v>
      </c>
      <c r="I398" t="s">
        <v>379</v>
      </c>
      <c r="J398" t="str">
        <f>HYPERLINK("http://twitter.com/emil_jamalov")</f>
        <v>http://twitter.com/emil_jamalov</v>
      </c>
      <c r="K398">
        <v>24</v>
      </c>
      <c r="L398" t="s">
        <v>60</v>
      </c>
      <c r="N398" t="s">
        <v>61</v>
      </c>
      <c r="R398" t="s">
        <v>54</v>
      </c>
      <c r="W398">
        <v>0</v>
      </c>
      <c r="X398">
        <v>0</v>
      </c>
      <c r="AE398">
        <v>0</v>
      </c>
      <c r="AI398" t="str">
        <f>HYPERLINK("https://pbs.twimg.com/media/EuQqBupWYAEcypW.jpg")</f>
        <v>https://pbs.twimg.com/media/EuQqBupWYAEcypW.jpg</v>
      </c>
      <c r="AJ398" t="s">
        <v>46</v>
      </c>
      <c r="AK398" t="s">
        <v>47</v>
      </c>
    </row>
    <row r="399" spans="1:37" x14ac:dyDescent="0.25">
      <c r="A399" t="s">
        <v>36</v>
      </c>
      <c r="B399" t="s">
        <v>1163</v>
      </c>
      <c r="C399" t="s">
        <v>1165</v>
      </c>
      <c r="D399" t="s">
        <v>46</v>
      </c>
      <c r="E399" t="s">
        <v>203</v>
      </c>
      <c r="F399" t="s">
        <v>58</v>
      </c>
      <c r="G399" t="str">
        <f>HYPERLINK("https://twitter.com/446863635/status/1361519518414209033")</f>
        <v>https://twitter.com/446863635/status/1361519518414209033</v>
      </c>
      <c r="H399" t="s">
        <v>42</v>
      </c>
      <c r="I399" t="s">
        <v>379</v>
      </c>
      <c r="J399" t="str">
        <f>HYPERLINK("http://twitter.com/emil_jamalov")</f>
        <v>http://twitter.com/emil_jamalov</v>
      </c>
      <c r="K399">
        <v>24</v>
      </c>
      <c r="L399" t="s">
        <v>60</v>
      </c>
      <c r="N399" t="s">
        <v>61</v>
      </c>
      <c r="R399" t="s">
        <v>54</v>
      </c>
      <c r="W399">
        <v>0</v>
      </c>
      <c r="X399">
        <v>0</v>
      </c>
      <c r="AE399">
        <v>0</v>
      </c>
      <c r="AI399" t="str">
        <f>HYPERLINK("https://pbs.twimg.com/media/EuQq97nXIAIGlxZ.jpg")</f>
        <v>https://pbs.twimg.com/media/EuQq97nXIAIGlxZ.jpg</v>
      </c>
      <c r="AJ399" t="s">
        <v>46</v>
      </c>
      <c r="AK399" t="s">
        <v>47</v>
      </c>
    </row>
    <row r="400" spans="1:37" x14ac:dyDescent="0.25">
      <c r="A400" t="s">
        <v>36</v>
      </c>
      <c r="B400" t="s">
        <v>1163</v>
      </c>
      <c r="C400" t="s">
        <v>157</v>
      </c>
      <c r="D400" t="s">
        <v>46</v>
      </c>
      <c r="E400" t="s">
        <v>1166</v>
      </c>
      <c r="F400" t="s">
        <v>58</v>
      </c>
      <c r="G400" t="str">
        <f>HYPERLINK("https://www.facebook.com/ramiz.meherremov/posts/3701891053234997")</f>
        <v>https://www.facebook.com/ramiz.meherremov/posts/3701891053234997</v>
      </c>
      <c r="H400" t="s">
        <v>42</v>
      </c>
      <c r="I400" t="s">
        <v>1154</v>
      </c>
      <c r="J400" t="str">
        <f>HYPERLINK("https://www.facebook.com/100002424151748")</f>
        <v>https://www.facebook.com/100002424151748</v>
      </c>
      <c r="K400">
        <v>3205</v>
      </c>
      <c r="L400" t="s">
        <v>60</v>
      </c>
      <c r="N400" t="s">
        <v>68</v>
      </c>
      <c r="O400" t="s">
        <v>1154</v>
      </c>
      <c r="P400" t="str">
        <f>HYPERLINK("https://www.facebook.com/100002424151748")</f>
        <v>https://www.facebook.com/100002424151748</v>
      </c>
      <c r="Q400">
        <v>3205</v>
      </c>
      <c r="R400" t="s">
        <v>54</v>
      </c>
      <c r="S400" t="s">
        <v>55</v>
      </c>
      <c r="T400" t="s">
        <v>70</v>
      </c>
      <c r="U400" t="s">
        <v>70</v>
      </c>
      <c r="W400">
        <v>3</v>
      </c>
      <c r="X400">
        <v>3</v>
      </c>
      <c r="AE400">
        <v>0</v>
      </c>
      <c r="AF400">
        <v>0</v>
      </c>
      <c r="AI400" t="s">
        <v>1167</v>
      </c>
      <c r="AJ400" t="s">
        <v>46</v>
      </c>
      <c r="AK400" t="s">
        <v>47</v>
      </c>
    </row>
    <row r="401" spans="1:37" x14ac:dyDescent="0.25">
      <c r="A401" t="s">
        <v>36</v>
      </c>
      <c r="B401" t="s">
        <v>1168</v>
      </c>
      <c r="C401" t="s">
        <v>1127</v>
      </c>
      <c r="D401" t="s">
        <v>1169</v>
      </c>
      <c r="E401" t="s">
        <v>1170</v>
      </c>
      <c r="F401" t="s">
        <v>73</v>
      </c>
      <c r="G401" t="str">
        <f>HYPERLINK("https://www.facebook.com/story.php?story_fbid=738981270375964&amp;id=100027922934736&amp;comment_id=738989403708484")</f>
        <v>https://www.facebook.com/story.php?story_fbid=738981270375964&amp;id=100027922934736&amp;comment_id=738989403708484</v>
      </c>
      <c r="H401" t="s">
        <v>211</v>
      </c>
      <c r="I401" t="s">
        <v>1171</v>
      </c>
      <c r="J401" t="str">
        <f>HYPERLINK("https://www.facebook.com/100012458921608")</f>
        <v>https://www.facebook.com/100012458921608</v>
      </c>
      <c r="K401">
        <v>855</v>
      </c>
      <c r="L401" t="s">
        <v>60</v>
      </c>
      <c r="N401" t="s">
        <v>68</v>
      </c>
      <c r="O401" t="s">
        <v>1172</v>
      </c>
      <c r="P401" t="str">
        <f>HYPERLINK("https://www.facebook.com/100027922934736")</f>
        <v>https://www.facebook.com/100027922934736</v>
      </c>
      <c r="Q401">
        <v>3108</v>
      </c>
      <c r="R401" t="s">
        <v>54</v>
      </c>
      <c r="S401" t="s">
        <v>1173</v>
      </c>
      <c r="T401" t="s">
        <v>1174</v>
      </c>
      <c r="U401" t="s">
        <v>1175</v>
      </c>
      <c r="W401">
        <v>1</v>
      </c>
      <c r="X401">
        <v>1</v>
      </c>
      <c r="AE401">
        <v>0</v>
      </c>
      <c r="AJ401" t="s">
        <v>46</v>
      </c>
      <c r="AK401" t="s">
        <v>47</v>
      </c>
    </row>
    <row r="402" spans="1:37" x14ac:dyDescent="0.25">
      <c r="A402" t="s">
        <v>36</v>
      </c>
      <c r="B402" t="s">
        <v>1168</v>
      </c>
      <c r="C402" t="s">
        <v>1176</v>
      </c>
      <c r="D402" t="s">
        <v>1177</v>
      </c>
      <c r="E402" t="s">
        <v>1178</v>
      </c>
      <c r="F402" t="s">
        <v>41</v>
      </c>
      <c r="G402" t="str">
        <f>HYPERLINK("https://www.youtube.com/watch?v=bWw_HX9sFgM")</f>
        <v>https://www.youtube.com/watch?v=bWw_HX9sFgM</v>
      </c>
      <c r="H402" t="s">
        <v>42</v>
      </c>
      <c r="I402" t="s">
        <v>1179</v>
      </c>
      <c r="J402" t="str">
        <f>HYPERLINK("https://www.youtube.com/channel/UCg895grM3xMVuRdLY1tdeVQ")</f>
        <v>https://www.youtube.com/channel/UCg895grM3xMVuRdLY1tdeVQ</v>
      </c>
      <c r="K402">
        <v>75400</v>
      </c>
      <c r="N402" t="s">
        <v>165</v>
      </c>
      <c r="O402" t="s">
        <v>1179</v>
      </c>
      <c r="P402" t="str">
        <f>HYPERLINK("https://www.youtube.com/channel/UCg895grM3xMVuRdLY1tdeVQ")</f>
        <v>https://www.youtube.com/channel/UCg895grM3xMVuRdLY1tdeVQ</v>
      </c>
      <c r="Q402">
        <v>75400</v>
      </c>
      <c r="R402" t="s">
        <v>54</v>
      </c>
      <c r="S402" t="s">
        <v>166</v>
      </c>
      <c r="W402">
        <v>73</v>
      </c>
      <c r="X402">
        <v>73</v>
      </c>
      <c r="AD402">
        <v>9</v>
      </c>
      <c r="AE402">
        <v>17</v>
      </c>
      <c r="AG402">
        <v>1444</v>
      </c>
      <c r="AI402" t="str">
        <f>HYPERLINK("https://i.ytimg.com/vi/bWw_HX9sFgM/maxresdefault.jpg")</f>
        <v>https://i.ytimg.com/vi/bWw_HX9sFgM/maxresdefault.jpg</v>
      </c>
      <c r="AJ402" t="s">
        <v>46</v>
      </c>
      <c r="AK402" t="s">
        <v>47</v>
      </c>
    </row>
    <row r="403" spans="1:37" x14ac:dyDescent="0.25">
      <c r="A403" t="s">
        <v>36</v>
      </c>
      <c r="B403" t="s">
        <v>1180</v>
      </c>
      <c r="C403" t="s">
        <v>79</v>
      </c>
      <c r="D403" t="s">
        <v>1181</v>
      </c>
      <c r="E403" t="s">
        <v>1182</v>
      </c>
      <c r="F403" t="s">
        <v>73</v>
      </c>
      <c r="G403" t="str">
        <f>HYPERLINK("https://www.facebook.com/story.php?story_fbid=269348144602971&amp;id=100045833614519&amp;comment_id=269710137900105")</f>
        <v>https://www.facebook.com/story.php?story_fbid=269348144602971&amp;id=100045833614519&amp;comment_id=269710137900105</v>
      </c>
      <c r="H403" t="s">
        <v>42</v>
      </c>
      <c r="I403" t="s">
        <v>1115</v>
      </c>
      <c r="J403" t="str">
        <f>HYPERLINK("https://www.facebook.com/100016015487631")</f>
        <v>https://www.facebook.com/100016015487631</v>
      </c>
      <c r="K403">
        <v>18</v>
      </c>
      <c r="L403" t="s">
        <v>60</v>
      </c>
      <c r="N403" t="s">
        <v>68</v>
      </c>
      <c r="O403" t="s">
        <v>1116</v>
      </c>
      <c r="P403" t="str">
        <f>HYPERLINK("https://www.facebook.com/100045833614519")</f>
        <v>https://www.facebook.com/100045833614519</v>
      </c>
      <c r="Q403">
        <v>693</v>
      </c>
      <c r="R403" t="s">
        <v>54</v>
      </c>
      <c r="S403" t="s">
        <v>55</v>
      </c>
      <c r="T403" t="s">
        <v>70</v>
      </c>
      <c r="U403" t="s">
        <v>70</v>
      </c>
      <c r="W403">
        <v>0</v>
      </c>
      <c r="X403">
        <v>0</v>
      </c>
      <c r="AE403">
        <v>0</v>
      </c>
      <c r="AJ403" t="s">
        <v>46</v>
      </c>
      <c r="AK403" t="s">
        <v>47</v>
      </c>
    </row>
    <row r="404" spans="1:37" x14ac:dyDescent="0.25">
      <c r="A404" t="s">
        <v>36</v>
      </c>
      <c r="B404" t="s">
        <v>1180</v>
      </c>
      <c r="C404" t="s">
        <v>1183</v>
      </c>
      <c r="D404" t="s">
        <v>46</v>
      </c>
      <c r="E404" t="s">
        <v>1184</v>
      </c>
      <c r="F404" t="s">
        <v>58</v>
      </c>
      <c r="G404" t="str">
        <f>HYPERLINK("https://twitter.com/3192353173/status/1361518281719508999")</f>
        <v>https://twitter.com/3192353173/status/1361518281719508999</v>
      </c>
      <c r="H404" t="s">
        <v>42</v>
      </c>
      <c r="I404" t="s">
        <v>1185</v>
      </c>
      <c r="J404" t="str">
        <f>HYPERLINK("http://twitter.com/laivaz2003")</f>
        <v>http://twitter.com/laivaz2003</v>
      </c>
      <c r="K404">
        <v>211</v>
      </c>
      <c r="L404" t="s">
        <v>117</v>
      </c>
      <c r="N404" t="s">
        <v>61</v>
      </c>
      <c r="R404" t="s">
        <v>54</v>
      </c>
      <c r="W404">
        <v>0</v>
      </c>
      <c r="X404">
        <v>0</v>
      </c>
      <c r="AE404">
        <v>0</v>
      </c>
      <c r="AI404" t="str">
        <f>HYPERLINK("https://pbs.twimg.com/media/EtGA7uCUcAQywHa.jpg")</f>
        <v>https://pbs.twimg.com/media/EtGA7uCUcAQywHa.jpg</v>
      </c>
      <c r="AJ404" t="s">
        <v>46</v>
      </c>
      <c r="AK404" t="s">
        <v>47</v>
      </c>
    </row>
    <row r="405" spans="1:37" x14ac:dyDescent="0.25">
      <c r="A405" t="s">
        <v>36</v>
      </c>
      <c r="B405" t="s">
        <v>1180</v>
      </c>
      <c r="C405" t="s">
        <v>1183</v>
      </c>
      <c r="D405" t="s">
        <v>46</v>
      </c>
      <c r="E405" t="s">
        <v>1186</v>
      </c>
      <c r="F405" t="s">
        <v>41</v>
      </c>
      <c r="G405" t="str">
        <f>HYPERLINK("https://twitter.com/1578510948/status/1361518232386035716")</f>
        <v>https://twitter.com/1578510948/status/1361518232386035716</v>
      </c>
      <c r="H405" t="s">
        <v>42</v>
      </c>
      <c r="I405" t="s">
        <v>1187</v>
      </c>
      <c r="J405" t="str">
        <f>HYPERLINK("http://twitter.com/oxuaz")</f>
        <v>http://twitter.com/oxuaz</v>
      </c>
      <c r="K405">
        <v>3645</v>
      </c>
      <c r="N405" t="s">
        <v>61</v>
      </c>
      <c r="R405" t="s">
        <v>54</v>
      </c>
      <c r="S405" t="s">
        <v>55</v>
      </c>
      <c r="W405">
        <v>0</v>
      </c>
      <c r="X405">
        <v>0</v>
      </c>
      <c r="AE405">
        <v>0</v>
      </c>
      <c r="AF405">
        <v>0</v>
      </c>
      <c r="AJ405" t="s">
        <v>46</v>
      </c>
      <c r="AK405" t="s">
        <v>47</v>
      </c>
    </row>
    <row r="406" spans="1:37" x14ac:dyDescent="0.25">
      <c r="A406" t="s">
        <v>36</v>
      </c>
      <c r="B406" t="s">
        <v>1188</v>
      </c>
      <c r="C406" t="s">
        <v>1032</v>
      </c>
      <c r="D406" t="s">
        <v>46</v>
      </c>
      <c r="E406" t="s">
        <v>1189</v>
      </c>
      <c r="F406" t="s">
        <v>73</v>
      </c>
      <c r="G406" t="str">
        <f>HYPERLINK("https://www.facebook.com/groups/159384814481674/permalink/1164518987301580/?comment_id=1164974870589325")</f>
        <v>https://www.facebook.com/groups/159384814481674/permalink/1164518987301580/?comment_id=1164974870589325</v>
      </c>
      <c r="H406" t="s">
        <v>42</v>
      </c>
      <c r="I406" t="s">
        <v>1190</v>
      </c>
      <c r="J406" t="str">
        <f>HYPERLINK("https://www.facebook.com/100058246623382")</f>
        <v>https://www.facebook.com/100058246623382</v>
      </c>
      <c r="K406">
        <v>0</v>
      </c>
      <c r="L406" t="s">
        <v>117</v>
      </c>
      <c r="N406" t="s">
        <v>68</v>
      </c>
      <c r="O406" t="s">
        <v>1191</v>
      </c>
      <c r="P406" t="str">
        <f>HYPERLINK("https://www.facebook.com/159384814481674")</f>
        <v>https://www.facebook.com/159384814481674</v>
      </c>
      <c r="Q406">
        <v>100873</v>
      </c>
      <c r="R406" t="s">
        <v>54</v>
      </c>
      <c r="S406" t="s">
        <v>315</v>
      </c>
      <c r="W406">
        <v>1</v>
      </c>
      <c r="X406">
        <v>1</v>
      </c>
      <c r="AE406">
        <v>0</v>
      </c>
      <c r="AJ406" t="s">
        <v>46</v>
      </c>
      <c r="AK406" t="s">
        <v>47</v>
      </c>
    </row>
    <row r="407" spans="1:37" x14ac:dyDescent="0.25">
      <c r="A407" t="s">
        <v>36</v>
      </c>
      <c r="B407" t="s">
        <v>1188</v>
      </c>
      <c r="C407" t="s">
        <v>1192</v>
      </c>
      <c r="D407" t="s">
        <v>46</v>
      </c>
      <c r="E407" t="s">
        <v>503</v>
      </c>
      <c r="F407" t="s">
        <v>58</v>
      </c>
      <c r="G407" t="str">
        <f>HYPERLINK("https://vk.com/wall581564679_395")</f>
        <v>https://vk.com/wall581564679_395</v>
      </c>
      <c r="H407" t="s">
        <v>42</v>
      </c>
      <c r="I407" t="s">
        <v>1193</v>
      </c>
      <c r="J407" t="str">
        <f>HYPERLINK("http://vk.com/id581564679")</f>
        <v>http://vk.com/id581564679</v>
      </c>
      <c r="K407">
        <v>239</v>
      </c>
      <c r="L407" t="s">
        <v>60</v>
      </c>
      <c r="M407">
        <v>23</v>
      </c>
      <c r="N407" t="s">
        <v>53</v>
      </c>
      <c r="O407" t="s">
        <v>1193</v>
      </c>
      <c r="P407" t="str">
        <f>HYPERLINK("http://vk.com/id581564679")</f>
        <v>http://vk.com/id581564679</v>
      </c>
      <c r="Q407">
        <v>239</v>
      </c>
      <c r="R407" t="s">
        <v>54</v>
      </c>
      <c r="S407" t="s">
        <v>131</v>
      </c>
      <c r="AI407"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407" t="s">
        <v>46</v>
      </c>
      <c r="AK407" t="s">
        <v>47</v>
      </c>
    </row>
    <row r="408" spans="1:37" x14ac:dyDescent="0.25">
      <c r="A408" t="s">
        <v>36</v>
      </c>
      <c r="B408" t="s">
        <v>1194</v>
      </c>
      <c r="C408" t="s">
        <v>157</v>
      </c>
      <c r="D408" t="s">
        <v>46</v>
      </c>
      <c r="E408" t="s">
        <v>1195</v>
      </c>
      <c r="F408" t="s">
        <v>58</v>
      </c>
      <c r="G408" t="str">
        <f>HYPERLINK("https://www.facebook.com/ramiz.meherremov/posts/3701880386569397")</f>
        <v>https://www.facebook.com/ramiz.meherremov/posts/3701880386569397</v>
      </c>
      <c r="H408" t="s">
        <v>42</v>
      </c>
      <c r="I408" t="s">
        <v>1154</v>
      </c>
      <c r="J408" t="str">
        <f>HYPERLINK("https://www.facebook.com/100002424151748")</f>
        <v>https://www.facebook.com/100002424151748</v>
      </c>
      <c r="K408">
        <v>3205</v>
      </c>
      <c r="L408" t="s">
        <v>60</v>
      </c>
      <c r="N408" t="s">
        <v>68</v>
      </c>
      <c r="O408" t="s">
        <v>1154</v>
      </c>
      <c r="P408" t="str">
        <f>HYPERLINK("https://www.facebook.com/100002424151748")</f>
        <v>https://www.facebook.com/100002424151748</v>
      </c>
      <c r="Q408">
        <v>3205</v>
      </c>
      <c r="R408" t="s">
        <v>54</v>
      </c>
      <c r="S408" t="s">
        <v>55</v>
      </c>
      <c r="T408" t="s">
        <v>70</v>
      </c>
      <c r="U408" t="s">
        <v>70</v>
      </c>
      <c r="W408">
        <v>2</v>
      </c>
      <c r="X408">
        <v>2</v>
      </c>
      <c r="AE408">
        <v>1</v>
      </c>
      <c r="AF408">
        <v>0</v>
      </c>
      <c r="AI408" t="s">
        <v>1196</v>
      </c>
      <c r="AJ408" t="s">
        <v>46</v>
      </c>
      <c r="AK408" t="s">
        <v>47</v>
      </c>
    </row>
    <row r="409" spans="1:37" x14ac:dyDescent="0.25">
      <c r="A409" t="s">
        <v>36</v>
      </c>
      <c r="B409" t="s">
        <v>1194</v>
      </c>
      <c r="C409" t="s">
        <v>157</v>
      </c>
      <c r="D409" t="s">
        <v>46</v>
      </c>
      <c r="E409" t="s">
        <v>1197</v>
      </c>
      <c r="F409" t="s">
        <v>58</v>
      </c>
      <c r="G409" t="str">
        <f>HYPERLINK("https://www.facebook.com/ramiz.meherremov/posts/3701880169902752")</f>
        <v>https://www.facebook.com/ramiz.meherremov/posts/3701880169902752</v>
      </c>
      <c r="H409" t="s">
        <v>42</v>
      </c>
      <c r="I409" t="s">
        <v>1154</v>
      </c>
      <c r="J409" t="str">
        <f>HYPERLINK("https://www.facebook.com/100002424151748")</f>
        <v>https://www.facebook.com/100002424151748</v>
      </c>
      <c r="K409">
        <v>3205</v>
      </c>
      <c r="L409" t="s">
        <v>60</v>
      </c>
      <c r="N409" t="s">
        <v>68</v>
      </c>
      <c r="O409" t="s">
        <v>1154</v>
      </c>
      <c r="P409" t="str">
        <f>HYPERLINK("https://www.facebook.com/100002424151748")</f>
        <v>https://www.facebook.com/100002424151748</v>
      </c>
      <c r="Q409">
        <v>3205</v>
      </c>
      <c r="R409" t="s">
        <v>54</v>
      </c>
      <c r="S409" t="s">
        <v>55</v>
      </c>
      <c r="T409" t="s">
        <v>70</v>
      </c>
      <c r="U409" t="s">
        <v>70</v>
      </c>
      <c r="W409">
        <v>3</v>
      </c>
      <c r="X409">
        <v>3</v>
      </c>
      <c r="AE409">
        <v>0</v>
      </c>
      <c r="AF409">
        <v>1</v>
      </c>
      <c r="AI409" t="s">
        <v>1198</v>
      </c>
      <c r="AJ409" t="s">
        <v>46</v>
      </c>
      <c r="AK409" t="s">
        <v>47</v>
      </c>
    </row>
    <row r="410" spans="1:37" x14ac:dyDescent="0.25">
      <c r="A410" t="s">
        <v>36</v>
      </c>
      <c r="B410" t="s">
        <v>1194</v>
      </c>
      <c r="C410" t="s">
        <v>384</v>
      </c>
      <c r="D410" t="s">
        <v>46</v>
      </c>
      <c r="E410" t="s">
        <v>1199</v>
      </c>
      <c r="F410" t="s">
        <v>41</v>
      </c>
      <c r="G410" t="str">
        <f>HYPERLINK("https://www.facebook.com/olimbek.tursunov.5/posts/773178956953056")</f>
        <v>https://www.facebook.com/olimbek.tursunov.5/posts/773178956953056</v>
      </c>
      <c r="H410" t="s">
        <v>42</v>
      </c>
      <c r="I410" t="s">
        <v>1200</v>
      </c>
      <c r="J410" t="str">
        <f>HYPERLINK("https://www.facebook.com/100027828759903")</f>
        <v>https://www.facebook.com/100027828759903</v>
      </c>
      <c r="K410">
        <v>5000</v>
      </c>
      <c r="L410" t="s">
        <v>60</v>
      </c>
      <c r="N410" t="s">
        <v>68</v>
      </c>
      <c r="O410" t="s">
        <v>1200</v>
      </c>
      <c r="P410" t="str">
        <f>HYPERLINK("https://www.facebook.com/100027828759903")</f>
        <v>https://www.facebook.com/100027828759903</v>
      </c>
      <c r="Q410">
        <v>5000</v>
      </c>
      <c r="R410" t="s">
        <v>54</v>
      </c>
      <c r="S410" t="s">
        <v>315</v>
      </c>
      <c r="T410" t="s">
        <v>1201</v>
      </c>
      <c r="U410" t="s">
        <v>1202</v>
      </c>
      <c r="W410">
        <v>1</v>
      </c>
      <c r="X410">
        <v>1</v>
      </c>
      <c r="AE410">
        <v>0</v>
      </c>
      <c r="AF410">
        <v>0</v>
      </c>
      <c r="AI410" t="s">
        <v>1203</v>
      </c>
      <c r="AJ410" t="s">
        <v>46</v>
      </c>
      <c r="AK410" t="s">
        <v>47</v>
      </c>
    </row>
    <row r="411" spans="1:37" x14ac:dyDescent="0.25">
      <c r="A411" t="s">
        <v>36</v>
      </c>
      <c r="B411" t="s">
        <v>1204</v>
      </c>
      <c r="C411" t="s">
        <v>1205</v>
      </c>
      <c r="D411" t="s">
        <v>46</v>
      </c>
      <c r="E411" t="s">
        <v>948</v>
      </c>
      <c r="F411" t="s">
        <v>58</v>
      </c>
      <c r="G411" t="str">
        <f>HYPERLINK("https://www.facebook.com/dinara.alimbaeva.1/posts/3766047100120290")</f>
        <v>https://www.facebook.com/dinara.alimbaeva.1/posts/3766047100120290</v>
      </c>
      <c r="H411" t="s">
        <v>42</v>
      </c>
      <c r="I411" t="s">
        <v>1206</v>
      </c>
      <c r="J411" t="str">
        <f>HYPERLINK("https://www.facebook.com/100001451126063")</f>
        <v>https://www.facebook.com/100001451126063</v>
      </c>
      <c r="K411">
        <v>1174</v>
      </c>
      <c r="L411" t="s">
        <v>117</v>
      </c>
      <c r="N411" t="s">
        <v>68</v>
      </c>
      <c r="O411" t="s">
        <v>1206</v>
      </c>
      <c r="P411" t="str">
        <f>HYPERLINK("https://www.facebook.com/100001451126063")</f>
        <v>https://www.facebook.com/100001451126063</v>
      </c>
      <c r="Q411">
        <v>1174</v>
      </c>
      <c r="R411" t="s">
        <v>54</v>
      </c>
      <c r="S411" t="s">
        <v>944</v>
      </c>
      <c r="T411" t="s">
        <v>1207</v>
      </c>
      <c r="U411" t="s">
        <v>1208</v>
      </c>
      <c r="W411">
        <v>0</v>
      </c>
      <c r="X411">
        <v>0</v>
      </c>
      <c r="AE411">
        <v>0</v>
      </c>
      <c r="AF411">
        <v>0</v>
      </c>
      <c r="AI411" t="s">
        <v>1209</v>
      </c>
      <c r="AJ411" t="s">
        <v>46</v>
      </c>
      <c r="AK411" t="s">
        <v>47</v>
      </c>
    </row>
    <row r="412" spans="1:37" x14ac:dyDescent="0.25">
      <c r="A412" t="s">
        <v>36</v>
      </c>
      <c r="B412" t="s">
        <v>1210</v>
      </c>
      <c r="C412" t="s">
        <v>1211</v>
      </c>
      <c r="D412" t="s">
        <v>1212</v>
      </c>
      <c r="E412" t="s">
        <v>1213</v>
      </c>
      <c r="F412" t="s">
        <v>73</v>
      </c>
      <c r="G412" t="str">
        <f>HYPERLINK("https://telegram.me/super_biologlar_jamoasi/1038")</f>
        <v>https://telegram.me/super_biologlar_jamoasi/1038</v>
      </c>
      <c r="H412" t="s">
        <v>42</v>
      </c>
      <c r="I412" t="s">
        <v>1214</v>
      </c>
      <c r="J412" t="str">
        <f>HYPERLINK("https://telegram.me/uzbhakimbek")</f>
        <v>https://telegram.me/uzbhakimbek</v>
      </c>
      <c r="N412" t="s">
        <v>337</v>
      </c>
      <c r="O412" t="s">
        <v>46</v>
      </c>
      <c r="P412" t="str">
        <f>HYPERLINK("https://telegram.me/super_biologlar_jamoasi")</f>
        <v>https://telegram.me/super_biologlar_jamoasi</v>
      </c>
      <c r="Q412">
        <v>16</v>
      </c>
      <c r="R412" t="s">
        <v>338</v>
      </c>
      <c r="AJ412" t="s">
        <v>46</v>
      </c>
      <c r="AK412" t="s">
        <v>47</v>
      </c>
    </row>
    <row r="413" spans="1:37" x14ac:dyDescent="0.25">
      <c r="A413" t="s">
        <v>36</v>
      </c>
      <c r="B413" t="s">
        <v>1210</v>
      </c>
      <c r="C413" t="s">
        <v>1215</v>
      </c>
      <c r="D413" t="s">
        <v>46</v>
      </c>
      <c r="E413" t="s">
        <v>1216</v>
      </c>
      <c r="F413" t="s">
        <v>58</v>
      </c>
      <c r="G413" t="str">
        <f>HYPERLINK("https://www.facebook.com/permalink.php?story_fbid=1121724064920078&amp;id=100012474854282")</f>
        <v>https://www.facebook.com/permalink.php?story_fbid=1121724064920078&amp;id=100012474854282</v>
      </c>
      <c r="H413" t="s">
        <v>42</v>
      </c>
      <c r="I413" t="s">
        <v>1217</v>
      </c>
      <c r="J413" t="str">
        <f>HYPERLINK("https://www.facebook.com/100012474854282")</f>
        <v>https://www.facebook.com/100012474854282</v>
      </c>
      <c r="K413">
        <v>1316</v>
      </c>
      <c r="L413" t="s">
        <v>60</v>
      </c>
      <c r="N413" t="s">
        <v>68</v>
      </c>
      <c r="O413" t="s">
        <v>1217</v>
      </c>
      <c r="P413" t="str">
        <f>HYPERLINK("https://www.facebook.com/100012474854282")</f>
        <v>https://www.facebook.com/100012474854282</v>
      </c>
      <c r="Q413">
        <v>1316</v>
      </c>
      <c r="R413" t="s">
        <v>54</v>
      </c>
      <c r="S413" t="s">
        <v>55</v>
      </c>
      <c r="W413">
        <v>0</v>
      </c>
      <c r="X413">
        <v>0</v>
      </c>
      <c r="AE413">
        <v>0</v>
      </c>
      <c r="AF413">
        <v>0</v>
      </c>
      <c r="AI413" t="s">
        <v>1218</v>
      </c>
      <c r="AJ413" t="s">
        <v>46</v>
      </c>
      <c r="AK413" t="s">
        <v>47</v>
      </c>
    </row>
    <row r="414" spans="1:37" x14ac:dyDescent="0.25">
      <c r="A414" t="s">
        <v>36</v>
      </c>
      <c r="B414" t="s">
        <v>1219</v>
      </c>
      <c r="C414" t="s">
        <v>1220</v>
      </c>
      <c r="D414" t="s">
        <v>46</v>
      </c>
      <c r="E414" t="s">
        <v>503</v>
      </c>
      <c r="F414" t="s">
        <v>58</v>
      </c>
      <c r="G414" t="str">
        <f>HYPERLINK("https://vk.com/wall627308575_2721")</f>
        <v>https://vk.com/wall627308575_2721</v>
      </c>
      <c r="H414" t="s">
        <v>42</v>
      </c>
      <c r="I414" t="s">
        <v>1221</v>
      </c>
      <c r="J414" t="str">
        <f>HYPERLINK("http://vk.com/id627308575")</f>
        <v>http://vk.com/id627308575</v>
      </c>
      <c r="K414">
        <v>0</v>
      </c>
      <c r="L414" t="s">
        <v>60</v>
      </c>
      <c r="M414">
        <v>27</v>
      </c>
      <c r="N414" t="s">
        <v>53</v>
      </c>
      <c r="O414" t="s">
        <v>1221</v>
      </c>
      <c r="P414" t="str">
        <f>HYPERLINK("http://vk.com/id627308575")</f>
        <v>http://vk.com/id627308575</v>
      </c>
      <c r="Q414">
        <v>0</v>
      </c>
      <c r="R414" t="s">
        <v>54</v>
      </c>
      <c r="AI414"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414" t="s">
        <v>46</v>
      </c>
      <c r="AK414" t="s">
        <v>47</v>
      </c>
    </row>
    <row r="415" spans="1:37" x14ac:dyDescent="0.25">
      <c r="A415" t="s">
        <v>36</v>
      </c>
      <c r="B415" t="s">
        <v>1219</v>
      </c>
      <c r="C415" t="s">
        <v>1211</v>
      </c>
      <c r="D415" t="s">
        <v>1212</v>
      </c>
      <c r="E415" t="s">
        <v>1222</v>
      </c>
      <c r="F415" t="s">
        <v>73</v>
      </c>
      <c r="G415" t="str">
        <f>HYPERLINK("https://telegram.me/super_biologlar_jamoasi/1037")</f>
        <v>https://telegram.me/super_biologlar_jamoasi/1037</v>
      </c>
      <c r="H415" t="s">
        <v>42</v>
      </c>
      <c r="I415" t="s">
        <v>1223</v>
      </c>
      <c r="J415" t="str">
        <f>HYPERLINK("https://telegram.me/abdulla_usanov")</f>
        <v>https://telegram.me/abdulla_usanov</v>
      </c>
      <c r="N415" t="s">
        <v>337</v>
      </c>
      <c r="O415" t="s">
        <v>46</v>
      </c>
      <c r="P415" t="str">
        <f>HYPERLINK("https://telegram.me/super_biologlar_jamoasi")</f>
        <v>https://telegram.me/super_biologlar_jamoasi</v>
      </c>
      <c r="Q415">
        <v>16</v>
      </c>
      <c r="R415" t="s">
        <v>338</v>
      </c>
      <c r="AJ415" t="s">
        <v>46</v>
      </c>
      <c r="AK415" t="s">
        <v>47</v>
      </c>
    </row>
    <row r="416" spans="1:37" x14ac:dyDescent="0.25">
      <c r="A416" t="s">
        <v>36</v>
      </c>
      <c r="B416" t="s">
        <v>1224</v>
      </c>
      <c r="C416" t="s">
        <v>577</v>
      </c>
      <c r="D416" t="s">
        <v>46</v>
      </c>
      <c r="E416" t="s">
        <v>1225</v>
      </c>
      <c r="F416" t="s">
        <v>41</v>
      </c>
      <c r="G416" t="str">
        <f>HYPERLINK("https://www.facebook.com/groups/gulya.quliyeva/permalink/3432039530237812")</f>
        <v>https://www.facebook.com/groups/gulya.quliyeva/permalink/3432039530237812</v>
      </c>
      <c r="H416" t="s">
        <v>42</v>
      </c>
      <c r="I416" t="s">
        <v>1226</v>
      </c>
      <c r="J416" t="str">
        <f>HYPERLINK("https://www.facebook.com/100002515732015")</f>
        <v>https://www.facebook.com/100002515732015</v>
      </c>
      <c r="K416">
        <v>4883</v>
      </c>
      <c r="L416" t="s">
        <v>60</v>
      </c>
      <c r="M416">
        <v>38</v>
      </c>
      <c r="N416" t="s">
        <v>68</v>
      </c>
      <c r="O416" t="s">
        <v>656</v>
      </c>
      <c r="P416" t="str">
        <f>HYPERLINK("https://www.facebook.com/115109595264172")</f>
        <v>https://www.facebook.com/115109595264172</v>
      </c>
      <c r="Q416">
        <v>14344</v>
      </c>
      <c r="R416" t="s">
        <v>54</v>
      </c>
      <c r="S416" t="s">
        <v>55</v>
      </c>
      <c r="T416" t="s">
        <v>1227</v>
      </c>
      <c r="U416" t="s">
        <v>1228</v>
      </c>
      <c r="W416">
        <v>1</v>
      </c>
      <c r="X416">
        <v>1</v>
      </c>
      <c r="AE416">
        <v>0</v>
      </c>
      <c r="AF416">
        <v>0</v>
      </c>
      <c r="AI416" t="str">
        <f>HYPERLINK("http://agdam.info/uploads/posts/2021-02/thumbs/1613385355_1607408299_1607408433855.png")</f>
        <v>http://agdam.info/uploads/posts/2021-02/thumbs/1613385355_1607408299_1607408433855.png</v>
      </c>
      <c r="AJ416" t="s">
        <v>46</v>
      </c>
      <c r="AK416" t="s">
        <v>47</v>
      </c>
    </row>
    <row r="417" spans="1:37" x14ac:dyDescent="0.25">
      <c r="A417" t="s">
        <v>36</v>
      </c>
      <c r="B417" t="s">
        <v>1224</v>
      </c>
      <c r="C417" t="s">
        <v>1211</v>
      </c>
      <c r="D417" t="s">
        <v>46</v>
      </c>
      <c r="E417" t="s">
        <v>1229</v>
      </c>
      <c r="F417" t="s">
        <v>41</v>
      </c>
      <c r="G417" t="str">
        <f>HYPERLINK("https://telegram.me/super_biologlar_jamoasi/1035")</f>
        <v>https://telegram.me/super_biologlar_jamoasi/1035</v>
      </c>
      <c r="H417" t="s">
        <v>42</v>
      </c>
      <c r="I417" t="s">
        <v>1214</v>
      </c>
      <c r="J417" t="str">
        <f>HYPERLINK("https://telegram.me/uzbhakimbek")</f>
        <v>https://telegram.me/uzbhakimbek</v>
      </c>
      <c r="N417" t="s">
        <v>337</v>
      </c>
      <c r="O417" t="s">
        <v>46</v>
      </c>
      <c r="P417" t="str">
        <f>HYPERLINK("https://telegram.me/super_biologlar_jamoasi")</f>
        <v>https://telegram.me/super_biologlar_jamoasi</v>
      </c>
      <c r="Q417">
        <v>16</v>
      </c>
      <c r="R417" t="s">
        <v>338</v>
      </c>
      <c r="AJ417" t="s">
        <v>46</v>
      </c>
      <c r="AK417" t="s">
        <v>47</v>
      </c>
    </row>
    <row r="418" spans="1:37" x14ac:dyDescent="0.25">
      <c r="A418" t="s">
        <v>36</v>
      </c>
      <c r="B418" t="s">
        <v>1224</v>
      </c>
      <c r="C418" t="s">
        <v>1230</v>
      </c>
      <c r="D418" t="s">
        <v>491</v>
      </c>
      <c r="E418" t="s">
        <v>1231</v>
      </c>
      <c r="F418" t="s">
        <v>73</v>
      </c>
      <c r="G418" t="str">
        <f>HYPERLINK("https://www.facebook.com/story.php?story_fbid=3519145474881531&amp;id=100003583388688&amp;comment_id=3519832708146141")</f>
        <v>https://www.facebook.com/story.php?story_fbid=3519145474881531&amp;id=100003583388688&amp;comment_id=3519832708146141</v>
      </c>
      <c r="H418" t="s">
        <v>42</v>
      </c>
      <c r="I418" t="s">
        <v>1232</v>
      </c>
      <c r="J418" t="str">
        <f>HYPERLINK("https://www.facebook.com/100006673084348")</f>
        <v>https://www.facebook.com/100006673084348</v>
      </c>
      <c r="K418">
        <v>1469</v>
      </c>
      <c r="L418" t="s">
        <v>60</v>
      </c>
      <c r="M418">
        <v>35</v>
      </c>
      <c r="N418" t="s">
        <v>68</v>
      </c>
      <c r="O418" t="s">
        <v>494</v>
      </c>
      <c r="P418" t="str">
        <f>HYPERLINK("https://www.facebook.com/100003583388688")</f>
        <v>https://www.facebook.com/100003583388688</v>
      </c>
      <c r="Q418">
        <v>388</v>
      </c>
      <c r="R418" t="s">
        <v>54</v>
      </c>
      <c r="S418" t="s">
        <v>55</v>
      </c>
      <c r="T418" t="s">
        <v>70</v>
      </c>
      <c r="U418" t="s">
        <v>1233</v>
      </c>
      <c r="W418">
        <v>1</v>
      </c>
      <c r="X418">
        <v>1</v>
      </c>
      <c r="AE418">
        <v>0</v>
      </c>
      <c r="AJ418" t="s">
        <v>46</v>
      </c>
      <c r="AK418" t="s">
        <v>47</v>
      </c>
    </row>
    <row r="419" spans="1:37" x14ac:dyDescent="0.25">
      <c r="A419" t="s">
        <v>36</v>
      </c>
      <c r="B419" t="s">
        <v>1234</v>
      </c>
      <c r="C419" t="s">
        <v>1235</v>
      </c>
      <c r="D419" t="s">
        <v>46</v>
      </c>
      <c r="E419" t="s">
        <v>100</v>
      </c>
      <c r="F419" t="s">
        <v>58</v>
      </c>
      <c r="G419" t="str">
        <f>HYPERLINK("https://twitter.com/1338352751613521920/status/1361516041604595713")</f>
        <v>https://twitter.com/1338352751613521920/status/1361516041604595713</v>
      </c>
      <c r="H419" t="s">
        <v>42</v>
      </c>
      <c r="I419" t="s">
        <v>1236</v>
      </c>
      <c r="J419" t="str">
        <f>HYPERLINK("http://twitter.com/Ali98791964")</f>
        <v>http://twitter.com/Ali98791964</v>
      </c>
      <c r="K419">
        <v>3</v>
      </c>
      <c r="N419" t="s">
        <v>61</v>
      </c>
      <c r="R419" t="s">
        <v>54</v>
      </c>
      <c r="W419">
        <v>0</v>
      </c>
      <c r="X419">
        <v>0</v>
      </c>
      <c r="AE419">
        <v>0</v>
      </c>
      <c r="AI419" t="str">
        <f>HYPERLINK("https://pbs.twimg.com/media/EuQqBupWYAEcypW.jpg")</f>
        <v>https://pbs.twimg.com/media/EuQqBupWYAEcypW.jpg</v>
      </c>
      <c r="AJ419" t="s">
        <v>46</v>
      </c>
      <c r="AK419" t="s">
        <v>47</v>
      </c>
    </row>
    <row r="420" spans="1:37" x14ac:dyDescent="0.25">
      <c r="A420" t="s">
        <v>36</v>
      </c>
      <c r="B420" t="s">
        <v>1234</v>
      </c>
      <c r="C420" t="s">
        <v>1235</v>
      </c>
      <c r="D420" t="s">
        <v>46</v>
      </c>
      <c r="E420" t="s">
        <v>1237</v>
      </c>
      <c r="F420" t="s">
        <v>73</v>
      </c>
      <c r="G420" t="str">
        <f>HYPERLINK("https://twitter.com/1131702397011517440/status/1361515931172708353")</f>
        <v>https://twitter.com/1131702397011517440/status/1361515931172708353</v>
      </c>
      <c r="H420" t="s">
        <v>42</v>
      </c>
      <c r="I420" t="s">
        <v>1238</v>
      </c>
      <c r="J420" t="str">
        <f>HYPERLINK("http://twitter.com/chocomlkbiscuit")</f>
        <v>http://twitter.com/chocomlkbiscuit</v>
      </c>
      <c r="K420">
        <v>193</v>
      </c>
      <c r="N420" t="s">
        <v>61</v>
      </c>
      <c r="R420" t="s">
        <v>54</v>
      </c>
      <c r="W420">
        <v>0</v>
      </c>
      <c r="X420">
        <v>0</v>
      </c>
      <c r="AE420">
        <v>0</v>
      </c>
      <c r="AF420">
        <v>0</v>
      </c>
      <c r="AJ420" t="s">
        <v>46</v>
      </c>
      <c r="AK420" t="s">
        <v>47</v>
      </c>
    </row>
    <row r="421" spans="1:37" x14ac:dyDescent="0.25">
      <c r="A421" t="s">
        <v>36</v>
      </c>
      <c r="B421" t="s">
        <v>1239</v>
      </c>
      <c r="C421" t="s">
        <v>1240</v>
      </c>
      <c r="D421" t="s">
        <v>46</v>
      </c>
      <c r="E421" t="s">
        <v>1195</v>
      </c>
      <c r="F421" t="s">
        <v>41</v>
      </c>
      <c r="G421" t="str">
        <f>HYPERLINK("https://www.facebook.com/permalink.php?story_fbid=2514720068834872&amp;id=100008907090993")</f>
        <v>https://www.facebook.com/permalink.php?story_fbid=2514720068834872&amp;id=100008907090993</v>
      </c>
      <c r="H421" t="s">
        <v>42</v>
      </c>
      <c r="I421" t="s">
        <v>1241</v>
      </c>
      <c r="J421" t="str">
        <f>HYPERLINK("https://www.facebook.com/100008907090993")</f>
        <v>https://www.facebook.com/100008907090993</v>
      </c>
      <c r="K421">
        <v>1980</v>
      </c>
      <c r="L421" t="s">
        <v>60</v>
      </c>
      <c r="N421" t="s">
        <v>68</v>
      </c>
      <c r="O421" t="s">
        <v>1241</v>
      </c>
      <c r="P421" t="str">
        <f>HYPERLINK("https://www.facebook.com/100008907090993")</f>
        <v>https://www.facebook.com/100008907090993</v>
      </c>
      <c r="Q421">
        <v>1980</v>
      </c>
      <c r="R421" t="s">
        <v>54</v>
      </c>
      <c r="S421" t="s">
        <v>55</v>
      </c>
      <c r="T421" t="s">
        <v>70</v>
      </c>
      <c r="U421" t="s">
        <v>70</v>
      </c>
      <c r="W421">
        <v>5</v>
      </c>
      <c r="X421">
        <v>5</v>
      </c>
      <c r="AE421">
        <v>1</v>
      </c>
      <c r="AF421">
        <v>1</v>
      </c>
      <c r="AI421" t="s">
        <v>1242</v>
      </c>
      <c r="AJ421" t="s">
        <v>46</v>
      </c>
      <c r="AK421" t="s">
        <v>47</v>
      </c>
    </row>
    <row r="422" spans="1:37" x14ac:dyDescent="0.25">
      <c r="A422" t="s">
        <v>36</v>
      </c>
      <c r="B422" t="s">
        <v>1243</v>
      </c>
      <c r="C422" t="s">
        <v>1244</v>
      </c>
      <c r="D422" t="s">
        <v>46</v>
      </c>
      <c r="E422" t="s">
        <v>91</v>
      </c>
      <c r="F422" t="s">
        <v>58</v>
      </c>
      <c r="G422" t="str">
        <f>HYPERLINK("https://twitter.com/1310935714729730050/status/1361514914528047105")</f>
        <v>https://twitter.com/1310935714729730050/status/1361514914528047105</v>
      </c>
      <c r="H422" t="s">
        <v>42</v>
      </c>
      <c r="I422" t="s">
        <v>1245</v>
      </c>
      <c r="J422" t="str">
        <f>HYPERLINK("http://twitter.com/YelenaPetrosya1")</f>
        <v>http://twitter.com/YelenaPetrosya1</v>
      </c>
      <c r="K422">
        <v>290</v>
      </c>
      <c r="L422" t="s">
        <v>117</v>
      </c>
      <c r="N422" t="s">
        <v>61</v>
      </c>
      <c r="R422" t="s">
        <v>54</v>
      </c>
      <c r="S422" t="s">
        <v>1246</v>
      </c>
      <c r="T422" t="s">
        <v>1247</v>
      </c>
      <c r="U422" t="s">
        <v>1248</v>
      </c>
      <c r="W422">
        <v>0</v>
      </c>
      <c r="X422">
        <v>0</v>
      </c>
      <c r="AE422">
        <v>0</v>
      </c>
      <c r="AJ422" t="s">
        <v>46</v>
      </c>
      <c r="AK422" t="s">
        <v>47</v>
      </c>
    </row>
    <row r="423" spans="1:37" x14ac:dyDescent="0.25">
      <c r="A423" t="s">
        <v>36</v>
      </c>
      <c r="B423" t="s">
        <v>1249</v>
      </c>
      <c r="C423" t="s">
        <v>1250</v>
      </c>
      <c r="D423" t="s">
        <v>1251</v>
      </c>
      <c r="E423" t="s">
        <v>1252</v>
      </c>
      <c r="F423" t="s">
        <v>73</v>
      </c>
      <c r="G423" t="str">
        <f>HYPERLINK("https://www.facebook.com/story.php?story_fbid=10160670013538496&amp;id=97383288495&amp;comment_id=10160671639333496")</f>
        <v>https://www.facebook.com/story.php?story_fbid=10160670013538496&amp;id=97383288495&amp;comment_id=10160671639333496</v>
      </c>
      <c r="H423" t="s">
        <v>42</v>
      </c>
      <c r="I423" t="s">
        <v>1253</v>
      </c>
      <c r="J423" t="str">
        <f>HYPERLINK("https://www.facebook.com/100042100851164")</f>
        <v>https://www.facebook.com/100042100851164</v>
      </c>
      <c r="K423">
        <v>44</v>
      </c>
      <c r="L423" t="s">
        <v>60</v>
      </c>
      <c r="N423" t="s">
        <v>68</v>
      </c>
      <c r="O423" t="s">
        <v>1254</v>
      </c>
      <c r="P423" t="str">
        <f>HYPERLINK("https://www.facebook.com/97383288495")</f>
        <v>https://www.facebook.com/97383288495</v>
      </c>
      <c r="Q423">
        <v>374118</v>
      </c>
      <c r="R423" t="s">
        <v>54</v>
      </c>
      <c r="S423" t="s">
        <v>55</v>
      </c>
      <c r="W423">
        <v>0</v>
      </c>
      <c r="X423">
        <v>0</v>
      </c>
      <c r="AE423">
        <v>0</v>
      </c>
      <c r="AJ423" t="s">
        <v>46</v>
      </c>
      <c r="AK423" t="s">
        <v>47</v>
      </c>
    </row>
    <row r="424" spans="1:37" x14ac:dyDescent="0.25">
      <c r="A424" t="s">
        <v>36</v>
      </c>
      <c r="B424" t="s">
        <v>1249</v>
      </c>
      <c r="C424" t="s">
        <v>1255</v>
      </c>
      <c r="D424" t="s">
        <v>46</v>
      </c>
      <c r="E424" t="s">
        <v>1256</v>
      </c>
      <c r="F424" t="s">
        <v>41</v>
      </c>
      <c r="G424" t="str">
        <f>HYPERLINK("https://twitter.com/984660560808763393/status/1361514735733248003")</f>
        <v>https://twitter.com/984660560808763393/status/1361514735733248003</v>
      </c>
      <c r="H424" t="s">
        <v>42</v>
      </c>
      <c r="I424" t="s">
        <v>1257</v>
      </c>
      <c r="J424" t="str">
        <f>HYPERLINK("http://twitter.com/serep_media")</f>
        <v>http://twitter.com/serep_media</v>
      </c>
      <c r="K424">
        <v>123</v>
      </c>
      <c r="N424" t="s">
        <v>61</v>
      </c>
      <c r="R424" t="s">
        <v>54</v>
      </c>
      <c r="S424" t="s">
        <v>968</v>
      </c>
      <c r="U424" t="s">
        <v>1258</v>
      </c>
      <c r="W424">
        <v>0</v>
      </c>
      <c r="X424">
        <v>0</v>
      </c>
      <c r="AE424">
        <v>0</v>
      </c>
      <c r="AF424">
        <v>0</v>
      </c>
      <c r="AJ424" t="s">
        <v>46</v>
      </c>
      <c r="AK424" t="s">
        <v>47</v>
      </c>
    </row>
    <row r="425" spans="1:37" x14ac:dyDescent="0.25">
      <c r="A425" t="s">
        <v>36</v>
      </c>
      <c r="B425" t="s">
        <v>1259</v>
      </c>
      <c r="C425" t="s">
        <v>1260</v>
      </c>
      <c r="D425" t="s">
        <v>1261</v>
      </c>
      <c r="E425" t="s">
        <v>1262</v>
      </c>
      <c r="F425" t="s">
        <v>73</v>
      </c>
      <c r="G425" t="str">
        <f>HYPERLINK("https://www.youtube.com/watch?v=JL7CDVjZrM8&amp;lc=Ugwq3DJQSjn166_9vmp4AaABAg")</f>
        <v>https://www.youtube.com/watch?v=JL7CDVjZrM8&amp;lc=Ugwq3DJQSjn166_9vmp4AaABAg</v>
      </c>
      <c r="H425" t="s">
        <v>42</v>
      </c>
      <c r="I425" t="s">
        <v>1263</v>
      </c>
      <c r="J425" t="str">
        <f>HYPERLINK("https://www.youtube.com/channel/UCtoaggN79hK2b0NyIRa6E4A")</f>
        <v>https://www.youtube.com/channel/UCtoaggN79hK2b0NyIRa6E4A</v>
      </c>
      <c r="K425">
        <v>0</v>
      </c>
      <c r="N425" t="s">
        <v>165</v>
      </c>
      <c r="O425" t="s">
        <v>1264</v>
      </c>
      <c r="P425" t="str">
        <f>HYPERLINK("https://www.youtube.com/channel/UCCA2N6IgL1YtFEElvRmu5TQ")</f>
        <v>https://www.youtube.com/channel/UCCA2N6IgL1YtFEElvRmu5TQ</v>
      </c>
      <c r="Q425">
        <v>559000</v>
      </c>
      <c r="R425" t="s">
        <v>54</v>
      </c>
      <c r="S425" t="s">
        <v>131</v>
      </c>
      <c r="W425">
        <v>0</v>
      </c>
      <c r="X425">
        <v>0</v>
      </c>
      <c r="AE425">
        <v>0</v>
      </c>
      <c r="AJ425" t="s">
        <v>46</v>
      </c>
      <c r="AK425" t="s">
        <v>47</v>
      </c>
    </row>
    <row r="426" spans="1:37" x14ac:dyDescent="0.25">
      <c r="A426" t="s">
        <v>36</v>
      </c>
      <c r="B426" t="s">
        <v>1259</v>
      </c>
      <c r="C426" t="s">
        <v>1240</v>
      </c>
      <c r="D426" t="s">
        <v>46</v>
      </c>
      <c r="E426" t="s">
        <v>1265</v>
      </c>
      <c r="F426" t="s">
        <v>41</v>
      </c>
      <c r="G426" t="str">
        <f>HYPERLINK("https://www.facebook.com/permalink.php?story_fbid=2514717955501750&amp;id=100008907090993")</f>
        <v>https://www.facebook.com/permalink.php?story_fbid=2514717955501750&amp;id=100008907090993</v>
      </c>
      <c r="H426" t="s">
        <v>42</v>
      </c>
      <c r="I426" t="s">
        <v>1241</v>
      </c>
      <c r="J426" t="str">
        <f>HYPERLINK("https://www.facebook.com/100008907090993")</f>
        <v>https://www.facebook.com/100008907090993</v>
      </c>
      <c r="K426">
        <v>1980</v>
      </c>
      <c r="L426" t="s">
        <v>60</v>
      </c>
      <c r="N426" t="s">
        <v>68</v>
      </c>
      <c r="O426" t="s">
        <v>1241</v>
      </c>
      <c r="P426" t="str">
        <f>HYPERLINK("https://www.facebook.com/100008907090993")</f>
        <v>https://www.facebook.com/100008907090993</v>
      </c>
      <c r="Q426">
        <v>1980</v>
      </c>
      <c r="R426" t="s">
        <v>54</v>
      </c>
      <c r="S426" t="s">
        <v>55</v>
      </c>
      <c r="T426" t="s">
        <v>70</v>
      </c>
      <c r="U426" t="s">
        <v>70</v>
      </c>
      <c r="W426">
        <v>3</v>
      </c>
      <c r="X426">
        <v>3</v>
      </c>
      <c r="AE426">
        <v>0</v>
      </c>
      <c r="AF426">
        <v>1</v>
      </c>
      <c r="AI426" t="s">
        <v>1266</v>
      </c>
      <c r="AJ426" t="s">
        <v>46</v>
      </c>
      <c r="AK426" t="s">
        <v>47</v>
      </c>
    </row>
    <row r="427" spans="1:37" x14ac:dyDescent="0.25">
      <c r="A427" t="s">
        <v>36</v>
      </c>
      <c r="B427" t="s">
        <v>1267</v>
      </c>
      <c r="C427" t="s">
        <v>1268</v>
      </c>
      <c r="D427" t="s">
        <v>46</v>
      </c>
      <c r="E427" t="s">
        <v>1269</v>
      </c>
      <c r="F427" t="s">
        <v>41</v>
      </c>
      <c r="G427" t="str">
        <f>HYPERLINK("https://vk.com/wall590224455_292")</f>
        <v>https://vk.com/wall590224455_292</v>
      </c>
      <c r="H427" t="s">
        <v>42</v>
      </c>
      <c r="I427" t="s">
        <v>1270</v>
      </c>
      <c r="J427" t="str">
        <f>HYPERLINK("http://vk.com/id590224455")</f>
        <v>http://vk.com/id590224455</v>
      </c>
      <c r="K427">
        <v>166</v>
      </c>
      <c r="L427" t="s">
        <v>117</v>
      </c>
      <c r="M427">
        <v>51</v>
      </c>
      <c r="N427" t="s">
        <v>53</v>
      </c>
      <c r="O427" t="s">
        <v>1270</v>
      </c>
      <c r="P427" t="str">
        <f>HYPERLINK("http://vk.com/id590224455")</f>
        <v>http://vk.com/id590224455</v>
      </c>
      <c r="Q427">
        <v>166</v>
      </c>
      <c r="R427" t="s">
        <v>54</v>
      </c>
      <c r="S427" t="s">
        <v>131</v>
      </c>
      <c r="T427" t="s">
        <v>797</v>
      </c>
      <c r="U427" t="s">
        <v>1271</v>
      </c>
      <c r="AI427" t="str">
        <f>HYPERLINK("https://sun9-75.userapi.com/impf/uxj3bh6SpiO2HHAe3iZrZV6w_HpU2b939rhA_A/ER5GRtwPwyQ.jpg?size=150x80&amp;quality=96&amp;crop=87,0,900,480&amp;sign=dd5a4f3c81961c030550b48e35036d83&amp;c_uniq_tag=N77u9-zvig-iinVMp7jkNczmqdhkdFOBCa0k5jzE0DM&amp;type=share")</f>
        <v>https://sun9-75.userapi.com/impf/uxj3bh6SpiO2HHAe3iZrZV6w_HpU2b939rhA_A/ER5GRtwPwyQ.jpg?size=150x80&amp;quality=96&amp;crop=87,0,900,480&amp;sign=dd5a4f3c81961c030550b48e35036d83&amp;c_uniq_tag=N77u9-zvig-iinVMp7jkNczmqdhkdFOBCa0k5jzE0DM&amp;type=share</v>
      </c>
      <c r="AJ427" t="s">
        <v>46</v>
      </c>
      <c r="AK427" t="s">
        <v>47</v>
      </c>
    </row>
    <row r="428" spans="1:37" x14ac:dyDescent="0.25">
      <c r="A428" t="s">
        <v>36</v>
      </c>
      <c r="B428" t="s">
        <v>1272</v>
      </c>
      <c r="C428" t="s">
        <v>1273</v>
      </c>
      <c r="D428" t="s">
        <v>46</v>
      </c>
      <c r="E428" t="s">
        <v>120</v>
      </c>
      <c r="F428" t="s">
        <v>58</v>
      </c>
      <c r="G428" t="str">
        <f>HYPERLINK("https://twitter.com/1315516504365051906/status/1361513565266575361")</f>
        <v>https://twitter.com/1315516504365051906/status/1361513565266575361</v>
      </c>
      <c r="H428" t="s">
        <v>42</v>
      </c>
      <c r="I428" t="s">
        <v>1274</v>
      </c>
      <c r="J428" t="str">
        <f>HYPERLINK("http://twitter.com/LeilaBinnat")</f>
        <v>http://twitter.com/LeilaBinnat</v>
      </c>
      <c r="K428">
        <v>671</v>
      </c>
      <c r="L428" t="s">
        <v>117</v>
      </c>
      <c r="N428" t="s">
        <v>61</v>
      </c>
      <c r="R428" t="s">
        <v>54</v>
      </c>
      <c r="S428" t="s">
        <v>166</v>
      </c>
      <c r="W428">
        <v>0</v>
      </c>
      <c r="X428">
        <v>0</v>
      </c>
      <c r="AE428">
        <v>0</v>
      </c>
      <c r="AI428" t="str">
        <f>HYPERLINK("https://pbs.twimg.com/media/EuQRBAhWgAA24GY.jpg")</f>
        <v>https://pbs.twimg.com/media/EuQRBAhWgAA24GY.jpg</v>
      </c>
      <c r="AJ428" t="s">
        <v>46</v>
      </c>
      <c r="AK428" t="s">
        <v>47</v>
      </c>
    </row>
    <row r="429" spans="1:37" x14ac:dyDescent="0.25">
      <c r="A429" t="s">
        <v>36</v>
      </c>
      <c r="B429" t="s">
        <v>1272</v>
      </c>
      <c r="C429" t="s">
        <v>1275</v>
      </c>
      <c r="D429" t="s">
        <v>46</v>
      </c>
      <c r="E429" t="s">
        <v>684</v>
      </c>
      <c r="F429" t="s">
        <v>58</v>
      </c>
      <c r="G429" t="str">
        <f>HYPERLINK("https://www.facebook.com/mesimovmahir/posts/3654170801325663")</f>
        <v>https://www.facebook.com/mesimovmahir/posts/3654170801325663</v>
      </c>
      <c r="H429" t="s">
        <v>42</v>
      </c>
      <c r="I429" t="s">
        <v>1276</v>
      </c>
      <c r="J429" t="str">
        <f>HYPERLINK("https://www.facebook.com/100001983370811")</f>
        <v>https://www.facebook.com/100001983370811</v>
      </c>
      <c r="K429">
        <v>28</v>
      </c>
      <c r="L429" t="s">
        <v>60</v>
      </c>
      <c r="N429" t="s">
        <v>68</v>
      </c>
      <c r="O429" t="s">
        <v>1276</v>
      </c>
      <c r="P429" t="str">
        <f>HYPERLINK("https://www.facebook.com/100001983370811")</f>
        <v>https://www.facebook.com/100001983370811</v>
      </c>
      <c r="Q429">
        <v>28</v>
      </c>
      <c r="R429" t="s">
        <v>54</v>
      </c>
      <c r="S429" t="s">
        <v>55</v>
      </c>
      <c r="T429" t="s">
        <v>70</v>
      </c>
      <c r="U429" t="s">
        <v>70</v>
      </c>
      <c r="W429">
        <v>0</v>
      </c>
      <c r="X429">
        <v>0</v>
      </c>
      <c r="AE429">
        <v>0</v>
      </c>
      <c r="AF429">
        <v>0</v>
      </c>
      <c r="AI429" t="s">
        <v>1277</v>
      </c>
      <c r="AJ429" t="s">
        <v>46</v>
      </c>
      <c r="AK429" t="s">
        <v>47</v>
      </c>
    </row>
    <row r="430" spans="1:37" x14ac:dyDescent="0.25">
      <c r="A430" t="s">
        <v>36</v>
      </c>
      <c r="B430" t="s">
        <v>1278</v>
      </c>
      <c r="C430" t="s">
        <v>1279</v>
      </c>
      <c r="D430" t="s">
        <v>46</v>
      </c>
      <c r="E430" t="s">
        <v>1280</v>
      </c>
      <c r="F430" t="s">
        <v>41</v>
      </c>
      <c r="G430" t="str">
        <f>HYPERLINK("https://www.facebook.com/ixtiyar.teymurov.54/posts/738981270375964")</f>
        <v>https://www.facebook.com/ixtiyar.teymurov.54/posts/738981270375964</v>
      </c>
      <c r="H430" t="s">
        <v>42</v>
      </c>
      <c r="I430" t="s">
        <v>1172</v>
      </c>
      <c r="J430" t="str">
        <f>HYPERLINK("https://www.facebook.com/100027922934736")</f>
        <v>https://www.facebook.com/100027922934736</v>
      </c>
      <c r="K430">
        <v>3108</v>
      </c>
      <c r="L430" t="s">
        <v>60</v>
      </c>
      <c r="N430" t="s">
        <v>68</v>
      </c>
      <c r="O430" t="s">
        <v>1172</v>
      </c>
      <c r="P430" t="str">
        <f>HYPERLINK("https://www.facebook.com/100027922934736")</f>
        <v>https://www.facebook.com/100027922934736</v>
      </c>
      <c r="Q430">
        <v>3108</v>
      </c>
      <c r="R430" t="s">
        <v>54</v>
      </c>
      <c r="S430" t="s">
        <v>55</v>
      </c>
      <c r="T430" t="s">
        <v>749</v>
      </c>
      <c r="U430" t="s">
        <v>1281</v>
      </c>
      <c r="W430">
        <v>0</v>
      </c>
      <c r="X430">
        <v>0</v>
      </c>
      <c r="AE430">
        <v>1</v>
      </c>
      <c r="AF430">
        <v>0</v>
      </c>
      <c r="AI430" t="str">
        <f>HYPERLINK("https://www.jamaz.info/wp-content/uploads/2021/02/1-10.jpg")</f>
        <v>https://www.jamaz.info/wp-content/uploads/2021/02/1-10.jpg</v>
      </c>
      <c r="AJ430" t="s">
        <v>46</v>
      </c>
      <c r="AK430" t="s">
        <v>47</v>
      </c>
    </row>
    <row r="431" spans="1:37" x14ac:dyDescent="0.25">
      <c r="A431" t="s">
        <v>36</v>
      </c>
      <c r="B431" t="s">
        <v>1278</v>
      </c>
      <c r="C431" t="s">
        <v>1282</v>
      </c>
      <c r="D431" t="s">
        <v>1283</v>
      </c>
      <c r="E431" t="s">
        <v>1284</v>
      </c>
      <c r="F431" t="s">
        <v>41</v>
      </c>
      <c r="G431" t="str">
        <f>HYPERLINK("https://media.az/sports/1067810592/v-azerbaydzhane-nachinaetsya-vnedrenie-sistemy-var-foto")</f>
        <v>https://media.az/sports/1067810592/v-azerbaydzhane-nachinaetsya-vnedrenie-sistemy-var-foto</v>
      </c>
      <c r="H431" t="s">
        <v>42</v>
      </c>
      <c r="I431" t="s">
        <v>1285</v>
      </c>
      <c r="J431" t="str">
        <f>HYPERLINK("http://media.az")</f>
        <v>http://media.az</v>
      </c>
      <c r="N431" t="s">
        <v>1285</v>
      </c>
      <c r="R431" t="s">
        <v>44</v>
      </c>
      <c r="S431" t="s">
        <v>55</v>
      </c>
      <c r="AJ431" t="s">
        <v>46</v>
      </c>
      <c r="AK431" t="s">
        <v>47</v>
      </c>
    </row>
    <row r="432" spans="1:37" x14ac:dyDescent="0.25">
      <c r="A432" t="s">
        <v>36</v>
      </c>
      <c r="B432" t="s">
        <v>1286</v>
      </c>
      <c r="C432" t="s">
        <v>1268</v>
      </c>
      <c r="D432" t="s">
        <v>46</v>
      </c>
      <c r="E432" t="s">
        <v>555</v>
      </c>
      <c r="F432" t="s">
        <v>58</v>
      </c>
      <c r="G432" t="str">
        <f>HYPERLINK("https://twitter.com/1314864862229454848/status/1361512973903290369")</f>
        <v>https://twitter.com/1314864862229454848/status/1361512973903290369</v>
      </c>
      <c r="H432" t="s">
        <v>42</v>
      </c>
      <c r="I432" t="s">
        <v>1287</v>
      </c>
      <c r="J432" t="str">
        <f>HYPERLINK("http://twitter.com/Rustemov282")</f>
        <v>http://twitter.com/Rustemov282</v>
      </c>
      <c r="K432">
        <v>70</v>
      </c>
      <c r="L432" t="s">
        <v>60</v>
      </c>
      <c r="N432" t="s">
        <v>61</v>
      </c>
      <c r="R432" t="s">
        <v>54</v>
      </c>
      <c r="W432">
        <v>0</v>
      </c>
      <c r="X432">
        <v>0</v>
      </c>
      <c r="AE432">
        <v>0</v>
      </c>
      <c r="AI432" t="str">
        <f>HYPERLINK("https://pbs.twimg.com/media/EuQSoTwWQAEKw9m.png")</f>
        <v>https://pbs.twimg.com/media/EuQSoTwWQAEKw9m.png</v>
      </c>
      <c r="AJ432" t="s">
        <v>46</v>
      </c>
      <c r="AK432" t="s">
        <v>47</v>
      </c>
    </row>
    <row r="433" spans="1:37" x14ac:dyDescent="0.25">
      <c r="A433" t="s">
        <v>36</v>
      </c>
      <c r="B433" t="s">
        <v>1286</v>
      </c>
      <c r="C433" t="s">
        <v>1240</v>
      </c>
      <c r="D433" t="s">
        <v>46</v>
      </c>
      <c r="E433" t="s">
        <v>1288</v>
      </c>
      <c r="F433" t="s">
        <v>41</v>
      </c>
      <c r="G433" t="str">
        <f>HYPERLINK("https://www.facebook.com/permalink.php?story_fbid=2514715498835329&amp;id=100008907090993")</f>
        <v>https://www.facebook.com/permalink.php?story_fbid=2514715498835329&amp;id=100008907090993</v>
      </c>
      <c r="H433" t="s">
        <v>42</v>
      </c>
      <c r="I433" t="s">
        <v>1241</v>
      </c>
      <c r="J433" t="str">
        <f>HYPERLINK("https://www.facebook.com/100008907090993")</f>
        <v>https://www.facebook.com/100008907090993</v>
      </c>
      <c r="K433">
        <v>1980</v>
      </c>
      <c r="L433" t="s">
        <v>60</v>
      </c>
      <c r="N433" t="s">
        <v>68</v>
      </c>
      <c r="O433" t="s">
        <v>1241</v>
      </c>
      <c r="P433" t="str">
        <f>HYPERLINK("https://www.facebook.com/100008907090993")</f>
        <v>https://www.facebook.com/100008907090993</v>
      </c>
      <c r="Q433">
        <v>1980</v>
      </c>
      <c r="R433" t="s">
        <v>54</v>
      </c>
      <c r="S433" t="s">
        <v>55</v>
      </c>
      <c r="T433" t="s">
        <v>70</v>
      </c>
      <c r="U433" t="s">
        <v>70</v>
      </c>
      <c r="W433">
        <v>2</v>
      </c>
      <c r="X433">
        <v>2</v>
      </c>
      <c r="AE433">
        <v>0</v>
      </c>
      <c r="AF433">
        <v>1</v>
      </c>
      <c r="AI433" t="s">
        <v>1289</v>
      </c>
      <c r="AJ433" t="s">
        <v>46</v>
      </c>
      <c r="AK433" t="s">
        <v>47</v>
      </c>
    </row>
    <row r="434" spans="1:37" x14ac:dyDescent="0.25">
      <c r="A434" t="s">
        <v>36</v>
      </c>
      <c r="B434" t="s">
        <v>1290</v>
      </c>
      <c r="C434" t="s">
        <v>1291</v>
      </c>
      <c r="D434" t="s">
        <v>46</v>
      </c>
      <c r="E434" t="s">
        <v>203</v>
      </c>
      <c r="F434" t="s">
        <v>58</v>
      </c>
      <c r="G434" t="str">
        <f>HYPERLINK("https://twitter.com/352083337/status/1361512627147583498")</f>
        <v>https://twitter.com/352083337/status/1361512627147583498</v>
      </c>
      <c r="H434" t="s">
        <v>42</v>
      </c>
      <c r="I434" t="s">
        <v>1292</v>
      </c>
      <c r="J434" t="str">
        <f>HYPERLINK("http://twitter.com/kssk2011")</f>
        <v>http://twitter.com/kssk2011</v>
      </c>
      <c r="K434">
        <v>90</v>
      </c>
      <c r="L434" t="s">
        <v>117</v>
      </c>
      <c r="N434" t="s">
        <v>61</v>
      </c>
      <c r="R434" t="s">
        <v>54</v>
      </c>
      <c r="S434" t="s">
        <v>944</v>
      </c>
      <c r="W434">
        <v>0</v>
      </c>
      <c r="X434">
        <v>0</v>
      </c>
      <c r="AE434">
        <v>0</v>
      </c>
      <c r="AI434" t="str">
        <f>HYPERLINK("https://pbs.twimg.com/media/EuQq97nXIAIGlxZ.jpg")</f>
        <v>https://pbs.twimg.com/media/EuQq97nXIAIGlxZ.jpg</v>
      </c>
      <c r="AJ434" t="s">
        <v>46</v>
      </c>
      <c r="AK434" t="s">
        <v>47</v>
      </c>
    </row>
    <row r="435" spans="1:37" x14ac:dyDescent="0.25">
      <c r="A435" t="s">
        <v>36</v>
      </c>
      <c r="B435" t="s">
        <v>1293</v>
      </c>
      <c r="C435" t="s">
        <v>128</v>
      </c>
      <c r="D435" t="s">
        <v>46</v>
      </c>
      <c r="E435" t="s">
        <v>1294</v>
      </c>
      <c r="F435" t="s">
        <v>58</v>
      </c>
      <c r="G435" t="str">
        <f>HYPERLINK("https://www.facebook.com/nesibe.dadashova/posts/1355260138163757")</f>
        <v>https://www.facebook.com/nesibe.dadashova/posts/1355260138163757</v>
      </c>
      <c r="H435" t="s">
        <v>42</v>
      </c>
      <c r="I435" t="s">
        <v>1295</v>
      </c>
      <c r="J435" t="str">
        <f>HYPERLINK("https://www.facebook.com/100010393515049")</f>
        <v>https://www.facebook.com/100010393515049</v>
      </c>
      <c r="K435">
        <v>4861</v>
      </c>
      <c r="L435" t="s">
        <v>117</v>
      </c>
      <c r="N435" t="s">
        <v>68</v>
      </c>
      <c r="O435" t="s">
        <v>1295</v>
      </c>
      <c r="P435" t="str">
        <f>HYPERLINK("https://www.facebook.com/100010393515049")</f>
        <v>https://www.facebook.com/100010393515049</v>
      </c>
      <c r="Q435">
        <v>4861</v>
      </c>
      <c r="R435" t="s">
        <v>54</v>
      </c>
      <c r="S435" t="s">
        <v>55</v>
      </c>
      <c r="T435" t="s">
        <v>70</v>
      </c>
      <c r="U435" t="s">
        <v>70</v>
      </c>
      <c r="W435">
        <v>16</v>
      </c>
      <c r="X435">
        <v>16</v>
      </c>
      <c r="AE435">
        <v>4</v>
      </c>
      <c r="AF435">
        <v>2</v>
      </c>
      <c r="AI435" t="s">
        <v>1296</v>
      </c>
      <c r="AJ435" t="s">
        <v>46</v>
      </c>
      <c r="AK435" t="s">
        <v>47</v>
      </c>
    </row>
    <row r="436" spans="1:37" x14ac:dyDescent="0.25">
      <c r="A436" t="s">
        <v>36</v>
      </c>
      <c r="B436" t="s">
        <v>1293</v>
      </c>
      <c r="C436" t="s">
        <v>463</v>
      </c>
      <c r="D436" t="s">
        <v>1297</v>
      </c>
      <c r="E436" t="s">
        <v>1298</v>
      </c>
      <c r="F436" t="s">
        <v>73</v>
      </c>
      <c r="G436" t="str">
        <f>HYPERLINK("https://www.facebook.com/story.php?story_fbid=2896129197374192&amp;id=100009314206303&amp;comment_id=2896980203955758")</f>
        <v>https://www.facebook.com/story.php?story_fbid=2896129197374192&amp;id=100009314206303&amp;comment_id=2896980203955758</v>
      </c>
      <c r="H436" t="s">
        <v>211</v>
      </c>
      <c r="I436" t="s">
        <v>1299</v>
      </c>
      <c r="J436" t="str">
        <f>HYPERLINK("https://www.facebook.com/100051108585962")</f>
        <v>https://www.facebook.com/100051108585962</v>
      </c>
      <c r="K436">
        <v>88</v>
      </c>
      <c r="L436" t="s">
        <v>60</v>
      </c>
      <c r="M436">
        <v>67</v>
      </c>
      <c r="N436" t="s">
        <v>68</v>
      </c>
      <c r="O436" t="s">
        <v>1300</v>
      </c>
      <c r="P436" t="str">
        <f>HYPERLINK("https://www.facebook.com/100009314206303")</f>
        <v>https://www.facebook.com/100009314206303</v>
      </c>
      <c r="Q436">
        <v>4263</v>
      </c>
      <c r="R436" t="s">
        <v>54</v>
      </c>
      <c r="S436" t="s">
        <v>55</v>
      </c>
      <c r="T436" t="s">
        <v>70</v>
      </c>
      <c r="U436" t="s">
        <v>70</v>
      </c>
      <c r="W436">
        <v>0</v>
      </c>
      <c r="X436">
        <v>0</v>
      </c>
      <c r="AE436">
        <v>0</v>
      </c>
      <c r="AJ436" t="s">
        <v>46</v>
      </c>
      <c r="AK436" t="s">
        <v>47</v>
      </c>
    </row>
    <row r="437" spans="1:37" x14ac:dyDescent="0.25">
      <c r="A437" t="s">
        <v>36</v>
      </c>
      <c r="B437" t="s">
        <v>1293</v>
      </c>
      <c r="C437" t="s">
        <v>334</v>
      </c>
      <c r="D437" t="s">
        <v>46</v>
      </c>
      <c r="E437" t="s">
        <v>1301</v>
      </c>
      <c r="F437" t="s">
        <v>41</v>
      </c>
      <c r="G437" t="str">
        <f>HYPERLINK("https://www.instagram.com/p/CLVmCeSFNU1")</f>
        <v>https://www.instagram.com/p/CLVmCeSFNU1</v>
      </c>
      <c r="H437" t="s">
        <v>42</v>
      </c>
      <c r="I437" t="s">
        <v>1302</v>
      </c>
      <c r="J437" t="str">
        <f>HYPERLINK("http://instagram.com/aztagram_tv")</f>
        <v>http://instagram.com/aztagram_tv</v>
      </c>
      <c r="K437">
        <v>6415</v>
      </c>
      <c r="L437" t="s">
        <v>52</v>
      </c>
      <c r="N437" t="s">
        <v>548</v>
      </c>
      <c r="O437" t="s">
        <v>1302</v>
      </c>
      <c r="P437" t="str">
        <f>HYPERLINK("http://instagram.com/aztagram_tv")</f>
        <v>http://instagram.com/aztagram_tv</v>
      </c>
      <c r="Q437">
        <v>6415</v>
      </c>
      <c r="R437" t="s">
        <v>54</v>
      </c>
      <c r="W437">
        <v>116</v>
      </c>
      <c r="X437">
        <v>116</v>
      </c>
      <c r="AE437">
        <v>7</v>
      </c>
      <c r="AI437" t="str">
        <f>HYPERLINK("https://scontent-arn2-2.cdninstagram.com/v/t51.2885-15/e35/150266228_457776688935929_8035460683532833646_n.jpg?_nc_ht=scontent-arn2-2.cdninstagram.com&amp;_nc_cat=105&amp;_nc_ohc=6rJVIcdaKdUAX_6ordp&amp;tp=1&amp;oh=61556cd2a2de2ddcfa248c233c46831b&amp;oe=60533194")</f>
        <v>https://scontent-arn2-2.cdninstagram.com/v/t51.2885-15/e35/150266228_457776688935929_8035460683532833646_n.jpg?_nc_ht=scontent-arn2-2.cdninstagram.com&amp;_nc_cat=105&amp;_nc_ohc=6rJVIcdaKdUAX_6ordp&amp;tp=1&amp;oh=61556cd2a2de2ddcfa248c233c46831b&amp;oe=60533194</v>
      </c>
      <c r="AJ437" t="s">
        <v>46</v>
      </c>
      <c r="AK437" t="s">
        <v>47</v>
      </c>
    </row>
    <row r="438" spans="1:37" x14ac:dyDescent="0.25">
      <c r="A438" t="s">
        <v>36</v>
      </c>
      <c r="B438" t="s">
        <v>1303</v>
      </c>
      <c r="C438" t="s">
        <v>1275</v>
      </c>
      <c r="D438" t="s">
        <v>46</v>
      </c>
      <c r="E438" t="s">
        <v>684</v>
      </c>
      <c r="F438" t="s">
        <v>58</v>
      </c>
      <c r="G438" t="str">
        <f>HYPERLINK("https://www.facebook.com/mesimovmahir/posts/3654161207993289")</f>
        <v>https://www.facebook.com/mesimovmahir/posts/3654161207993289</v>
      </c>
      <c r="H438" t="s">
        <v>42</v>
      </c>
      <c r="I438" t="s">
        <v>1276</v>
      </c>
      <c r="J438" t="str">
        <f>HYPERLINK("https://www.facebook.com/100001983370811")</f>
        <v>https://www.facebook.com/100001983370811</v>
      </c>
      <c r="K438">
        <v>28</v>
      </c>
      <c r="L438" t="s">
        <v>60</v>
      </c>
      <c r="N438" t="s">
        <v>68</v>
      </c>
      <c r="O438" t="s">
        <v>1276</v>
      </c>
      <c r="P438" t="str">
        <f>HYPERLINK("https://www.facebook.com/100001983370811")</f>
        <v>https://www.facebook.com/100001983370811</v>
      </c>
      <c r="Q438">
        <v>28</v>
      </c>
      <c r="R438" t="s">
        <v>54</v>
      </c>
      <c r="S438" t="s">
        <v>55</v>
      </c>
      <c r="T438" t="s">
        <v>70</v>
      </c>
      <c r="U438" t="s">
        <v>70</v>
      </c>
      <c r="W438">
        <v>0</v>
      </c>
      <c r="X438">
        <v>0</v>
      </c>
      <c r="AE438">
        <v>0</v>
      </c>
      <c r="AF438">
        <v>0</v>
      </c>
      <c r="AI438" t="s">
        <v>1277</v>
      </c>
      <c r="AJ438" t="s">
        <v>46</v>
      </c>
      <c r="AK438" t="s">
        <v>47</v>
      </c>
    </row>
    <row r="439" spans="1:37" x14ac:dyDescent="0.25">
      <c r="A439" t="s">
        <v>36</v>
      </c>
      <c r="B439" t="s">
        <v>1303</v>
      </c>
      <c r="C439" t="s">
        <v>1304</v>
      </c>
      <c r="D439" t="s">
        <v>46</v>
      </c>
      <c r="E439" t="s">
        <v>213</v>
      </c>
      <c r="F439" t="s">
        <v>58</v>
      </c>
      <c r="G439" t="str">
        <f>HYPERLINK("https://twitter.com/352083337/status/1361512222787305473")</f>
        <v>https://twitter.com/352083337/status/1361512222787305473</v>
      </c>
      <c r="H439" t="s">
        <v>42</v>
      </c>
      <c r="I439" t="s">
        <v>1292</v>
      </c>
      <c r="J439" t="str">
        <f>HYPERLINK("http://twitter.com/kssk2011")</f>
        <v>http://twitter.com/kssk2011</v>
      </c>
      <c r="K439">
        <v>90</v>
      </c>
      <c r="L439" t="s">
        <v>117</v>
      </c>
      <c r="N439" t="s">
        <v>61</v>
      </c>
      <c r="R439" t="s">
        <v>54</v>
      </c>
      <c r="S439" t="s">
        <v>944</v>
      </c>
      <c r="W439">
        <v>0</v>
      </c>
      <c r="X439">
        <v>0</v>
      </c>
      <c r="AE439">
        <v>0</v>
      </c>
      <c r="AI439" t="str">
        <f>HYPERLINK("https://pbs.twimg.com/media/Et9MrU_XYAIsZ5v.jpg")</f>
        <v>https://pbs.twimg.com/media/Et9MrU_XYAIsZ5v.jpg</v>
      </c>
      <c r="AJ439" t="s">
        <v>46</v>
      </c>
      <c r="AK439" t="s">
        <v>47</v>
      </c>
    </row>
    <row r="440" spans="1:37" x14ac:dyDescent="0.25">
      <c r="A440" t="s">
        <v>36</v>
      </c>
      <c r="B440" t="s">
        <v>1305</v>
      </c>
      <c r="C440" t="s">
        <v>243</v>
      </c>
      <c r="D440" t="s">
        <v>1306</v>
      </c>
      <c r="E440" t="s">
        <v>1307</v>
      </c>
      <c r="F440" t="s">
        <v>73</v>
      </c>
      <c r="G440" t="str">
        <f>HYPERLINK("https://www.youtube.com/watch?v=5mPQz4gNPA4&amp;lc=UgxapwDU3ycPl8pvDjl4AaABAg")</f>
        <v>https://www.youtube.com/watch?v=5mPQz4gNPA4&amp;lc=UgxapwDU3ycPl8pvDjl4AaABAg</v>
      </c>
      <c r="H440" t="s">
        <v>42</v>
      </c>
      <c r="I440" t="s">
        <v>1308</v>
      </c>
      <c r="J440" t="str">
        <f>HYPERLINK("https://www.youtube.com/channel/UCVGUMq6WBR_XcYyJOyUbrdA")</f>
        <v>https://www.youtube.com/channel/UCVGUMq6WBR_XcYyJOyUbrdA</v>
      </c>
      <c r="K440">
        <v>5</v>
      </c>
      <c r="N440" t="s">
        <v>165</v>
      </c>
      <c r="O440" t="s">
        <v>1309</v>
      </c>
      <c r="P440" t="str">
        <f>HYPERLINK("https://www.youtube.com/channel/UCfPGrBficb80bL_PorDeaig")</f>
        <v>https://www.youtube.com/channel/UCfPGrBficb80bL_PorDeaig</v>
      </c>
      <c r="Q440">
        <v>35200</v>
      </c>
      <c r="R440" t="s">
        <v>54</v>
      </c>
      <c r="S440" t="s">
        <v>45</v>
      </c>
      <c r="W440">
        <v>0</v>
      </c>
      <c r="X440">
        <v>0</v>
      </c>
      <c r="AE440">
        <v>0</v>
      </c>
      <c r="AJ440" t="s">
        <v>46</v>
      </c>
      <c r="AK440" t="s">
        <v>47</v>
      </c>
    </row>
    <row r="441" spans="1:37" x14ac:dyDescent="0.25">
      <c r="A441" t="s">
        <v>36</v>
      </c>
      <c r="B441" t="s">
        <v>1310</v>
      </c>
      <c r="C441" t="s">
        <v>752</v>
      </c>
      <c r="D441" t="s">
        <v>46</v>
      </c>
      <c r="E441" t="s">
        <v>1311</v>
      </c>
      <c r="F441" t="s">
        <v>41</v>
      </c>
      <c r="G441" t="str">
        <f>HYPERLINK("https://www.instagram.com/p/CLVlcBXhcIB")</f>
        <v>https://www.instagram.com/p/CLVlcBXhcIB</v>
      </c>
      <c r="H441" t="s">
        <v>42</v>
      </c>
      <c r="I441" t="s">
        <v>1312</v>
      </c>
      <c r="J441" t="str">
        <f>HYPERLINK("http://instagram.com/jurnalistika.id")</f>
        <v>http://instagram.com/jurnalistika.id</v>
      </c>
      <c r="K441">
        <v>698</v>
      </c>
      <c r="N441" t="s">
        <v>548</v>
      </c>
      <c r="O441" t="s">
        <v>1312</v>
      </c>
      <c r="P441" t="str">
        <f>HYPERLINK("http://instagram.com/jurnalistika.id")</f>
        <v>http://instagram.com/jurnalistika.id</v>
      </c>
      <c r="Q441">
        <v>698</v>
      </c>
      <c r="R441" t="s">
        <v>54</v>
      </c>
      <c r="W441">
        <v>21</v>
      </c>
      <c r="X441">
        <v>21</v>
      </c>
      <c r="AE441">
        <v>2</v>
      </c>
      <c r="AI441" t="s">
        <v>1313</v>
      </c>
      <c r="AJ441" t="s">
        <v>46</v>
      </c>
      <c r="AK441" t="s">
        <v>47</v>
      </c>
    </row>
    <row r="442" spans="1:37" x14ac:dyDescent="0.25">
      <c r="A442" t="s">
        <v>36</v>
      </c>
      <c r="B442" t="s">
        <v>1314</v>
      </c>
      <c r="C442" t="s">
        <v>1315</v>
      </c>
      <c r="D442" t="s">
        <v>1316</v>
      </c>
      <c r="E442" t="s">
        <v>1317</v>
      </c>
      <c r="F442" t="s">
        <v>41</v>
      </c>
      <c r="G442" t="str">
        <f>HYPERLINK("https://golosarmenii.am/article/109524/mid-armenii-trexstoronnee-zayavlenie-ne-predpolagaet-sozdanie-transportnyx-koridorov")</f>
        <v>https://golosarmenii.am/article/109524/mid-armenii-trexstoronnee-zayavlenie-ne-predpolagaet-sozdanie-transportnyx-koridorov</v>
      </c>
      <c r="H442" t="s">
        <v>42</v>
      </c>
      <c r="I442" t="s">
        <v>1318</v>
      </c>
      <c r="J442" t="str">
        <f>HYPERLINK("http://golosarmenii.am")</f>
        <v>http://golosarmenii.am</v>
      </c>
      <c r="N442" t="s">
        <v>1319</v>
      </c>
      <c r="R442" t="s">
        <v>44</v>
      </c>
      <c r="S442" t="s">
        <v>107</v>
      </c>
      <c r="AJ442" t="s">
        <v>46</v>
      </c>
      <c r="AK442" t="s">
        <v>47</v>
      </c>
    </row>
    <row r="443" spans="1:37" x14ac:dyDescent="0.25">
      <c r="A443" t="s">
        <v>36</v>
      </c>
      <c r="B443" t="s">
        <v>1320</v>
      </c>
      <c r="C443" t="s">
        <v>767</v>
      </c>
      <c r="D443" t="s">
        <v>1321</v>
      </c>
      <c r="E443" t="s">
        <v>1322</v>
      </c>
      <c r="F443" t="s">
        <v>41</v>
      </c>
      <c r="G443" t="str">
        <f>HYPERLINK("https://www.monitorulbt.ro/editorial/2021/02/16/fapte-nu-vorbe-virgil-cosma-jurnalist")</f>
        <v>https://www.monitorulbt.ro/editorial/2021/02/16/fapte-nu-vorbe-virgil-cosma-jurnalist</v>
      </c>
      <c r="H443" t="s">
        <v>42</v>
      </c>
      <c r="I443" t="s">
        <v>1323</v>
      </c>
      <c r="J443" t="str">
        <f>HYPERLINK("http://monitorulbt.ro")</f>
        <v>http://monitorulbt.ro</v>
      </c>
      <c r="N443" t="s">
        <v>1323</v>
      </c>
      <c r="R443" t="s">
        <v>44</v>
      </c>
      <c r="S443" t="s">
        <v>45</v>
      </c>
      <c r="AJ443" t="s">
        <v>46</v>
      </c>
      <c r="AK443" t="s">
        <v>47</v>
      </c>
    </row>
    <row r="444" spans="1:37" x14ac:dyDescent="0.25">
      <c r="A444" t="s">
        <v>36</v>
      </c>
      <c r="B444" t="s">
        <v>1324</v>
      </c>
      <c r="C444" t="s">
        <v>1325</v>
      </c>
      <c r="D444" t="s">
        <v>46</v>
      </c>
      <c r="E444" t="s">
        <v>503</v>
      </c>
      <c r="F444" t="s">
        <v>58</v>
      </c>
      <c r="G444" t="str">
        <f>HYPERLINK("https://vk.com/wall538833683_5156")</f>
        <v>https://vk.com/wall538833683_5156</v>
      </c>
      <c r="H444" t="s">
        <v>42</v>
      </c>
      <c r="I444" t="s">
        <v>1326</v>
      </c>
      <c r="J444" t="str">
        <f>HYPERLINK("http://vk.com/id538833683")</f>
        <v>http://vk.com/id538833683</v>
      </c>
      <c r="K444">
        <v>1065</v>
      </c>
      <c r="L444" t="s">
        <v>117</v>
      </c>
      <c r="M444">
        <v>27</v>
      </c>
      <c r="N444" t="s">
        <v>53</v>
      </c>
      <c r="O444" t="s">
        <v>1326</v>
      </c>
      <c r="P444" t="str">
        <f>HYPERLINK("http://vk.com/id538833683")</f>
        <v>http://vk.com/id538833683</v>
      </c>
      <c r="Q444">
        <v>1065</v>
      </c>
      <c r="R444" t="s">
        <v>54</v>
      </c>
      <c r="S444" t="s">
        <v>131</v>
      </c>
      <c r="T444" t="s">
        <v>686</v>
      </c>
      <c r="U444" t="s">
        <v>686</v>
      </c>
      <c r="AI444"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444" t="s">
        <v>46</v>
      </c>
      <c r="AK444" t="s">
        <v>47</v>
      </c>
    </row>
    <row r="445" spans="1:37" x14ac:dyDescent="0.25">
      <c r="A445" t="s">
        <v>36</v>
      </c>
      <c r="B445" t="s">
        <v>1327</v>
      </c>
      <c r="C445" t="s">
        <v>221</v>
      </c>
      <c r="D445" t="s">
        <v>524</v>
      </c>
      <c r="E445" t="s">
        <v>1328</v>
      </c>
      <c r="F445" t="s">
        <v>73</v>
      </c>
      <c r="G445" t="str">
        <f>HYPERLINK("https://www.facebook.com/groups/389042258708566/permalink/745423883070400/?comment_id=745584296387692")</f>
        <v>https://www.facebook.com/groups/389042258708566/permalink/745423883070400/?comment_id=745584296387692</v>
      </c>
      <c r="H445" t="s">
        <v>42</v>
      </c>
      <c r="I445" t="s">
        <v>1329</v>
      </c>
      <c r="J445" t="str">
        <f>HYPERLINK("https://www.facebook.com/100006282138717")</f>
        <v>https://www.facebook.com/100006282138717</v>
      </c>
      <c r="K445">
        <v>55</v>
      </c>
      <c r="L445" t="s">
        <v>60</v>
      </c>
      <c r="N445" t="s">
        <v>68</v>
      </c>
      <c r="O445" t="s">
        <v>527</v>
      </c>
      <c r="P445" t="str">
        <f>HYPERLINK("https://www.facebook.com/389042258708566")</f>
        <v>https://www.facebook.com/389042258708566</v>
      </c>
      <c r="Q445">
        <v>4104</v>
      </c>
      <c r="R445" t="s">
        <v>54</v>
      </c>
      <c r="S445" t="s">
        <v>55</v>
      </c>
      <c r="T445" t="s">
        <v>70</v>
      </c>
      <c r="U445" t="s">
        <v>70</v>
      </c>
      <c r="W445">
        <v>1</v>
      </c>
      <c r="X445">
        <v>1</v>
      </c>
      <c r="AE445">
        <v>0</v>
      </c>
      <c r="AJ445" t="s">
        <v>46</v>
      </c>
      <c r="AK445" t="s">
        <v>47</v>
      </c>
    </row>
    <row r="446" spans="1:37" x14ac:dyDescent="0.25">
      <c r="A446" t="s">
        <v>36</v>
      </c>
      <c r="B446" t="s">
        <v>1327</v>
      </c>
      <c r="C446" t="s">
        <v>438</v>
      </c>
      <c r="D446" t="s">
        <v>779</v>
      </c>
      <c r="E446" t="s">
        <v>1330</v>
      </c>
      <c r="F446" t="s">
        <v>73</v>
      </c>
      <c r="G446" t="str">
        <f>HYPERLINK("https://www.facebook.com/story.php?story_fbid=3707720952681176&amp;id=982504868536145&amp;comment_id=3710857649034173")</f>
        <v>https://www.facebook.com/story.php?story_fbid=3707720952681176&amp;id=982504868536145&amp;comment_id=3710857649034173</v>
      </c>
      <c r="H446" t="s">
        <v>730</v>
      </c>
      <c r="I446" t="s">
        <v>1331</v>
      </c>
      <c r="J446" t="str">
        <f>HYPERLINK("https://www.facebook.com/100036593747875")</f>
        <v>https://www.facebook.com/100036593747875</v>
      </c>
      <c r="K446">
        <v>45</v>
      </c>
      <c r="L446" t="s">
        <v>117</v>
      </c>
      <c r="N446" t="s">
        <v>68</v>
      </c>
      <c r="O446" t="s">
        <v>442</v>
      </c>
      <c r="P446" t="str">
        <f>HYPERLINK("https://www.facebook.com/982504868536145")</f>
        <v>https://www.facebook.com/982504868536145</v>
      </c>
      <c r="Q446">
        <v>325297</v>
      </c>
      <c r="R446" t="s">
        <v>54</v>
      </c>
      <c r="S446" t="s">
        <v>55</v>
      </c>
      <c r="W446">
        <v>0</v>
      </c>
      <c r="X446">
        <v>0</v>
      </c>
      <c r="AE446">
        <v>0</v>
      </c>
      <c r="AJ446" t="s">
        <v>46</v>
      </c>
      <c r="AK446" t="s">
        <v>47</v>
      </c>
    </row>
    <row r="447" spans="1:37" x14ac:dyDescent="0.25">
      <c r="A447" t="s">
        <v>36</v>
      </c>
      <c r="B447" t="s">
        <v>1332</v>
      </c>
      <c r="C447" t="s">
        <v>1333</v>
      </c>
      <c r="D447" t="s">
        <v>1334</v>
      </c>
      <c r="E447" t="s">
        <v>1335</v>
      </c>
      <c r="F447" t="s">
        <v>41</v>
      </c>
      <c r="G447" t="str">
        <f>HYPERLINK("https://oxu.az/interesting/467432")</f>
        <v>https://oxu.az/interesting/467432</v>
      </c>
      <c r="H447" t="s">
        <v>42</v>
      </c>
      <c r="N447" t="s">
        <v>1336</v>
      </c>
      <c r="R447" t="s">
        <v>44</v>
      </c>
      <c r="S447" t="s">
        <v>55</v>
      </c>
      <c r="AI447" t="str">
        <f>HYPERLINK("https://cdn.oxu.az/uploads/W1siZiIsIjIwMjEvMDIvMTUvMTAvNDIvMDkvMWZhNDBlODItMTVhOC00OGU3LWJlZTQtMmY2MGMyMmRhYWY4LzEuanBnIl1d?sha=9ec9d31159b3ab0e")</f>
        <v>https://cdn.oxu.az/uploads/W1siZiIsIjIwMjEvMDIvMTUvMTAvNDIvMDkvMWZhNDBlODItMTVhOC00OGU3LWJlZTQtMmY2MGMyMmRhYWY4LzEuanBnIl1d?sha=9ec9d31159b3ab0e</v>
      </c>
      <c r="AJ447" t="s">
        <v>46</v>
      </c>
      <c r="AK447" t="s">
        <v>47</v>
      </c>
    </row>
    <row r="448" spans="1:37" x14ac:dyDescent="0.25">
      <c r="A448" t="s">
        <v>36</v>
      </c>
      <c r="B448" t="s">
        <v>1337</v>
      </c>
      <c r="C448" t="s">
        <v>1338</v>
      </c>
      <c r="D448" t="s">
        <v>46</v>
      </c>
      <c r="E448" t="s">
        <v>91</v>
      </c>
      <c r="F448" t="s">
        <v>58</v>
      </c>
      <c r="G448" t="str">
        <f>HYPERLINK("https://twitter.com/1312164615720243200/status/1361508088361193474")</f>
        <v>https://twitter.com/1312164615720243200/status/1361508088361193474</v>
      </c>
      <c r="H448" t="s">
        <v>42</v>
      </c>
      <c r="I448" t="s">
        <v>1339</v>
      </c>
      <c r="J448" t="str">
        <f>HYPERLINK("http://twitter.com/GoharSamvelyan")</f>
        <v>http://twitter.com/GoharSamvelyan</v>
      </c>
      <c r="K448">
        <v>19</v>
      </c>
      <c r="N448" t="s">
        <v>61</v>
      </c>
      <c r="R448" t="s">
        <v>54</v>
      </c>
      <c r="W448">
        <v>0</v>
      </c>
      <c r="X448">
        <v>0</v>
      </c>
      <c r="AE448">
        <v>0</v>
      </c>
      <c r="AJ448" t="s">
        <v>46</v>
      </c>
      <c r="AK448" t="s">
        <v>47</v>
      </c>
    </row>
    <row r="449" spans="1:37" x14ac:dyDescent="0.25">
      <c r="A449" t="s">
        <v>36</v>
      </c>
      <c r="B449" t="s">
        <v>1340</v>
      </c>
      <c r="C449" t="s">
        <v>1341</v>
      </c>
      <c r="D449" t="s">
        <v>46</v>
      </c>
      <c r="E449" t="s">
        <v>57</v>
      </c>
      <c r="F449" t="s">
        <v>58</v>
      </c>
      <c r="G449" t="str">
        <f>HYPERLINK("https://twitter.com/1313456361498456064/status/1361507427615715337")</f>
        <v>https://twitter.com/1313456361498456064/status/1361507427615715337</v>
      </c>
      <c r="H449" t="s">
        <v>42</v>
      </c>
      <c r="I449" t="s">
        <v>1342</v>
      </c>
      <c r="J449" t="str">
        <f>HYPERLINK("http://twitter.com/Gunay53916685")</f>
        <v>http://twitter.com/Gunay53916685</v>
      </c>
      <c r="K449">
        <v>493</v>
      </c>
      <c r="N449" t="s">
        <v>61</v>
      </c>
      <c r="R449" t="s">
        <v>54</v>
      </c>
      <c r="S449" t="s">
        <v>166</v>
      </c>
      <c r="T449" t="s">
        <v>1343</v>
      </c>
      <c r="U449" t="s">
        <v>1344</v>
      </c>
      <c r="W449">
        <v>0</v>
      </c>
      <c r="X449">
        <v>0</v>
      </c>
      <c r="AE449">
        <v>0</v>
      </c>
      <c r="AI449" t="str">
        <f>HYPERLINK("https://pbs.twimg.com/media/EuRjjlaXYAAKqbN.jpg")</f>
        <v>https://pbs.twimg.com/media/EuRjjlaXYAAKqbN.jpg</v>
      </c>
      <c r="AJ449" t="s">
        <v>46</v>
      </c>
      <c r="AK449" t="s">
        <v>47</v>
      </c>
    </row>
    <row r="450" spans="1:37" x14ac:dyDescent="0.25">
      <c r="A450" t="s">
        <v>36</v>
      </c>
      <c r="B450" t="s">
        <v>1345</v>
      </c>
      <c r="C450" t="s">
        <v>559</v>
      </c>
      <c r="D450" t="s">
        <v>1088</v>
      </c>
      <c r="E450" t="s">
        <v>1346</v>
      </c>
      <c r="F450" t="s">
        <v>73</v>
      </c>
      <c r="G450" t="str">
        <f>HYPERLINK("https://telegram.me/FarDUyoshlariTg/410717")</f>
        <v>https://telegram.me/FarDUyoshlariTg/410717</v>
      </c>
      <c r="H450" t="s">
        <v>730</v>
      </c>
      <c r="I450" t="s">
        <v>1347</v>
      </c>
      <c r="J450" t="str">
        <f>HYPERLINK("https://telegram.me/924786221")</f>
        <v>https://telegram.me/924786221</v>
      </c>
      <c r="N450" t="s">
        <v>337</v>
      </c>
      <c r="O450" t="s">
        <v>1091</v>
      </c>
      <c r="P450" t="str">
        <f>HYPERLINK("https://telegram.me/farduyoshlaritg")</f>
        <v>https://telegram.me/farduyoshlaritg</v>
      </c>
      <c r="Q450">
        <v>1509</v>
      </c>
      <c r="R450" t="s">
        <v>338</v>
      </c>
      <c r="AJ450" t="s">
        <v>46</v>
      </c>
      <c r="AK450" t="s">
        <v>47</v>
      </c>
    </row>
    <row r="451" spans="1:37" x14ac:dyDescent="0.25">
      <c r="A451" t="s">
        <v>36</v>
      </c>
      <c r="B451" t="s">
        <v>1348</v>
      </c>
      <c r="C451" t="s">
        <v>1349</v>
      </c>
      <c r="D451" t="s">
        <v>46</v>
      </c>
      <c r="E451" t="s">
        <v>189</v>
      </c>
      <c r="F451" t="s">
        <v>58</v>
      </c>
      <c r="G451" t="str">
        <f>HYPERLINK("https://twitter.com/1315645150631088128/status/1361506868225523715")</f>
        <v>https://twitter.com/1315645150631088128/status/1361506868225523715</v>
      </c>
      <c r="H451" t="s">
        <v>42</v>
      </c>
      <c r="I451" t="s">
        <v>1350</v>
      </c>
      <c r="J451" t="str">
        <f>HYPERLINK("http://twitter.com/Emin1975zeynal")</f>
        <v>http://twitter.com/Emin1975zeynal</v>
      </c>
      <c r="K451">
        <v>12</v>
      </c>
      <c r="N451" t="s">
        <v>61</v>
      </c>
      <c r="R451" t="s">
        <v>54</v>
      </c>
      <c r="W451">
        <v>0</v>
      </c>
      <c r="X451">
        <v>0</v>
      </c>
      <c r="AE451">
        <v>0</v>
      </c>
      <c r="AI451" t="str">
        <f>HYPERLINK("https://pbs.twimg.com/media/EuQ1DBRWYAARQ-f.jpg")</f>
        <v>https://pbs.twimg.com/media/EuQ1DBRWYAARQ-f.jpg</v>
      </c>
      <c r="AJ451" t="s">
        <v>46</v>
      </c>
      <c r="AK451" t="s">
        <v>47</v>
      </c>
    </row>
    <row r="452" spans="1:37" x14ac:dyDescent="0.25">
      <c r="A452" t="s">
        <v>36</v>
      </c>
      <c r="B452" t="s">
        <v>1348</v>
      </c>
      <c r="C452" t="s">
        <v>1349</v>
      </c>
      <c r="D452" t="s">
        <v>46</v>
      </c>
      <c r="E452" t="s">
        <v>1124</v>
      </c>
      <c r="F452" t="s">
        <v>58</v>
      </c>
      <c r="G452" t="str">
        <f>HYPERLINK("https://twitter.com/1326945489309282304/status/1361506837997236225")</f>
        <v>https://twitter.com/1326945489309282304/status/1361506837997236225</v>
      </c>
      <c r="H452" t="s">
        <v>42</v>
      </c>
      <c r="I452" t="s">
        <v>1351</v>
      </c>
      <c r="J452" t="str">
        <f>HYPERLINK("http://twitter.com/Polad71226039")</f>
        <v>http://twitter.com/Polad71226039</v>
      </c>
      <c r="K452">
        <v>6</v>
      </c>
      <c r="L452" t="s">
        <v>60</v>
      </c>
      <c r="N452" t="s">
        <v>61</v>
      </c>
      <c r="R452" t="s">
        <v>54</v>
      </c>
      <c r="W452">
        <v>0</v>
      </c>
      <c r="X452">
        <v>0</v>
      </c>
      <c r="AE452">
        <v>0</v>
      </c>
      <c r="AI452" t="str">
        <f>HYPERLINK("https://pbs.twimg.com/media/EuIhk2XXMAA_Xz5.jpg")</f>
        <v>https://pbs.twimg.com/media/EuIhk2XXMAA_Xz5.jpg</v>
      </c>
      <c r="AJ452" t="s">
        <v>46</v>
      </c>
      <c r="AK452" t="s">
        <v>47</v>
      </c>
    </row>
    <row r="453" spans="1:37" x14ac:dyDescent="0.25">
      <c r="A453" t="s">
        <v>36</v>
      </c>
      <c r="B453" t="s">
        <v>1352</v>
      </c>
      <c r="C453" t="s">
        <v>1353</v>
      </c>
      <c r="D453" t="s">
        <v>46</v>
      </c>
      <c r="E453" t="s">
        <v>555</v>
      </c>
      <c r="F453" t="s">
        <v>58</v>
      </c>
      <c r="G453" t="str">
        <f>HYPERLINK("https://twitter.com/1315645150631088128/status/1361506570853564416")</f>
        <v>https://twitter.com/1315645150631088128/status/1361506570853564416</v>
      </c>
      <c r="H453" t="s">
        <v>42</v>
      </c>
      <c r="I453" t="s">
        <v>1350</v>
      </c>
      <c r="J453" t="str">
        <f>HYPERLINK("http://twitter.com/Emin1975zeynal")</f>
        <v>http://twitter.com/Emin1975zeynal</v>
      </c>
      <c r="K453">
        <v>12</v>
      </c>
      <c r="N453" t="s">
        <v>61</v>
      </c>
      <c r="R453" t="s">
        <v>54</v>
      </c>
      <c r="W453">
        <v>0</v>
      </c>
      <c r="X453">
        <v>0</v>
      </c>
      <c r="AE453">
        <v>0</v>
      </c>
      <c r="AI453" t="str">
        <f>HYPERLINK("https://pbs.twimg.com/media/EuQSfIBWgAMnpsr.png")</f>
        <v>https://pbs.twimg.com/media/EuQSfIBWgAMnpsr.png</v>
      </c>
      <c r="AJ453" t="s">
        <v>46</v>
      </c>
      <c r="AK453" t="s">
        <v>47</v>
      </c>
    </row>
    <row r="454" spans="1:37" x14ac:dyDescent="0.25">
      <c r="A454" t="s">
        <v>36</v>
      </c>
      <c r="B454" t="s">
        <v>1354</v>
      </c>
      <c r="C454" t="s">
        <v>1355</v>
      </c>
      <c r="D454" t="s">
        <v>46</v>
      </c>
      <c r="E454" t="s">
        <v>91</v>
      </c>
      <c r="F454" t="s">
        <v>58</v>
      </c>
      <c r="G454" t="str">
        <f>HYPERLINK("https://twitter.com/1322986984210456576/status/1361506156192043008")</f>
        <v>https://twitter.com/1322986984210456576/status/1361506156192043008</v>
      </c>
      <c r="H454" t="s">
        <v>42</v>
      </c>
      <c r="I454" t="s">
        <v>1356</v>
      </c>
      <c r="J454" t="str">
        <f>HYPERLINK("http://twitter.com/coco55594373")</f>
        <v>http://twitter.com/coco55594373</v>
      </c>
      <c r="K454">
        <v>21</v>
      </c>
      <c r="N454" t="s">
        <v>61</v>
      </c>
      <c r="R454" t="s">
        <v>54</v>
      </c>
      <c r="W454">
        <v>0</v>
      </c>
      <c r="X454">
        <v>0</v>
      </c>
      <c r="AE454">
        <v>0</v>
      </c>
      <c r="AJ454" t="s">
        <v>46</v>
      </c>
      <c r="AK454" t="s">
        <v>47</v>
      </c>
    </row>
    <row r="455" spans="1:37" x14ac:dyDescent="0.25">
      <c r="A455" t="s">
        <v>36</v>
      </c>
      <c r="B455" t="s">
        <v>1354</v>
      </c>
      <c r="C455" t="s">
        <v>1355</v>
      </c>
      <c r="D455" t="s">
        <v>46</v>
      </c>
      <c r="E455" t="s">
        <v>91</v>
      </c>
      <c r="F455" t="s">
        <v>58</v>
      </c>
      <c r="G455" t="str">
        <f>HYPERLINK("https://twitter.com/273443641/status/1361506122360901633")</f>
        <v>https://twitter.com/273443641/status/1361506122360901633</v>
      </c>
      <c r="H455" t="s">
        <v>42</v>
      </c>
      <c r="I455" t="s">
        <v>1357</v>
      </c>
      <c r="J455" t="str">
        <f>HYPERLINK("http://twitter.com/AlexMeterissian")</f>
        <v>http://twitter.com/AlexMeterissian</v>
      </c>
      <c r="K455">
        <v>1261</v>
      </c>
      <c r="L455" t="s">
        <v>60</v>
      </c>
      <c r="N455" t="s">
        <v>61</v>
      </c>
      <c r="R455" t="s">
        <v>54</v>
      </c>
      <c r="S455" t="s">
        <v>1246</v>
      </c>
      <c r="T455" t="s">
        <v>1358</v>
      </c>
      <c r="U455" t="s">
        <v>1359</v>
      </c>
      <c r="W455">
        <v>0</v>
      </c>
      <c r="X455">
        <v>0</v>
      </c>
      <c r="AE455">
        <v>0</v>
      </c>
      <c r="AJ455" t="s">
        <v>46</v>
      </c>
      <c r="AK455" t="s">
        <v>47</v>
      </c>
    </row>
    <row r="456" spans="1:37" x14ac:dyDescent="0.25">
      <c r="A456" t="s">
        <v>36</v>
      </c>
      <c r="B456" t="s">
        <v>1360</v>
      </c>
      <c r="C456" t="s">
        <v>767</v>
      </c>
      <c r="D456" t="s">
        <v>46</v>
      </c>
      <c r="E456" t="s">
        <v>1361</v>
      </c>
      <c r="F456" t="s">
        <v>41</v>
      </c>
      <c r="G456" t="str">
        <f>HYPERLINK("https://www.instagram.com/p/CLVjDQUl-n2")</f>
        <v>https://www.instagram.com/p/CLVjDQUl-n2</v>
      </c>
      <c r="H456" t="s">
        <v>42</v>
      </c>
      <c r="I456" t="s">
        <v>1362</v>
      </c>
      <c r="J456" t="str">
        <f>HYPERLINK("http://instagram.com/sosialreklam")</f>
        <v>http://instagram.com/sosialreklam</v>
      </c>
      <c r="K456">
        <v>85737</v>
      </c>
      <c r="N456" t="s">
        <v>548</v>
      </c>
      <c r="O456" t="s">
        <v>1362</v>
      </c>
      <c r="P456" t="str">
        <f>HYPERLINK("http://instagram.com/sosialreklam")</f>
        <v>http://instagram.com/sosialreklam</v>
      </c>
      <c r="Q456">
        <v>85737</v>
      </c>
      <c r="R456" t="s">
        <v>54</v>
      </c>
      <c r="W456">
        <v>3</v>
      </c>
      <c r="X456">
        <v>3</v>
      </c>
      <c r="AE456">
        <v>0</v>
      </c>
      <c r="AI456" t="s">
        <v>1363</v>
      </c>
      <c r="AJ456" t="s">
        <v>46</v>
      </c>
      <c r="AK456" t="s">
        <v>47</v>
      </c>
    </row>
    <row r="457" spans="1:37" x14ac:dyDescent="0.25">
      <c r="A457" t="s">
        <v>36</v>
      </c>
      <c r="B457" t="s">
        <v>1360</v>
      </c>
      <c r="C457" t="s">
        <v>767</v>
      </c>
      <c r="D457" t="s">
        <v>46</v>
      </c>
      <c r="E457" t="s">
        <v>1361</v>
      </c>
      <c r="F457" t="s">
        <v>41</v>
      </c>
      <c r="G457" t="str">
        <f>HYPERLINK("https://www.instagram.com/p/CLVjC1UlIAj")</f>
        <v>https://www.instagram.com/p/CLVjC1UlIAj</v>
      </c>
      <c r="H457" t="s">
        <v>42</v>
      </c>
      <c r="I457" t="s">
        <v>1364</v>
      </c>
      <c r="J457" t="str">
        <f>HYPERLINK("http://instagram.com/smm_bakuaz")</f>
        <v>http://instagram.com/smm_bakuaz</v>
      </c>
      <c r="K457">
        <v>41991</v>
      </c>
      <c r="N457" t="s">
        <v>548</v>
      </c>
      <c r="O457" t="s">
        <v>1364</v>
      </c>
      <c r="P457" t="str">
        <f>HYPERLINK("http://instagram.com/smm_bakuaz")</f>
        <v>http://instagram.com/smm_bakuaz</v>
      </c>
      <c r="Q457">
        <v>41991</v>
      </c>
      <c r="R457" t="s">
        <v>54</v>
      </c>
      <c r="W457">
        <v>3</v>
      </c>
      <c r="X457">
        <v>3</v>
      </c>
      <c r="AE457">
        <v>0</v>
      </c>
      <c r="AI457" t="s">
        <v>1363</v>
      </c>
      <c r="AJ457" t="s">
        <v>46</v>
      </c>
      <c r="AK457" t="s">
        <v>47</v>
      </c>
    </row>
    <row r="458" spans="1:37" x14ac:dyDescent="0.25">
      <c r="A458" t="s">
        <v>36</v>
      </c>
      <c r="B458" t="s">
        <v>1360</v>
      </c>
      <c r="C458" t="s">
        <v>767</v>
      </c>
      <c r="D458" t="s">
        <v>46</v>
      </c>
      <c r="E458" t="s">
        <v>1361</v>
      </c>
      <c r="F458" t="s">
        <v>41</v>
      </c>
      <c r="G458" t="str">
        <f>HYPERLINK("https://www.instagram.com/p/CLVjCYLhwSb")</f>
        <v>https://www.instagram.com/p/CLVjCYLhwSb</v>
      </c>
      <c r="H458" t="s">
        <v>42</v>
      </c>
      <c r="I458" t="s">
        <v>1365</v>
      </c>
      <c r="J458" t="str">
        <f>HYPERLINK("http://instagram.com/smm_elcompany")</f>
        <v>http://instagram.com/smm_elcompany</v>
      </c>
      <c r="K458">
        <v>3112</v>
      </c>
      <c r="N458" t="s">
        <v>548</v>
      </c>
      <c r="O458" t="s">
        <v>1365</v>
      </c>
      <c r="P458" t="str">
        <f>HYPERLINK("http://instagram.com/smm_elcompany")</f>
        <v>http://instagram.com/smm_elcompany</v>
      </c>
      <c r="Q458">
        <v>3112</v>
      </c>
      <c r="R458" t="s">
        <v>54</v>
      </c>
      <c r="W458">
        <v>3</v>
      </c>
      <c r="X458">
        <v>3</v>
      </c>
      <c r="AE458">
        <v>0</v>
      </c>
      <c r="AI458" t="s">
        <v>1363</v>
      </c>
      <c r="AJ458" t="s">
        <v>46</v>
      </c>
      <c r="AK458" t="s">
        <v>47</v>
      </c>
    </row>
    <row r="459" spans="1:37" x14ac:dyDescent="0.25">
      <c r="A459" t="s">
        <v>36</v>
      </c>
      <c r="B459" t="s">
        <v>1366</v>
      </c>
      <c r="C459" t="s">
        <v>802</v>
      </c>
      <c r="D459" t="s">
        <v>46</v>
      </c>
      <c r="E459" t="s">
        <v>836</v>
      </c>
      <c r="F459" t="s">
        <v>58</v>
      </c>
      <c r="G459" t="str">
        <f>HYPERLINK("https://telegram.me/Instituti/13793")</f>
        <v>https://telegram.me/Instituti/13793</v>
      </c>
      <c r="H459" t="s">
        <v>42</v>
      </c>
      <c r="I459" t="s">
        <v>1095</v>
      </c>
      <c r="J459" t="str">
        <f t="shared" ref="J459:J465" si="0">HYPERLINK("https://telegram.me/1335432348")</f>
        <v>https://telegram.me/1335432348</v>
      </c>
      <c r="N459" t="s">
        <v>337</v>
      </c>
      <c r="O459" t="s">
        <v>1098</v>
      </c>
      <c r="P459" t="str">
        <f>HYPERLINK("https://telegram.me/instituti")</f>
        <v>https://telegram.me/instituti</v>
      </c>
      <c r="Q459">
        <v>26</v>
      </c>
      <c r="R459" t="s">
        <v>338</v>
      </c>
      <c r="AJ459" t="s">
        <v>46</v>
      </c>
      <c r="AK459" t="s">
        <v>47</v>
      </c>
    </row>
    <row r="460" spans="1:37" x14ac:dyDescent="0.25">
      <c r="A460" t="s">
        <v>36</v>
      </c>
      <c r="B460" t="s">
        <v>1366</v>
      </c>
      <c r="C460" t="s">
        <v>1093</v>
      </c>
      <c r="D460" t="s">
        <v>46</v>
      </c>
      <c r="E460" t="s">
        <v>836</v>
      </c>
      <c r="F460" t="s">
        <v>58</v>
      </c>
      <c r="G460" t="str">
        <f>HYPERLINK("https://telegram.me/Yoshlar_Hello/16005")</f>
        <v>https://telegram.me/Yoshlar_Hello/16005</v>
      </c>
      <c r="H460" t="s">
        <v>42</v>
      </c>
      <c r="I460" t="s">
        <v>1095</v>
      </c>
      <c r="J460" t="str">
        <f t="shared" si="0"/>
        <v>https://telegram.me/1335432348</v>
      </c>
      <c r="N460" t="s">
        <v>337</v>
      </c>
      <c r="O460" t="s">
        <v>1096</v>
      </c>
      <c r="P460" t="str">
        <f>HYPERLINK("https://telegram.me/yoshlar_hello")</f>
        <v>https://telegram.me/yoshlar_hello</v>
      </c>
      <c r="Q460">
        <v>767</v>
      </c>
      <c r="R460" t="s">
        <v>338</v>
      </c>
      <c r="AJ460" t="s">
        <v>46</v>
      </c>
      <c r="AK460" t="s">
        <v>47</v>
      </c>
    </row>
    <row r="461" spans="1:37" x14ac:dyDescent="0.25">
      <c r="A461" t="s">
        <v>36</v>
      </c>
      <c r="B461" t="s">
        <v>1366</v>
      </c>
      <c r="C461" t="s">
        <v>793</v>
      </c>
      <c r="D461" t="s">
        <v>46</v>
      </c>
      <c r="E461" t="s">
        <v>836</v>
      </c>
      <c r="F461" t="s">
        <v>58</v>
      </c>
      <c r="G461" t="str">
        <f>HYPERLINK("https://telegram.me/yoshlar_gruppa/117952")</f>
        <v>https://telegram.me/yoshlar_gruppa/117952</v>
      </c>
      <c r="H461" t="s">
        <v>42</v>
      </c>
      <c r="I461" t="s">
        <v>1095</v>
      </c>
      <c r="J461" t="str">
        <f t="shared" si="0"/>
        <v>https://telegram.me/1335432348</v>
      </c>
      <c r="N461" t="s">
        <v>337</v>
      </c>
      <c r="O461" t="s">
        <v>1097</v>
      </c>
      <c r="P461" t="str">
        <f>HYPERLINK("https://telegram.me/yoshlar_gruppa")</f>
        <v>https://telegram.me/yoshlar_gruppa</v>
      </c>
      <c r="Q461">
        <v>150</v>
      </c>
      <c r="R461" t="s">
        <v>338</v>
      </c>
      <c r="AJ461" t="s">
        <v>46</v>
      </c>
      <c r="AK461" t="s">
        <v>47</v>
      </c>
    </row>
    <row r="462" spans="1:37" x14ac:dyDescent="0.25">
      <c r="A462" t="s">
        <v>36</v>
      </c>
      <c r="B462" t="s">
        <v>1366</v>
      </c>
      <c r="C462" t="s">
        <v>846</v>
      </c>
      <c r="D462" t="s">
        <v>46</v>
      </c>
      <c r="E462" t="s">
        <v>836</v>
      </c>
      <c r="F462" t="s">
        <v>58</v>
      </c>
      <c r="G462" t="str">
        <f>HYPERLINK("https://telegram.me/ZAMONAMIZ_YOSHLARRI/5950")</f>
        <v>https://telegram.me/ZAMONAMIZ_YOSHLARRI/5950</v>
      </c>
      <c r="H462" t="s">
        <v>42</v>
      </c>
      <c r="I462" t="s">
        <v>1095</v>
      </c>
      <c r="J462" t="str">
        <f t="shared" si="0"/>
        <v>https://telegram.me/1335432348</v>
      </c>
      <c r="N462" t="s">
        <v>337</v>
      </c>
      <c r="O462" t="s">
        <v>1099</v>
      </c>
      <c r="P462" t="str">
        <f>HYPERLINK("https://telegram.me/zamonamiz_yoshlarri")</f>
        <v>https://telegram.me/zamonamiz_yoshlarri</v>
      </c>
      <c r="Q462">
        <v>96</v>
      </c>
      <c r="R462" t="s">
        <v>338</v>
      </c>
      <c r="AJ462" t="s">
        <v>46</v>
      </c>
      <c r="AK462" t="s">
        <v>47</v>
      </c>
    </row>
    <row r="463" spans="1:37" x14ac:dyDescent="0.25">
      <c r="A463" t="s">
        <v>36</v>
      </c>
      <c r="B463" t="s">
        <v>1366</v>
      </c>
      <c r="C463" t="s">
        <v>1060</v>
      </c>
      <c r="D463" t="s">
        <v>46</v>
      </c>
      <c r="E463" t="s">
        <v>836</v>
      </c>
      <c r="F463" t="s">
        <v>58</v>
      </c>
      <c r="G463" t="str">
        <f>HYPERLINK("https://telegram.me/xalqaro_mahalliy_konferensiyalar/2813")</f>
        <v>https://telegram.me/xalqaro_mahalliy_konferensiyalar/2813</v>
      </c>
      <c r="H463" t="s">
        <v>42</v>
      </c>
      <c r="I463" t="s">
        <v>1095</v>
      </c>
      <c r="J463" t="str">
        <f t="shared" si="0"/>
        <v>https://telegram.me/1335432348</v>
      </c>
      <c r="N463" t="s">
        <v>337</v>
      </c>
      <c r="O463" t="s">
        <v>1100</v>
      </c>
      <c r="P463" t="str">
        <f>HYPERLINK("https://telegram.me/xalqaro_mahalliy_konferensiyalar")</f>
        <v>https://telegram.me/xalqaro_mahalliy_konferensiyalar</v>
      </c>
      <c r="Q463">
        <v>115</v>
      </c>
      <c r="R463" t="s">
        <v>338</v>
      </c>
      <c r="AJ463" t="s">
        <v>46</v>
      </c>
      <c r="AK463" t="s">
        <v>47</v>
      </c>
    </row>
    <row r="464" spans="1:37" x14ac:dyDescent="0.25">
      <c r="A464" t="s">
        <v>36</v>
      </c>
      <c r="B464" t="s">
        <v>1366</v>
      </c>
      <c r="C464" t="s">
        <v>1250</v>
      </c>
      <c r="D464" t="s">
        <v>46</v>
      </c>
      <c r="E464" t="s">
        <v>836</v>
      </c>
      <c r="F464" t="s">
        <v>58</v>
      </c>
      <c r="G464" t="str">
        <f>HYPERLINK("https://telegram.me/T1D2T3U4/30793")</f>
        <v>https://telegram.me/T1D2T3U4/30793</v>
      </c>
      <c r="H464" t="s">
        <v>42</v>
      </c>
      <c r="I464" t="s">
        <v>1095</v>
      </c>
      <c r="J464" t="str">
        <f t="shared" si="0"/>
        <v>https://telegram.me/1335432348</v>
      </c>
      <c r="N464" t="s">
        <v>337</v>
      </c>
      <c r="O464" t="s">
        <v>1367</v>
      </c>
      <c r="P464" t="str">
        <f>HYPERLINK("https://telegram.me/t1d2t3u4")</f>
        <v>https://telegram.me/t1d2t3u4</v>
      </c>
      <c r="Q464">
        <v>166</v>
      </c>
      <c r="R464" t="s">
        <v>338</v>
      </c>
      <c r="AJ464" t="s">
        <v>46</v>
      </c>
      <c r="AK464" t="s">
        <v>47</v>
      </c>
    </row>
    <row r="465" spans="1:37" x14ac:dyDescent="0.25">
      <c r="A465" t="s">
        <v>36</v>
      </c>
      <c r="B465" t="s">
        <v>1366</v>
      </c>
      <c r="C465" t="s">
        <v>446</v>
      </c>
      <c r="D465" t="s">
        <v>46</v>
      </c>
      <c r="E465" t="s">
        <v>836</v>
      </c>
      <c r="F465" t="s">
        <v>58</v>
      </c>
      <c r="G465" t="str">
        <f>HYPERLINK("https://telegram.me/JizzaxDavlatPedagogI/75643")</f>
        <v>https://telegram.me/JizzaxDavlatPedagogI/75643</v>
      </c>
      <c r="H465" t="s">
        <v>42</v>
      </c>
      <c r="I465" t="s">
        <v>1095</v>
      </c>
      <c r="J465" t="str">
        <f t="shared" si="0"/>
        <v>https://telegram.me/1335432348</v>
      </c>
      <c r="N465" t="s">
        <v>337</v>
      </c>
      <c r="O465" t="s">
        <v>1103</v>
      </c>
      <c r="P465" t="str">
        <f>HYPERLINK("https://telegram.me/jizzaxdavlatpedagogi")</f>
        <v>https://telegram.me/jizzaxdavlatpedagogi</v>
      </c>
      <c r="Q465">
        <v>515</v>
      </c>
      <c r="R465" t="s">
        <v>338</v>
      </c>
      <c r="AJ465" t="s">
        <v>46</v>
      </c>
      <c r="AK465" t="s">
        <v>47</v>
      </c>
    </row>
    <row r="466" spans="1:37" x14ac:dyDescent="0.25">
      <c r="A466" t="s">
        <v>36</v>
      </c>
      <c r="B466" t="s">
        <v>1366</v>
      </c>
      <c r="C466" t="s">
        <v>1368</v>
      </c>
      <c r="D466" t="s">
        <v>46</v>
      </c>
      <c r="E466" t="s">
        <v>91</v>
      </c>
      <c r="F466" t="s">
        <v>58</v>
      </c>
      <c r="G466" t="str">
        <f>HYPERLINK("https://twitter.com/4765409266/status/1361505616947277825")</f>
        <v>https://twitter.com/4765409266/status/1361505616947277825</v>
      </c>
      <c r="H466" t="s">
        <v>42</v>
      </c>
      <c r="I466" t="s">
        <v>1369</v>
      </c>
      <c r="J466" t="str">
        <f>HYPERLINK("http://twitter.com/MadeByAMind")</f>
        <v>http://twitter.com/MadeByAMind</v>
      </c>
      <c r="K466">
        <v>1804</v>
      </c>
      <c r="N466" t="s">
        <v>61</v>
      </c>
      <c r="R466" t="s">
        <v>54</v>
      </c>
      <c r="S466" t="s">
        <v>1370</v>
      </c>
      <c r="T466" t="s">
        <v>1371</v>
      </c>
      <c r="W466">
        <v>0</v>
      </c>
      <c r="X466">
        <v>0</v>
      </c>
      <c r="AE466">
        <v>0</v>
      </c>
      <c r="AJ466" t="s">
        <v>46</v>
      </c>
      <c r="AK466" t="s">
        <v>47</v>
      </c>
    </row>
    <row r="467" spans="1:37" x14ac:dyDescent="0.25">
      <c r="A467" t="s">
        <v>36</v>
      </c>
      <c r="B467" t="s">
        <v>1372</v>
      </c>
      <c r="C467" t="s">
        <v>1373</v>
      </c>
      <c r="D467" t="s">
        <v>46</v>
      </c>
      <c r="E467" t="s">
        <v>91</v>
      </c>
      <c r="F467" t="s">
        <v>58</v>
      </c>
      <c r="G467" t="str">
        <f>HYPERLINK("https://twitter.com/349296947/status/1361505455638409219")</f>
        <v>https://twitter.com/349296947/status/1361505455638409219</v>
      </c>
      <c r="H467" t="s">
        <v>42</v>
      </c>
      <c r="I467" t="s">
        <v>1374</v>
      </c>
      <c r="J467" t="str">
        <f>HYPERLINK("http://twitter.com/vicgerami")</f>
        <v>http://twitter.com/vicgerami</v>
      </c>
      <c r="K467">
        <v>4325</v>
      </c>
      <c r="N467" t="s">
        <v>61</v>
      </c>
      <c r="R467" t="s">
        <v>54</v>
      </c>
      <c r="S467" t="s">
        <v>166</v>
      </c>
      <c r="T467" t="s">
        <v>487</v>
      </c>
      <c r="U467" t="s">
        <v>499</v>
      </c>
      <c r="W467">
        <v>0</v>
      </c>
      <c r="X467">
        <v>0</v>
      </c>
      <c r="AE467">
        <v>0</v>
      </c>
      <c r="AJ467" t="s">
        <v>46</v>
      </c>
      <c r="AK467" t="s">
        <v>47</v>
      </c>
    </row>
    <row r="468" spans="1:37" x14ac:dyDescent="0.25">
      <c r="A468" t="s">
        <v>36</v>
      </c>
      <c r="B468" t="s">
        <v>1375</v>
      </c>
      <c r="C468" t="s">
        <v>1376</v>
      </c>
      <c r="D468" t="s">
        <v>524</v>
      </c>
      <c r="E468" t="s">
        <v>1377</v>
      </c>
      <c r="F468" t="s">
        <v>73</v>
      </c>
      <c r="G468" t="str">
        <f>HYPERLINK("https://www.facebook.com/groups/768797000262323/permalink/1093411847800835/?comment_id=1093559141119439")</f>
        <v>https://www.facebook.com/groups/768797000262323/permalink/1093411847800835/?comment_id=1093559141119439</v>
      </c>
      <c r="H468" t="s">
        <v>42</v>
      </c>
      <c r="I468" t="s">
        <v>1378</v>
      </c>
      <c r="J468" t="str">
        <f>HYPERLINK("https://www.facebook.com/100038973391133")</f>
        <v>https://www.facebook.com/100038973391133</v>
      </c>
      <c r="K468">
        <v>432</v>
      </c>
      <c r="L468" t="s">
        <v>60</v>
      </c>
      <c r="N468" t="s">
        <v>68</v>
      </c>
      <c r="O468" t="s">
        <v>1379</v>
      </c>
      <c r="P468" t="str">
        <f>HYPERLINK("https://www.facebook.com/768797000262323")</f>
        <v>https://www.facebook.com/768797000262323</v>
      </c>
      <c r="Q468">
        <v>38445</v>
      </c>
      <c r="R468" t="s">
        <v>54</v>
      </c>
      <c r="S468" t="s">
        <v>55</v>
      </c>
      <c r="T468" t="s">
        <v>70</v>
      </c>
      <c r="U468" t="s">
        <v>70</v>
      </c>
      <c r="W468">
        <v>0</v>
      </c>
      <c r="X468">
        <v>0</v>
      </c>
      <c r="AE468">
        <v>0</v>
      </c>
      <c r="AJ468" t="s">
        <v>46</v>
      </c>
      <c r="AK468" t="s">
        <v>47</v>
      </c>
    </row>
    <row r="469" spans="1:37" x14ac:dyDescent="0.25">
      <c r="A469" t="s">
        <v>36</v>
      </c>
      <c r="B469" t="s">
        <v>1380</v>
      </c>
      <c r="C469" t="s">
        <v>1255</v>
      </c>
      <c r="D469" t="s">
        <v>46</v>
      </c>
      <c r="E469" t="s">
        <v>1381</v>
      </c>
      <c r="F469" t="s">
        <v>58</v>
      </c>
      <c r="G469" t="str">
        <f>HYPERLINK("https://telegram.me/Amirxon_Umarov_MY5_Group/91988")</f>
        <v>https://telegram.me/Amirxon_Umarov_MY5_Group/91988</v>
      </c>
      <c r="H469" t="s">
        <v>42</v>
      </c>
      <c r="I469" t="s">
        <v>1382</v>
      </c>
      <c r="J469" t="str">
        <f>HYPERLINK("https://telegram.me/amirxon_umarov_my5_group")</f>
        <v>https://telegram.me/amirxon_umarov_my5_group</v>
      </c>
      <c r="K469">
        <v>267</v>
      </c>
      <c r="L469" t="s">
        <v>52</v>
      </c>
      <c r="N469" t="s">
        <v>337</v>
      </c>
      <c r="O469" t="s">
        <v>1382</v>
      </c>
      <c r="P469" t="str">
        <f>HYPERLINK("https://telegram.me/amirxon_umarov_my5_group")</f>
        <v>https://telegram.me/amirxon_umarov_my5_group</v>
      </c>
      <c r="Q469">
        <v>267</v>
      </c>
      <c r="R469" t="s">
        <v>338</v>
      </c>
      <c r="AJ469" t="s">
        <v>46</v>
      </c>
      <c r="AK469" t="s">
        <v>47</v>
      </c>
    </row>
    <row r="470" spans="1:37" x14ac:dyDescent="0.25">
      <c r="A470" t="s">
        <v>36</v>
      </c>
      <c r="B470" t="s">
        <v>1383</v>
      </c>
      <c r="C470" t="s">
        <v>1384</v>
      </c>
      <c r="D470" t="s">
        <v>46</v>
      </c>
      <c r="E470" t="s">
        <v>91</v>
      </c>
      <c r="F470" t="s">
        <v>41</v>
      </c>
      <c r="G470" t="str">
        <f>HYPERLINK("https://twitter.com/359897083/status/1361504345150398466")</f>
        <v>https://twitter.com/359897083/status/1361504345150398466</v>
      </c>
      <c r="H470" t="s">
        <v>42</v>
      </c>
      <c r="I470" t="s">
        <v>1385</v>
      </c>
      <c r="J470" t="str">
        <f>HYPERLINK("http://twitter.com/AdamSmithMD")</f>
        <v>http://twitter.com/AdamSmithMD</v>
      </c>
      <c r="K470">
        <v>4025</v>
      </c>
      <c r="L470" t="s">
        <v>60</v>
      </c>
      <c r="N470" t="s">
        <v>61</v>
      </c>
      <c r="R470" t="s">
        <v>54</v>
      </c>
      <c r="S470" t="s">
        <v>166</v>
      </c>
      <c r="W470">
        <v>0</v>
      </c>
      <c r="X470">
        <v>0</v>
      </c>
      <c r="AE470">
        <v>0</v>
      </c>
      <c r="AF470">
        <v>0</v>
      </c>
      <c r="AJ470" t="s">
        <v>46</v>
      </c>
      <c r="AK470" t="s">
        <v>47</v>
      </c>
    </row>
    <row r="471" spans="1:37" x14ac:dyDescent="0.25">
      <c r="A471" t="s">
        <v>36</v>
      </c>
      <c r="B471" t="s">
        <v>1386</v>
      </c>
      <c r="C471" t="s">
        <v>559</v>
      </c>
      <c r="D471" t="s">
        <v>1088</v>
      </c>
      <c r="E471" t="s">
        <v>1387</v>
      </c>
      <c r="F471" t="s">
        <v>73</v>
      </c>
      <c r="G471" t="str">
        <f>HYPERLINK("https://telegram.me/FarDUyoshlariTg/410694")</f>
        <v>https://telegram.me/FarDUyoshlariTg/410694</v>
      </c>
      <c r="H471" t="s">
        <v>42</v>
      </c>
      <c r="I471" t="s">
        <v>1388</v>
      </c>
      <c r="J471" t="str">
        <f>HYPERLINK("https://telegram.me/1695518581")</f>
        <v>https://telegram.me/1695518581</v>
      </c>
      <c r="N471" t="s">
        <v>337</v>
      </c>
      <c r="O471" t="s">
        <v>1091</v>
      </c>
      <c r="P471" t="str">
        <f>HYPERLINK("https://telegram.me/farduyoshlaritg")</f>
        <v>https://telegram.me/farduyoshlaritg</v>
      </c>
      <c r="Q471">
        <v>1509</v>
      </c>
      <c r="R471" t="s">
        <v>338</v>
      </c>
      <c r="AJ471" t="s">
        <v>46</v>
      </c>
      <c r="AK471" t="s">
        <v>47</v>
      </c>
    </row>
    <row r="472" spans="1:37" x14ac:dyDescent="0.25">
      <c r="A472" t="s">
        <v>36</v>
      </c>
      <c r="B472" t="s">
        <v>1389</v>
      </c>
      <c r="C472" t="s">
        <v>292</v>
      </c>
      <c r="D472" t="s">
        <v>46</v>
      </c>
      <c r="E472" t="s">
        <v>1009</v>
      </c>
      <c r="F472" t="s">
        <v>58</v>
      </c>
      <c r="G472" t="str">
        <f>HYPERLINK("https://www.facebook.com/vahid.ibrahimov.7330/posts/777957613119551")</f>
        <v>https://www.facebook.com/vahid.ibrahimov.7330/posts/777957613119551</v>
      </c>
      <c r="H472" t="s">
        <v>211</v>
      </c>
      <c r="I472" t="s">
        <v>1390</v>
      </c>
      <c r="J472" t="str">
        <f>HYPERLINK("https://www.facebook.com/100027159579344")</f>
        <v>https://www.facebook.com/100027159579344</v>
      </c>
      <c r="K472">
        <v>1524</v>
      </c>
      <c r="L472" t="s">
        <v>60</v>
      </c>
      <c r="N472" t="s">
        <v>68</v>
      </c>
      <c r="O472" t="s">
        <v>1390</v>
      </c>
      <c r="P472" t="str">
        <f>HYPERLINK("https://www.facebook.com/100027159579344")</f>
        <v>https://www.facebook.com/100027159579344</v>
      </c>
      <c r="Q472">
        <v>1524</v>
      </c>
      <c r="R472" t="s">
        <v>54</v>
      </c>
      <c r="W472">
        <v>0</v>
      </c>
      <c r="X472">
        <v>0</v>
      </c>
      <c r="AE472">
        <v>0</v>
      </c>
      <c r="AF472">
        <v>0</v>
      </c>
      <c r="AJ472" t="s">
        <v>46</v>
      </c>
      <c r="AK472" t="s">
        <v>47</v>
      </c>
    </row>
    <row r="473" spans="1:37" x14ac:dyDescent="0.25">
      <c r="A473" t="s">
        <v>36</v>
      </c>
      <c r="B473" t="s">
        <v>1391</v>
      </c>
      <c r="C473" t="s">
        <v>1392</v>
      </c>
      <c r="D473" t="s">
        <v>46</v>
      </c>
      <c r="E473" t="s">
        <v>120</v>
      </c>
      <c r="F473" t="s">
        <v>58</v>
      </c>
      <c r="G473" t="str">
        <f>HYPERLINK("https://twitter.com/1343169036159492096/status/1361502221171572740")</f>
        <v>https://twitter.com/1343169036159492096/status/1361502221171572740</v>
      </c>
      <c r="H473" t="s">
        <v>42</v>
      </c>
      <c r="I473" t="s">
        <v>1074</v>
      </c>
      <c r="J473" t="str">
        <f>HYPERLINK("http://twitter.com/zVj08t4YSsX2YsS")</f>
        <v>http://twitter.com/zVj08t4YSsX2YsS</v>
      </c>
      <c r="K473">
        <v>5</v>
      </c>
      <c r="L473" t="s">
        <v>60</v>
      </c>
      <c r="N473" t="s">
        <v>61</v>
      </c>
      <c r="R473" t="s">
        <v>54</v>
      </c>
      <c r="W473">
        <v>0</v>
      </c>
      <c r="X473">
        <v>0</v>
      </c>
      <c r="AE473">
        <v>0</v>
      </c>
      <c r="AI473" t="str">
        <f>HYPERLINK("https://pbs.twimg.com/media/EuQRBAhWgAA24GY.jpg")</f>
        <v>https://pbs.twimg.com/media/EuQRBAhWgAA24GY.jpg</v>
      </c>
      <c r="AJ473" t="s">
        <v>46</v>
      </c>
      <c r="AK473" t="s">
        <v>47</v>
      </c>
    </row>
    <row r="474" spans="1:37" x14ac:dyDescent="0.25">
      <c r="A474" t="s">
        <v>36</v>
      </c>
      <c r="B474" t="s">
        <v>1393</v>
      </c>
      <c r="C474" t="s">
        <v>292</v>
      </c>
      <c r="D474" t="s">
        <v>46</v>
      </c>
      <c r="E474" t="s">
        <v>593</v>
      </c>
      <c r="F474" t="s">
        <v>41</v>
      </c>
      <c r="G474" t="str">
        <f>HYPERLINK("https://www.facebook.com/vahid.ibrahimov.7330/posts/777956289786350")</f>
        <v>https://www.facebook.com/vahid.ibrahimov.7330/posts/777956289786350</v>
      </c>
      <c r="H474" t="s">
        <v>42</v>
      </c>
      <c r="I474" t="s">
        <v>1390</v>
      </c>
      <c r="J474" t="str">
        <f>HYPERLINK("https://www.facebook.com/100027159579344")</f>
        <v>https://www.facebook.com/100027159579344</v>
      </c>
      <c r="K474">
        <v>1524</v>
      </c>
      <c r="L474" t="s">
        <v>60</v>
      </c>
      <c r="N474" t="s">
        <v>68</v>
      </c>
      <c r="O474" t="s">
        <v>1390</v>
      </c>
      <c r="P474" t="str">
        <f>HYPERLINK("https://www.facebook.com/100027159579344")</f>
        <v>https://www.facebook.com/100027159579344</v>
      </c>
      <c r="Q474">
        <v>1524</v>
      </c>
      <c r="R474" t="s">
        <v>54</v>
      </c>
      <c r="W474">
        <v>0</v>
      </c>
      <c r="X474">
        <v>0</v>
      </c>
      <c r="AE474">
        <v>0</v>
      </c>
      <c r="AF474">
        <v>0</v>
      </c>
      <c r="AI474" t="str">
        <f>HYPERLINK("https://azsiyaset.com/images/article/2771/thumb1200x630.jpg")</f>
        <v>https://azsiyaset.com/images/article/2771/thumb1200x630.jpg</v>
      </c>
      <c r="AJ474" t="s">
        <v>46</v>
      </c>
      <c r="AK474" t="s">
        <v>47</v>
      </c>
    </row>
    <row r="475" spans="1:37" x14ac:dyDescent="0.25">
      <c r="A475" t="s">
        <v>36</v>
      </c>
      <c r="B475" t="s">
        <v>1394</v>
      </c>
      <c r="C475" t="s">
        <v>1395</v>
      </c>
      <c r="D475" t="s">
        <v>46</v>
      </c>
      <c r="E475" t="s">
        <v>1396</v>
      </c>
      <c r="F475" t="s">
        <v>41</v>
      </c>
      <c r="G475" t="str">
        <f>HYPERLINK("https://telegram.me/Konferensiya_tanlov/42375")</f>
        <v>https://telegram.me/Konferensiya_tanlov/42375</v>
      </c>
      <c r="H475" t="s">
        <v>42</v>
      </c>
      <c r="I475" t="s">
        <v>1397</v>
      </c>
      <c r="J475" t="str">
        <f>HYPERLINK("https://telegram.me/leader_man_01")</f>
        <v>https://telegram.me/leader_man_01</v>
      </c>
      <c r="L475" t="s">
        <v>60</v>
      </c>
      <c r="N475" t="s">
        <v>337</v>
      </c>
      <c r="O475" t="s">
        <v>1398</v>
      </c>
      <c r="P475" t="str">
        <f>HYPERLINK("https://telegram.me/konferensiya_tanlov")</f>
        <v>https://telegram.me/konferensiya_tanlov</v>
      </c>
      <c r="Q475">
        <v>4977</v>
      </c>
      <c r="R475" t="s">
        <v>338</v>
      </c>
      <c r="AJ475" t="s">
        <v>46</v>
      </c>
      <c r="AK475" t="s">
        <v>47</v>
      </c>
    </row>
    <row r="476" spans="1:37" x14ac:dyDescent="0.25">
      <c r="A476" t="s">
        <v>36</v>
      </c>
      <c r="B476" t="s">
        <v>1394</v>
      </c>
      <c r="C476" t="s">
        <v>1399</v>
      </c>
      <c r="D476" t="s">
        <v>46</v>
      </c>
      <c r="E476" t="s">
        <v>1400</v>
      </c>
      <c r="F476" t="s">
        <v>58</v>
      </c>
      <c r="G476" t="str">
        <f>HYPERLINK("https://www.facebook.com/elsen.elekberov.167/posts/1113762829059597")</f>
        <v>https://www.facebook.com/elsen.elekberov.167/posts/1113762829059597</v>
      </c>
      <c r="H476" t="s">
        <v>42</v>
      </c>
      <c r="I476" t="s">
        <v>1401</v>
      </c>
      <c r="J476" t="str">
        <f>HYPERLINK("https://www.facebook.com/100012776703235")</f>
        <v>https://www.facebook.com/100012776703235</v>
      </c>
      <c r="K476">
        <v>0</v>
      </c>
      <c r="L476" t="s">
        <v>60</v>
      </c>
      <c r="N476" t="s">
        <v>68</v>
      </c>
      <c r="O476" t="s">
        <v>1401</v>
      </c>
      <c r="P476" t="str">
        <f>HYPERLINK("https://www.facebook.com/100012776703235")</f>
        <v>https://www.facebook.com/100012776703235</v>
      </c>
      <c r="Q476">
        <v>0</v>
      </c>
      <c r="R476" t="s">
        <v>54</v>
      </c>
      <c r="S476" t="s">
        <v>55</v>
      </c>
      <c r="T476" t="s">
        <v>70</v>
      </c>
      <c r="U476" t="s">
        <v>70</v>
      </c>
      <c r="W476">
        <v>0</v>
      </c>
      <c r="X476">
        <v>0</v>
      </c>
      <c r="AE476">
        <v>0</v>
      </c>
      <c r="AF476">
        <v>0</v>
      </c>
      <c r="AI476" t="str">
        <f>HYPERLINK("https://hit.az/file/articles/2021/02/12/1613112687_untitled-1.jpg")</f>
        <v>https://hit.az/file/articles/2021/02/12/1613112687_untitled-1.jpg</v>
      </c>
      <c r="AJ476" t="s">
        <v>46</v>
      </c>
      <c r="AK476" t="s">
        <v>47</v>
      </c>
    </row>
    <row r="477" spans="1:37" x14ac:dyDescent="0.25">
      <c r="A477" t="s">
        <v>36</v>
      </c>
      <c r="B477" t="s">
        <v>1402</v>
      </c>
      <c r="C477" t="s">
        <v>939</v>
      </c>
      <c r="D477" t="s">
        <v>1403</v>
      </c>
      <c r="E477" t="s">
        <v>1404</v>
      </c>
      <c r="F477" t="s">
        <v>41</v>
      </c>
      <c r="G477" t="str">
        <f>HYPERLINK("https://www.youtube.com/watch?v=LPJiI8EHbvI")</f>
        <v>https://www.youtube.com/watch?v=LPJiI8EHbvI</v>
      </c>
      <c r="H477" t="s">
        <v>42</v>
      </c>
      <c r="I477" t="s">
        <v>1405</v>
      </c>
      <c r="J477" t="str">
        <f>HYPERLINK("https://www.youtube.com/channel/UCQlFQJ0L9Z3rbMIcmRjiOFg")</f>
        <v>https://www.youtube.com/channel/UCQlFQJ0L9Z3rbMIcmRjiOFg</v>
      </c>
      <c r="K477">
        <v>38</v>
      </c>
      <c r="N477" t="s">
        <v>165</v>
      </c>
      <c r="O477" t="s">
        <v>1405</v>
      </c>
      <c r="P477" t="str">
        <f>HYPERLINK("https://www.youtube.com/channel/UCQlFQJ0L9Z3rbMIcmRjiOFg")</f>
        <v>https://www.youtube.com/channel/UCQlFQJ0L9Z3rbMIcmRjiOFg</v>
      </c>
      <c r="Q477">
        <v>38</v>
      </c>
      <c r="R477" t="s">
        <v>54</v>
      </c>
      <c r="S477" t="s">
        <v>45</v>
      </c>
      <c r="T477" t="s">
        <v>1406</v>
      </c>
      <c r="U477" t="s">
        <v>1407</v>
      </c>
      <c r="W477">
        <v>0</v>
      </c>
      <c r="X477">
        <v>0</v>
      </c>
      <c r="AE477">
        <v>0</v>
      </c>
      <c r="AG477">
        <v>0</v>
      </c>
      <c r="AI477" t="str">
        <f>HYPERLINK("https://i.ytimg.com/vi/LPJiI8EHbvI/maxresdefault.jpg")</f>
        <v>https://i.ytimg.com/vi/LPJiI8EHbvI/maxresdefault.jpg</v>
      </c>
      <c r="AJ477" t="s">
        <v>46</v>
      </c>
      <c r="AK477" t="s">
        <v>47</v>
      </c>
    </row>
    <row r="478" spans="1:37" x14ac:dyDescent="0.25">
      <c r="A478" t="s">
        <v>36</v>
      </c>
      <c r="B478" t="s">
        <v>1402</v>
      </c>
      <c r="C478" t="s">
        <v>559</v>
      </c>
      <c r="D478" t="s">
        <v>1088</v>
      </c>
      <c r="E478" t="s">
        <v>46</v>
      </c>
      <c r="F478" t="s">
        <v>73</v>
      </c>
      <c r="G478" t="str">
        <f>HYPERLINK("https://telegram.me/FarDUyoshlariTg/410688")</f>
        <v>https://telegram.me/FarDUyoshlariTg/410688</v>
      </c>
      <c r="H478" t="s">
        <v>42</v>
      </c>
      <c r="I478" t="s">
        <v>1408</v>
      </c>
      <c r="J478" t="str">
        <f>HYPERLINK("https://telegram.me/ixtiandir_i")</f>
        <v>https://telegram.me/ixtiandir_i</v>
      </c>
      <c r="N478" t="s">
        <v>337</v>
      </c>
      <c r="O478" t="s">
        <v>1091</v>
      </c>
      <c r="P478" t="str">
        <f>HYPERLINK("https://telegram.me/farduyoshlaritg")</f>
        <v>https://telegram.me/farduyoshlaritg</v>
      </c>
      <c r="Q478">
        <v>1509</v>
      </c>
      <c r="R478" t="s">
        <v>338</v>
      </c>
      <c r="AJ478" t="s">
        <v>46</v>
      </c>
      <c r="AK478" t="s">
        <v>47</v>
      </c>
    </row>
    <row r="479" spans="1:37" x14ac:dyDescent="0.25">
      <c r="A479" t="s">
        <v>36</v>
      </c>
      <c r="B479" t="s">
        <v>1402</v>
      </c>
      <c r="C479" t="s">
        <v>559</v>
      </c>
      <c r="D479" t="s">
        <v>1088</v>
      </c>
      <c r="E479" t="s">
        <v>1409</v>
      </c>
      <c r="F479" t="s">
        <v>73</v>
      </c>
      <c r="G479" t="str">
        <f>HYPERLINK("https://telegram.me/FarDUyoshlariTg/410686")</f>
        <v>https://telegram.me/FarDUyoshlariTg/410686</v>
      </c>
      <c r="H479" t="s">
        <v>42</v>
      </c>
      <c r="I479" t="s">
        <v>1410</v>
      </c>
      <c r="J479" t="str">
        <f>HYPERLINK("https://telegram.me/jo93xa")</f>
        <v>https://telegram.me/jo93xa</v>
      </c>
      <c r="N479" t="s">
        <v>337</v>
      </c>
      <c r="O479" t="s">
        <v>1091</v>
      </c>
      <c r="P479" t="str">
        <f>HYPERLINK("https://telegram.me/farduyoshlaritg")</f>
        <v>https://telegram.me/farduyoshlaritg</v>
      </c>
      <c r="Q479">
        <v>1509</v>
      </c>
      <c r="R479" t="s">
        <v>338</v>
      </c>
      <c r="AJ479" t="s">
        <v>46</v>
      </c>
      <c r="AK479" t="s">
        <v>47</v>
      </c>
    </row>
    <row r="480" spans="1:37" x14ac:dyDescent="0.25">
      <c r="A480" t="s">
        <v>36</v>
      </c>
      <c r="B480" t="s">
        <v>1411</v>
      </c>
      <c r="C480" t="s">
        <v>1412</v>
      </c>
      <c r="D480" t="s">
        <v>46</v>
      </c>
      <c r="E480" t="s">
        <v>599</v>
      </c>
      <c r="F480" t="s">
        <v>58</v>
      </c>
      <c r="G480" t="str">
        <f>HYPERLINK("https://twitter.com/2737575429/status/1361501038205956118")</f>
        <v>https://twitter.com/2737575429/status/1361501038205956118</v>
      </c>
      <c r="H480" t="s">
        <v>42</v>
      </c>
      <c r="I480" t="s">
        <v>1413</v>
      </c>
      <c r="J480" t="str">
        <f>HYPERLINK("http://twitter.com/AfremBars")</f>
        <v>http://twitter.com/AfremBars</v>
      </c>
      <c r="K480">
        <v>622</v>
      </c>
      <c r="L480" t="s">
        <v>60</v>
      </c>
      <c r="N480" t="s">
        <v>61</v>
      </c>
      <c r="R480" t="s">
        <v>54</v>
      </c>
      <c r="W480">
        <v>0</v>
      </c>
      <c r="X480">
        <v>0</v>
      </c>
      <c r="AE480">
        <v>0</v>
      </c>
      <c r="AJ480" t="s">
        <v>46</v>
      </c>
      <c r="AK480" t="s">
        <v>47</v>
      </c>
    </row>
    <row r="481" spans="1:37" x14ac:dyDescent="0.25">
      <c r="A481" t="s">
        <v>36</v>
      </c>
      <c r="B481" t="s">
        <v>1411</v>
      </c>
      <c r="C481" t="s">
        <v>559</v>
      </c>
      <c r="D481" t="s">
        <v>1088</v>
      </c>
      <c r="E481" t="s">
        <v>1414</v>
      </c>
      <c r="F481" t="s">
        <v>73</v>
      </c>
      <c r="G481" t="str">
        <f>HYPERLINK("https://telegram.me/FarDUyoshlariTg/410682")</f>
        <v>https://telegram.me/FarDUyoshlariTg/410682</v>
      </c>
      <c r="H481" t="s">
        <v>42</v>
      </c>
      <c r="I481" t="s">
        <v>1415</v>
      </c>
      <c r="J481" t="str">
        <f>HYPERLINK("https://telegram.me/raxmonov6527")</f>
        <v>https://telegram.me/raxmonov6527</v>
      </c>
      <c r="N481" t="s">
        <v>337</v>
      </c>
      <c r="O481" t="s">
        <v>1091</v>
      </c>
      <c r="P481" t="str">
        <f>HYPERLINK("https://telegram.me/farduyoshlaritg")</f>
        <v>https://telegram.me/farduyoshlaritg</v>
      </c>
      <c r="Q481">
        <v>1509</v>
      </c>
      <c r="R481" t="s">
        <v>338</v>
      </c>
      <c r="AJ481" t="s">
        <v>46</v>
      </c>
      <c r="AK481" t="s">
        <v>47</v>
      </c>
    </row>
    <row r="482" spans="1:37" x14ac:dyDescent="0.25">
      <c r="A482" t="s">
        <v>36</v>
      </c>
      <c r="B482" t="s">
        <v>1416</v>
      </c>
      <c r="C482" t="s">
        <v>559</v>
      </c>
      <c r="D482" t="s">
        <v>1088</v>
      </c>
      <c r="E482" t="s">
        <v>1417</v>
      </c>
      <c r="F482" t="s">
        <v>73</v>
      </c>
      <c r="G482" t="str">
        <f>HYPERLINK("https://telegram.me/FarDUyoshlariTg/410676")</f>
        <v>https://telegram.me/FarDUyoshlariTg/410676</v>
      </c>
      <c r="H482" t="s">
        <v>42</v>
      </c>
      <c r="I482" t="s">
        <v>1418</v>
      </c>
      <c r="J482" t="str">
        <f>HYPERLINK("https://telegram.me/rustamjon_daminov")</f>
        <v>https://telegram.me/rustamjon_daminov</v>
      </c>
      <c r="N482" t="s">
        <v>337</v>
      </c>
      <c r="O482" t="s">
        <v>1091</v>
      </c>
      <c r="P482" t="str">
        <f>HYPERLINK("https://telegram.me/farduyoshlaritg")</f>
        <v>https://telegram.me/farduyoshlaritg</v>
      </c>
      <c r="Q482">
        <v>1509</v>
      </c>
      <c r="R482" t="s">
        <v>338</v>
      </c>
      <c r="AJ482" t="s">
        <v>46</v>
      </c>
      <c r="AK482" t="s">
        <v>47</v>
      </c>
    </row>
    <row r="483" spans="1:37" x14ac:dyDescent="0.25">
      <c r="A483" t="s">
        <v>36</v>
      </c>
      <c r="B483" t="s">
        <v>1419</v>
      </c>
      <c r="C483" t="s">
        <v>554</v>
      </c>
      <c r="D483" t="s">
        <v>46</v>
      </c>
      <c r="E483" t="s">
        <v>1088</v>
      </c>
      <c r="F483" t="s">
        <v>73</v>
      </c>
      <c r="G483" t="str">
        <f>HYPERLINK("https://telegram.me/FarDUyoshlariTg/410672")</f>
        <v>https://telegram.me/FarDUyoshlariTg/410672</v>
      </c>
      <c r="H483" t="s">
        <v>42</v>
      </c>
      <c r="I483" t="s">
        <v>1420</v>
      </c>
      <c r="J483" t="str">
        <f>HYPERLINK("https://telegram.me/inomov2560")</f>
        <v>https://telegram.me/inomov2560</v>
      </c>
      <c r="N483" t="s">
        <v>337</v>
      </c>
      <c r="O483" t="s">
        <v>1091</v>
      </c>
      <c r="P483" t="str">
        <f>HYPERLINK("https://telegram.me/farduyoshlaritg")</f>
        <v>https://telegram.me/farduyoshlaritg</v>
      </c>
      <c r="Q483">
        <v>1509</v>
      </c>
      <c r="R483" t="s">
        <v>338</v>
      </c>
      <c r="AJ483" t="s">
        <v>46</v>
      </c>
      <c r="AK483" t="s">
        <v>47</v>
      </c>
    </row>
    <row r="484" spans="1:37" x14ac:dyDescent="0.25">
      <c r="A484" t="s">
        <v>36</v>
      </c>
      <c r="B484" t="s">
        <v>1419</v>
      </c>
      <c r="C484" t="s">
        <v>1421</v>
      </c>
      <c r="D484" t="s">
        <v>46</v>
      </c>
      <c r="E484" t="s">
        <v>1422</v>
      </c>
      <c r="F484" t="s">
        <v>86</v>
      </c>
      <c r="G484" t="str">
        <f>HYPERLINK("https://twitter.com/1313572241636982784/status/1361500134555734017")</f>
        <v>https://twitter.com/1313572241636982784/status/1361500134555734017</v>
      </c>
      <c r="H484" t="s">
        <v>42</v>
      </c>
      <c r="I484" t="s">
        <v>1423</v>
      </c>
      <c r="J484" t="str">
        <f>HYPERLINK("http://twitter.com/SaraRight5")</f>
        <v>http://twitter.com/SaraRight5</v>
      </c>
      <c r="K484">
        <v>66</v>
      </c>
      <c r="N484" t="s">
        <v>61</v>
      </c>
      <c r="R484" t="s">
        <v>54</v>
      </c>
      <c r="S484" t="s">
        <v>166</v>
      </c>
      <c r="W484">
        <v>0</v>
      </c>
      <c r="X484">
        <v>0</v>
      </c>
      <c r="AE484">
        <v>0</v>
      </c>
      <c r="AF484">
        <v>0</v>
      </c>
      <c r="AJ484" t="s">
        <v>46</v>
      </c>
      <c r="AK484" t="s">
        <v>47</v>
      </c>
    </row>
    <row r="485" spans="1:37" x14ac:dyDescent="0.25">
      <c r="A485" t="s">
        <v>36</v>
      </c>
      <c r="B485" t="s">
        <v>1419</v>
      </c>
      <c r="C485" t="s">
        <v>1424</v>
      </c>
      <c r="D485" t="s">
        <v>46</v>
      </c>
      <c r="E485" t="s">
        <v>503</v>
      </c>
      <c r="F485" t="s">
        <v>58</v>
      </c>
      <c r="G485" t="str">
        <f>HYPERLINK("https://vk.com/wall639901598_173")</f>
        <v>https://vk.com/wall639901598_173</v>
      </c>
      <c r="H485" t="s">
        <v>42</v>
      </c>
      <c r="I485" t="s">
        <v>1425</v>
      </c>
      <c r="J485" t="str">
        <f>HYPERLINK("http://vk.com/id639901598")</f>
        <v>http://vk.com/id639901598</v>
      </c>
      <c r="K485">
        <v>0</v>
      </c>
      <c r="L485" t="s">
        <v>60</v>
      </c>
      <c r="M485">
        <v>27</v>
      </c>
      <c r="N485" t="s">
        <v>53</v>
      </c>
      <c r="O485" t="s">
        <v>1425</v>
      </c>
      <c r="P485" t="str">
        <f>HYPERLINK("http://vk.com/id639901598")</f>
        <v>http://vk.com/id639901598</v>
      </c>
      <c r="Q485">
        <v>0</v>
      </c>
      <c r="R485" t="s">
        <v>54</v>
      </c>
      <c r="S485" t="s">
        <v>131</v>
      </c>
      <c r="T485" t="s">
        <v>1426</v>
      </c>
      <c r="U485" t="s">
        <v>1427</v>
      </c>
      <c r="AI485"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485" t="s">
        <v>46</v>
      </c>
      <c r="AK485" t="s">
        <v>47</v>
      </c>
    </row>
    <row r="486" spans="1:37" x14ac:dyDescent="0.25">
      <c r="A486" t="s">
        <v>36</v>
      </c>
      <c r="B486" t="s">
        <v>1419</v>
      </c>
      <c r="C486" t="s">
        <v>1428</v>
      </c>
      <c r="D486" t="s">
        <v>1429</v>
      </c>
      <c r="E486" t="s">
        <v>1430</v>
      </c>
      <c r="F486" t="s">
        <v>73</v>
      </c>
      <c r="G486" t="str">
        <f>HYPERLINK("https://telegram.me/jurnalist_nigohi_gruppasi/7791")</f>
        <v>https://telegram.me/jurnalist_nigohi_gruppasi/7791</v>
      </c>
      <c r="H486" t="s">
        <v>42</v>
      </c>
      <c r="I486" t="s">
        <v>1431</v>
      </c>
      <c r="J486" t="str">
        <f>HYPERLINK("https://telegram.me/mutluyummmmm")</f>
        <v>https://telegram.me/mutluyummmmm</v>
      </c>
      <c r="N486" t="s">
        <v>337</v>
      </c>
      <c r="O486" t="s">
        <v>1432</v>
      </c>
      <c r="P486" t="str">
        <f>HYPERLINK("https://telegram.me/jurnalist_nigohi_gruppasi")</f>
        <v>https://telegram.me/jurnalist_nigohi_gruppasi</v>
      </c>
      <c r="Q486">
        <v>76</v>
      </c>
      <c r="R486" t="s">
        <v>338</v>
      </c>
      <c r="AJ486" t="s">
        <v>46</v>
      </c>
      <c r="AK486" t="s">
        <v>47</v>
      </c>
    </row>
    <row r="487" spans="1:37" x14ac:dyDescent="0.25">
      <c r="A487" t="s">
        <v>36</v>
      </c>
      <c r="B487" t="s">
        <v>1433</v>
      </c>
      <c r="C487" t="s">
        <v>1434</v>
      </c>
      <c r="D487" t="s">
        <v>46</v>
      </c>
      <c r="E487" t="s">
        <v>100</v>
      </c>
      <c r="F487" t="s">
        <v>58</v>
      </c>
      <c r="G487" t="str">
        <f>HYPERLINK("https://twitter.com/1165298100828815360/status/1361498693115985930")</f>
        <v>https://twitter.com/1165298100828815360/status/1361498693115985930</v>
      </c>
      <c r="H487" t="s">
        <v>42</v>
      </c>
      <c r="I487" t="s">
        <v>1435</v>
      </c>
      <c r="J487" t="str">
        <f>HYPERLINK("http://twitter.com/kaplan_E_")</f>
        <v>http://twitter.com/kaplan_E_</v>
      </c>
      <c r="K487">
        <v>10711</v>
      </c>
      <c r="N487" t="s">
        <v>61</v>
      </c>
      <c r="R487" t="s">
        <v>54</v>
      </c>
      <c r="S487" t="s">
        <v>1436</v>
      </c>
      <c r="T487" t="s">
        <v>1437</v>
      </c>
      <c r="U487" t="s">
        <v>1438</v>
      </c>
      <c r="W487">
        <v>0</v>
      </c>
      <c r="X487">
        <v>0</v>
      </c>
      <c r="AE487">
        <v>0</v>
      </c>
      <c r="AI487" t="str">
        <f>HYPERLINK("https://pbs.twimg.com/media/EuQqBupWYAEcypW.jpg")</f>
        <v>https://pbs.twimg.com/media/EuQqBupWYAEcypW.jpg</v>
      </c>
      <c r="AJ487" t="s">
        <v>46</v>
      </c>
      <c r="AK487" t="s">
        <v>47</v>
      </c>
    </row>
    <row r="488" spans="1:37" x14ac:dyDescent="0.25">
      <c r="A488" t="s">
        <v>36</v>
      </c>
      <c r="B488" t="s">
        <v>1439</v>
      </c>
      <c r="C488" t="s">
        <v>1440</v>
      </c>
      <c r="D488" t="s">
        <v>1429</v>
      </c>
      <c r="E488" t="s">
        <v>1441</v>
      </c>
      <c r="F488" t="s">
        <v>73</v>
      </c>
      <c r="G488" t="str">
        <f>HYPERLINK("https://telegram.me/jurnalist_nigohi_gruppasi/7790")</f>
        <v>https://telegram.me/jurnalist_nigohi_gruppasi/7790</v>
      </c>
      <c r="H488" t="s">
        <v>42</v>
      </c>
      <c r="I488" t="s">
        <v>1442</v>
      </c>
      <c r="J488" t="str">
        <f>HYPERLINK("https://telegram.me/zahro_bahromovna")</f>
        <v>https://telegram.me/zahro_bahromovna</v>
      </c>
      <c r="N488" t="s">
        <v>337</v>
      </c>
      <c r="O488" t="s">
        <v>1432</v>
      </c>
      <c r="P488" t="str">
        <f>HYPERLINK("https://telegram.me/jurnalist_nigohi_gruppasi")</f>
        <v>https://telegram.me/jurnalist_nigohi_gruppasi</v>
      </c>
      <c r="Q488">
        <v>76</v>
      </c>
      <c r="R488" t="s">
        <v>338</v>
      </c>
      <c r="AJ488" t="s">
        <v>46</v>
      </c>
      <c r="AK488" t="s">
        <v>47</v>
      </c>
    </row>
    <row r="489" spans="1:37" x14ac:dyDescent="0.25">
      <c r="A489" t="s">
        <v>36</v>
      </c>
      <c r="B489" t="s">
        <v>1443</v>
      </c>
      <c r="C489" t="s">
        <v>1444</v>
      </c>
      <c r="D489" t="s">
        <v>46</v>
      </c>
      <c r="E489" t="s">
        <v>599</v>
      </c>
      <c r="F489" t="s">
        <v>58</v>
      </c>
      <c r="G489" t="str">
        <f>HYPERLINK("https://twitter.com/1251082193671053312/status/1361498268165828609")</f>
        <v>https://twitter.com/1251082193671053312/status/1361498268165828609</v>
      </c>
      <c r="H489" t="s">
        <v>42</v>
      </c>
      <c r="I489" t="s">
        <v>1445</v>
      </c>
      <c r="J489" t="str">
        <f>HYPERLINK("http://twitter.com/nejteh1")</f>
        <v>http://twitter.com/nejteh1</v>
      </c>
      <c r="K489">
        <v>65</v>
      </c>
      <c r="N489" t="s">
        <v>61</v>
      </c>
      <c r="R489" t="s">
        <v>54</v>
      </c>
      <c r="W489">
        <v>0</v>
      </c>
      <c r="X489">
        <v>0</v>
      </c>
      <c r="AE489">
        <v>0</v>
      </c>
      <c r="AJ489" t="s">
        <v>46</v>
      </c>
      <c r="AK489" t="s">
        <v>47</v>
      </c>
    </row>
    <row r="490" spans="1:37" x14ac:dyDescent="0.25">
      <c r="A490" t="s">
        <v>36</v>
      </c>
      <c r="B490" t="s">
        <v>1446</v>
      </c>
      <c r="C490" t="s">
        <v>1255</v>
      </c>
      <c r="D490" t="s">
        <v>1447</v>
      </c>
      <c r="E490" t="s">
        <v>1448</v>
      </c>
      <c r="F490" t="s">
        <v>73</v>
      </c>
      <c r="G490" t="str">
        <f>HYPERLINK("https://www.facebook.com/story.php?story_fbid=3751162538310295&amp;id=399073450185904&amp;comment_id=3754295637996985")</f>
        <v>https://www.facebook.com/story.php?story_fbid=3751162538310295&amp;id=399073450185904&amp;comment_id=3754295637996985</v>
      </c>
      <c r="H490" t="s">
        <v>211</v>
      </c>
      <c r="I490" t="s">
        <v>1449</v>
      </c>
      <c r="J490" t="str">
        <f>HYPERLINK("https://www.facebook.com/100006837151439")</f>
        <v>https://www.facebook.com/100006837151439</v>
      </c>
      <c r="K490">
        <v>0</v>
      </c>
      <c r="L490" t="s">
        <v>60</v>
      </c>
      <c r="N490" t="s">
        <v>68</v>
      </c>
      <c r="O490" t="s">
        <v>1450</v>
      </c>
      <c r="P490" t="str">
        <f>HYPERLINK("https://www.facebook.com/399073450185904")</f>
        <v>https://www.facebook.com/399073450185904</v>
      </c>
      <c r="Q490">
        <v>21529</v>
      </c>
      <c r="R490" t="s">
        <v>54</v>
      </c>
      <c r="S490" t="s">
        <v>55</v>
      </c>
      <c r="T490" t="s">
        <v>70</v>
      </c>
      <c r="U490" t="s">
        <v>70</v>
      </c>
      <c r="W490">
        <v>0</v>
      </c>
      <c r="X490">
        <v>0</v>
      </c>
      <c r="AE490">
        <v>0</v>
      </c>
      <c r="AJ490" t="s">
        <v>46</v>
      </c>
      <c r="AK490" t="s">
        <v>47</v>
      </c>
    </row>
    <row r="491" spans="1:37" x14ac:dyDescent="0.25">
      <c r="A491" t="s">
        <v>36</v>
      </c>
      <c r="B491" t="s">
        <v>1451</v>
      </c>
      <c r="C491" t="s">
        <v>221</v>
      </c>
      <c r="D491" t="s">
        <v>46</v>
      </c>
      <c r="E491" t="s">
        <v>1452</v>
      </c>
      <c r="F491" t="s">
        <v>58</v>
      </c>
      <c r="G491" t="str">
        <f>HYPERLINK("https://www.facebook.com/permalink.php?story_fbid=722138975339035&amp;id=100026288168940")</f>
        <v>https://www.facebook.com/permalink.php?story_fbid=722138975339035&amp;id=100026288168940</v>
      </c>
      <c r="H491" t="s">
        <v>42</v>
      </c>
      <c r="I491" t="s">
        <v>1453</v>
      </c>
      <c r="J491" t="str">
        <f>HYPERLINK("https://www.facebook.com/100026288168940")</f>
        <v>https://www.facebook.com/100026288168940</v>
      </c>
      <c r="K491">
        <v>716</v>
      </c>
      <c r="L491" t="s">
        <v>60</v>
      </c>
      <c r="N491" t="s">
        <v>68</v>
      </c>
      <c r="O491" t="s">
        <v>1453</v>
      </c>
      <c r="P491" t="str">
        <f>HYPERLINK("https://www.facebook.com/100026288168940")</f>
        <v>https://www.facebook.com/100026288168940</v>
      </c>
      <c r="Q491">
        <v>716</v>
      </c>
      <c r="R491" t="s">
        <v>54</v>
      </c>
      <c r="S491" t="s">
        <v>131</v>
      </c>
      <c r="T491" t="s">
        <v>1454</v>
      </c>
      <c r="U491" t="s">
        <v>1455</v>
      </c>
      <c r="W491">
        <v>1</v>
      </c>
      <c r="X491">
        <v>1</v>
      </c>
      <c r="AE491">
        <v>0</v>
      </c>
      <c r="AF491">
        <v>0</v>
      </c>
      <c r="AI491" t="s">
        <v>1456</v>
      </c>
      <c r="AJ491" t="s">
        <v>46</v>
      </c>
      <c r="AK491" t="s">
        <v>47</v>
      </c>
    </row>
    <row r="492" spans="1:37" x14ac:dyDescent="0.25">
      <c r="A492" t="s">
        <v>36</v>
      </c>
      <c r="B492" t="s">
        <v>1451</v>
      </c>
      <c r="C492" t="s">
        <v>1457</v>
      </c>
      <c r="D492" t="s">
        <v>46</v>
      </c>
      <c r="E492" t="s">
        <v>1458</v>
      </c>
      <c r="F492" t="s">
        <v>86</v>
      </c>
      <c r="G492" t="str">
        <f>HYPERLINK("https://twitter.com/1313572241636982784/status/1361496266996408320")</f>
        <v>https://twitter.com/1313572241636982784/status/1361496266996408320</v>
      </c>
      <c r="H492" t="s">
        <v>42</v>
      </c>
      <c r="I492" t="s">
        <v>1423</v>
      </c>
      <c r="J492" t="str">
        <f>HYPERLINK("http://twitter.com/SaraRight5")</f>
        <v>http://twitter.com/SaraRight5</v>
      </c>
      <c r="K492">
        <v>66</v>
      </c>
      <c r="N492" t="s">
        <v>61</v>
      </c>
      <c r="R492" t="s">
        <v>54</v>
      </c>
      <c r="S492" t="s">
        <v>166</v>
      </c>
      <c r="W492">
        <v>0</v>
      </c>
      <c r="X492">
        <v>0</v>
      </c>
      <c r="AE492">
        <v>0</v>
      </c>
      <c r="AF492">
        <v>0</v>
      </c>
      <c r="AJ492" t="s">
        <v>46</v>
      </c>
      <c r="AK492" t="s">
        <v>47</v>
      </c>
    </row>
    <row r="493" spans="1:37" x14ac:dyDescent="0.25">
      <c r="A493" t="s">
        <v>36</v>
      </c>
      <c r="B493" t="s">
        <v>1459</v>
      </c>
      <c r="C493" t="s">
        <v>1460</v>
      </c>
      <c r="D493" t="s">
        <v>46</v>
      </c>
      <c r="E493" t="s">
        <v>189</v>
      </c>
      <c r="F493" t="s">
        <v>58</v>
      </c>
      <c r="G493" t="str">
        <f>HYPERLINK("https://twitter.com/1317067130081337345/status/1361495904168083457")</f>
        <v>https://twitter.com/1317067130081337345/status/1361495904168083457</v>
      </c>
      <c r="H493" t="s">
        <v>42</v>
      </c>
      <c r="I493" t="s">
        <v>1461</v>
      </c>
      <c r="J493" t="str">
        <f>HYPERLINK("http://twitter.com/Samig46051986")</f>
        <v>http://twitter.com/Samig46051986</v>
      </c>
      <c r="K493">
        <v>99</v>
      </c>
      <c r="N493" t="s">
        <v>61</v>
      </c>
      <c r="R493" t="s">
        <v>54</v>
      </c>
      <c r="W493">
        <v>0</v>
      </c>
      <c r="X493">
        <v>0</v>
      </c>
      <c r="AE493">
        <v>0</v>
      </c>
      <c r="AI493" t="str">
        <f>HYPERLINK("https://pbs.twimg.com/media/EuQ1DBRWYAARQ-f.jpg")</f>
        <v>https://pbs.twimg.com/media/EuQ1DBRWYAARQ-f.jpg</v>
      </c>
      <c r="AJ493" t="s">
        <v>46</v>
      </c>
      <c r="AK493" t="s">
        <v>47</v>
      </c>
    </row>
    <row r="494" spans="1:37" x14ac:dyDescent="0.25">
      <c r="A494" t="s">
        <v>36</v>
      </c>
      <c r="B494" t="s">
        <v>1462</v>
      </c>
      <c r="C494" t="s">
        <v>1463</v>
      </c>
      <c r="D494" t="s">
        <v>46</v>
      </c>
      <c r="E494" t="s">
        <v>120</v>
      </c>
      <c r="F494" t="s">
        <v>58</v>
      </c>
      <c r="G494" t="str">
        <f>HYPERLINK("https://twitter.com/1317067130081337345/status/1361495750245556225")</f>
        <v>https://twitter.com/1317067130081337345/status/1361495750245556225</v>
      </c>
      <c r="H494" t="s">
        <v>42</v>
      </c>
      <c r="I494" t="s">
        <v>1461</v>
      </c>
      <c r="J494" t="str">
        <f>HYPERLINK("http://twitter.com/Samig46051986")</f>
        <v>http://twitter.com/Samig46051986</v>
      </c>
      <c r="K494">
        <v>99</v>
      </c>
      <c r="N494" t="s">
        <v>61</v>
      </c>
      <c r="R494" t="s">
        <v>54</v>
      </c>
      <c r="W494">
        <v>0</v>
      </c>
      <c r="X494">
        <v>0</v>
      </c>
      <c r="AE494">
        <v>0</v>
      </c>
      <c r="AI494" t="str">
        <f>HYPERLINK("https://pbs.twimg.com/media/EuQRBAhWgAA24GY.jpg")</f>
        <v>https://pbs.twimg.com/media/EuQRBAhWgAA24GY.jpg</v>
      </c>
      <c r="AJ494" t="s">
        <v>46</v>
      </c>
      <c r="AK494" t="s">
        <v>47</v>
      </c>
    </row>
    <row r="495" spans="1:37" x14ac:dyDescent="0.25">
      <c r="A495" t="s">
        <v>36</v>
      </c>
      <c r="B495" t="s">
        <v>1462</v>
      </c>
      <c r="C495" t="s">
        <v>1464</v>
      </c>
      <c r="D495" t="s">
        <v>46</v>
      </c>
      <c r="E495" t="s">
        <v>1465</v>
      </c>
      <c r="F495" t="s">
        <v>41</v>
      </c>
      <c r="G495" t="str">
        <f>HYPERLINK("https://twitter.com/166528873/status/1361495703042818053")</f>
        <v>https://twitter.com/166528873/status/1361495703042818053</v>
      </c>
      <c r="H495" t="s">
        <v>42</v>
      </c>
      <c r="I495" t="s">
        <v>1466</v>
      </c>
      <c r="J495" t="str">
        <f>HYPERLINK("http://twitter.com/EINWorldNews")</f>
        <v>http://twitter.com/EINWorldNews</v>
      </c>
      <c r="K495">
        <v>909</v>
      </c>
      <c r="N495" t="s">
        <v>61</v>
      </c>
      <c r="R495" t="s">
        <v>54</v>
      </c>
      <c r="S495" t="s">
        <v>166</v>
      </c>
      <c r="T495" t="s">
        <v>1027</v>
      </c>
      <c r="U495" t="s">
        <v>1028</v>
      </c>
      <c r="W495">
        <v>0</v>
      </c>
      <c r="X495">
        <v>0</v>
      </c>
      <c r="AE495">
        <v>0</v>
      </c>
      <c r="AF495">
        <v>0</v>
      </c>
      <c r="AJ495" t="s">
        <v>46</v>
      </c>
      <c r="AK495" t="s">
        <v>47</v>
      </c>
    </row>
    <row r="496" spans="1:37" x14ac:dyDescent="0.25">
      <c r="A496" t="s">
        <v>36</v>
      </c>
      <c r="B496" t="s">
        <v>1462</v>
      </c>
      <c r="C496" t="s">
        <v>1211</v>
      </c>
      <c r="D496" t="s">
        <v>46</v>
      </c>
      <c r="E496" t="s">
        <v>1467</v>
      </c>
      <c r="F496" t="s">
        <v>58</v>
      </c>
      <c r="G496" t="str">
        <f>HYPERLINK("https://telegram.me/FUTBOL_TIME_UZ_GRUPPA/2002")</f>
        <v>https://telegram.me/FUTBOL_TIME_UZ_GRUPPA/2002</v>
      </c>
      <c r="H496" t="s">
        <v>42</v>
      </c>
      <c r="I496" t="s">
        <v>1468</v>
      </c>
      <c r="J496" t="str">
        <f>HYPERLINK("https://telegram.me/futbol_time_uz_gruppa")</f>
        <v>https://telegram.me/futbol_time_uz_gruppa</v>
      </c>
      <c r="K496">
        <v>24</v>
      </c>
      <c r="L496" t="s">
        <v>52</v>
      </c>
      <c r="N496" t="s">
        <v>337</v>
      </c>
      <c r="O496" t="s">
        <v>1468</v>
      </c>
      <c r="P496" t="str">
        <f>HYPERLINK("https://telegram.me/futbol_time_uz_gruppa")</f>
        <v>https://telegram.me/futbol_time_uz_gruppa</v>
      </c>
      <c r="Q496">
        <v>24</v>
      </c>
      <c r="R496" t="s">
        <v>338</v>
      </c>
      <c r="AJ496" t="s">
        <v>46</v>
      </c>
      <c r="AK496" t="s">
        <v>47</v>
      </c>
    </row>
    <row r="497" spans="1:37" x14ac:dyDescent="0.25">
      <c r="A497" t="s">
        <v>36</v>
      </c>
      <c r="B497" t="s">
        <v>1462</v>
      </c>
      <c r="C497" t="s">
        <v>596</v>
      </c>
      <c r="D497" t="s">
        <v>46</v>
      </c>
      <c r="E497" t="s">
        <v>1467</v>
      </c>
      <c r="F497" t="s">
        <v>41</v>
      </c>
      <c r="G497" t="str">
        <f>HYPERLINK("https://telegram.me/1408882582/1666")</f>
        <v>https://telegram.me/1408882582/1666</v>
      </c>
      <c r="H497" t="s">
        <v>42</v>
      </c>
      <c r="I497" t="s">
        <v>1469</v>
      </c>
      <c r="J497" t="str">
        <f>HYPERLINK("https://telegram.me/1408882582")</f>
        <v>https://telegram.me/1408882582</v>
      </c>
      <c r="K497">
        <v>2546</v>
      </c>
      <c r="L497" t="s">
        <v>52</v>
      </c>
      <c r="N497" t="s">
        <v>337</v>
      </c>
      <c r="O497" t="s">
        <v>1469</v>
      </c>
      <c r="P497" t="str">
        <f>HYPERLINK("https://telegram.me/1408882582")</f>
        <v>https://telegram.me/1408882582</v>
      </c>
      <c r="Q497">
        <v>2546</v>
      </c>
      <c r="R497" t="s">
        <v>338</v>
      </c>
      <c r="AG497">
        <v>370</v>
      </c>
      <c r="AJ497" t="s">
        <v>46</v>
      </c>
      <c r="AK497" t="s">
        <v>47</v>
      </c>
    </row>
    <row r="498" spans="1:37" x14ac:dyDescent="0.25">
      <c r="A498" t="s">
        <v>36</v>
      </c>
      <c r="B498" t="s">
        <v>1470</v>
      </c>
      <c r="C498" t="s">
        <v>1471</v>
      </c>
      <c r="D498" t="s">
        <v>46</v>
      </c>
      <c r="E498" t="s">
        <v>503</v>
      </c>
      <c r="F498" t="s">
        <v>58</v>
      </c>
      <c r="G498" t="str">
        <f>HYPERLINK("https://vk.com/wall386170933_218")</f>
        <v>https://vk.com/wall386170933_218</v>
      </c>
      <c r="H498" t="s">
        <v>42</v>
      </c>
      <c r="I498" t="s">
        <v>1472</v>
      </c>
      <c r="J498" t="str">
        <f>HYPERLINK("http://vk.com/id386170933")</f>
        <v>http://vk.com/id386170933</v>
      </c>
      <c r="K498">
        <v>1</v>
      </c>
      <c r="L498" t="s">
        <v>60</v>
      </c>
      <c r="N498" t="s">
        <v>53</v>
      </c>
      <c r="O498" t="s">
        <v>1472</v>
      </c>
      <c r="P498" t="str">
        <f>HYPERLINK("http://vk.com/id386170933")</f>
        <v>http://vk.com/id386170933</v>
      </c>
      <c r="Q498">
        <v>1</v>
      </c>
      <c r="R498" t="s">
        <v>54</v>
      </c>
      <c r="S498" t="s">
        <v>131</v>
      </c>
      <c r="AI498"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498" t="s">
        <v>46</v>
      </c>
      <c r="AK498" t="s">
        <v>47</v>
      </c>
    </row>
    <row r="499" spans="1:37" x14ac:dyDescent="0.25">
      <c r="A499" t="s">
        <v>36</v>
      </c>
      <c r="B499" t="s">
        <v>1473</v>
      </c>
      <c r="C499" t="s">
        <v>1474</v>
      </c>
      <c r="D499" t="s">
        <v>46</v>
      </c>
      <c r="E499" t="s">
        <v>1475</v>
      </c>
      <c r="F499" t="s">
        <v>58</v>
      </c>
      <c r="G499" t="str">
        <f>HYPERLINK("https://twitter.com/1343515595137019905/status/1361494738604417025")</f>
        <v>https://twitter.com/1343515595137019905/status/1361494738604417025</v>
      </c>
      <c r="H499" t="s">
        <v>42</v>
      </c>
      <c r="I499" t="s">
        <v>1476</v>
      </c>
      <c r="J499" t="str">
        <f>HYPERLINK("http://twitter.com/Jimmly7")</f>
        <v>http://twitter.com/Jimmly7</v>
      </c>
      <c r="K499">
        <v>0</v>
      </c>
      <c r="N499" t="s">
        <v>61</v>
      </c>
      <c r="R499" t="s">
        <v>54</v>
      </c>
      <c r="W499">
        <v>0</v>
      </c>
      <c r="X499">
        <v>0</v>
      </c>
      <c r="AE499">
        <v>0</v>
      </c>
      <c r="AI499" t="str">
        <f>HYPERLINK("https://pbs.twimg.com/media/EtKmxQXW8AA_p5O.jpg")</f>
        <v>https://pbs.twimg.com/media/EtKmxQXW8AA_p5O.jpg</v>
      </c>
      <c r="AJ499" t="s">
        <v>46</v>
      </c>
      <c r="AK499" t="s">
        <v>47</v>
      </c>
    </row>
    <row r="500" spans="1:37" x14ac:dyDescent="0.25">
      <c r="A500" t="s">
        <v>36</v>
      </c>
      <c r="B500" t="s">
        <v>1477</v>
      </c>
      <c r="C500" t="s">
        <v>767</v>
      </c>
      <c r="D500" t="s">
        <v>1478</v>
      </c>
      <c r="E500" t="s">
        <v>1479</v>
      </c>
      <c r="F500" t="s">
        <v>73</v>
      </c>
      <c r="G500" t="str">
        <f>HYPERLINK("https://telegram.me/Tanishuvlar_Tanishuv_Tanishlar/264139")</f>
        <v>https://telegram.me/Tanishuvlar_Tanishuv_Tanishlar/264139</v>
      </c>
      <c r="H500" t="s">
        <v>42</v>
      </c>
      <c r="I500" t="s">
        <v>1480</v>
      </c>
      <c r="J500" t="str">
        <f>HYPERLINK("https://telegram.me/941234741")</f>
        <v>https://telegram.me/941234741</v>
      </c>
      <c r="N500" t="s">
        <v>337</v>
      </c>
      <c r="O500" t="s">
        <v>1481</v>
      </c>
      <c r="P500" t="str">
        <f>HYPERLINK("https://telegram.me/tanishuvlar_tanishuv_tanishlar")</f>
        <v>https://telegram.me/tanishuvlar_tanishuv_tanishlar</v>
      </c>
      <c r="Q500">
        <v>6998</v>
      </c>
      <c r="R500" t="s">
        <v>338</v>
      </c>
      <c r="AJ500" t="s">
        <v>46</v>
      </c>
      <c r="AK500" t="s">
        <v>47</v>
      </c>
    </row>
    <row r="501" spans="1:37" x14ac:dyDescent="0.25">
      <c r="A501" t="s">
        <v>36</v>
      </c>
      <c r="B501" t="s">
        <v>1482</v>
      </c>
      <c r="C501" t="s">
        <v>1424</v>
      </c>
      <c r="D501" t="s">
        <v>1483</v>
      </c>
      <c r="E501" t="s">
        <v>1484</v>
      </c>
      <c r="F501" t="s">
        <v>73</v>
      </c>
      <c r="G501" t="str">
        <f>HYPERLINK("https://www.youtube.com/watch?v=MIJkWKkuba8&amp;lc=UgyKlAgUnQbCymkLSVl4AaABAg")</f>
        <v>https://www.youtube.com/watch?v=MIJkWKkuba8&amp;lc=UgyKlAgUnQbCymkLSVl4AaABAg</v>
      </c>
      <c r="H501" t="s">
        <v>42</v>
      </c>
      <c r="I501" t="s">
        <v>1485</v>
      </c>
      <c r="J501" t="str">
        <f>HYPERLINK("https://www.youtube.com/channel/UCHagxG1SBqlE0XLhcl3Hoqw")</f>
        <v>https://www.youtube.com/channel/UCHagxG1SBqlE0XLhcl3Hoqw</v>
      </c>
      <c r="K501">
        <v>16</v>
      </c>
      <c r="N501" t="s">
        <v>165</v>
      </c>
      <c r="O501" t="s">
        <v>1486</v>
      </c>
      <c r="P501" t="str">
        <f>HYPERLINK("https://www.youtube.com/channel/UCtvU8QAYnxFGCH7v9-dUOYw")</f>
        <v>https://www.youtube.com/channel/UCtvU8QAYnxFGCH7v9-dUOYw</v>
      </c>
      <c r="Q501">
        <v>170000</v>
      </c>
      <c r="R501" t="s">
        <v>54</v>
      </c>
      <c r="S501" t="s">
        <v>55</v>
      </c>
      <c r="W501">
        <v>0</v>
      </c>
      <c r="X501">
        <v>0</v>
      </c>
      <c r="AE501">
        <v>0</v>
      </c>
      <c r="AJ501" t="s">
        <v>46</v>
      </c>
      <c r="AK501" t="s">
        <v>47</v>
      </c>
    </row>
    <row r="502" spans="1:37" x14ac:dyDescent="0.25">
      <c r="A502" t="s">
        <v>36</v>
      </c>
      <c r="B502" t="s">
        <v>1482</v>
      </c>
      <c r="C502" t="s">
        <v>1487</v>
      </c>
      <c r="D502" t="s">
        <v>46</v>
      </c>
      <c r="E502" t="s">
        <v>620</v>
      </c>
      <c r="F502" t="s">
        <v>58</v>
      </c>
      <c r="G502" t="str">
        <f>HYPERLINK("https://www.facebook.com/sakit.mansimov/posts/1708203286030452")</f>
        <v>https://www.facebook.com/sakit.mansimov/posts/1708203286030452</v>
      </c>
      <c r="H502" t="s">
        <v>211</v>
      </c>
      <c r="I502" t="s">
        <v>1488</v>
      </c>
      <c r="J502" t="str">
        <f>HYPERLINK("https://www.facebook.com/100005223910763")</f>
        <v>https://www.facebook.com/100005223910763</v>
      </c>
      <c r="K502">
        <v>328</v>
      </c>
      <c r="L502" t="s">
        <v>60</v>
      </c>
      <c r="N502" t="s">
        <v>68</v>
      </c>
      <c r="O502" t="s">
        <v>1488</v>
      </c>
      <c r="P502" t="str">
        <f>HYPERLINK("https://www.facebook.com/100005223910763")</f>
        <v>https://www.facebook.com/100005223910763</v>
      </c>
      <c r="Q502">
        <v>328</v>
      </c>
      <c r="R502" t="s">
        <v>54</v>
      </c>
      <c r="S502" t="s">
        <v>55</v>
      </c>
      <c r="T502" t="s">
        <v>70</v>
      </c>
      <c r="U502" t="s">
        <v>70</v>
      </c>
      <c r="W502">
        <v>0</v>
      </c>
      <c r="X502">
        <v>0</v>
      </c>
      <c r="AE502">
        <v>0</v>
      </c>
      <c r="AF502">
        <v>0</v>
      </c>
      <c r="AI502" t="s">
        <v>1489</v>
      </c>
      <c r="AJ502" t="s">
        <v>46</v>
      </c>
      <c r="AK502" t="s">
        <v>47</v>
      </c>
    </row>
    <row r="503" spans="1:37" x14ac:dyDescent="0.25">
      <c r="A503" t="s">
        <v>36</v>
      </c>
      <c r="B503" t="s">
        <v>1490</v>
      </c>
      <c r="C503" t="s">
        <v>767</v>
      </c>
      <c r="D503" t="s">
        <v>1478</v>
      </c>
      <c r="E503" t="s">
        <v>1491</v>
      </c>
      <c r="F503" t="s">
        <v>73</v>
      </c>
      <c r="G503" t="str">
        <f>HYPERLINK("https://telegram.me/Tanishuvlar_Tanishuv_Tanishlar/264136")</f>
        <v>https://telegram.me/Tanishuvlar_Tanishuv_Tanishlar/264136</v>
      </c>
      <c r="H503" t="s">
        <v>42</v>
      </c>
      <c r="I503" t="s">
        <v>1480</v>
      </c>
      <c r="J503" t="str">
        <f>HYPERLINK("https://telegram.me/941234741")</f>
        <v>https://telegram.me/941234741</v>
      </c>
      <c r="N503" t="s">
        <v>337</v>
      </c>
      <c r="O503" t="s">
        <v>1481</v>
      </c>
      <c r="P503" t="str">
        <f>HYPERLINK("https://telegram.me/tanishuvlar_tanishuv_tanishlar")</f>
        <v>https://telegram.me/tanishuvlar_tanishuv_tanishlar</v>
      </c>
      <c r="Q503">
        <v>6998</v>
      </c>
      <c r="R503" t="s">
        <v>338</v>
      </c>
      <c r="AJ503" t="s">
        <v>46</v>
      </c>
      <c r="AK503" t="s">
        <v>47</v>
      </c>
    </row>
    <row r="504" spans="1:37" x14ac:dyDescent="0.25">
      <c r="A504" t="s">
        <v>36</v>
      </c>
      <c r="B504" t="s">
        <v>1490</v>
      </c>
      <c r="C504" t="s">
        <v>767</v>
      </c>
      <c r="D504" t="s">
        <v>46</v>
      </c>
      <c r="E504" t="s">
        <v>1478</v>
      </c>
      <c r="F504" t="s">
        <v>41</v>
      </c>
      <c r="G504" t="str">
        <f>HYPERLINK("https://telegram.me/Tanishuvlar_Tanishuv_Tanishlar/264135")</f>
        <v>https://telegram.me/Tanishuvlar_Tanishuv_Tanishlar/264135</v>
      </c>
      <c r="H504" t="s">
        <v>42</v>
      </c>
      <c r="I504" t="s">
        <v>1492</v>
      </c>
      <c r="J504" t="str">
        <f>HYPERLINK("https://telegram.me/groupanonymousbot")</f>
        <v>https://telegram.me/groupanonymousbot</v>
      </c>
      <c r="N504" t="s">
        <v>337</v>
      </c>
      <c r="O504" t="s">
        <v>1481</v>
      </c>
      <c r="P504" t="str">
        <f>HYPERLINK("https://telegram.me/tanishuvlar_tanishuv_tanishlar")</f>
        <v>https://telegram.me/tanishuvlar_tanishuv_tanishlar</v>
      </c>
      <c r="Q504">
        <v>6998</v>
      </c>
      <c r="R504" t="s">
        <v>338</v>
      </c>
      <c r="AJ504" t="s">
        <v>46</v>
      </c>
      <c r="AK504" t="s">
        <v>47</v>
      </c>
    </row>
    <row r="505" spans="1:37" x14ac:dyDescent="0.25">
      <c r="A505" t="s">
        <v>36</v>
      </c>
      <c r="B505" t="s">
        <v>1493</v>
      </c>
      <c r="C505" t="s">
        <v>1192</v>
      </c>
      <c r="D505" t="s">
        <v>46</v>
      </c>
      <c r="E505" t="s">
        <v>1494</v>
      </c>
      <c r="F505" t="s">
        <v>58</v>
      </c>
      <c r="G505" t="str">
        <f>HYPERLINK("https://www.facebook.com/permalink.php?story_fbid=890972068401106&amp;id=100024649629017")</f>
        <v>https://www.facebook.com/permalink.php?story_fbid=890972068401106&amp;id=100024649629017</v>
      </c>
      <c r="H505" t="s">
        <v>42</v>
      </c>
      <c r="I505" t="s">
        <v>1495</v>
      </c>
      <c r="J505" t="str">
        <f>HYPERLINK("https://www.facebook.com/100024649629017")</f>
        <v>https://www.facebook.com/100024649629017</v>
      </c>
      <c r="K505">
        <v>4974</v>
      </c>
      <c r="L505" t="s">
        <v>60</v>
      </c>
      <c r="N505" t="s">
        <v>68</v>
      </c>
      <c r="O505" t="s">
        <v>1495</v>
      </c>
      <c r="P505" t="str">
        <f>HYPERLINK("https://www.facebook.com/100024649629017")</f>
        <v>https://www.facebook.com/100024649629017</v>
      </c>
      <c r="Q505">
        <v>4974</v>
      </c>
      <c r="R505" t="s">
        <v>54</v>
      </c>
      <c r="W505">
        <v>0</v>
      </c>
      <c r="X505">
        <v>0</v>
      </c>
      <c r="AE505">
        <v>0</v>
      </c>
      <c r="AF505">
        <v>0</v>
      </c>
      <c r="AI505" t="s">
        <v>1496</v>
      </c>
      <c r="AJ505" t="s">
        <v>46</v>
      </c>
      <c r="AK505" t="s">
        <v>47</v>
      </c>
    </row>
    <row r="506" spans="1:37" x14ac:dyDescent="0.25">
      <c r="A506" t="s">
        <v>36</v>
      </c>
      <c r="B506" t="s">
        <v>1493</v>
      </c>
      <c r="C506" t="s">
        <v>1023</v>
      </c>
      <c r="D506" t="s">
        <v>46</v>
      </c>
      <c r="E506" t="s">
        <v>1497</v>
      </c>
      <c r="F506" t="s">
        <v>58</v>
      </c>
      <c r="G506" t="str">
        <f>HYPERLINK("https://www.facebook.com/permalink.php?story_fbid=471518914232413&amp;id=100041229251293")</f>
        <v>https://www.facebook.com/permalink.php?story_fbid=471518914232413&amp;id=100041229251293</v>
      </c>
      <c r="H506" t="s">
        <v>42</v>
      </c>
      <c r="I506" t="s">
        <v>1498</v>
      </c>
      <c r="J506" t="str">
        <f>HYPERLINK("https://www.facebook.com/100041229251293")</f>
        <v>https://www.facebook.com/100041229251293</v>
      </c>
      <c r="K506">
        <v>255</v>
      </c>
      <c r="L506" t="s">
        <v>60</v>
      </c>
      <c r="N506" t="s">
        <v>68</v>
      </c>
      <c r="O506" t="s">
        <v>1498</v>
      </c>
      <c r="P506" t="str">
        <f>HYPERLINK("https://www.facebook.com/100041229251293")</f>
        <v>https://www.facebook.com/100041229251293</v>
      </c>
      <c r="Q506">
        <v>255</v>
      </c>
      <c r="R506" t="s">
        <v>54</v>
      </c>
      <c r="S506" t="s">
        <v>55</v>
      </c>
      <c r="T506" t="s">
        <v>70</v>
      </c>
      <c r="U506" t="s">
        <v>70</v>
      </c>
      <c r="W506">
        <v>0</v>
      </c>
      <c r="X506">
        <v>0</v>
      </c>
      <c r="AE506">
        <v>0</v>
      </c>
      <c r="AF506">
        <v>0</v>
      </c>
      <c r="AI506" t="str">
        <f>HYPERLINK("https://demokratik.az/uploads/posts/2021-02/1613321418_opera-_2021-02-14_204903_demokratik_az.png")</f>
        <v>https://demokratik.az/uploads/posts/2021-02/1613321418_opera-_2021-02-14_204903_demokratik_az.png</v>
      </c>
      <c r="AJ506" t="s">
        <v>46</v>
      </c>
      <c r="AK506" t="s">
        <v>47</v>
      </c>
    </row>
    <row r="507" spans="1:37" x14ac:dyDescent="0.25">
      <c r="A507" t="s">
        <v>36</v>
      </c>
      <c r="B507" t="s">
        <v>1499</v>
      </c>
      <c r="C507" t="s">
        <v>616</v>
      </c>
      <c r="D507" t="s">
        <v>46</v>
      </c>
      <c r="E507" t="s">
        <v>1500</v>
      </c>
      <c r="F507" t="s">
        <v>41</v>
      </c>
      <c r="G507" t="str">
        <f>HYPERLINK("https://telegram.me/Avto_BooooM/216348")</f>
        <v>https://telegram.me/Avto_BooooM/216348</v>
      </c>
      <c r="H507" t="s">
        <v>42</v>
      </c>
      <c r="I507" t="s">
        <v>1501</v>
      </c>
      <c r="J507" t="str">
        <f>HYPERLINK("https://telegram.me/165820179")</f>
        <v>https://telegram.me/165820179</v>
      </c>
      <c r="N507" t="s">
        <v>337</v>
      </c>
      <c r="O507" t="s">
        <v>1502</v>
      </c>
      <c r="P507" t="str">
        <f>HYPERLINK("https://telegram.me/avto_boooom")</f>
        <v>https://telegram.me/avto_boooom</v>
      </c>
      <c r="Q507">
        <v>438</v>
      </c>
      <c r="R507" t="s">
        <v>338</v>
      </c>
      <c r="AJ507" t="s">
        <v>46</v>
      </c>
      <c r="AK507" t="s">
        <v>47</v>
      </c>
    </row>
    <row r="508" spans="1:37" x14ac:dyDescent="0.25">
      <c r="A508" t="s">
        <v>36</v>
      </c>
      <c r="B508" t="s">
        <v>1499</v>
      </c>
      <c r="C508" t="s">
        <v>352</v>
      </c>
      <c r="D508" t="s">
        <v>46</v>
      </c>
      <c r="E508" t="s">
        <v>1503</v>
      </c>
      <c r="F508" t="s">
        <v>41</v>
      </c>
      <c r="G508" t="str">
        <f>HYPERLINK("https://www.facebook.com/mirzarashad.bakuvi.7/posts/208694550944739")</f>
        <v>https://www.facebook.com/mirzarashad.bakuvi.7/posts/208694550944739</v>
      </c>
      <c r="H508" t="s">
        <v>730</v>
      </c>
      <c r="I508" t="s">
        <v>1504</v>
      </c>
      <c r="J508" t="str">
        <f>HYPERLINK("https://www.facebook.com/100054125854781")</f>
        <v>https://www.facebook.com/100054125854781</v>
      </c>
      <c r="K508">
        <v>4092</v>
      </c>
      <c r="L508" t="s">
        <v>60</v>
      </c>
      <c r="M508">
        <v>37</v>
      </c>
      <c r="N508" t="s">
        <v>68</v>
      </c>
      <c r="O508" t="s">
        <v>1504</v>
      </c>
      <c r="P508" t="str">
        <f>HYPERLINK("https://www.facebook.com/100054125854781")</f>
        <v>https://www.facebook.com/100054125854781</v>
      </c>
      <c r="Q508">
        <v>4092</v>
      </c>
      <c r="R508" t="s">
        <v>54</v>
      </c>
      <c r="S508" t="s">
        <v>55</v>
      </c>
      <c r="T508" t="s">
        <v>70</v>
      </c>
      <c r="U508" t="s">
        <v>70</v>
      </c>
      <c r="W508">
        <v>12</v>
      </c>
      <c r="X508">
        <v>12</v>
      </c>
      <c r="AE508">
        <v>3</v>
      </c>
      <c r="AF508">
        <v>1</v>
      </c>
      <c r="AJ508" t="s">
        <v>46</v>
      </c>
      <c r="AK508" t="s">
        <v>47</v>
      </c>
    </row>
    <row r="509" spans="1:37" x14ac:dyDescent="0.25">
      <c r="A509" t="s">
        <v>36</v>
      </c>
      <c r="B509" t="s">
        <v>1505</v>
      </c>
      <c r="C509" t="s">
        <v>1506</v>
      </c>
      <c r="D509" t="s">
        <v>46</v>
      </c>
      <c r="E509" t="s">
        <v>1507</v>
      </c>
      <c r="F509" t="s">
        <v>73</v>
      </c>
      <c r="G509" t="str">
        <f>HYPERLINK("https://twitter.com/858504406718857217/status/1361491733620527113")</f>
        <v>https://twitter.com/858504406718857217/status/1361491733620527113</v>
      </c>
      <c r="H509" t="s">
        <v>42</v>
      </c>
      <c r="I509" t="s">
        <v>1508</v>
      </c>
      <c r="J509" t="str">
        <f>HYPERLINK("http://twitter.com/ImranQu29553800")</f>
        <v>http://twitter.com/ImranQu29553800</v>
      </c>
      <c r="K509">
        <v>52</v>
      </c>
      <c r="L509" t="s">
        <v>60</v>
      </c>
      <c r="N509" t="s">
        <v>61</v>
      </c>
      <c r="R509" t="s">
        <v>54</v>
      </c>
      <c r="S509" t="s">
        <v>543</v>
      </c>
      <c r="T509" t="s">
        <v>1509</v>
      </c>
      <c r="U509" t="s">
        <v>1510</v>
      </c>
      <c r="W509">
        <v>0</v>
      </c>
      <c r="X509">
        <v>0</v>
      </c>
      <c r="AE509">
        <v>0</v>
      </c>
      <c r="AF509">
        <v>0</v>
      </c>
      <c r="AJ509" t="s">
        <v>46</v>
      </c>
      <c r="AK509" t="s">
        <v>47</v>
      </c>
    </row>
    <row r="510" spans="1:37" x14ac:dyDescent="0.25">
      <c r="A510" t="s">
        <v>36</v>
      </c>
      <c r="B510" t="s">
        <v>1505</v>
      </c>
      <c r="C510" t="s">
        <v>1506</v>
      </c>
      <c r="D510" t="s">
        <v>1511</v>
      </c>
      <c r="E510" t="s">
        <v>1512</v>
      </c>
      <c r="F510" t="s">
        <v>41</v>
      </c>
      <c r="G510" t="str">
        <f>HYPERLINK("https://news.myseldon.com/en/news/index/245688365")</f>
        <v>https://news.myseldon.com/en/news/index/245688365</v>
      </c>
      <c r="H510" t="s">
        <v>42</v>
      </c>
      <c r="I510" t="s">
        <v>1513</v>
      </c>
      <c r="J510" t="str">
        <f>HYPERLINK("https://myseldon.com")</f>
        <v>https://myseldon.com</v>
      </c>
      <c r="N510" t="s">
        <v>1514</v>
      </c>
      <c r="R510" t="s">
        <v>44</v>
      </c>
      <c r="S510" t="s">
        <v>131</v>
      </c>
      <c r="AJ510" t="s">
        <v>46</v>
      </c>
      <c r="AK510" t="s">
        <v>47</v>
      </c>
    </row>
    <row r="511" spans="1:37" x14ac:dyDescent="0.25">
      <c r="A511" t="s">
        <v>36</v>
      </c>
      <c r="B511" t="s">
        <v>1515</v>
      </c>
      <c r="C511" t="s">
        <v>1516</v>
      </c>
      <c r="D511" t="s">
        <v>46</v>
      </c>
      <c r="E511" t="s">
        <v>1517</v>
      </c>
      <c r="F511" t="s">
        <v>41</v>
      </c>
      <c r="G511" t="str">
        <f>HYPERLINK("https://vk.com/wall-146189010_30013")</f>
        <v>https://vk.com/wall-146189010_30013</v>
      </c>
      <c r="H511" t="s">
        <v>42</v>
      </c>
      <c r="I511" t="s">
        <v>1518</v>
      </c>
      <c r="J511" t="str">
        <f>HYPERLINK("http://vk.com/club146189010")</f>
        <v>http://vk.com/club146189010</v>
      </c>
      <c r="K511">
        <v>530</v>
      </c>
      <c r="L511" t="s">
        <v>52</v>
      </c>
      <c r="N511" t="s">
        <v>53</v>
      </c>
      <c r="O511" t="s">
        <v>1518</v>
      </c>
      <c r="P511" t="str">
        <f>HYPERLINK("http://vk.com/club146189010")</f>
        <v>http://vk.com/club146189010</v>
      </c>
      <c r="Q511">
        <v>530</v>
      </c>
      <c r="R511" t="s">
        <v>54</v>
      </c>
      <c r="S511" t="s">
        <v>131</v>
      </c>
      <c r="T511" t="s">
        <v>1519</v>
      </c>
      <c r="U511" t="s">
        <v>1520</v>
      </c>
      <c r="W511">
        <v>0</v>
      </c>
      <c r="X511">
        <v>0</v>
      </c>
      <c r="AE511">
        <v>0</v>
      </c>
      <c r="AF511">
        <v>0</v>
      </c>
      <c r="AG511">
        <v>21</v>
      </c>
      <c r="AI511" t="str">
        <f>HYPERLINK("https://sun9-18.userapi.com/impg/56qDdwC3BIfW9wJ6n5NbYrWtKiwaMFR18u71xg/qpXbDD85xY8.jpg?size=672x414&amp;quality=96&amp;proxy=1&amp;sign=b099d21d67b40fbac398b77cd8e62048&amp;c_uniq_tag=kWgiYk6NZIc_8R_aS9guHjERiSSMifuT_J3YQUz5VBg&amp;type=album")</f>
        <v>https://sun9-18.userapi.com/impg/56qDdwC3BIfW9wJ6n5NbYrWtKiwaMFR18u71xg/qpXbDD85xY8.jpg?size=672x414&amp;quality=96&amp;proxy=1&amp;sign=b099d21d67b40fbac398b77cd8e62048&amp;c_uniq_tag=kWgiYk6NZIc_8R_aS9guHjERiSSMifuT_J3YQUz5VBg&amp;type=album</v>
      </c>
      <c r="AJ511" t="s">
        <v>46</v>
      </c>
      <c r="AK511" t="s">
        <v>47</v>
      </c>
    </row>
    <row r="512" spans="1:37" x14ac:dyDescent="0.25">
      <c r="A512" t="s">
        <v>36</v>
      </c>
      <c r="B512" t="s">
        <v>1521</v>
      </c>
      <c r="C512" t="s">
        <v>1522</v>
      </c>
      <c r="D512" t="s">
        <v>1523</v>
      </c>
      <c r="E512" t="s">
        <v>1524</v>
      </c>
      <c r="F512" t="s">
        <v>41</v>
      </c>
      <c r="G512" t="str">
        <f>HYPERLINK("https://glob-news.com/syd-v-azerbaidjane-otklonil-apelliaciu-jyrnalista-zakluchennogo-za-izmeny.html")</f>
        <v>https://glob-news.com/syd-v-azerbaidjane-otklonil-apelliaciu-jyrnalista-zakluchennogo-za-izmeny.html</v>
      </c>
      <c r="H512" t="s">
        <v>42</v>
      </c>
      <c r="I512" t="s">
        <v>1525</v>
      </c>
      <c r="J512" t="str">
        <f>HYPERLINK("http://glob-news.com")</f>
        <v>http://glob-news.com</v>
      </c>
      <c r="N512" t="s">
        <v>1525</v>
      </c>
      <c r="R512" t="s">
        <v>44</v>
      </c>
      <c r="S512" t="s">
        <v>131</v>
      </c>
      <c r="AJ512" t="s">
        <v>46</v>
      </c>
      <c r="AK512" t="s">
        <v>47</v>
      </c>
    </row>
    <row r="513" spans="1:37" x14ac:dyDescent="0.25">
      <c r="A513" t="s">
        <v>36</v>
      </c>
      <c r="B513" t="s">
        <v>1526</v>
      </c>
      <c r="C513" t="s">
        <v>1527</v>
      </c>
      <c r="D513" t="s">
        <v>46</v>
      </c>
      <c r="E513" t="s">
        <v>120</v>
      </c>
      <c r="F513" t="s">
        <v>86</v>
      </c>
      <c r="G513" t="str">
        <f>HYPERLINK("https://twitter.com/1323871957771669504/status/1361488372880007170")</f>
        <v>https://twitter.com/1323871957771669504/status/1361488372880007170</v>
      </c>
      <c r="H513" t="s">
        <v>42</v>
      </c>
      <c r="I513" t="s">
        <v>1528</v>
      </c>
      <c r="J513" t="str">
        <f>HYPERLINK("http://twitter.com/Frid78546742")</f>
        <v>http://twitter.com/Frid78546742</v>
      </c>
      <c r="K513">
        <v>182</v>
      </c>
      <c r="N513" t="s">
        <v>61</v>
      </c>
      <c r="R513" t="s">
        <v>54</v>
      </c>
      <c r="W513">
        <v>0</v>
      </c>
      <c r="X513">
        <v>0</v>
      </c>
      <c r="AE513">
        <v>0</v>
      </c>
      <c r="AF513">
        <v>0</v>
      </c>
      <c r="AI513" t="str">
        <f>HYPERLINK("https://pbs.twimg.com/media/EuQRBAhWgAA24GY.jpg")</f>
        <v>https://pbs.twimg.com/media/EuQRBAhWgAA24GY.jpg</v>
      </c>
      <c r="AJ513" t="s">
        <v>46</v>
      </c>
      <c r="AK513" t="s">
        <v>47</v>
      </c>
    </row>
    <row r="514" spans="1:37" x14ac:dyDescent="0.25">
      <c r="A514" t="s">
        <v>36</v>
      </c>
      <c r="B514" t="s">
        <v>1529</v>
      </c>
      <c r="C514" t="s">
        <v>1250</v>
      </c>
      <c r="D514" t="s">
        <v>1251</v>
      </c>
      <c r="E514" t="s">
        <v>1530</v>
      </c>
      <c r="F514" t="s">
        <v>73</v>
      </c>
      <c r="G514" t="str">
        <f>HYPERLINK("https://www.facebook.com/story.php?story_fbid=10160670013538496&amp;id=97383288495&amp;comment_id=10160671428238496")</f>
        <v>https://www.facebook.com/story.php?story_fbid=10160670013538496&amp;id=97383288495&amp;comment_id=10160671428238496</v>
      </c>
      <c r="H514" t="s">
        <v>42</v>
      </c>
      <c r="I514" t="s">
        <v>1531</v>
      </c>
      <c r="J514" t="str">
        <f>HYPERLINK("https://www.facebook.com/100011596724411")</f>
        <v>https://www.facebook.com/100011596724411</v>
      </c>
      <c r="K514">
        <v>156</v>
      </c>
      <c r="L514" t="s">
        <v>60</v>
      </c>
      <c r="N514" t="s">
        <v>68</v>
      </c>
      <c r="O514" t="s">
        <v>1254</v>
      </c>
      <c r="P514" t="str">
        <f>HYPERLINK("https://www.facebook.com/97383288495")</f>
        <v>https://www.facebook.com/97383288495</v>
      </c>
      <c r="Q514">
        <v>374118</v>
      </c>
      <c r="R514" t="s">
        <v>54</v>
      </c>
      <c r="S514" t="s">
        <v>55</v>
      </c>
      <c r="T514" t="s">
        <v>70</v>
      </c>
      <c r="U514" t="s">
        <v>70</v>
      </c>
      <c r="W514">
        <v>0</v>
      </c>
      <c r="X514">
        <v>0</v>
      </c>
      <c r="AE514">
        <v>0</v>
      </c>
      <c r="AJ514" t="s">
        <v>46</v>
      </c>
      <c r="AK514" t="s">
        <v>47</v>
      </c>
    </row>
    <row r="515" spans="1:37" x14ac:dyDescent="0.25">
      <c r="A515" t="s">
        <v>36</v>
      </c>
      <c r="B515" t="s">
        <v>1529</v>
      </c>
      <c r="C515" t="s">
        <v>1532</v>
      </c>
      <c r="D515" t="s">
        <v>46</v>
      </c>
      <c r="E515" t="s">
        <v>189</v>
      </c>
      <c r="F515" t="s">
        <v>86</v>
      </c>
      <c r="G515" t="str">
        <f>HYPERLINK("https://twitter.com/1323871957771669504/status/1361488019715457027")</f>
        <v>https://twitter.com/1323871957771669504/status/1361488019715457027</v>
      </c>
      <c r="H515" t="s">
        <v>42</v>
      </c>
      <c r="I515" t="s">
        <v>1528</v>
      </c>
      <c r="J515" t="str">
        <f>HYPERLINK("http://twitter.com/Frid78546742")</f>
        <v>http://twitter.com/Frid78546742</v>
      </c>
      <c r="K515">
        <v>182</v>
      </c>
      <c r="N515" t="s">
        <v>61</v>
      </c>
      <c r="R515" t="s">
        <v>54</v>
      </c>
      <c r="W515">
        <v>0</v>
      </c>
      <c r="X515">
        <v>0</v>
      </c>
      <c r="AE515">
        <v>0</v>
      </c>
      <c r="AF515">
        <v>0</v>
      </c>
      <c r="AI515" t="str">
        <f>HYPERLINK("https://pbs.twimg.com/media/EuQ1DBRWYAARQ-f.jpg")</f>
        <v>https://pbs.twimg.com/media/EuQ1DBRWYAARQ-f.jpg</v>
      </c>
      <c r="AJ515" t="s">
        <v>46</v>
      </c>
      <c r="AK515" t="s">
        <v>47</v>
      </c>
    </row>
    <row r="516" spans="1:37" x14ac:dyDescent="0.25">
      <c r="A516" t="s">
        <v>36</v>
      </c>
      <c r="B516" t="s">
        <v>1529</v>
      </c>
      <c r="C516" t="s">
        <v>1533</v>
      </c>
      <c r="D516" t="s">
        <v>524</v>
      </c>
      <c r="E516" t="s">
        <v>1534</v>
      </c>
      <c r="F516" t="s">
        <v>73</v>
      </c>
      <c r="G516" t="str">
        <f>HYPERLINK("https://www.facebook.com/groups/434011213302369/permalink/3632207946815997/?comment_id=3632725663430892")</f>
        <v>https://www.facebook.com/groups/434011213302369/permalink/3632207946815997/?comment_id=3632725663430892</v>
      </c>
      <c r="H516" t="s">
        <v>42</v>
      </c>
      <c r="I516" t="s">
        <v>1535</v>
      </c>
      <c r="J516" t="str">
        <f>HYPERLINK("https://www.facebook.com/100054819690627")</f>
        <v>https://www.facebook.com/100054819690627</v>
      </c>
      <c r="K516">
        <v>102</v>
      </c>
      <c r="L516" t="s">
        <v>60</v>
      </c>
      <c r="N516" t="s">
        <v>68</v>
      </c>
      <c r="O516" t="s">
        <v>507</v>
      </c>
      <c r="P516" t="str">
        <f>HYPERLINK("https://www.facebook.com/434011213302369")</f>
        <v>https://www.facebook.com/434011213302369</v>
      </c>
      <c r="Q516">
        <v>36208</v>
      </c>
      <c r="R516" t="s">
        <v>54</v>
      </c>
      <c r="W516">
        <v>0</v>
      </c>
      <c r="X516">
        <v>0</v>
      </c>
      <c r="AE516">
        <v>0</v>
      </c>
      <c r="AJ516" t="s">
        <v>46</v>
      </c>
      <c r="AK516" t="s">
        <v>47</v>
      </c>
    </row>
    <row r="517" spans="1:37" x14ac:dyDescent="0.25">
      <c r="A517" t="s">
        <v>36</v>
      </c>
      <c r="B517" t="s">
        <v>1536</v>
      </c>
      <c r="C517" t="s">
        <v>1537</v>
      </c>
      <c r="D517" t="s">
        <v>46</v>
      </c>
      <c r="E517" t="s">
        <v>503</v>
      </c>
      <c r="F517" t="s">
        <v>58</v>
      </c>
      <c r="G517" t="str">
        <f>HYPERLINK("https://vk.com/wall551146504_213")</f>
        <v>https://vk.com/wall551146504_213</v>
      </c>
      <c r="H517" t="s">
        <v>42</v>
      </c>
      <c r="I517" t="s">
        <v>1538</v>
      </c>
      <c r="J517" t="str">
        <f>HYPERLINK("http://vk.com/id551146504")</f>
        <v>http://vk.com/id551146504</v>
      </c>
      <c r="K517">
        <v>0</v>
      </c>
      <c r="L517" t="s">
        <v>117</v>
      </c>
      <c r="M517">
        <v>41</v>
      </c>
      <c r="N517" t="s">
        <v>53</v>
      </c>
      <c r="O517" t="s">
        <v>1538</v>
      </c>
      <c r="P517" t="str">
        <f>HYPERLINK("http://vk.com/id551146504")</f>
        <v>http://vk.com/id551146504</v>
      </c>
      <c r="Q517">
        <v>0</v>
      </c>
      <c r="R517" t="s">
        <v>54</v>
      </c>
      <c r="AI517"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517" t="s">
        <v>46</v>
      </c>
      <c r="AK517" t="s">
        <v>47</v>
      </c>
    </row>
    <row r="518" spans="1:37" x14ac:dyDescent="0.25">
      <c r="A518" t="s">
        <v>36</v>
      </c>
      <c r="B518" t="s">
        <v>1539</v>
      </c>
      <c r="C518" t="s">
        <v>693</v>
      </c>
      <c r="D518" t="s">
        <v>46</v>
      </c>
      <c r="E518" t="s">
        <v>593</v>
      </c>
      <c r="F518" t="s">
        <v>41</v>
      </c>
      <c r="G518" t="str">
        <f>HYPERLINK("https://www.facebook.com/permalink.php?story_fbid=477377566975410&amp;id=100041095124255")</f>
        <v>https://www.facebook.com/permalink.php?story_fbid=477377566975410&amp;id=100041095124255</v>
      </c>
      <c r="H518" t="s">
        <v>42</v>
      </c>
      <c r="I518" t="s">
        <v>1540</v>
      </c>
      <c r="J518" t="str">
        <f>HYPERLINK("https://www.facebook.com/100041095124255")</f>
        <v>https://www.facebook.com/100041095124255</v>
      </c>
      <c r="K518">
        <v>974</v>
      </c>
      <c r="L518" t="s">
        <v>60</v>
      </c>
      <c r="N518" t="s">
        <v>68</v>
      </c>
      <c r="O518" t="s">
        <v>1540</v>
      </c>
      <c r="P518" t="str">
        <f>HYPERLINK("https://www.facebook.com/100041095124255")</f>
        <v>https://www.facebook.com/100041095124255</v>
      </c>
      <c r="Q518">
        <v>974</v>
      </c>
      <c r="R518" t="s">
        <v>54</v>
      </c>
      <c r="S518" t="s">
        <v>131</v>
      </c>
      <c r="T518" t="s">
        <v>1541</v>
      </c>
      <c r="U518" t="s">
        <v>1542</v>
      </c>
      <c r="W518">
        <v>1</v>
      </c>
      <c r="X518">
        <v>1</v>
      </c>
      <c r="AE518">
        <v>0</v>
      </c>
      <c r="AF518">
        <v>3</v>
      </c>
      <c r="AI518" t="str">
        <f>HYPERLINK("https://azsiyaset.com/images/article/2771/thumb1200x630.jpg")</f>
        <v>https://azsiyaset.com/images/article/2771/thumb1200x630.jpg</v>
      </c>
      <c r="AJ518" t="s">
        <v>46</v>
      </c>
      <c r="AK518" t="s">
        <v>47</v>
      </c>
    </row>
    <row r="519" spans="1:37" x14ac:dyDescent="0.25">
      <c r="A519" t="s">
        <v>36</v>
      </c>
      <c r="B519" t="s">
        <v>1543</v>
      </c>
      <c r="C519" t="s">
        <v>1006</v>
      </c>
      <c r="D519" t="s">
        <v>46</v>
      </c>
      <c r="E519" t="s">
        <v>1544</v>
      </c>
      <c r="F519" t="s">
        <v>41</v>
      </c>
      <c r="G519" t="str">
        <f>HYPERLINK("https://www.facebook.com/7newsazsite/posts/2798821696999312")</f>
        <v>https://www.facebook.com/7newsazsite/posts/2798821696999312</v>
      </c>
      <c r="H519" t="s">
        <v>42</v>
      </c>
      <c r="I519" t="s">
        <v>1545</v>
      </c>
      <c r="J519" t="str">
        <f>HYPERLINK("https://www.facebook.com/1403867039828125")</f>
        <v>https://www.facebook.com/1403867039828125</v>
      </c>
      <c r="K519">
        <v>56698</v>
      </c>
      <c r="L519" t="s">
        <v>52</v>
      </c>
      <c r="N519" t="s">
        <v>68</v>
      </c>
      <c r="O519" t="s">
        <v>1545</v>
      </c>
      <c r="P519" t="str">
        <f>HYPERLINK("https://www.facebook.com/1403867039828125")</f>
        <v>https://www.facebook.com/1403867039828125</v>
      </c>
      <c r="Q519">
        <v>56698</v>
      </c>
      <c r="R519" t="s">
        <v>54</v>
      </c>
      <c r="S519" t="s">
        <v>55</v>
      </c>
      <c r="W519">
        <v>0</v>
      </c>
      <c r="X519">
        <v>0</v>
      </c>
      <c r="AE519">
        <v>0</v>
      </c>
      <c r="AF519">
        <v>0</v>
      </c>
      <c r="AI519" t="str">
        <f>HYPERLINK("http://www.7news.az/photo/520x400/2021-02/1613391664_yt.jpg")</f>
        <v>http://www.7news.az/photo/520x400/2021-02/1613391664_yt.jpg</v>
      </c>
      <c r="AJ519" t="s">
        <v>46</v>
      </c>
      <c r="AK519" t="s">
        <v>47</v>
      </c>
    </row>
    <row r="520" spans="1:37" x14ac:dyDescent="0.25">
      <c r="A520" t="s">
        <v>36</v>
      </c>
      <c r="B520" t="s">
        <v>1546</v>
      </c>
      <c r="C520" t="s">
        <v>1547</v>
      </c>
      <c r="D520" t="s">
        <v>46</v>
      </c>
      <c r="E520" t="s">
        <v>503</v>
      </c>
      <c r="F520" t="s">
        <v>58</v>
      </c>
      <c r="G520" t="str">
        <f>HYPERLINK("https://vk.com/wall634034426_109")</f>
        <v>https://vk.com/wall634034426_109</v>
      </c>
      <c r="H520" t="s">
        <v>42</v>
      </c>
      <c r="I520" t="s">
        <v>1548</v>
      </c>
      <c r="J520" t="str">
        <f>HYPERLINK("http://vk.com/id634034426")</f>
        <v>http://vk.com/id634034426</v>
      </c>
      <c r="K520">
        <v>25</v>
      </c>
      <c r="L520" t="s">
        <v>117</v>
      </c>
      <c r="M520">
        <v>14</v>
      </c>
      <c r="N520" t="s">
        <v>53</v>
      </c>
      <c r="O520" t="s">
        <v>1548</v>
      </c>
      <c r="P520" t="str">
        <f>HYPERLINK("http://vk.com/id634034426")</f>
        <v>http://vk.com/id634034426</v>
      </c>
      <c r="Q520">
        <v>25</v>
      </c>
      <c r="R520" t="s">
        <v>54</v>
      </c>
      <c r="S520" t="s">
        <v>131</v>
      </c>
      <c r="T520" t="s">
        <v>1549</v>
      </c>
      <c r="U520" t="s">
        <v>1550</v>
      </c>
      <c r="AI520"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520" t="s">
        <v>46</v>
      </c>
      <c r="AK520" t="s">
        <v>47</v>
      </c>
    </row>
    <row r="521" spans="1:37" x14ac:dyDescent="0.25">
      <c r="A521" t="s">
        <v>36</v>
      </c>
      <c r="B521" t="s">
        <v>1546</v>
      </c>
      <c r="C521" t="s">
        <v>1551</v>
      </c>
      <c r="D521" t="s">
        <v>46</v>
      </c>
      <c r="E521" t="s">
        <v>1552</v>
      </c>
      <c r="F521" t="s">
        <v>58</v>
      </c>
      <c r="G521" t="str">
        <f>HYPERLINK("https://twitter.com/1313572241636982784/status/1361483831208013829")</f>
        <v>https://twitter.com/1313572241636982784/status/1361483831208013829</v>
      </c>
      <c r="H521" t="s">
        <v>42</v>
      </c>
      <c r="I521" t="s">
        <v>1423</v>
      </c>
      <c r="J521" t="str">
        <f>HYPERLINK("http://twitter.com/SaraRight5")</f>
        <v>http://twitter.com/SaraRight5</v>
      </c>
      <c r="K521">
        <v>66</v>
      </c>
      <c r="N521" t="s">
        <v>61</v>
      </c>
      <c r="R521" t="s">
        <v>54</v>
      </c>
      <c r="S521" t="s">
        <v>166</v>
      </c>
      <c r="W521">
        <v>0</v>
      </c>
      <c r="X521">
        <v>0</v>
      </c>
      <c r="AE521">
        <v>0</v>
      </c>
      <c r="AJ521" t="s">
        <v>46</v>
      </c>
      <c r="AK521" t="s">
        <v>47</v>
      </c>
    </row>
    <row r="522" spans="1:37" x14ac:dyDescent="0.25">
      <c r="A522" t="s">
        <v>36</v>
      </c>
      <c r="B522" t="s">
        <v>1546</v>
      </c>
      <c r="C522" t="s">
        <v>1553</v>
      </c>
      <c r="D522" t="s">
        <v>46</v>
      </c>
      <c r="E522" t="s">
        <v>1554</v>
      </c>
      <c r="F522" t="s">
        <v>41</v>
      </c>
      <c r="G522" t="str">
        <f>HYPERLINK("https://www.facebook.com/rasim.kerimov.12576/posts/1310570809317872")</f>
        <v>https://www.facebook.com/rasim.kerimov.12576/posts/1310570809317872</v>
      </c>
      <c r="H522" t="s">
        <v>211</v>
      </c>
      <c r="I522" t="s">
        <v>1555</v>
      </c>
      <c r="J522" t="str">
        <f>HYPERLINK("https://www.facebook.com/100010948952024")</f>
        <v>https://www.facebook.com/100010948952024</v>
      </c>
      <c r="K522">
        <v>3328</v>
      </c>
      <c r="L522" t="s">
        <v>60</v>
      </c>
      <c r="N522" t="s">
        <v>68</v>
      </c>
      <c r="O522" t="s">
        <v>1555</v>
      </c>
      <c r="P522" t="str">
        <f>HYPERLINK("https://www.facebook.com/100010948952024")</f>
        <v>https://www.facebook.com/100010948952024</v>
      </c>
      <c r="Q522">
        <v>3328</v>
      </c>
      <c r="R522" t="s">
        <v>54</v>
      </c>
      <c r="S522" t="s">
        <v>55</v>
      </c>
      <c r="T522" t="s">
        <v>1556</v>
      </c>
      <c r="U522" t="s">
        <v>1557</v>
      </c>
      <c r="W522">
        <v>1</v>
      </c>
      <c r="X522">
        <v>1</v>
      </c>
      <c r="AE522">
        <v>0</v>
      </c>
      <c r="AF522">
        <v>0</v>
      </c>
      <c r="AI522" t="str">
        <f>HYPERLINK("http://oxumeni.az/images/2021/02/15/zakir.jpg")</f>
        <v>http://oxumeni.az/images/2021/02/15/zakir.jpg</v>
      </c>
      <c r="AJ522" t="s">
        <v>46</v>
      </c>
      <c r="AK522" t="s">
        <v>47</v>
      </c>
    </row>
    <row r="523" spans="1:37" x14ac:dyDescent="0.25">
      <c r="A523" t="s">
        <v>36</v>
      </c>
      <c r="B523" t="s">
        <v>1546</v>
      </c>
      <c r="C523" t="s">
        <v>1558</v>
      </c>
      <c r="D523" t="s">
        <v>1559</v>
      </c>
      <c r="E523" t="s">
        <v>1560</v>
      </c>
      <c r="F523" t="s">
        <v>73</v>
      </c>
      <c r="G523" t="str">
        <f>HYPERLINK("https://www.youtube.com/watch?v=1zfvGt3BnYE&amp;lc=UgzbO_dAd45eCNf6P_h4AaABAg")</f>
        <v>https://www.youtube.com/watch?v=1zfvGt3BnYE&amp;lc=UgzbO_dAd45eCNf6P_h4AaABAg</v>
      </c>
      <c r="H523" t="s">
        <v>42</v>
      </c>
      <c r="I523" t="s">
        <v>1561</v>
      </c>
      <c r="J523" t="str">
        <f>HYPERLINK("https://www.youtube.com/channel/UCYQXQiEdv-2D0L0iMGj3HCA")</f>
        <v>https://www.youtube.com/channel/UCYQXQiEdv-2D0L0iMGj3HCA</v>
      </c>
      <c r="K523">
        <v>2</v>
      </c>
      <c r="N523" t="s">
        <v>165</v>
      </c>
      <c r="O523" t="s">
        <v>1562</v>
      </c>
      <c r="P523" t="str">
        <f>HYPERLINK("https://www.youtube.com/channel/UC_TneqvSfh-KsIyZMlJjVsQ")</f>
        <v>https://www.youtube.com/channel/UC_TneqvSfh-KsIyZMlJjVsQ</v>
      </c>
      <c r="Q523">
        <v>911000</v>
      </c>
      <c r="R523" t="s">
        <v>54</v>
      </c>
      <c r="S523" t="s">
        <v>55</v>
      </c>
      <c r="W523">
        <v>0</v>
      </c>
      <c r="X523">
        <v>0</v>
      </c>
      <c r="AE523">
        <v>0</v>
      </c>
      <c r="AJ523" t="s">
        <v>46</v>
      </c>
      <c r="AK523" t="s">
        <v>47</v>
      </c>
    </row>
    <row r="524" spans="1:37" x14ac:dyDescent="0.25">
      <c r="A524" t="s">
        <v>36</v>
      </c>
      <c r="B524" t="s">
        <v>1563</v>
      </c>
      <c r="C524" t="s">
        <v>1464</v>
      </c>
      <c r="D524" t="s">
        <v>46</v>
      </c>
      <c r="E524" t="s">
        <v>1564</v>
      </c>
      <c r="F524" t="s">
        <v>58</v>
      </c>
      <c r="G524" t="str">
        <f>HYPERLINK("https://www.facebook.com/rasim.kerimov.12576/posts/1310568799318073")</f>
        <v>https://www.facebook.com/rasim.kerimov.12576/posts/1310568799318073</v>
      </c>
      <c r="H524" t="s">
        <v>42</v>
      </c>
      <c r="I524" t="s">
        <v>1555</v>
      </c>
      <c r="J524" t="str">
        <f>HYPERLINK("https://www.facebook.com/100010948952024")</f>
        <v>https://www.facebook.com/100010948952024</v>
      </c>
      <c r="K524">
        <v>3328</v>
      </c>
      <c r="L524" t="s">
        <v>60</v>
      </c>
      <c r="N524" t="s">
        <v>68</v>
      </c>
      <c r="O524" t="s">
        <v>1555</v>
      </c>
      <c r="P524" t="str">
        <f>HYPERLINK("https://www.facebook.com/100010948952024")</f>
        <v>https://www.facebook.com/100010948952024</v>
      </c>
      <c r="Q524">
        <v>3328</v>
      </c>
      <c r="R524" t="s">
        <v>54</v>
      </c>
      <c r="S524" t="s">
        <v>55</v>
      </c>
      <c r="T524" t="s">
        <v>1556</v>
      </c>
      <c r="U524" t="s">
        <v>1557</v>
      </c>
      <c r="W524">
        <v>1</v>
      </c>
      <c r="X524">
        <v>1</v>
      </c>
      <c r="AE524">
        <v>0</v>
      </c>
      <c r="AF524">
        <v>0</v>
      </c>
      <c r="AI524" t="s">
        <v>1565</v>
      </c>
      <c r="AJ524" t="s">
        <v>46</v>
      </c>
      <c r="AK524" t="s">
        <v>47</v>
      </c>
    </row>
    <row r="525" spans="1:37" x14ac:dyDescent="0.25">
      <c r="A525" t="s">
        <v>36</v>
      </c>
      <c r="B525" t="s">
        <v>1566</v>
      </c>
      <c r="C525" t="s">
        <v>1567</v>
      </c>
      <c r="D525" t="s">
        <v>524</v>
      </c>
      <c r="E525" t="s">
        <v>1568</v>
      </c>
      <c r="F525" t="s">
        <v>73</v>
      </c>
      <c r="G525" t="str">
        <f>HYPERLINK("https://www.facebook.com/groups/1725216200947353/permalink/2238411836294451/?comment_id=2238612766274358")</f>
        <v>https://www.facebook.com/groups/1725216200947353/permalink/2238411836294451/?comment_id=2238612766274358</v>
      </c>
      <c r="H525" t="s">
        <v>42</v>
      </c>
      <c r="I525" t="s">
        <v>1569</v>
      </c>
      <c r="J525" t="str">
        <f>HYPERLINK("https://www.facebook.com/100006365478172")</f>
        <v>https://www.facebook.com/100006365478172</v>
      </c>
      <c r="K525">
        <v>0</v>
      </c>
      <c r="L525" t="s">
        <v>60</v>
      </c>
      <c r="N525" t="s">
        <v>68</v>
      </c>
      <c r="O525" t="s">
        <v>1570</v>
      </c>
      <c r="P525" t="str">
        <f>HYPERLINK("https://www.facebook.com/1725216200947353")</f>
        <v>https://www.facebook.com/1725216200947353</v>
      </c>
      <c r="Q525">
        <v>35525</v>
      </c>
      <c r="R525" t="s">
        <v>54</v>
      </c>
      <c r="W525">
        <v>0</v>
      </c>
      <c r="X525">
        <v>0</v>
      </c>
      <c r="AE525">
        <v>0</v>
      </c>
      <c r="AJ525" t="s">
        <v>46</v>
      </c>
      <c r="AK525" t="s">
        <v>47</v>
      </c>
    </row>
    <row r="526" spans="1:37" x14ac:dyDescent="0.25">
      <c r="A526" t="s">
        <v>36</v>
      </c>
      <c r="B526" t="s">
        <v>1571</v>
      </c>
      <c r="C526" t="s">
        <v>1572</v>
      </c>
      <c r="D526" t="s">
        <v>46</v>
      </c>
      <c r="E526" t="s">
        <v>189</v>
      </c>
      <c r="F526" t="s">
        <v>58</v>
      </c>
      <c r="G526" t="str">
        <f>HYPERLINK("https://twitter.com/815469642735030272/status/1361479242920435714")</f>
        <v>https://twitter.com/815469642735030272/status/1361479242920435714</v>
      </c>
      <c r="H526" t="s">
        <v>42</v>
      </c>
      <c r="I526" t="s">
        <v>1573</v>
      </c>
      <c r="J526" t="str">
        <f>HYPERLINK("http://twitter.com/KashifMughalm1")</f>
        <v>http://twitter.com/KashifMughalm1</v>
      </c>
      <c r="K526">
        <v>146</v>
      </c>
      <c r="N526" t="s">
        <v>61</v>
      </c>
      <c r="R526" t="s">
        <v>54</v>
      </c>
      <c r="W526">
        <v>0</v>
      </c>
      <c r="X526">
        <v>0</v>
      </c>
      <c r="AE526">
        <v>0</v>
      </c>
      <c r="AI526" t="str">
        <f>HYPERLINK("https://pbs.twimg.com/media/EuQ1DBRWYAARQ-f.jpg")</f>
        <v>https://pbs.twimg.com/media/EuQ1DBRWYAARQ-f.jpg</v>
      </c>
      <c r="AJ526" t="s">
        <v>46</v>
      </c>
      <c r="AK526" t="s">
        <v>47</v>
      </c>
    </row>
    <row r="527" spans="1:37" x14ac:dyDescent="0.25">
      <c r="A527" t="s">
        <v>36</v>
      </c>
      <c r="B527" t="s">
        <v>1574</v>
      </c>
      <c r="C527" t="s">
        <v>1575</v>
      </c>
      <c r="D527" t="s">
        <v>46</v>
      </c>
      <c r="E527" t="s">
        <v>599</v>
      </c>
      <c r="F527" t="s">
        <v>58</v>
      </c>
      <c r="G527" t="str">
        <f>HYPERLINK("https://twitter.com/1318971145991979015/status/1361478764581048320")</f>
        <v>https://twitter.com/1318971145991979015/status/1361478764581048320</v>
      </c>
      <c r="H527" t="s">
        <v>42</v>
      </c>
      <c r="I527" t="s">
        <v>1576</v>
      </c>
      <c r="J527" t="str">
        <f>HYPERLINK("http://twitter.com/ado87737011")</f>
        <v>http://twitter.com/ado87737011</v>
      </c>
      <c r="K527">
        <v>14</v>
      </c>
      <c r="N527" t="s">
        <v>61</v>
      </c>
      <c r="R527" t="s">
        <v>54</v>
      </c>
      <c r="W527">
        <v>0</v>
      </c>
      <c r="X527">
        <v>0</v>
      </c>
      <c r="AE527">
        <v>0</v>
      </c>
      <c r="AJ527" t="s">
        <v>46</v>
      </c>
      <c r="AK527" t="s">
        <v>47</v>
      </c>
    </row>
    <row r="528" spans="1:37" x14ac:dyDescent="0.25">
      <c r="A528" t="s">
        <v>36</v>
      </c>
      <c r="B528" t="s">
        <v>1577</v>
      </c>
      <c r="C528" t="s">
        <v>1376</v>
      </c>
      <c r="D528" t="s">
        <v>524</v>
      </c>
      <c r="E528" t="s">
        <v>1578</v>
      </c>
      <c r="F528" t="s">
        <v>73</v>
      </c>
      <c r="G528" t="str">
        <f>HYPERLINK("https://www.facebook.com/groups/768797000262323/permalink/1093411847800835/?comment_id=1093428724465814&amp;reply_comment_id=1093521251123228")</f>
        <v>https://www.facebook.com/groups/768797000262323/permalink/1093411847800835/?comment_id=1093428724465814&amp;reply_comment_id=1093521251123228</v>
      </c>
      <c r="H528" t="s">
        <v>42</v>
      </c>
      <c r="I528" t="s">
        <v>1579</v>
      </c>
      <c r="J528" t="str">
        <f>HYPERLINK("https://www.facebook.com/100041230874498")</f>
        <v>https://www.facebook.com/100041230874498</v>
      </c>
      <c r="K528">
        <v>293</v>
      </c>
      <c r="L528" t="s">
        <v>60</v>
      </c>
      <c r="N528" t="s">
        <v>68</v>
      </c>
      <c r="O528" t="s">
        <v>1379</v>
      </c>
      <c r="P528" t="str">
        <f>HYPERLINK("https://www.facebook.com/768797000262323")</f>
        <v>https://www.facebook.com/768797000262323</v>
      </c>
      <c r="Q528">
        <v>38445</v>
      </c>
      <c r="R528" t="s">
        <v>54</v>
      </c>
      <c r="S528" t="s">
        <v>55</v>
      </c>
      <c r="T528" t="s">
        <v>70</v>
      </c>
      <c r="U528" t="s">
        <v>70</v>
      </c>
      <c r="W528">
        <v>0</v>
      </c>
      <c r="X528">
        <v>0</v>
      </c>
      <c r="AE528">
        <v>0</v>
      </c>
      <c r="AJ528" t="s">
        <v>46</v>
      </c>
      <c r="AK528" t="s">
        <v>47</v>
      </c>
    </row>
    <row r="529" spans="1:37" x14ac:dyDescent="0.25">
      <c r="A529" t="s">
        <v>36</v>
      </c>
      <c r="B529" t="s">
        <v>1580</v>
      </c>
      <c r="C529" t="s">
        <v>1325</v>
      </c>
      <c r="D529" t="s">
        <v>524</v>
      </c>
      <c r="E529" t="s">
        <v>1581</v>
      </c>
      <c r="F529" t="s">
        <v>73</v>
      </c>
      <c r="G529" t="str">
        <f>HYPERLINK("https://www.facebook.com/groups/1691132847841504/permalink/2821407748147336/?comment_id=2821540548134056")</f>
        <v>https://www.facebook.com/groups/1691132847841504/permalink/2821407748147336/?comment_id=2821540548134056</v>
      </c>
      <c r="H529" t="s">
        <v>211</v>
      </c>
      <c r="I529" t="s">
        <v>1582</v>
      </c>
      <c r="J529" t="str">
        <f>HYPERLINK("https://www.facebook.com/100040833822655")</f>
        <v>https://www.facebook.com/100040833822655</v>
      </c>
      <c r="K529">
        <v>140</v>
      </c>
      <c r="L529" t="s">
        <v>60</v>
      </c>
      <c r="N529" t="s">
        <v>68</v>
      </c>
      <c r="O529" t="s">
        <v>652</v>
      </c>
      <c r="P529" t="str">
        <f>HYPERLINK("https://www.facebook.com/1691132847841504")</f>
        <v>https://www.facebook.com/1691132847841504</v>
      </c>
      <c r="Q529">
        <v>22316</v>
      </c>
      <c r="R529" t="s">
        <v>54</v>
      </c>
      <c r="W529">
        <v>0</v>
      </c>
      <c r="X529">
        <v>0</v>
      </c>
      <c r="AE529">
        <v>0</v>
      </c>
      <c r="AJ529" t="s">
        <v>46</v>
      </c>
      <c r="AK529" t="s">
        <v>47</v>
      </c>
    </row>
    <row r="530" spans="1:37" x14ac:dyDescent="0.25">
      <c r="A530" t="s">
        <v>36</v>
      </c>
      <c r="B530" t="s">
        <v>1580</v>
      </c>
      <c r="C530" t="s">
        <v>1583</v>
      </c>
      <c r="D530" t="s">
        <v>46</v>
      </c>
      <c r="E530" t="s">
        <v>255</v>
      </c>
      <c r="F530" t="s">
        <v>41</v>
      </c>
      <c r="G530" t="str">
        <f>HYPERLINK("https://www.facebook.com/aliyeva.esmira.1/posts/10220383112228671")</f>
        <v>https://www.facebook.com/aliyeva.esmira.1/posts/10220383112228671</v>
      </c>
      <c r="H530" t="s">
        <v>42</v>
      </c>
      <c r="I530" t="s">
        <v>1584</v>
      </c>
      <c r="J530" t="str">
        <f>HYPERLINK("https://www.facebook.com/1256347045")</f>
        <v>https://www.facebook.com/1256347045</v>
      </c>
      <c r="K530">
        <v>1022</v>
      </c>
      <c r="L530" t="s">
        <v>117</v>
      </c>
      <c r="N530" t="s">
        <v>68</v>
      </c>
      <c r="O530" t="s">
        <v>1584</v>
      </c>
      <c r="P530" t="str">
        <f>HYPERLINK("https://www.facebook.com/1256347045")</f>
        <v>https://www.facebook.com/1256347045</v>
      </c>
      <c r="Q530">
        <v>1022</v>
      </c>
      <c r="R530" t="s">
        <v>54</v>
      </c>
      <c r="S530" t="s">
        <v>55</v>
      </c>
      <c r="T530" t="s">
        <v>70</v>
      </c>
      <c r="U530" t="s">
        <v>70</v>
      </c>
      <c r="W530">
        <v>0</v>
      </c>
      <c r="X530">
        <v>0</v>
      </c>
      <c r="AE530">
        <v>0</v>
      </c>
      <c r="AF530">
        <v>0</v>
      </c>
      <c r="AI530" t="str">
        <f>HYPERLINK("https://azsabah.com/files/images/2021/02/14/photo_90555305.jpeg")</f>
        <v>https://azsabah.com/files/images/2021/02/14/photo_90555305.jpeg</v>
      </c>
      <c r="AJ530" t="s">
        <v>46</v>
      </c>
      <c r="AK530" t="s">
        <v>47</v>
      </c>
    </row>
    <row r="531" spans="1:37" x14ac:dyDescent="0.25">
      <c r="A531" t="s">
        <v>36</v>
      </c>
      <c r="B531" t="s">
        <v>1585</v>
      </c>
      <c r="C531" t="s">
        <v>1586</v>
      </c>
      <c r="D531" t="s">
        <v>1587</v>
      </c>
      <c r="E531" t="s">
        <v>1588</v>
      </c>
      <c r="F531" t="s">
        <v>73</v>
      </c>
      <c r="G531" t="str">
        <f>HYPERLINK("https://www.facebook.com/story.php?story_fbid=3752090931504605&amp;id=490548244325573&amp;comment_id=3753059944741037")</f>
        <v>https://www.facebook.com/story.php?story_fbid=3752090931504605&amp;id=490548244325573&amp;comment_id=3753059944741037</v>
      </c>
      <c r="H531" t="s">
        <v>42</v>
      </c>
      <c r="I531" t="s">
        <v>1589</v>
      </c>
      <c r="J531" t="str">
        <f>HYPERLINK("https://www.facebook.com/100021303404745")</f>
        <v>https://www.facebook.com/100021303404745</v>
      </c>
      <c r="K531">
        <v>63</v>
      </c>
      <c r="L531" t="s">
        <v>60</v>
      </c>
      <c r="N531" t="s">
        <v>68</v>
      </c>
      <c r="O531" t="s">
        <v>1590</v>
      </c>
      <c r="P531" t="str">
        <f>HYPERLINK("https://www.facebook.com/490548244325573")</f>
        <v>https://www.facebook.com/490548244325573</v>
      </c>
      <c r="Q531">
        <v>706108</v>
      </c>
      <c r="R531" t="s">
        <v>54</v>
      </c>
      <c r="S531" t="s">
        <v>131</v>
      </c>
      <c r="T531" t="s">
        <v>1591</v>
      </c>
      <c r="U531" t="s">
        <v>1592</v>
      </c>
      <c r="W531">
        <v>0</v>
      </c>
      <c r="X531">
        <v>0</v>
      </c>
      <c r="AE531">
        <v>0</v>
      </c>
      <c r="AJ531" t="s">
        <v>46</v>
      </c>
      <c r="AK531" t="s">
        <v>47</v>
      </c>
    </row>
    <row r="532" spans="1:37" x14ac:dyDescent="0.25">
      <c r="A532" t="s">
        <v>36</v>
      </c>
      <c r="B532" t="s">
        <v>1585</v>
      </c>
      <c r="C532" t="s">
        <v>1593</v>
      </c>
      <c r="D532" t="s">
        <v>46</v>
      </c>
      <c r="E532" t="s">
        <v>1594</v>
      </c>
      <c r="F532" t="s">
        <v>58</v>
      </c>
      <c r="G532" t="str">
        <f>HYPERLINK("https://www.facebook.com/permalink.php?story_fbid=2658258771149467&amp;id=100008961100606")</f>
        <v>https://www.facebook.com/permalink.php?story_fbid=2658258771149467&amp;id=100008961100606</v>
      </c>
      <c r="H532" t="s">
        <v>42</v>
      </c>
      <c r="I532" t="s">
        <v>1595</v>
      </c>
      <c r="J532" t="str">
        <f>HYPERLINK("https://www.facebook.com/100008961100606")</f>
        <v>https://www.facebook.com/100008961100606</v>
      </c>
      <c r="K532">
        <v>4506</v>
      </c>
      <c r="L532" t="s">
        <v>60</v>
      </c>
      <c r="N532" t="s">
        <v>68</v>
      </c>
      <c r="O532" t="s">
        <v>1595</v>
      </c>
      <c r="P532" t="str">
        <f>HYPERLINK("https://www.facebook.com/100008961100606")</f>
        <v>https://www.facebook.com/100008961100606</v>
      </c>
      <c r="Q532">
        <v>4506</v>
      </c>
      <c r="R532" t="s">
        <v>54</v>
      </c>
      <c r="W532">
        <v>0</v>
      </c>
      <c r="X532">
        <v>0</v>
      </c>
      <c r="AE532">
        <v>0</v>
      </c>
      <c r="AF532">
        <v>0</v>
      </c>
      <c r="AI532" t="s">
        <v>1596</v>
      </c>
      <c r="AJ532" t="s">
        <v>46</v>
      </c>
      <c r="AK532" t="s">
        <v>47</v>
      </c>
    </row>
    <row r="533" spans="1:37" x14ac:dyDescent="0.25">
      <c r="A533" t="s">
        <v>36</v>
      </c>
      <c r="B533" t="s">
        <v>1597</v>
      </c>
      <c r="C533" t="s">
        <v>1598</v>
      </c>
      <c r="D533" t="s">
        <v>1599</v>
      </c>
      <c r="E533" t="s">
        <v>1600</v>
      </c>
      <c r="F533" t="s">
        <v>41</v>
      </c>
      <c r="G533" t="str">
        <f>HYPERLINK("https://www.youtube.com/watch?v=dc_By0vzSRQ")</f>
        <v>https://www.youtube.com/watch?v=dc_By0vzSRQ</v>
      </c>
      <c r="H533" t="s">
        <v>42</v>
      </c>
      <c r="I533" t="s">
        <v>1601</v>
      </c>
      <c r="J533" t="str">
        <f>HYPERLINK("https://www.youtube.com/channel/UCYuo75UzjA5-IwWKMAHFYaQ")</f>
        <v>https://www.youtube.com/channel/UCYuo75UzjA5-IwWKMAHFYaQ</v>
      </c>
      <c r="K533">
        <v>111</v>
      </c>
      <c r="N533" t="s">
        <v>165</v>
      </c>
      <c r="O533" t="s">
        <v>1601</v>
      </c>
      <c r="P533" t="str">
        <f>HYPERLINK("https://www.youtube.com/channel/UCYuo75UzjA5-IwWKMAHFYaQ")</f>
        <v>https://www.youtube.com/channel/UCYuo75UzjA5-IwWKMAHFYaQ</v>
      </c>
      <c r="Q533">
        <v>111</v>
      </c>
      <c r="R533" t="s">
        <v>54</v>
      </c>
      <c r="S533" t="s">
        <v>166</v>
      </c>
      <c r="W533">
        <v>4</v>
      </c>
      <c r="X533">
        <v>4</v>
      </c>
      <c r="AD533">
        <v>1</v>
      </c>
      <c r="AE533">
        <v>0</v>
      </c>
      <c r="AG533">
        <v>25</v>
      </c>
      <c r="AI533" t="str">
        <f>HYPERLINK("https://i.ytimg.com/vi/dc_By0vzSRQ/sddefault.jpg")</f>
        <v>https://i.ytimg.com/vi/dc_By0vzSRQ/sddefault.jpg</v>
      </c>
      <c r="AJ533" t="s">
        <v>46</v>
      </c>
      <c r="AK533" t="s">
        <v>47</v>
      </c>
    </row>
    <row r="534" spans="1:37" x14ac:dyDescent="0.25">
      <c r="A534" t="s">
        <v>36</v>
      </c>
      <c r="B534" t="s">
        <v>1602</v>
      </c>
      <c r="C534" t="s">
        <v>1603</v>
      </c>
      <c r="D534" t="s">
        <v>524</v>
      </c>
      <c r="E534" t="s">
        <v>1604</v>
      </c>
      <c r="F534" t="s">
        <v>73</v>
      </c>
      <c r="G534" t="str">
        <f>HYPERLINK("https://www.facebook.com/groups/313974552318651/permalink/1304416466607783/?comment_id=1304557169927046")</f>
        <v>https://www.facebook.com/groups/313974552318651/permalink/1304416466607783/?comment_id=1304557169927046</v>
      </c>
      <c r="H534" t="s">
        <v>42</v>
      </c>
      <c r="I534" t="s">
        <v>1605</v>
      </c>
      <c r="J534" t="str">
        <f>HYPERLINK("https://www.facebook.com/100021890700569")</f>
        <v>https://www.facebook.com/100021890700569</v>
      </c>
      <c r="K534">
        <v>60</v>
      </c>
      <c r="L534" t="s">
        <v>60</v>
      </c>
      <c r="N534" t="s">
        <v>68</v>
      </c>
      <c r="O534" t="s">
        <v>591</v>
      </c>
      <c r="P534" t="str">
        <f>HYPERLINK("https://www.facebook.com/313974552318651")</f>
        <v>https://www.facebook.com/313974552318651</v>
      </c>
      <c r="Q534">
        <v>7729</v>
      </c>
      <c r="R534" t="s">
        <v>54</v>
      </c>
      <c r="W534">
        <v>1</v>
      </c>
      <c r="X534">
        <v>1</v>
      </c>
      <c r="AE534">
        <v>0</v>
      </c>
      <c r="AJ534" t="s">
        <v>46</v>
      </c>
      <c r="AK534" t="s">
        <v>47</v>
      </c>
    </row>
    <row r="535" spans="1:37" x14ac:dyDescent="0.25">
      <c r="A535" t="s">
        <v>36</v>
      </c>
      <c r="B535" t="s">
        <v>1606</v>
      </c>
      <c r="C535" t="s">
        <v>1607</v>
      </c>
      <c r="D535" t="s">
        <v>1608</v>
      </c>
      <c r="E535" t="s">
        <v>1609</v>
      </c>
      <c r="F535" t="s">
        <v>41</v>
      </c>
      <c r="G535" t="str">
        <f>HYPERLINK("http://www.koreapost.com/news/articleView.html?idxno=22268")</f>
        <v>http://www.koreapost.com/news/articleView.html?idxno=22268</v>
      </c>
      <c r="H535" t="s">
        <v>42</v>
      </c>
      <c r="I535" t="s">
        <v>1610</v>
      </c>
      <c r="J535" t="str">
        <f>HYPERLINK("http://koreapost.com")</f>
        <v>http://koreapost.com</v>
      </c>
      <c r="N535" t="s">
        <v>1610</v>
      </c>
      <c r="R535" t="s">
        <v>44</v>
      </c>
      <c r="S535" t="s">
        <v>1611</v>
      </c>
      <c r="AJ535" t="s">
        <v>46</v>
      </c>
      <c r="AK535" t="s">
        <v>47</v>
      </c>
    </row>
    <row r="536" spans="1:37" x14ac:dyDescent="0.25">
      <c r="A536" t="s">
        <v>36</v>
      </c>
      <c r="B536" t="s">
        <v>1612</v>
      </c>
      <c r="C536" t="s">
        <v>1613</v>
      </c>
      <c r="D536" t="s">
        <v>1614</v>
      </c>
      <c r="E536" t="s">
        <v>1615</v>
      </c>
      <c r="F536" t="s">
        <v>41</v>
      </c>
      <c r="G536" t="str">
        <f>HYPERLINK("http://www.groong.com/news/msg56169.html")</f>
        <v>http://www.groong.com/news/msg56169.html</v>
      </c>
      <c r="H536" t="s">
        <v>42</v>
      </c>
      <c r="I536" t="s">
        <v>105</v>
      </c>
      <c r="J536" t="str">
        <f>HYPERLINK("http://www.groong.com")</f>
        <v>http://www.groong.com</v>
      </c>
      <c r="N536" t="s">
        <v>106</v>
      </c>
      <c r="R536" t="s">
        <v>44</v>
      </c>
      <c r="S536" t="s">
        <v>107</v>
      </c>
      <c r="AJ536" t="s">
        <v>46</v>
      </c>
      <c r="AK536" t="s">
        <v>47</v>
      </c>
    </row>
    <row r="537" spans="1:37" x14ac:dyDescent="0.25">
      <c r="A537" t="s">
        <v>36</v>
      </c>
      <c r="B537" t="s">
        <v>1612</v>
      </c>
      <c r="C537" t="s">
        <v>1506</v>
      </c>
      <c r="D537" t="s">
        <v>1616</v>
      </c>
      <c r="E537" t="s">
        <v>1617</v>
      </c>
      <c r="F537" t="s">
        <v>41</v>
      </c>
      <c r="G537" t="str">
        <f>HYPERLINK("https://www.archynewsy.com/tag/fake-news")</f>
        <v>https://www.archynewsy.com/tag/fake-news</v>
      </c>
      <c r="H537" t="s">
        <v>42</v>
      </c>
      <c r="I537" t="s">
        <v>1618</v>
      </c>
      <c r="J537" t="str">
        <f>HYPERLINK("https://www.archynewsy.com")</f>
        <v>https://www.archynewsy.com</v>
      </c>
      <c r="N537" t="s">
        <v>1619</v>
      </c>
      <c r="R537" t="s">
        <v>44</v>
      </c>
      <c r="S537" t="s">
        <v>166</v>
      </c>
      <c r="AJ537" t="s">
        <v>46</v>
      </c>
      <c r="AK537" t="s">
        <v>47</v>
      </c>
    </row>
    <row r="538" spans="1:37" x14ac:dyDescent="0.25">
      <c r="A538" t="s">
        <v>36</v>
      </c>
      <c r="B538" t="s">
        <v>1620</v>
      </c>
      <c r="C538" t="s">
        <v>1613</v>
      </c>
      <c r="D538" t="s">
        <v>1621</v>
      </c>
      <c r="E538" t="s">
        <v>1622</v>
      </c>
      <c r="F538" t="s">
        <v>41</v>
      </c>
      <c r="G538" t="str">
        <f>HYPERLINK("https://www.saudi24news.com/2021/02/idex-and-navdex-will-be-launched-on-sunday-with-the-participation-of-59-other-countries-localities.html")</f>
        <v>https://www.saudi24news.com/2021/02/idex-and-navdex-will-be-launched-on-sunday-with-the-participation-of-59-other-countries-localities.html</v>
      </c>
      <c r="H538" t="s">
        <v>42</v>
      </c>
      <c r="I538" t="s">
        <v>1623</v>
      </c>
      <c r="J538" t="str">
        <f>HYPERLINK("https://www.saudi24news.com")</f>
        <v>https://www.saudi24news.com</v>
      </c>
      <c r="N538" t="s">
        <v>1624</v>
      </c>
      <c r="R538" t="s">
        <v>44</v>
      </c>
      <c r="S538" t="s">
        <v>166</v>
      </c>
      <c r="AJ538" t="s">
        <v>46</v>
      </c>
      <c r="AK538" t="s">
        <v>47</v>
      </c>
    </row>
    <row r="539" spans="1:37" x14ac:dyDescent="0.25">
      <c r="A539" t="s">
        <v>36</v>
      </c>
      <c r="B539" t="s">
        <v>1620</v>
      </c>
      <c r="C539" t="s">
        <v>1471</v>
      </c>
      <c r="D539" t="s">
        <v>46</v>
      </c>
      <c r="E539" t="s">
        <v>1625</v>
      </c>
      <c r="F539" t="s">
        <v>58</v>
      </c>
      <c r="G539" t="str">
        <f>HYPERLINK("https://www.facebook.com/vugar.vagifoqlu/posts/2851063878496862")</f>
        <v>https://www.facebook.com/vugar.vagifoqlu/posts/2851063878496862</v>
      </c>
      <c r="H539" t="s">
        <v>42</v>
      </c>
      <c r="I539" t="s">
        <v>1626</v>
      </c>
      <c r="J539" t="str">
        <f>HYPERLINK("https://www.facebook.com/100007798326437")</f>
        <v>https://www.facebook.com/100007798326437</v>
      </c>
      <c r="K539">
        <v>0</v>
      </c>
      <c r="L539" t="s">
        <v>60</v>
      </c>
      <c r="N539" t="s">
        <v>68</v>
      </c>
      <c r="O539" t="s">
        <v>1626</v>
      </c>
      <c r="P539" t="str">
        <f>HYPERLINK("https://www.facebook.com/100007798326437")</f>
        <v>https://www.facebook.com/100007798326437</v>
      </c>
      <c r="Q539">
        <v>0</v>
      </c>
      <c r="R539" t="s">
        <v>54</v>
      </c>
      <c r="S539" t="s">
        <v>55</v>
      </c>
      <c r="T539" t="s">
        <v>70</v>
      </c>
      <c r="U539" t="s">
        <v>70</v>
      </c>
      <c r="W539">
        <v>0</v>
      </c>
      <c r="X539">
        <v>0</v>
      </c>
      <c r="AE539">
        <v>0</v>
      </c>
      <c r="AF539">
        <v>0</v>
      </c>
      <c r="AI539" t="s">
        <v>1627</v>
      </c>
      <c r="AJ539" t="s">
        <v>46</v>
      </c>
      <c r="AK539" t="s">
        <v>47</v>
      </c>
    </row>
    <row r="540" spans="1:37" x14ac:dyDescent="0.25">
      <c r="A540" t="s">
        <v>36</v>
      </c>
      <c r="B540" t="s">
        <v>1628</v>
      </c>
      <c r="C540" t="s">
        <v>1250</v>
      </c>
      <c r="D540" t="s">
        <v>1251</v>
      </c>
      <c r="E540" t="s">
        <v>1629</v>
      </c>
      <c r="F540" t="s">
        <v>73</v>
      </c>
      <c r="G540" t="str">
        <f>HYPERLINK("https://www.facebook.com/story.php?story_fbid=10160670013538496&amp;id=97383288495&amp;comment_id=10160671295968496")</f>
        <v>https://www.facebook.com/story.php?story_fbid=10160670013538496&amp;id=97383288495&amp;comment_id=10160671295968496</v>
      </c>
      <c r="H540" t="s">
        <v>42</v>
      </c>
      <c r="I540" t="s">
        <v>1630</v>
      </c>
      <c r="J540" t="str">
        <f>HYPERLINK("https://www.facebook.com/100052662460059")</f>
        <v>https://www.facebook.com/100052662460059</v>
      </c>
      <c r="K540">
        <v>123</v>
      </c>
      <c r="L540" t="s">
        <v>60</v>
      </c>
      <c r="N540" t="s">
        <v>68</v>
      </c>
      <c r="O540" t="s">
        <v>1254</v>
      </c>
      <c r="P540" t="str">
        <f>HYPERLINK("https://www.facebook.com/97383288495")</f>
        <v>https://www.facebook.com/97383288495</v>
      </c>
      <c r="Q540">
        <v>374118</v>
      </c>
      <c r="R540" t="s">
        <v>54</v>
      </c>
      <c r="S540" t="s">
        <v>55</v>
      </c>
      <c r="T540" t="s">
        <v>1631</v>
      </c>
      <c r="U540" t="s">
        <v>1632</v>
      </c>
      <c r="W540">
        <v>1</v>
      </c>
      <c r="X540">
        <v>1</v>
      </c>
      <c r="AE540">
        <v>0</v>
      </c>
      <c r="AJ540" t="s">
        <v>46</v>
      </c>
      <c r="AK540" t="s">
        <v>47</v>
      </c>
    </row>
    <row r="541" spans="1:37" x14ac:dyDescent="0.25">
      <c r="A541" t="s">
        <v>36</v>
      </c>
      <c r="B541" t="s">
        <v>1633</v>
      </c>
      <c r="C541" t="s">
        <v>1471</v>
      </c>
      <c r="D541" t="s">
        <v>46</v>
      </c>
      <c r="E541" t="s">
        <v>761</v>
      </c>
      <c r="F541" t="s">
        <v>58</v>
      </c>
      <c r="G541" t="str">
        <f>HYPERLINK("https://www.facebook.com/vugar.vagifoqlu/posts/2851063105163606")</f>
        <v>https://www.facebook.com/vugar.vagifoqlu/posts/2851063105163606</v>
      </c>
      <c r="H541" t="s">
        <v>42</v>
      </c>
      <c r="I541" t="s">
        <v>1626</v>
      </c>
      <c r="J541" t="str">
        <f>HYPERLINK("https://www.facebook.com/100007798326437")</f>
        <v>https://www.facebook.com/100007798326437</v>
      </c>
      <c r="K541">
        <v>0</v>
      </c>
      <c r="L541" t="s">
        <v>60</v>
      </c>
      <c r="N541" t="s">
        <v>68</v>
      </c>
      <c r="O541" t="s">
        <v>1626</v>
      </c>
      <c r="P541" t="str">
        <f>HYPERLINK("https://www.facebook.com/100007798326437")</f>
        <v>https://www.facebook.com/100007798326437</v>
      </c>
      <c r="Q541">
        <v>0</v>
      </c>
      <c r="R541" t="s">
        <v>54</v>
      </c>
      <c r="S541" t="s">
        <v>55</v>
      </c>
      <c r="T541" t="s">
        <v>70</v>
      </c>
      <c r="U541" t="s">
        <v>70</v>
      </c>
      <c r="W541">
        <v>0</v>
      </c>
      <c r="X541">
        <v>0</v>
      </c>
      <c r="AE541">
        <v>0</v>
      </c>
      <c r="AF541">
        <v>0</v>
      </c>
      <c r="AI541" t="s">
        <v>1634</v>
      </c>
      <c r="AJ541" t="s">
        <v>46</v>
      </c>
      <c r="AK541" t="s">
        <v>47</v>
      </c>
    </row>
    <row r="542" spans="1:37" x14ac:dyDescent="0.25">
      <c r="A542" t="s">
        <v>36</v>
      </c>
      <c r="B542" t="s">
        <v>1633</v>
      </c>
      <c r="C542" t="s">
        <v>1635</v>
      </c>
      <c r="D542" t="s">
        <v>46</v>
      </c>
      <c r="E542" t="s">
        <v>1636</v>
      </c>
      <c r="F542" t="s">
        <v>41</v>
      </c>
      <c r="G542" t="str">
        <f>HYPERLINK("https://www.facebook.com/tahir.asadov1/posts/3826284227450611")</f>
        <v>https://www.facebook.com/tahir.asadov1/posts/3826284227450611</v>
      </c>
      <c r="H542" t="s">
        <v>42</v>
      </c>
      <c r="I542" t="s">
        <v>1637</v>
      </c>
      <c r="J542" t="str">
        <f>HYPERLINK("https://www.facebook.com/100002072156840")</f>
        <v>https://www.facebook.com/100002072156840</v>
      </c>
      <c r="K542">
        <v>30</v>
      </c>
      <c r="L542" t="s">
        <v>60</v>
      </c>
      <c r="N542" t="s">
        <v>68</v>
      </c>
      <c r="O542" t="s">
        <v>1637</v>
      </c>
      <c r="P542" t="str">
        <f>HYPERLINK("https://www.facebook.com/100002072156840")</f>
        <v>https://www.facebook.com/100002072156840</v>
      </c>
      <c r="Q542">
        <v>30</v>
      </c>
      <c r="R542" t="s">
        <v>54</v>
      </c>
      <c r="S542" t="s">
        <v>55</v>
      </c>
      <c r="T542" t="s">
        <v>749</v>
      </c>
      <c r="U542" t="s">
        <v>1281</v>
      </c>
      <c r="W542">
        <v>1</v>
      </c>
      <c r="X542">
        <v>1</v>
      </c>
      <c r="AE542">
        <v>0</v>
      </c>
      <c r="AF542">
        <v>0</v>
      </c>
      <c r="AI542" t="str">
        <f>HYPERLINK("https://i.ytimg.com/vi/AV8fNnGn_q0/maxresdefault.jpg")</f>
        <v>https://i.ytimg.com/vi/AV8fNnGn_q0/maxresdefault.jpg</v>
      </c>
      <c r="AJ542" t="s">
        <v>46</v>
      </c>
      <c r="AK542" t="s">
        <v>47</v>
      </c>
    </row>
    <row r="543" spans="1:37" x14ac:dyDescent="0.25">
      <c r="A543" t="s">
        <v>36</v>
      </c>
      <c r="B543" t="s">
        <v>1633</v>
      </c>
      <c r="C543" t="s">
        <v>1471</v>
      </c>
      <c r="D543" t="s">
        <v>46</v>
      </c>
      <c r="E543" t="s">
        <v>761</v>
      </c>
      <c r="F543" t="s">
        <v>58</v>
      </c>
      <c r="G543" t="str">
        <f>HYPERLINK("https://www.facebook.com/vugar.vagifoqlu/posts/2851062998496950")</f>
        <v>https://www.facebook.com/vugar.vagifoqlu/posts/2851062998496950</v>
      </c>
      <c r="H543" t="s">
        <v>42</v>
      </c>
      <c r="I543" t="s">
        <v>1626</v>
      </c>
      <c r="J543" t="str">
        <f>HYPERLINK("https://www.facebook.com/100007798326437")</f>
        <v>https://www.facebook.com/100007798326437</v>
      </c>
      <c r="K543">
        <v>0</v>
      </c>
      <c r="L543" t="s">
        <v>60</v>
      </c>
      <c r="N543" t="s">
        <v>68</v>
      </c>
      <c r="O543" t="s">
        <v>1626</v>
      </c>
      <c r="P543" t="str">
        <f>HYPERLINK("https://www.facebook.com/100007798326437")</f>
        <v>https://www.facebook.com/100007798326437</v>
      </c>
      <c r="Q543">
        <v>0</v>
      </c>
      <c r="R543" t="s">
        <v>54</v>
      </c>
      <c r="S543" t="s">
        <v>55</v>
      </c>
      <c r="T543" t="s">
        <v>70</v>
      </c>
      <c r="U543" t="s">
        <v>70</v>
      </c>
      <c r="W543">
        <v>0</v>
      </c>
      <c r="X543">
        <v>0</v>
      </c>
      <c r="AE543">
        <v>0</v>
      </c>
      <c r="AF543">
        <v>0</v>
      </c>
      <c r="AI543" t="s">
        <v>1634</v>
      </c>
      <c r="AJ543" t="s">
        <v>46</v>
      </c>
      <c r="AK543" t="s">
        <v>47</v>
      </c>
    </row>
    <row r="544" spans="1:37" x14ac:dyDescent="0.25">
      <c r="A544" t="s">
        <v>36</v>
      </c>
      <c r="B544" t="s">
        <v>1633</v>
      </c>
      <c r="C544" t="s">
        <v>1471</v>
      </c>
      <c r="D544" t="s">
        <v>46</v>
      </c>
      <c r="E544" t="s">
        <v>761</v>
      </c>
      <c r="F544" t="s">
        <v>58</v>
      </c>
      <c r="G544" t="str">
        <f>HYPERLINK("https://www.facebook.com/vugar.vagifoqlu/posts/2851062901830293")</f>
        <v>https://www.facebook.com/vugar.vagifoqlu/posts/2851062901830293</v>
      </c>
      <c r="H544" t="s">
        <v>42</v>
      </c>
      <c r="I544" t="s">
        <v>1626</v>
      </c>
      <c r="J544" t="str">
        <f>HYPERLINK("https://www.facebook.com/100007798326437")</f>
        <v>https://www.facebook.com/100007798326437</v>
      </c>
      <c r="K544">
        <v>0</v>
      </c>
      <c r="L544" t="s">
        <v>60</v>
      </c>
      <c r="N544" t="s">
        <v>68</v>
      </c>
      <c r="O544" t="s">
        <v>1626</v>
      </c>
      <c r="P544" t="str">
        <f>HYPERLINK("https://www.facebook.com/100007798326437")</f>
        <v>https://www.facebook.com/100007798326437</v>
      </c>
      <c r="Q544">
        <v>0</v>
      </c>
      <c r="R544" t="s">
        <v>54</v>
      </c>
      <c r="S544" t="s">
        <v>55</v>
      </c>
      <c r="T544" t="s">
        <v>70</v>
      </c>
      <c r="U544" t="s">
        <v>70</v>
      </c>
      <c r="W544">
        <v>0</v>
      </c>
      <c r="X544">
        <v>0</v>
      </c>
      <c r="AE544">
        <v>0</v>
      </c>
      <c r="AF544">
        <v>0</v>
      </c>
      <c r="AI544" t="s">
        <v>1634</v>
      </c>
      <c r="AJ544" t="s">
        <v>46</v>
      </c>
      <c r="AK544" t="s">
        <v>47</v>
      </c>
    </row>
    <row r="545" spans="1:37" x14ac:dyDescent="0.25">
      <c r="A545" t="s">
        <v>36</v>
      </c>
      <c r="B545" t="s">
        <v>1633</v>
      </c>
      <c r="C545" t="s">
        <v>1471</v>
      </c>
      <c r="D545" t="s">
        <v>46</v>
      </c>
      <c r="E545" t="s">
        <v>761</v>
      </c>
      <c r="F545" t="s">
        <v>58</v>
      </c>
      <c r="G545" t="str">
        <f>HYPERLINK("https://www.facebook.com/vugar.vagifoqlu/posts/2851062858496964")</f>
        <v>https://www.facebook.com/vugar.vagifoqlu/posts/2851062858496964</v>
      </c>
      <c r="H545" t="s">
        <v>42</v>
      </c>
      <c r="I545" t="s">
        <v>1626</v>
      </c>
      <c r="J545" t="str">
        <f>HYPERLINK("https://www.facebook.com/100007798326437")</f>
        <v>https://www.facebook.com/100007798326437</v>
      </c>
      <c r="K545">
        <v>0</v>
      </c>
      <c r="L545" t="s">
        <v>60</v>
      </c>
      <c r="N545" t="s">
        <v>68</v>
      </c>
      <c r="O545" t="s">
        <v>1626</v>
      </c>
      <c r="P545" t="str">
        <f>HYPERLINK("https://www.facebook.com/100007798326437")</f>
        <v>https://www.facebook.com/100007798326437</v>
      </c>
      <c r="Q545">
        <v>0</v>
      </c>
      <c r="R545" t="s">
        <v>54</v>
      </c>
      <c r="S545" t="s">
        <v>55</v>
      </c>
      <c r="T545" t="s">
        <v>70</v>
      </c>
      <c r="U545" t="s">
        <v>70</v>
      </c>
      <c r="W545">
        <v>0</v>
      </c>
      <c r="X545">
        <v>0</v>
      </c>
      <c r="AE545">
        <v>0</v>
      </c>
      <c r="AF545">
        <v>0</v>
      </c>
      <c r="AI545" t="s">
        <v>1634</v>
      </c>
      <c r="AJ545" t="s">
        <v>46</v>
      </c>
      <c r="AK545" t="s">
        <v>47</v>
      </c>
    </row>
    <row r="546" spans="1:37" x14ac:dyDescent="0.25">
      <c r="A546" t="s">
        <v>36</v>
      </c>
      <c r="B546" t="s">
        <v>1638</v>
      </c>
      <c r="C546" t="s">
        <v>1639</v>
      </c>
      <c r="D546" t="s">
        <v>46</v>
      </c>
      <c r="E546" t="s">
        <v>503</v>
      </c>
      <c r="F546" t="s">
        <v>58</v>
      </c>
      <c r="G546" t="str">
        <f>HYPERLINK("https://vk.com/wall638606777_614")</f>
        <v>https://vk.com/wall638606777_614</v>
      </c>
      <c r="H546" t="s">
        <v>42</v>
      </c>
      <c r="I546" t="s">
        <v>1640</v>
      </c>
      <c r="J546" t="str">
        <f>HYPERLINK("http://vk.com/id638606777")</f>
        <v>http://vk.com/id638606777</v>
      </c>
      <c r="K546">
        <v>0</v>
      </c>
      <c r="L546" t="s">
        <v>117</v>
      </c>
      <c r="M546">
        <v>36</v>
      </c>
      <c r="N546" t="s">
        <v>53</v>
      </c>
      <c r="O546" t="s">
        <v>1640</v>
      </c>
      <c r="P546" t="str">
        <f>HYPERLINK("http://vk.com/id638606777")</f>
        <v>http://vk.com/id638606777</v>
      </c>
      <c r="Q546">
        <v>0</v>
      </c>
      <c r="R546" t="s">
        <v>54</v>
      </c>
      <c r="S546" t="s">
        <v>131</v>
      </c>
      <c r="T546" t="s">
        <v>326</v>
      </c>
      <c r="U546" t="s">
        <v>327</v>
      </c>
      <c r="W546">
        <v>0</v>
      </c>
      <c r="X546">
        <v>0</v>
      </c>
      <c r="AE546">
        <v>0</v>
      </c>
      <c r="AF546">
        <v>0</v>
      </c>
      <c r="AI546"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546" t="s">
        <v>46</v>
      </c>
      <c r="AK546" t="s">
        <v>47</v>
      </c>
    </row>
    <row r="547" spans="1:37" x14ac:dyDescent="0.25">
      <c r="A547" t="s">
        <v>36</v>
      </c>
      <c r="B547" t="s">
        <v>1641</v>
      </c>
      <c r="C547" t="s">
        <v>1428</v>
      </c>
      <c r="D547" t="s">
        <v>1429</v>
      </c>
      <c r="E547" t="s">
        <v>46</v>
      </c>
      <c r="F547" t="s">
        <v>73</v>
      </c>
      <c r="G547" t="str">
        <f>HYPERLINK("https://telegram.me/jurnalist_nigohi_gruppasi/7789")</f>
        <v>https://telegram.me/jurnalist_nigohi_gruppasi/7789</v>
      </c>
      <c r="H547" t="s">
        <v>42</v>
      </c>
      <c r="I547" t="s">
        <v>46</v>
      </c>
      <c r="J547" t="str">
        <f>HYPERLINK("https://telegram.me/1541213568")</f>
        <v>https://telegram.me/1541213568</v>
      </c>
      <c r="N547" t="s">
        <v>337</v>
      </c>
      <c r="O547" t="s">
        <v>1432</v>
      </c>
      <c r="P547" t="str">
        <f>HYPERLINK("https://telegram.me/jurnalist_nigohi_gruppasi")</f>
        <v>https://telegram.me/jurnalist_nigohi_gruppasi</v>
      </c>
      <c r="Q547">
        <v>76</v>
      </c>
      <c r="R547" t="s">
        <v>338</v>
      </c>
      <c r="AJ547" t="s">
        <v>46</v>
      </c>
      <c r="AK547" t="s">
        <v>47</v>
      </c>
    </row>
    <row r="548" spans="1:37" x14ac:dyDescent="0.25">
      <c r="A548" t="s">
        <v>36</v>
      </c>
      <c r="B548" t="s">
        <v>1642</v>
      </c>
      <c r="C548" t="s">
        <v>960</v>
      </c>
      <c r="D548" t="s">
        <v>46</v>
      </c>
      <c r="E548" t="s">
        <v>1643</v>
      </c>
      <c r="F548" t="s">
        <v>41</v>
      </c>
      <c r="G548" t="str">
        <f>HYPERLINK("https://telegram.me/SozOyunu/1778466")</f>
        <v>https://telegram.me/SozOyunu/1778466</v>
      </c>
      <c r="H548" t="s">
        <v>42</v>
      </c>
      <c r="I548" t="s">
        <v>628</v>
      </c>
      <c r="J548" t="str">
        <f>HYPERLINK("https://telegram.me/sozoyunusobot")</f>
        <v>https://telegram.me/sozoyunusobot</v>
      </c>
      <c r="N548" t="s">
        <v>337</v>
      </c>
      <c r="O548" t="s">
        <v>629</v>
      </c>
      <c r="P548" t="str">
        <f>HYPERLINK("https://telegram.me/sozoyunu")</f>
        <v>https://telegram.me/sozoyunu</v>
      </c>
      <c r="Q548">
        <v>1096</v>
      </c>
      <c r="R548" t="s">
        <v>338</v>
      </c>
      <c r="AJ548" t="s">
        <v>46</v>
      </c>
      <c r="AK548" t="s">
        <v>47</v>
      </c>
    </row>
    <row r="549" spans="1:37" x14ac:dyDescent="0.25">
      <c r="A549" t="s">
        <v>36</v>
      </c>
      <c r="B549" t="s">
        <v>1642</v>
      </c>
      <c r="C549" t="s">
        <v>960</v>
      </c>
      <c r="D549" t="s">
        <v>46</v>
      </c>
      <c r="E549" t="s">
        <v>383</v>
      </c>
      <c r="F549" t="s">
        <v>41</v>
      </c>
      <c r="G549" t="str">
        <f>HYPERLINK("https://telegram.me/SozOyunu/1778465")</f>
        <v>https://telegram.me/SozOyunu/1778465</v>
      </c>
      <c r="H549" t="s">
        <v>42</v>
      </c>
      <c r="I549" t="s">
        <v>1644</v>
      </c>
      <c r="J549" t="str">
        <f>HYPERLINK("https://telegram.me/1287988445")</f>
        <v>https://telegram.me/1287988445</v>
      </c>
      <c r="N549" t="s">
        <v>337</v>
      </c>
      <c r="O549" t="s">
        <v>629</v>
      </c>
      <c r="P549" t="str">
        <f>HYPERLINK("https://telegram.me/sozoyunu")</f>
        <v>https://telegram.me/sozoyunu</v>
      </c>
      <c r="Q549">
        <v>1096</v>
      </c>
      <c r="R549" t="s">
        <v>338</v>
      </c>
      <c r="AJ549" t="s">
        <v>46</v>
      </c>
      <c r="AK549" t="s">
        <v>47</v>
      </c>
    </row>
    <row r="550" spans="1:37" x14ac:dyDescent="0.25">
      <c r="A550" t="s">
        <v>36</v>
      </c>
      <c r="B550" t="s">
        <v>1645</v>
      </c>
      <c r="C550" t="s">
        <v>1646</v>
      </c>
      <c r="D550" t="s">
        <v>46</v>
      </c>
      <c r="E550" t="s">
        <v>599</v>
      </c>
      <c r="F550" t="s">
        <v>58</v>
      </c>
      <c r="G550" t="str">
        <f>HYPERLINK("https://twitter.com/2884194208/status/1361467581014695937")</f>
        <v>https://twitter.com/2884194208/status/1361467581014695937</v>
      </c>
      <c r="H550" t="s">
        <v>42</v>
      </c>
      <c r="I550" t="s">
        <v>1647</v>
      </c>
      <c r="J550" t="str">
        <f>HYPERLINK("http://twitter.com/hay_book")</f>
        <v>http://twitter.com/hay_book</v>
      </c>
      <c r="K550">
        <v>501</v>
      </c>
      <c r="L550" t="s">
        <v>60</v>
      </c>
      <c r="N550" t="s">
        <v>61</v>
      </c>
      <c r="R550" t="s">
        <v>54</v>
      </c>
      <c r="S550" t="s">
        <v>1648</v>
      </c>
      <c r="T550" t="s">
        <v>1649</v>
      </c>
      <c r="U550" t="s">
        <v>1650</v>
      </c>
      <c r="W550">
        <v>0</v>
      </c>
      <c r="X550">
        <v>0</v>
      </c>
      <c r="AE550">
        <v>0</v>
      </c>
      <c r="AJ550" t="s">
        <v>46</v>
      </c>
      <c r="AK550" t="s">
        <v>47</v>
      </c>
    </row>
    <row r="551" spans="1:37" x14ac:dyDescent="0.25">
      <c r="A551" t="s">
        <v>36</v>
      </c>
      <c r="B551" t="s">
        <v>1651</v>
      </c>
      <c r="C551" t="s">
        <v>1652</v>
      </c>
      <c r="D551" t="s">
        <v>46</v>
      </c>
      <c r="E551" t="s">
        <v>1653</v>
      </c>
      <c r="F551" t="s">
        <v>41</v>
      </c>
      <c r="G551" t="str">
        <f>HYPERLINK("https://twitter.com/1244192633754390528/status/1361467463200894976")</f>
        <v>https://twitter.com/1244192633754390528/status/1361467463200894976</v>
      </c>
      <c r="H551" t="s">
        <v>42</v>
      </c>
      <c r="I551" t="s">
        <v>1654</v>
      </c>
      <c r="J551" t="str">
        <f>HYPERLINK("http://twitter.com/AZEReality")</f>
        <v>http://twitter.com/AZEReality</v>
      </c>
      <c r="K551">
        <v>1092</v>
      </c>
      <c r="N551" t="s">
        <v>61</v>
      </c>
      <c r="R551" t="s">
        <v>54</v>
      </c>
      <c r="S551" t="s">
        <v>55</v>
      </c>
      <c r="W551">
        <v>0</v>
      </c>
      <c r="X551">
        <v>0</v>
      </c>
      <c r="AE551">
        <v>0</v>
      </c>
      <c r="AF551">
        <v>0</v>
      </c>
      <c r="AI551" t="str">
        <f>HYPERLINK("https://pbs.twimg.com/media/EuTnbwsXUAUOtzS.jpg")</f>
        <v>https://pbs.twimg.com/media/EuTnbwsXUAUOtzS.jpg</v>
      </c>
      <c r="AJ551" t="s">
        <v>46</v>
      </c>
      <c r="AK551" t="s">
        <v>47</v>
      </c>
    </row>
    <row r="552" spans="1:37" x14ac:dyDescent="0.25">
      <c r="A552" t="s">
        <v>36</v>
      </c>
      <c r="B552" t="s">
        <v>1655</v>
      </c>
      <c r="C552" t="s">
        <v>1656</v>
      </c>
      <c r="D552" t="s">
        <v>1657</v>
      </c>
      <c r="E552" t="s">
        <v>1658</v>
      </c>
      <c r="F552" t="s">
        <v>41</v>
      </c>
      <c r="G552" t="str">
        <f>HYPERLINK("https://haqqin.az/news/201716")</f>
        <v>https://haqqin.az/news/201716</v>
      </c>
      <c r="H552" t="s">
        <v>42</v>
      </c>
      <c r="I552" t="s">
        <v>82</v>
      </c>
      <c r="J552" t="str">
        <f>HYPERLINK("http://haqqin.az")</f>
        <v>http://haqqin.az</v>
      </c>
      <c r="N552" t="s">
        <v>83</v>
      </c>
      <c r="R552" t="s">
        <v>44</v>
      </c>
      <c r="S552" t="s">
        <v>55</v>
      </c>
      <c r="AJ552" t="s">
        <v>46</v>
      </c>
      <c r="AK552" t="s">
        <v>47</v>
      </c>
    </row>
    <row r="553" spans="1:37" x14ac:dyDescent="0.25">
      <c r="A553" t="s">
        <v>36</v>
      </c>
      <c r="B553" t="s">
        <v>1659</v>
      </c>
      <c r="C553" t="s">
        <v>1660</v>
      </c>
      <c r="D553" t="s">
        <v>46</v>
      </c>
      <c r="E553" t="s">
        <v>1661</v>
      </c>
      <c r="F553" t="s">
        <v>58</v>
      </c>
      <c r="G553" t="str">
        <f>HYPERLINK("https://twitter.com/1333623733731291136/status/1361465710594068480")</f>
        <v>https://twitter.com/1333623733731291136/status/1361465710594068480</v>
      </c>
      <c r="H553" t="s">
        <v>42</v>
      </c>
      <c r="I553" t="s">
        <v>1662</v>
      </c>
      <c r="J553" t="str">
        <f>HYPERLINK("http://twitter.com/Hachiman1986")</f>
        <v>http://twitter.com/Hachiman1986</v>
      </c>
      <c r="K553">
        <v>358</v>
      </c>
      <c r="N553" t="s">
        <v>61</v>
      </c>
      <c r="R553" t="s">
        <v>54</v>
      </c>
      <c r="W553">
        <v>0</v>
      </c>
      <c r="X553">
        <v>0</v>
      </c>
      <c r="AE553">
        <v>0</v>
      </c>
      <c r="AJ553" t="s">
        <v>46</v>
      </c>
      <c r="AK553" t="s">
        <v>47</v>
      </c>
    </row>
    <row r="554" spans="1:37" x14ac:dyDescent="0.25">
      <c r="A554" t="s">
        <v>36</v>
      </c>
      <c r="B554" t="s">
        <v>1663</v>
      </c>
      <c r="C554" t="s">
        <v>1664</v>
      </c>
      <c r="D554" t="s">
        <v>46</v>
      </c>
      <c r="E554" t="s">
        <v>503</v>
      </c>
      <c r="F554" t="s">
        <v>58</v>
      </c>
      <c r="G554" t="str">
        <f>HYPERLINK("https://vk.com/wall632718387_1907")</f>
        <v>https://vk.com/wall632718387_1907</v>
      </c>
      <c r="H554" t="s">
        <v>42</v>
      </c>
      <c r="I554" t="s">
        <v>1665</v>
      </c>
      <c r="J554" t="str">
        <f>HYPERLINK("http://vk.com/id632718387")</f>
        <v>http://vk.com/id632718387</v>
      </c>
      <c r="K554">
        <v>0</v>
      </c>
      <c r="L554" t="s">
        <v>60</v>
      </c>
      <c r="M554">
        <v>31</v>
      </c>
      <c r="N554" t="s">
        <v>53</v>
      </c>
      <c r="O554" t="s">
        <v>1665</v>
      </c>
      <c r="P554" t="str">
        <f>HYPERLINK("http://vk.com/id632718387")</f>
        <v>http://vk.com/id632718387</v>
      </c>
      <c r="Q554">
        <v>0</v>
      </c>
      <c r="R554" t="s">
        <v>54</v>
      </c>
      <c r="W554">
        <v>0</v>
      </c>
      <c r="X554">
        <v>0</v>
      </c>
      <c r="AE554">
        <v>0</v>
      </c>
      <c r="AF554">
        <v>0</v>
      </c>
      <c r="AI554" t="str">
        <f>HYPERLINK("https://sun9-53.userapi.com/impf/65pVGFIWayp2MpnNtxZ1P9QybhwbROgfR0-1cg/mln_7fRzxqE.jpg?size=500x742&amp;quality=96&amp;proxy=1&amp;sign=cb61a667c0e74c5b8b54dff500443a08&amp;c_uniq_tag=1RWLBVq76p4Bu_biQB8TReWlZ6MMFoo2YdecS8h8S04&amp;type=album")</f>
        <v>https://sun9-53.userapi.com/impf/65pVGFIWayp2MpnNtxZ1P9QybhwbROgfR0-1cg/mln_7fRzxqE.jpg?size=500x742&amp;quality=96&amp;proxy=1&amp;sign=cb61a667c0e74c5b8b54dff500443a08&amp;c_uniq_tag=1RWLBVq76p4Bu_biQB8TReWlZ6MMFoo2YdecS8h8S04&amp;type=album</v>
      </c>
      <c r="AJ554" t="s">
        <v>46</v>
      </c>
      <c r="AK554" t="s">
        <v>47</v>
      </c>
    </row>
    <row r="555" spans="1:37" x14ac:dyDescent="0.25">
      <c r="A555" t="s">
        <v>36</v>
      </c>
      <c r="B555" t="s">
        <v>1666</v>
      </c>
      <c r="C555" t="s">
        <v>1551</v>
      </c>
      <c r="D555" t="s">
        <v>1667</v>
      </c>
      <c r="E555" t="s">
        <v>1668</v>
      </c>
      <c r="F555" t="s">
        <v>73</v>
      </c>
      <c r="G555" t="str">
        <f>HYPERLINK("https://www.youtube.com/watch?v=C7VjLW1f7qg&amp;lc=UgzO1QZ1FKpi59G4CK54AaABAg")</f>
        <v>https://www.youtube.com/watch?v=C7VjLW1f7qg&amp;lc=UgzO1QZ1FKpi59G4CK54AaABAg</v>
      </c>
      <c r="H555" t="s">
        <v>42</v>
      </c>
      <c r="I555" t="s">
        <v>1669</v>
      </c>
      <c r="J555" t="str">
        <f>HYPERLINK("https://www.youtube.com/channel/UCLi0Hl4n-e4fpmAd5lSd45g")</f>
        <v>https://www.youtube.com/channel/UCLi0Hl4n-e4fpmAd5lSd45g</v>
      </c>
      <c r="K555">
        <v>0</v>
      </c>
      <c r="L555" t="s">
        <v>117</v>
      </c>
      <c r="N555" t="s">
        <v>165</v>
      </c>
      <c r="O555" t="s">
        <v>1670</v>
      </c>
      <c r="P555" t="str">
        <f>HYPERLINK("https://www.youtube.com/channel/UCAeiXujAMmj7AZbXc3lOs4A")</f>
        <v>https://www.youtube.com/channel/UCAeiXujAMmj7AZbXc3lOs4A</v>
      </c>
      <c r="Q555">
        <v>144000</v>
      </c>
      <c r="R555" t="s">
        <v>54</v>
      </c>
      <c r="S555" t="s">
        <v>45</v>
      </c>
      <c r="W555">
        <v>2</v>
      </c>
      <c r="X555">
        <v>2</v>
      </c>
      <c r="AE555">
        <v>0</v>
      </c>
      <c r="AJ555" t="s">
        <v>46</v>
      </c>
      <c r="AK555" t="s">
        <v>47</v>
      </c>
    </row>
    <row r="556" spans="1:37" x14ac:dyDescent="0.25">
      <c r="A556" t="s">
        <v>36</v>
      </c>
      <c r="B556" t="s">
        <v>1666</v>
      </c>
      <c r="C556" t="s">
        <v>1147</v>
      </c>
      <c r="D556" t="s">
        <v>1671</v>
      </c>
      <c r="E556" t="s">
        <v>1672</v>
      </c>
      <c r="F556" t="s">
        <v>41</v>
      </c>
      <c r="G556" t="str">
        <f>HYPERLINK("https://www.youtube.com/watch?v=dch5p_bcwsc")</f>
        <v>https://www.youtube.com/watch?v=dch5p_bcwsc</v>
      </c>
      <c r="H556" t="s">
        <v>42</v>
      </c>
      <c r="I556" t="s">
        <v>1673</v>
      </c>
      <c r="J556" t="str">
        <f>HYPERLINK("https://www.youtube.com/channel/UCfjHV_Vb6NZ0ydhIvjgnP9w")</f>
        <v>https://www.youtube.com/channel/UCfjHV_Vb6NZ0ydhIvjgnP9w</v>
      </c>
      <c r="K556">
        <v>240</v>
      </c>
      <c r="L556" t="s">
        <v>117</v>
      </c>
      <c r="N556" t="s">
        <v>165</v>
      </c>
      <c r="O556" t="s">
        <v>1673</v>
      </c>
      <c r="P556" t="str">
        <f>HYPERLINK("https://www.youtube.com/channel/UCfjHV_Vb6NZ0ydhIvjgnP9w")</f>
        <v>https://www.youtube.com/channel/UCfjHV_Vb6NZ0ydhIvjgnP9w</v>
      </c>
      <c r="Q556">
        <v>240</v>
      </c>
      <c r="R556" t="s">
        <v>54</v>
      </c>
      <c r="S556" t="s">
        <v>55</v>
      </c>
      <c r="W556">
        <v>1</v>
      </c>
      <c r="X556">
        <v>1</v>
      </c>
      <c r="AD556">
        <v>0</v>
      </c>
      <c r="AE556">
        <v>1</v>
      </c>
      <c r="AG556">
        <v>8</v>
      </c>
      <c r="AI556" t="str">
        <f>HYPERLINK("https://i.ytimg.com/vi/dch5p_bcwsc/maxresdefault.jpg")</f>
        <v>https://i.ytimg.com/vi/dch5p_bcwsc/maxresdefault.jpg</v>
      </c>
      <c r="AJ556" t="s">
        <v>46</v>
      </c>
      <c r="AK556" t="s">
        <v>47</v>
      </c>
    </row>
    <row r="557" spans="1:37" x14ac:dyDescent="0.25">
      <c r="A557" t="s">
        <v>36</v>
      </c>
      <c r="B557" t="s">
        <v>1674</v>
      </c>
      <c r="C557" t="s">
        <v>1675</v>
      </c>
      <c r="D557" t="s">
        <v>46</v>
      </c>
      <c r="E557" t="s">
        <v>599</v>
      </c>
      <c r="F557" t="s">
        <v>58</v>
      </c>
      <c r="G557" t="str">
        <f>HYPERLINK("https://twitter.com/817076583957757952/status/1361464178536550403")</f>
        <v>https://twitter.com/817076583957757952/status/1361464178536550403</v>
      </c>
      <c r="H557" t="s">
        <v>42</v>
      </c>
      <c r="I557" t="s">
        <v>1676</v>
      </c>
      <c r="J557" t="str">
        <f>HYPERLINK("http://twitter.com/_Asteriskos_")</f>
        <v>http://twitter.com/_Asteriskos_</v>
      </c>
      <c r="K557">
        <v>301</v>
      </c>
      <c r="N557" t="s">
        <v>61</v>
      </c>
      <c r="R557" t="s">
        <v>54</v>
      </c>
      <c r="W557">
        <v>0</v>
      </c>
      <c r="X557">
        <v>0</v>
      </c>
      <c r="AE557">
        <v>0</v>
      </c>
      <c r="AJ557" t="s">
        <v>46</v>
      </c>
      <c r="AK557" t="s">
        <v>47</v>
      </c>
    </row>
    <row r="558" spans="1:37" x14ac:dyDescent="0.25">
      <c r="A558" t="s">
        <v>36</v>
      </c>
      <c r="B558" t="s">
        <v>1674</v>
      </c>
      <c r="C558" t="s">
        <v>1395</v>
      </c>
      <c r="D558" t="s">
        <v>1677</v>
      </c>
      <c r="E558" t="s">
        <v>1678</v>
      </c>
      <c r="F558" t="s">
        <v>73</v>
      </c>
      <c r="G558" t="str">
        <f>HYPERLINK("https://www.youtube.com/watch?v=atLi0cOjPGI&amp;lc=UgyAXPiQ1Mq0QuW38LJ4AaABAg")</f>
        <v>https://www.youtube.com/watch?v=atLi0cOjPGI&amp;lc=UgyAXPiQ1Mq0QuW38LJ4AaABAg</v>
      </c>
      <c r="H558" t="s">
        <v>211</v>
      </c>
      <c r="I558" t="s">
        <v>1679</v>
      </c>
      <c r="J558" t="str">
        <f>HYPERLINK("https://www.youtube.com/channel/UC8IUZYrf63dZg2kMakbbxIg")</f>
        <v>https://www.youtube.com/channel/UC8IUZYrf63dZg2kMakbbxIg</v>
      </c>
      <c r="K558">
        <v>7</v>
      </c>
      <c r="N558" t="s">
        <v>165</v>
      </c>
      <c r="O558" t="s">
        <v>1680</v>
      </c>
      <c r="P558" t="str">
        <f>HYPERLINK("https://www.youtube.com/channel/UCjXeXuAgXoqWpi0_iPe17YQ")</f>
        <v>https://www.youtube.com/channel/UCjXeXuAgXoqWpi0_iPe17YQ</v>
      </c>
      <c r="Q558">
        <v>113000</v>
      </c>
      <c r="R558" t="s">
        <v>54</v>
      </c>
      <c r="S558" t="s">
        <v>55</v>
      </c>
      <c r="W558">
        <v>1</v>
      </c>
      <c r="X558">
        <v>1</v>
      </c>
      <c r="AE558">
        <v>0</v>
      </c>
      <c r="AJ558" t="s">
        <v>46</v>
      </c>
      <c r="AK558" t="s">
        <v>47</v>
      </c>
    </row>
    <row r="559" spans="1:37" x14ac:dyDescent="0.25">
      <c r="A559" t="s">
        <v>36</v>
      </c>
      <c r="B559" t="s">
        <v>1681</v>
      </c>
      <c r="C559" t="s">
        <v>1682</v>
      </c>
      <c r="D559" t="s">
        <v>46</v>
      </c>
      <c r="E559" t="s">
        <v>1683</v>
      </c>
      <c r="F559" t="s">
        <v>73</v>
      </c>
      <c r="G559" t="str">
        <f>HYPERLINK("https://twitter.com/1359972126812475392/status/1361463999569747972")</f>
        <v>https://twitter.com/1359972126812475392/status/1361463999569747972</v>
      </c>
      <c r="H559" t="s">
        <v>730</v>
      </c>
      <c r="I559" t="s">
        <v>1684</v>
      </c>
      <c r="J559" t="str">
        <f>HYPERLINK("http://twitter.com/allie53481484")</f>
        <v>http://twitter.com/allie53481484</v>
      </c>
      <c r="K559">
        <v>5</v>
      </c>
      <c r="N559" t="s">
        <v>61</v>
      </c>
      <c r="R559" t="s">
        <v>54</v>
      </c>
      <c r="W559">
        <v>0</v>
      </c>
      <c r="X559">
        <v>0</v>
      </c>
      <c r="AE559">
        <v>0</v>
      </c>
      <c r="AF559">
        <v>0</v>
      </c>
      <c r="AJ559" t="s">
        <v>46</v>
      </c>
      <c r="AK559" t="s">
        <v>47</v>
      </c>
    </row>
    <row r="560" spans="1:37" x14ac:dyDescent="0.25">
      <c r="A560" t="s">
        <v>36</v>
      </c>
      <c r="B560" t="s">
        <v>1685</v>
      </c>
      <c r="C560" t="s">
        <v>1395</v>
      </c>
      <c r="D560" t="s">
        <v>1677</v>
      </c>
      <c r="E560" t="s">
        <v>1686</v>
      </c>
      <c r="F560" t="s">
        <v>73</v>
      </c>
      <c r="G560" t="str">
        <f>HYPERLINK("https://www.youtube.com/watch?v=atLi0cOjPGI&amp;lc=UgzzA7NSL2EIBt4oSWF4AaABAg")</f>
        <v>https://www.youtube.com/watch?v=atLi0cOjPGI&amp;lc=UgzzA7NSL2EIBt4oSWF4AaABAg</v>
      </c>
      <c r="H560" t="s">
        <v>730</v>
      </c>
      <c r="I560" t="s">
        <v>1679</v>
      </c>
      <c r="J560" t="str">
        <f>HYPERLINK("https://www.youtube.com/channel/UC8IUZYrf63dZg2kMakbbxIg")</f>
        <v>https://www.youtube.com/channel/UC8IUZYrf63dZg2kMakbbxIg</v>
      </c>
      <c r="K560">
        <v>7</v>
      </c>
      <c r="N560" t="s">
        <v>165</v>
      </c>
      <c r="O560" t="s">
        <v>1680</v>
      </c>
      <c r="P560" t="str">
        <f>HYPERLINK("https://www.youtube.com/channel/UCjXeXuAgXoqWpi0_iPe17YQ")</f>
        <v>https://www.youtube.com/channel/UCjXeXuAgXoqWpi0_iPe17YQ</v>
      </c>
      <c r="Q560">
        <v>113000</v>
      </c>
      <c r="R560" t="s">
        <v>54</v>
      </c>
      <c r="S560" t="s">
        <v>55</v>
      </c>
      <c r="W560">
        <v>1</v>
      </c>
      <c r="X560">
        <v>1</v>
      </c>
      <c r="AE560">
        <v>0</v>
      </c>
      <c r="AJ560" t="s">
        <v>46</v>
      </c>
      <c r="AK560" t="s">
        <v>47</v>
      </c>
    </row>
    <row r="561" spans="1:37" x14ac:dyDescent="0.25">
      <c r="A561" t="s">
        <v>36</v>
      </c>
      <c r="B561" t="s">
        <v>1687</v>
      </c>
      <c r="C561" t="s">
        <v>1688</v>
      </c>
      <c r="D561" t="s">
        <v>46</v>
      </c>
      <c r="E561" t="s">
        <v>428</v>
      </c>
      <c r="F561" t="s">
        <v>58</v>
      </c>
      <c r="G561" t="str">
        <f>HYPERLINK("https://www.facebook.com/faxraddin.mammadov.528/posts/802198227305727")</f>
        <v>https://www.facebook.com/faxraddin.mammadov.528/posts/802198227305727</v>
      </c>
      <c r="H561" t="s">
        <v>42</v>
      </c>
      <c r="I561" t="s">
        <v>1689</v>
      </c>
      <c r="J561" t="str">
        <f>HYPERLINK("https://www.facebook.com/100025466705672")</f>
        <v>https://www.facebook.com/100025466705672</v>
      </c>
      <c r="K561">
        <v>261</v>
      </c>
      <c r="L561" t="s">
        <v>60</v>
      </c>
      <c r="N561" t="s">
        <v>68</v>
      </c>
      <c r="O561" t="s">
        <v>1689</v>
      </c>
      <c r="P561" t="str">
        <f>HYPERLINK("https://www.facebook.com/100025466705672")</f>
        <v>https://www.facebook.com/100025466705672</v>
      </c>
      <c r="Q561">
        <v>261</v>
      </c>
      <c r="R561" t="s">
        <v>54</v>
      </c>
      <c r="W561">
        <v>0</v>
      </c>
      <c r="X561">
        <v>0</v>
      </c>
      <c r="AE561">
        <v>0</v>
      </c>
      <c r="AF561">
        <v>0</v>
      </c>
      <c r="AI561" t="s">
        <v>1690</v>
      </c>
      <c r="AJ561" t="s">
        <v>46</v>
      </c>
      <c r="AK561" t="s">
        <v>47</v>
      </c>
    </row>
    <row r="562" spans="1:37" x14ac:dyDescent="0.25">
      <c r="A562" t="s">
        <v>36</v>
      </c>
      <c r="B562" t="s">
        <v>1691</v>
      </c>
      <c r="C562" t="s">
        <v>860</v>
      </c>
      <c r="D562" t="s">
        <v>46</v>
      </c>
      <c r="E562" t="s">
        <v>1692</v>
      </c>
      <c r="F562" t="s">
        <v>58</v>
      </c>
      <c r="G562" t="str">
        <f>HYPERLINK("https://www.facebook.com/permalink.php?story_fbid=2658237921151552&amp;id=100008961100606")</f>
        <v>https://www.facebook.com/permalink.php?story_fbid=2658237921151552&amp;id=100008961100606</v>
      </c>
      <c r="H562" t="s">
        <v>42</v>
      </c>
      <c r="I562" t="s">
        <v>1595</v>
      </c>
      <c r="J562" t="str">
        <f>HYPERLINK("https://www.facebook.com/100008961100606")</f>
        <v>https://www.facebook.com/100008961100606</v>
      </c>
      <c r="K562">
        <v>4506</v>
      </c>
      <c r="L562" t="s">
        <v>60</v>
      </c>
      <c r="N562" t="s">
        <v>68</v>
      </c>
      <c r="O562" t="s">
        <v>1595</v>
      </c>
      <c r="P562" t="str">
        <f>HYPERLINK("https://www.facebook.com/100008961100606")</f>
        <v>https://www.facebook.com/100008961100606</v>
      </c>
      <c r="Q562">
        <v>4506</v>
      </c>
      <c r="R562" t="s">
        <v>54</v>
      </c>
      <c r="W562">
        <v>0</v>
      </c>
      <c r="X562">
        <v>0</v>
      </c>
      <c r="AE562">
        <v>0</v>
      </c>
      <c r="AF562">
        <v>0</v>
      </c>
      <c r="AI562" t="s">
        <v>1693</v>
      </c>
      <c r="AJ562" t="s">
        <v>46</v>
      </c>
      <c r="AK562" t="s">
        <v>47</v>
      </c>
    </row>
    <row r="563" spans="1:37" x14ac:dyDescent="0.25">
      <c r="A563" t="s">
        <v>36</v>
      </c>
      <c r="B563" t="s">
        <v>1694</v>
      </c>
      <c r="C563" t="s">
        <v>1061</v>
      </c>
      <c r="D563" t="s">
        <v>1695</v>
      </c>
      <c r="E563" t="s">
        <v>1696</v>
      </c>
      <c r="F563" t="s">
        <v>73</v>
      </c>
      <c r="G563" t="str">
        <f>HYPERLINK("https://www.youtube.com/watch?v=Y35xWUf1I8M&amp;lc=UgxkbxrW8JqAUKwuZFd4AaABAg")</f>
        <v>https://www.youtube.com/watch?v=Y35xWUf1I8M&amp;lc=UgxkbxrW8JqAUKwuZFd4AaABAg</v>
      </c>
      <c r="H563" t="s">
        <v>211</v>
      </c>
      <c r="I563" t="s">
        <v>1697</v>
      </c>
      <c r="J563" t="str">
        <f>HYPERLINK("https://www.youtube.com/channel/UCoB5pfKe2kXvJnHuXpaUCUg")</f>
        <v>https://www.youtube.com/channel/UCoB5pfKe2kXvJnHuXpaUCUg</v>
      </c>
      <c r="K563">
        <v>7</v>
      </c>
      <c r="N563" t="s">
        <v>165</v>
      </c>
      <c r="O563" t="s">
        <v>1698</v>
      </c>
      <c r="P563" t="str">
        <f>HYPERLINK("https://www.youtube.com/channel/UCimrdP8d-lSMM-ztla9pbRg")</f>
        <v>https://www.youtube.com/channel/UCimrdP8d-lSMM-ztla9pbRg</v>
      </c>
      <c r="Q563">
        <v>240000</v>
      </c>
      <c r="R563" t="s">
        <v>54</v>
      </c>
      <c r="S563" t="s">
        <v>166</v>
      </c>
      <c r="W563">
        <v>6</v>
      </c>
      <c r="X563">
        <v>6</v>
      </c>
      <c r="AE563">
        <v>0</v>
      </c>
      <c r="AJ563" t="s">
        <v>46</v>
      </c>
      <c r="AK563" t="s">
        <v>47</v>
      </c>
    </row>
    <row r="564" spans="1:37" x14ac:dyDescent="0.25">
      <c r="A564" t="s">
        <v>36</v>
      </c>
      <c r="B564" t="s">
        <v>1699</v>
      </c>
      <c r="C564" t="s">
        <v>1558</v>
      </c>
      <c r="D564" t="s">
        <v>1559</v>
      </c>
      <c r="E564" t="s">
        <v>1700</v>
      </c>
      <c r="F564" t="s">
        <v>73</v>
      </c>
      <c r="G564" t="str">
        <f>HYPERLINK("https://www.youtube.com/watch?v=1zfvGt3BnYE&amp;lc=UgyNhu_fA0ytNCDmXgp4AaABAg")</f>
        <v>https://www.youtube.com/watch?v=1zfvGt3BnYE&amp;lc=UgyNhu_fA0ytNCDmXgp4AaABAg</v>
      </c>
      <c r="H564" t="s">
        <v>42</v>
      </c>
      <c r="I564" t="s">
        <v>1701</v>
      </c>
      <c r="J564" t="str">
        <f>HYPERLINK("https://www.youtube.com/channel/UC1HVXLyQjmbJMMB0QM5nwXA")</f>
        <v>https://www.youtube.com/channel/UC1HVXLyQjmbJMMB0QM5nwXA</v>
      </c>
      <c r="K564">
        <v>150</v>
      </c>
      <c r="L564" t="s">
        <v>117</v>
      </c>
      <c r="N564" t="s">
        <v>165</v>
      </c>
      <c r="O564" t="s">
        <v>1562</v>
      </c>
      <c r="P564" t="str">
        <f>HYPERLINK("https://www.youtube.com/channel/UC_TneqvSfh-KsIyZMlJjVsQ")</f>
        <v>https://www.youtube.com/channel/UC_TneqvSfh-KsIyZMlJjVsQ</v>
      </c>
      <c r="Q564">
        <v>911000</v>
      </c>
      <c r="R564" t="s">
        <v>54</v>
      </c>
      <c r="S564" t="s">
        <v>55</v>
      </c>
      <c r="W564">
        <v>0</v>
      </c>
      <c r="X564">
        <v>0</v>
      </c>
      <c r="AE564">
        <v>0</v>
      </c>
      <c r="AJ564" t="s">
        <v>46</v>
      </c>
      <c r="AK564" t="s">
        <v>47</v>
      </c>
    </row>
    <row r="565" spans="1:37" x14ac:dyDescent="0.25">
      <c r="A565" t="s">
        <v>36</v>
      </c>
      <c r="B565" t="s">
        <v>1702</v>
      </c>
      <c r="C565" t="s">
        <v>1551</v>
      </c>
      <c r="D565" t="s">
        <v>1703</v>
      </c>
      <c r="E565" t="s">
        <v>1704</v>
      </c>
      <c r="F565" t="s">
        <v>73</v>
      </c>
      <c r="G565" t="str">
        <f>HYPERLINK("https://www.facebook.com/groups/343778959547526/permalink/807599806498770/?comment_id=807863696472381")</f>
        <v>https://www.facebook.com/groups/343778959547526/permalink/807599806498770/?comment_id=807863696472381</v>
      </c>
      <c r="H565" t="s">
        <v>42</v>
      </c>
      <c r="I565" t="s">
        <v>1705</v>
      </c>
      <c r="J565" t="str">
        <f>HYPERLINK("https://www.facebook.com/100041632940560")</f>
        <v>https://www.facebook.com/100041632940560</v>
      </c>
      <c r="K565">
        <v>3044</v>
      </c>
      <c r="L565" t="s">
        <v>60</v>
      </c>
      <c r="N565" t="s">
        <v>68</v>
      </c>
      <c r="O565" t="s">
        <v>1706</v>
      </c>
      <c r="P565" t="str">
        <f>HYPERLINK("https://www.facebook.com/343778959547526")</f>
        <v>https://www.facebook.com/343778959547526</v>
      </c>
      <c r="Q565">
        <v>8983</v>
      </c>
      <c r="R565" t="s">
        <v>54</v>
      </c>
      <c r="S565" t="s">
        <v>55</v>
      </c>
      <c r="T565" t="s">
        <v>70</v>
      </c>
      <c r="U565" t="s">
        <v>70</v>
      </c>
      <c r="W565">
        <v>0</v>
      </c>
      <c r="X565">
        <v>0</v>
      </c>
      <c r="AE565">
        <v>0</v>
      </c>
      <c r="AJ565" t="s">
        <v>46</v>
      </c>
      <c r="AK565" t="s">
        <v>47</v>
      </c>
    </row>
    <row r="566" spans="1:37" x14ac:dyDescent="0.25">
      <c r="A566" t="s">
        <v>36</v>
      </c>
      <c r="B566" t="s">
        <v>1707</v>
      </c>
      <c r="C566" t="s">
        <v>1708</v>
      </c>
      <c r="D566" t="s">
        <v>46</v>
      </c>
      <c r="E566" t="s">
        <v>228</v>
      </c>
      <c r="F566" t="s">
        <v>41</v>
      </c>
      <c r="G566" t="str">
        <f>HYPERLINK("https://twitter.com/1325463861496066048/status/1361461766610378752")</f>
        <v>https://twitter.com/1325463861496066048/status/1361461766610378752</v>
      </c>
      <c r="H566" t="s">
        <v>42</v>
      </c>
      <c r="I566" t="s">
        <v>1709</v>
      </c>
      <c r="J566" t="str">
        <f>HYPERLINK("http://twitter.com/_sehidlerimiz__")</f>
        <v>http://twitter.com/_sehidlerimiz__</v>
      </c>
      <c r="K566">
        <v>99</v>
      </c>
      <c r="N566" t="s">
        <v>61</v>
      </c>
      <c r="R566" t="s">
        <v>54</v>
      </c>
      <c r="W566">
        <v>0</v>
      </c>
      <c r="X566">
        <v>0</v>
      </c>
      <c r="AE566">
        <v>0</v>
      </c>
      <c r="AF566">
        <v>0</v>
      </c>
      <c r="AI566" t="str">
        <f>HYPERLINK("https://pbs.twimg.com/media/EuTiPesXIAEfOKR.jpg")</f>
        <v>https://pbs.twimg.com/media/EuTiPesXIAEfOKR.jpg</v>
      </c>
      <c r="AJ566" t="s">
        <v>46</v>
      </c>
      <c r="AK566" t="s">
        <v>47</v>
      </c>
    </row>
    <row r="567" spans="1:37" x14ac:dyDescent="0.25">
      <c r="A567" t="s">
        <v>36</v>
      </c>
      <c r="B567" t="s">
        <v>1710</v>
      </c>
      <c r="C567" t="s">
        <v>1711</v>
      </c>
      <c r="D567" t="s">
        <v>1712</v>
      </c>
      <c r="E567" t="s">
        <v>1713</v>
      </c>
      <c r="F567" t="s">
        <v>73</v>
      </c>
      <c r="G567" t="str">
        <f>HYPERLINK("https://www.youtube.com/watch?v=O4FJlVDWnT0&amp;lc=UgyS76_wu0N4ZxxQrBZ4AaABAg.9JmdRIIUB1M9Jnj_SECwEk")</f>
        <v>https://www.youtube.com/watch?v=O4FJlVDWnT0&amp;lc=UgyS76_wu0N4ZxxQrBZ4AaABAg.9JmdRIIUB1M9Jnj_SECwEk</v>
      </c>
      <c r="H567" t="s">
        <v>211</v>
      </c>
      <c r="I567" t="s">
        <v>1714</v>
      </c>
      <c r="J567" t="str">
        <f>HYPERLINK("https://www.youtube.com/channel/UCJpZo5e6dgbllK188ST4zMA")</f>
        <v>https://www.youtube.com/channel/UCJpZo5e6dgbllK188ST4zMA</v>
      </c>
      <c r="K567">
        <v>931</v>
      </c>
      <c r="N567" t="s">
        <v>165</v>
      </c>
      <c r="O567" t="s">
        <v>1715</v>
      </c>
      <c r="P567" t="str">
        <f>HYPERLINK("https://www.youtube.com/channel/UCINwqO8Scgq___xJAVjfn7g")</f>
        <v>https://www.youtube.com/channel/UCINwqO8Scgq___xJAVjfn7g</v>
      </c>
      <c r="Q567">
        <v>272000</v>
      </c>
      <c r="R567" t="s">
        <v>54</v>
      </c>
      <c r="S567" t="s">
        <v>55</v>
      </c>
      <c r="W567">
        <v>0</v>
      </c>
      <c r="X567">
        <v>0</v>
      </c>
      <c r="AJ567" t="s">
        <v>46</v>
      </c>
      <c r="AK567" t="s">
        <v>47</v>
      </c>
    </row>
    <row r="568" spans="1:37" x14ac:dyDescent="0.25">
      <c r="A568" t="s">
        <v>36</v>
      </c>
      <c r="B568" t="s">
        <v>1716</v>
      </c>
      <c r="C568" t="s">
        <v>374</v>
      </c>
      <c r="D568" t="s">
        <v>1717</v>
      </c>
      <c r="E568" t="s">
        <v>1718</v>
      </c>
      <c r="F568" t="s">
        <v>73</v>
      </c>
      <c r="G568" t="str">
        <f>HYPERLINK("https://www.youtube.com/watch?v=nTn-R9Ij-7k&amp;lc=Ugwu9ptPuZuSUdnMcrl4AaABAg")</f>
        <v>https://www.youtube.com/watch?v=nTn-R9Ij-7k&amp;lc=Ugwu9ptPuZuSUdnMcrl4AaABAg</v>
      </c>
      <c r="H568" t="s">
        <v>211</v>
      </c>
      <c r="I568" t="s">
        <v>1719</v>
      </c>
      <c r="J568" t="str">
        <f>HYPERLINK("https://www.youtube.com/channel/UC7DMnlhlHzy74w8E3mpH3Bg")</f>
        <v>https://www.youtube.com/channel/UC7DMnlhlHzy74w8E3mpH3Bg</v>
      </c>
      <c r="K568">
        <v>0</v>
      </c>
      <c r="L568" t="s">
        <v>60</v>
      </c>
      <c r="N568" t="s">
        <v>165</v>
      </c>
      <c r="O568" t="s">
        <v>1720</v>
      </c>
      <c r="P568" t="str">
        <f>HYPERLINK("https://www.youtube.com/channel/UCjBmweaO79VkzlnqXucEtUQ")</f>
        <v>https://www.youtube.com/channel/UCjBmweaO79VkzlnqXucEtUQ</v>
      </c>
      <c r="Q568">
        <v>114000</v>
      </c>
      <c r="R568" t="s">
        <v>54</v>
      </c>
      <c r="S568" t="s">
        <v>944</v>
      </c>
      <c r="W568">
        <v>0</v>
      </c>
      <c r="X568">
        <v>0</v>
      </c>
      <c r="AE568">
        <v>0</v>
      </c>
      <c r="AJ568" t="s">
        <v>46</v>
      </c>
      <c r="AK568" t="s">
        <v>47</v>
      </c>
    </row>
    <row r="569" spans="1:37" x14ac:dyDescent="0.25">
      <c r="A569" t="s">
        <v>36</v>
      </c>
      <c r="B569" t="s">
        <v>1721</v>
      </c>
      <c r="C569" t="s">
        <v>1558</v>
      </c>
      <c r="D569" t="s">
        <v>1722</v>
      </c>
      <c r="E569" t="s">
        <v>1723</v>
      </c>
      <c r="F569" t="s">
        <v>41</v>
      </c>
      <c r="G569" t="str">
        <f>HYPERLINK("https://eturbonews.com/2914516/russia-resumes-armenia-and-azerbaijan-flights")</f>
        <v>https://eturbonews.com/2914516/russia-resumes-armenia-and-azerbaijan-flights</v>
      </c>
      <c r="H569" t="s">
        <v>42</v>
      </c>
      <c r="I569" t="s">
        <v>1724</v>
      </c>
      <c r="J569" t="str">
        <f>HYPERLINK("https://eturbonews.com/2914516/russia-resumes-armenia-and-azerbaijan-flights/")</f>
        <v>https://eturbonews.com/2914516/russia-resumes-armenia-and-azerbaijan-flights/</v>
      </c>
      <c r="N569" t="s">
        <v>1725</v>
      </c>
      <c r="R569" t="s">
        <v>932</v>
      </c>
      <c r="S569" t="s">
        <v>166</v>
      </c>
      <c r="AI569" t="str">
        <f>HYPERLINK("https://eturbonews.com/wp-content/uploads/2020/02/etntng-1-.jpg")</f>
        <v>https://eturbonews.com/wp-content/uploads/2020/02/etntng-1-.jpg</v>
      </c>
      <c r="AJ569" t="s">
        <v>46</v>
      </c>
      <c r="AK569" t="s">
        <v>47</v>
      </c>
    </row>
    <row r="570" spans="1:37" x14ac:dyDescent="0.25">
      <c r="A570" t="s">
        <v>36</v>
      </c>
      <c r="B570" t="s">
        <v>1726</v>
      </c>
      <c r="C570" t="s">
        <v>1727</v>
      </c>
      <c r="D570" t="s">
        <v>46</v>
      </c>
      <c r="E570" t="s">
        <v>1728</v>
      </c>
      <c r="F570" t="s">
        <v>41</v>
      </c>
      <c r="G570" t="str">
        <f>HYPERLINK("https://telegram.me/kosonsoykitob/34316")</f>
        <v>https://telegram.me/kosonsoykitob/34316</v>
      </c>
      <c r="H570" t="s">
        <v>42</v>
      </c>
      <c r="I570" t="s">
        <v>1492</v>
      </c>
      <c r="J570" t="str">
        <f>HYPERLINK("https://telegram.me/groupanonymousbot")</f>
        <v>https://telegram.me/groupanonymousbot</v>
      </c>
      <c r="N570" t="s">
        <v>337</v>
      </c>
      <c r="O570" t="s">
        <v>1729</v>
      </c>
      <c r="P570" t="str">
        <f>HYPERLINK("https://telegram.me/kosonsoykitob")</f>
        <v>https://telegram.me/kosonsoykitob</v>
      </c>
      <c r="Q570">
        <v>1477</v>
      </c>
      <c r="R570" t="s">
        <v>338</v>
      </c>
      <c r="AJ570" t="s">
        <v>46</v>
      </c>
      <c r="AK570" t="s">
        <v>47</v>
      </c>
    </row>
    <row r="571" spans="1:37" x14ac:dyDescent="0.25">
      <c r="A571" t="s">
        <v>36</v>
      </c>
      <c r="B571" t="s">
        <v>1730</v>
      </c>
      <c r="C571" t="s">
        <v>1731</v>
      </c>
      <c r="D571" t="s">
        <v>1732</v>
      </c>
      <c r="E571" t="s">
        <v>1733</v>
      </c>
      <c r="F571" t="s">
        <v>41</v>
      </c>
      <c r="G571" t="str">
        <f>HYPERLINK("https://news-life.org/275524267")</f>
        <v>https://news-life.org/275524267</v>
      </c>
      <c r="H571" t="s">
        <v>42</v>
      </c>
      <c r="I571" t="s">
        <v>1734</v>
      </c>
      <c r="J571" t="str">
        <f>HYPERLINK("http://news-life.org")</f>
        <v>http://news-life.org</v>
      </c>
      <c r="N571" t="s">
        <v>1734</v>
      </c>
      <c r="R571" t="s">
        <v>44</v>
      </c>
      <c r="S571" t="s">
        <v>1173</v>
      </c>
      <c r="AJ571" t="s">
        <v>46</v>
      </c>
      <c r="AK571" t="s">
        <v>47</v>
      </c>
    </row>
    <row r="572" spans="1:37" x14ac:dyDescent="0.25">
      <c r="A572" t="s">
        <v>36</v>
      </c>
      <c r="B572" t="s">
        <v>1730</v>
      </c>
      <c r="C572" t="s">
        <v>1735</v>
      </c>
      <c r="D572" t="s">
        <v>524</v>
      </c>
      <c r="E572" t="s">
        <v>1736</v>
      </c>
      <c r="F572" t="s">
        <v>73</v>
      </c>
      <c r="G572" t="str">
        <f>HYPERLINK("https://www.facebook.com/groups/768797000262323/permalink/1093411847800835/?comment_id=1093428724465814&amp;reply_comment_id=1093494801125873")</f>
        <v>https://www.facebook.com/groups/768797000262323/permalink/1093411847800835/?comment_id=1093428724465814&amp;reply_comment_id=1093494801125873</v>
      </c>
      <c r="H572" t="s">
        <v>42</v>
      </c>
      <c r="I572" t="s">
        <v>1737</v>
      </c>
      <c r="J572" t="str">
        <f>HYPERLINK("https://www.facebook.com/100046934231694")</f>
        <v>https://www.facebook.com/100046934231694</v>
      </c>
      <c r="K572">
        <v>78</v>
      </c>
      <c r="L572" t="s">
        <v>60</v>
      </c>
      <c r="N572" t="s">
        <v>68</v>
      </c>
      <c r="O572" t="s">
        <v>1379</v>
      </c>
      <c r="P572" t="str">
        <f>HYPERLINK("https://www.facebook.com/768797000262323")</f>
        <v>https://www.facebook.com/768797000262323</v>
      </c>
      <c r="Q572">
        <v>38445</v>
      </c>
      <c r="R572" t="s">
        <v>54</v>
      </c>
      <c r="S572" t="s">
        <v>55</v>
      </c>
      <c r="T572" t="s">
        <v>749</v>
      </c>
      <c r="U572" t="s">
        <v>1281</v>
      </c>
      <c r="W572">
        <v>0</v>
      </c>
      <c r="X572">
        <v>0</v>
      </c>
      <c r="AE572">
        <v>0</v>
      </c>
      <c r="AJ572" t="s">
        <v>46</v>
      </c>
      <c r="AK572" t="s">
        <v>47</v>
      </c>
    </row>
    <row r="573" spans="1:37" x14ac:dyDescent="0.25">
      <c r="A573" t="s">
        <v>36</v>
      </c>
      <c r="B573" t="s">
        <v>1738</v>
      </c>
      <c r="C573" t="s">
        <v>1739</v>
      </c>
      <c r="D573" t="s">
        <v>46</v>
      </c>
      <c r="E573" t="s">
        <v>120</v>
      </c>
      <c r="F573" t="s">
        <v>58</v>
      </c>
      <c r="G573" t="str">
        <f>HYPERLINK("https://twitter.com/1324332405302415361/status/1361458119562452993")</f>
        <v>https://twitter.com/1324332405302415361/status/1361458119562452993</v>
      </c>
      <c r="H573" t="s">
        <v>42</v>
      </c>
      <c r="I573" t="s">
        <v>1740</v>
      </c>
      <c r="J573" t="str">
        <f>HYPERLINK("http://twitter.com/Anar94413155")</f>
        <v>http://twitter.com/Anar94413155</v>
      </c>
      <c r="K573">
        <v>5</v>
      </c>
      <c r="N573" t="s">
        <v>61</v>
      </c>
      <c r="R573" t="s">
        <v>54</v>
      </c>
      <c r="W573">
        <v>0</v>
      </c>
      <c r="X573">
        <v>0</v>
      </c>
      <c r="AE573">
        <v>0</v>
      </c>
      <c r="AI573" t="str">
        <f>HYPERLINK("https://pbs.twimg.com/media/EuQRBAhWgAA24GY.jpg")</f>
        <v>https://pbs.twimg.com/media/EuQRBAhWgAA24GY.jpg</v>
      </c>
      <c r="AJ573" t="s">
        <v>46</v>
      </c>
      <c r="AK573" t="s">
        <v>47</v>
      </c>
    </row>
    <row r="574" spans="1:37" x14ac:dyDescent="0.25">
      <c r="A574" t="s">
        <v>36</v>
      </c>
      <c r="B574" t="s">
        <v>1738</v>
      </c>
      <c r="C574" t="s">
        <v>1739</v>
      </c>
      <c r="D574" t="s">
        <v>46</v>
      </c>
      <c r="E574" t="s">
        <v>191</v>
      </c>
      <c r="F574" t="s">
        <v>58</v>
      </c>
      <c r="G574" t="str">
        <f>HYPERLINK("https://twitter.com/1324332405302415361/status/1361458080521805826")</f>
        <v>https://twitter.com/1324332405302415361/status/1361458080521805826</v>
      </c>
      <c r="H574" t="s">
        <v>42</v>
      </c>
      <c r="I574" t="s">
        <v>1740</v>
      </c>
      <c r="J574" t="str">
        <f>HYPERLINK("http://twitter.com/Anar94413155")</f>
        <v>http://twitter.com/Anar94413155</v>
      </c>
      <c r="K574">
        <v>5</v>
      </c>
      <c r="N574" t="s">
        <v>61</v>
      </c>
      <c r="R574" t="s">
        <v>54</v>
      </c>
      <c r="W574">
        <v>0</v>
      </c>
      <c r="X574">
        <v>0</v>
      </c>
      <c r="AE574">
        <v>0</v>
      </c>
      <c r="AI574" t="str">
        <f>HYPERLINK("https://pbs.twimg.com/media/EuQopLzXIAEbn--.jpg")</f>
        <v>https://pbs.twimg.com/media/EuQopLzXIAEbn--.jpg</v>
      </c>
      <c r="AJ574" t="s">
        <v>46</v>
      </c>
      <c r="AK574" t="s">
        <v>47</v>
      </c>
    </row>
    <row r="575" spans="1:37" x14ac:dyDescent="0.25">
      <c r="A575" t="s">
        <v>36</v>
      </c>
      <c r="B575" t="s">
        <v>1738</v>
      </c>
      <c r="C575" t="s">
        <v>1739</v>
      </c>
      <c r="D575" t="s">
        <v>46</v>
      </c>
      <c r="E575" t="s">
        <v>100</v>
      </c>
      <c r="F575" t="s">
        <v>58</v>
      </c>
      <c r="G575" t="str">
        <f>HYPERLINK("https://twitter.com/1324332405302415361/status/1361458039363092485")</f>
        <v>https://twitter.com/1324332405302415361/status/1361458039363092485</v>
      </c>
      <c r="H575" t="s">
        <v>42</v>
      </c>
      <c r="I575" t="s">
        <v>1740</v>
      </c>
      <c r="J575" t="str">
        <f>HYPERLINK("http://twitter.com/Anar94413155")</f>
        <v>http://twitter.com/Anar94413155</v>
      </c>
      <c r="K575">
        <v>5</v>
      </c>
      <c r="N575" t="s">
        <v>61</v>
      </c>
      <c r="R575" t="s">
        <v>54</v>
      </c>
      <c r="W575">
        <v>0</v>
      </c>
      <c r="X575">
        <v>0</v>
      </c>
      <c r="AE575">
        <v>0</v>
      </c>
      <c r="AI575" t="str">
        <f>HYPERLINK("https://pbs.twimg.com/media/EuQqBupWYAEcypW.jpg")</f>
        <v>https://pbs.twimg.com/media/EuQqBupWYAEcypW.jpg</v>
      </c>
      <c r="AJ575" t="s">
        <v>46</v>
      </c>
      <c r="AK575" t="s">
        <v>47</v>
      </c>
    </row>
    <row r="576" spans="1:37" x14ac:dyDescent="0.25">
      <c r="A576" t="s">
        <v>36</v>
      </c>
      <c r="B576" t="s">
        <v>1741</v>
      </c>
      <c r="C576" t="s">
        <v>1739</v>
      </c>
      <c r="D576" t="s">
        <v>46</v>
      </c>
      <c r="E576" t="s">
        <v>203</v>
      </c>
      <c r="F576" t="s">
        <v>58</v>
      </c>
      <c r="G576" t="str">
        <f>HYPERLINK("https://twitter.com/1324332405302415361/status/1361457986040922117")</f>
        <v>https://twitter.com/1324332405302415361/status/1361457986040922117</v>
      </c>
      <c r="H576" t="s">
        <v>42</v>
      </c>
      <c r="I576" t="s">
        <v>1740</v>
      </c>
      <c r="J576" t="str">
        <f>HYPERLINK("http://twitter.com/Anar94413155")</f>
        <v>http://twitter.com/Anar94413155</v>
      </c>
      <c r="K576">
        <v>5</v>
      </c>
      <c r="N576" t="s">
        <v>61</v>
      </c>
      <c r="R576" t="s">
        <v>54</v>
      </c>
      <c r="W576">
        <v>0</v>
      </c>
      <c r="X576">
        <v>0</v>
      </c>
      <c r="AE576">
        <v>0</v>
      </c>
      <c r="AI576" t="str">
        <f>HYPERLINK("https://pbs.twimg.com/media/EuQq97nXIAIGlxZ.jpg")</f>
        <v>https://pbs.twimg.com/media/EuQq97nXIAIGlxZ.jpg</v>
      </c>
      <c r="AJ576" t="s">
        <v>46</v>
      </c>
      <c r="AK576" t="s">
        <v>47</v>
      </c>
    </row>
    <row r="577" spans="1:37" x14ac:dyDescent="0.25">
      <c r="A577" t="s">
        <v>36</v>
      </c>
      <c r="B577" t="s">
        <v>1741</v>
      </c>
      <c r="C577" t="s">
        <v>1006</v>
      </c>
      <c r="D577" t="s">
        <v>1742</v>
      </c>
      <c r="E577" t="s">
        <v>1743</v>
      </c>
      <c r="F577" t="s">
        <v>73</v>
      </c>
      <c r="G577" t="str">
        <f>HYPERLINK("https://www.youtube.com/watch?v=r2nXmrUY6oc&amp;lc=UgzJ_SCqoIdWFMmTJJh4AaABAg")</f>
        <v>https://www.youtube.com/watch?v=r2nXmrUY6oc&amp;lc=UgzJ_SCqoIdWFMmTJJh4AaABAg</v>
      </c>
      <c r="H577" t="s">
        <v>211</v>
      </c>
      <c r="I577" t="s">
        <v>1744</v>
      </c>
      <c r="J577" t="str">
        <f>HYPERLINK("https://www.youtube.com/channel/UC2kFYr_1ZLhHs9B-Grxnhxw")</f>
        <v>https://www.youtube.com/channel/UC2kFYr_1ZLhHs9B-Grxnhxw</v>
      </c>
      <c r="K577">
        <v>2</v>
      </c>
      <c r="L577" t="s">
        <v>60</v>
      </c>
      <c r="N577" t="s">
        <v>165</v>
      </c>
      <c r="O577" t="s">
        <v>1745</v>
      </c>
      <c r="P577" t="str">
        <f>HYPERLINK("https://www.youtube.com/channel/UCZXY0AkgVWY8Th2FeYit1FA")</f>
        <v>https://www.youtube.com/channel/UCZXY0AkgVWY8Th2FeYit1FA</v>
      </c>
      <c r="Q577">
        <v>119000</v>
      </c>
      <c r="R577" t="s">
        <v>54</v>
      </c>
      <c r="S577" t="s">
        <v>1746</v>
      </c>
      <c r="W577">
        <v>0</v>
      </c>
      <c r="X577">
        <v>0</v>
      </c>
      <c r="AE577">
        <v>0</v>
      </c>
      <c r="AJ577" t="s">
        <v>46</v>
      </c>
      <c r="AK577" t="s">
        <v>47</v>
      </c>
    </row>
    <row r="578" spans="1:37" x14ac:dyDescent="0.25">
      <c r="A578" t="s">
        <v>36</v>
      </c>
      <c r="B578" t="s">
        <v>1747</v>
      </c>
      <c r="C578" t="s">
        <v>1748</v>
      </c>
      <c r="D578" t="s">
        <v>1749</v>
      </c>
      <c r="E578" t="s">
        <v>1750</v>
      </c>
      <c r="F578" t="s">
        <v>73</v>
      </c>
      <c r="G578" t="str">
        <f>HYPERLINK("https://www.facebook.com/story.php?story_fbid=264382948389194&amp;id=100044524720432&amp;comment_id=264410391719783")</f>
        <v>https://www.facebook.com/story.php?story_fbid=264382948389194&amp;id=100044524720432&amp;comment_id=264410391719783</v>
      </c>
      <c r="H578" t="s">
        <v>42</v>
      </c>
      <c r="I578" t="s">
        <v>1751</v>
      </c>
      <c r="J578" t="str">
        <f>HYPERLINK("https://www.facebook.com/100023270299257")</f>
        <v>https://www.facebook.com/100023270299257</v>
      </c>
      <c r="K578">
        <v>62</v>
      </c>
      <c r="L578" t="s">
        <v>60</v>
      </c>
      <c r="N578" t="s">
        <v>68</v>
      </c>
      <c r="O578" t="s">
        <v>1752</v>
      </c>
      <c r="P578" t="str">
        <f>HYPERLINK("https://www.facebook.com/100044524720432")</f>
        <v>https://www.facebook.com/100044524720432</v>
      </c>
      <c r="R578" t="s">
        <v>54</v>
      </c>
      <c r="S578" t="s">
        <v>55</v>
      </c>
      <c r="T578" t="s">
        <v>70</v>
      </c>
      <c r="U578" t="s">
        <v>70</v>
      </c>
      <c r="W578">
        <v>0</v>
      </c>
      <c r="X578">
        <v>0</v>
      </c>
      <c r="AE578">
        <v>0</v>
      </c>
      <c r="AJ578" t="s">
        <v>46</v>
      </c>
      <c r="AK578" t="s">
        <v>47</v>
      </c>
    </row>
    <row r="579" spans="1:37" x14ac:dyDescent="0.25">
      <c r="A579" t="s">
        <v>36</v>
      </c>
      <c r="B579" t="s">
        <v>1753</v>
      </c>
      <c r="C579" t="s">
        <v>916</v>
      </c>
      <c r="D579" t="s">
        <v>1754</v>
      </c>
      <c r="E579" t="s">
        <v>1755</v>
      </c>
      <c r="F579" t="s">
        <v>73</v>
      </c>
      <c r="G579" t="str">
        <f>HYPERLINK("https://www.facebook.com/story.php?story_fbid=2944243352499973&amp;id=100007430106459&amp;comment_id=2944434849147490")</f>
        <v>https://www.facebook.com/story.php?story_fbid=2944243352499973&amp;id=100007430106459&amp;comment_id=2944434849147490</v>
      </c>
      <c r="H579" t="s">
        <v>42</v>
      </c>
      <c r="I579" t="s">
        <v>1756</v>
      </c>
      <c r="J579" t="str">
        <f>HYPERLINK("https://www.facebook.com/100001945315210")</f>
        <v>https://www.facebook.com/100001945315210</v>
      </c>
      <c r="K579">
        <v>1956</v>
      </c>
      <c r="L579" t="s">
        <v>117</v>
      </c>
      <c r="N579" t="s">
        <v>68</v>
      </c>
      <c r="O579" t="s">
        <v>1757</v>
      </c>
      <c r="P579" t="str">
        <f>HYPERLINK("https://www.facebook.com/100007430106459")</f>
        <v>https://www.facebook.com/100007430106459</v>
      </c>
      <c r="Q579">
        <v>1460</v>
      </c>
      <c r="R579" t="s">
        <v>54</v>
      </c>
      <c r="S579" t="s">
        <v>55</v>
      </c>
      <c r="T579" t="s">
        <v>70</v>
      </c>
      <c r="U579" t="s">
        <v>70</v>
      </c>
      <c r="W579">
        <v>1</v>
      </c>
      <c r="X579">
        <v>1</v>
      </c>
      <c r="AE579">
        <v>1</v>
      </c>
      <c r="AJ579" t="s">
        <v>46</v>
      </c>
      <c r="AK579" t="s">
        <v>47</v>
      </c>
    </row>
    <row r="580" spans="1:37" x14ac:dyDescent="0.25">
      <c r="A580" t="s">
        <v>36</v>
      </c>
      <c r="B580" t="s">
        <v>1758</v>
      </c>
      <c r="C580" t="s">
        <v>1133</v>
      </c>
      <c r="D580" t="s">
        <v>1134</v>
      </c>
      <c r="E580" t="s">
        <v>1759</v>
      </c>
      <c r="F580" t="s">
        <v>73</v>
      </c>
      <c r="G580" t="str">
        <f>HYPERLINK("https://www.youtube.com/watch?v=EMo_MAhr0f4&amp;lc=Ugyvl28AxIrAP9-w5x54AaABAg")</f>
        <v>https://www.youtube.com/watch?v=EMo_MAhr0f4&amp;lc=Ugyvl28AxIrAP9-w5x54AaABAg</v>
      </c>
      <c r="H580" t="s">
        <v>42</v>
      </c>
      <c r="I580" t="s">
        <v>1760</v>
      </c>
      <c r="J580" t="str">
        <f>HYPERLINK("https://www.youtube.com/channel/UCmcB833X0tCJyXquSzn1Vyw")</f>
        <v>https://www.youtube.com/channel/UCmcB833X0tCJyXquSzn1Vyw</v>
      </c>
      <c r="K580">
        <v>0</v>
      </c>
      <c r="L580" t="s">
        <v>60</v>
      </c>
      <c r="N580" t="s">
        <v>165</v>
      </c>
      <c r="O580" t="s">
        <v>1137</v>
      </c>
      <c r="P580" t="str">
        <f>HYPERLINK("https://www.youtube.com/channel/UCIxTbrRhO-SQOcJHU2tHb5w")</f>
        <v>https://www.youtube.com/channel/UCIxTbrRhO-SQOcJHU2tHb5w</v>
      </c>
      <c r="Q580">
        <v>18000</v>
      </c>
      <c r="R580" t="s">
        <v>54</v>
      </c>
      <c r="S580" t="s">
        <v>55</v>
      </c>
      <c r="W580">
        <v>1</v>
      </c>
      <c r="X580">
        <v>1</v>
      </c>
      <c r="AE580">
        <v>0</v>
      </c>
      <c r="AJ580" t="s">
        <v>46</v>
      </c>
      <c r="AK580" t="s">
        <v>47</v>
      </c>
    </row>
    <row r="581" spans="1:37" x14ac:dyDescent="0.25">
      <c r="A581" t="s">
        <v>36</v>
      </c>
      <c r="B581" t="s">
        <v>1761</v>
      </c>
      <c r="C581" t="s">
        <v>1762</v>
      </c>
      <c r="D581" t="s">
        <v>46</v>
      </c>
      <c r="E581" t="s">
        <v>1763</v>
      </c>
      <c r="F581" t="s">
        <v>58</v>
      </c>
      <c r="G581" t="str">
        <f>HYPERLINK("https://twitter.com/1312141562491490304/status/1361456615543607300")</f>
        <v>https://twitter.com/1312141562491490304/status/1361456615543607300</v>
      </c>
      <c r="H581" t="s">
        <v>211</v>
      </c>
      <c r="I581" t="s">
        <v>1764</v>
      </c>
      <c r="J581" t="str">
        <f>HYPERLINK("http://twitter.com/LevonMyan")</f>
        <v>http://twitter.com/LevonMyan</v>
      </c>
      <c r="K581">
        <v>89</v>
      </c>
      <c r="L581" t="s">
        <v>60</v>
      </c>
      <c r="N581" t="s">
        <v>61</v>
      </c>
      <c r="R581" t="s">
        <v>54</v>
      </c>
      <c r="S581" t="s">
        <v>166</v>
      </c>
      <c r="T581" t="s">
        <v>487</v>
      </c>
      <c r="U581" t="s">
        <v>1765</v>
      </c>
      <c r="W581">
        <v>0</v>
      </c>
      <c r="X581">
        <v>0</v>
      </c>
      <c r="AE581">
        <v>0</v>
      </c>
      <c r="AI581" t="str">
        <f>HYPERLINK("https://pbs.twimg.com/media/EuSq79xXUAE0A8-.jpg")</f>
        <v>https://pbs.twimg.com/media/EuSq79xXUAE0A8-.jpg</v>
      </c>
      <c r="AJ581" t="s">
        <v>46</v>
      </c>
      <c r="AK58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Mentions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Guler Abdullayeva</dc:creator>
  <cp:lastModifiedBy>Guler Abdullayeva</cp:lastModifiedBy>
  <dcterms:created xsi:type="dcterms:W3CDTF">2021-02-16T12:10:49Z</dcterms:created>
  <dcterms:modified xsi:type="dcterms:W3CDTF">2021-02-16T12:10:49Z</dcterms:modified>
</cp:coreProperties>
</file>