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3040" windowHeight="9036" tabRatio="448"/>
  </bookViews>
  <sheets>
    <sheet name="База" sheetId="2" r:id="rId1"/>
    <sheet name="Общие" sheetId="3" r:id="rId2"/>
  </sheets>
  <definedNames>
    <definedName name="Сардор1" localSheetId="1">SUMIFS(#REF!,#REF!,Общие!XFD1)/2</definedName>
    <definedName name="Сардор2" localSheetId="1">SUMIFS(#REF!,#REF!,Общие!XFC1)</definedName>
    <definedName name="Сардор2">SUMIFS(#REF!,#REF!,#REF!)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2" l="1"/>
  <c r="B2" i="3" l="1"/>
  <c r="A1" i="2"/>
  <c r="L20" i="2" l="1"/>
  <c r="M20" i="2" l="1"/>
  <c r="C10" i="3" l="1"/>
  <c r="D10" i="3"/>
  <c r="C14" i="3"/>
  <c r="D14" i="3"/>
  <c r="C18" i="3"/>
  <c r="D18" i="3"/>
  <c r="C25" i="3"/>
  <c r="D25" i="3"/>
  <c r="C29" i="3"/>
  <c r="D29" i="3"/>
  <c r="C31" i="3"/>
  <c r="D31" i="3"/>
  <c r="E25" i="3" l="1"/>
  <c r="E29" i="3"/>
  <c r="E10" i="3"/>
  <c r="E31" i="3"/>
  <c r="E14" i="3"/>
  <c r="E18" i="3"/>
  <c r="J405" i="2" l="1"/>
  <c r="J293" i="2" l="1"/>
  <c r="J238" i="2" l="1"/>
  <c r="L405" i="2" l="1"/>
  <c r="L293" i="2"/>
  <c r="L238" i="2"/>
  <c r="M238" i="2" s="1"/>
  <c r="M405" i="2" l="1"/>
  <c r="M293" i="2"/>
  <c r="J280" i="2"/>
  <c r="J184" i="2"/>
  <c r="J414" i="2"/>
  <c r="J413" i="2"/>
  <c r="J288" i="2"/>
  <c r="J250" i="2" l="1"/>
  <c r="J368" i="2"/>
  <c r="J297" i="2" l="1"/>
  <c r="J151" i="2"/>
  <c r="L184" i="2" l="1"/>
  <c r="M184" i="2" s="1"/>
  <c r="L280" i="2"/>
  <c r="M280" i="2" s="1"/>
  <c r="L413" i="2"/>
  <c r="M413" i="2" s="1"/>
  <c r="L414" i="2"/>
  <c r="M414" i="2" s="1"/>
  <c r="L288" i="2"/>
  <c r="M288" i="2" s="1"/>
  <c r="L368" i="2"/>
  <c r="M368" i="2" s="1"/>
  <c r="L250" i="2"/>
  <c r="M250" i="2" s="1"/>
  <c r="L151" i="2" l="1"/>
  <c r="M151" i="2" s="1"/>
  <c r="L297" i="2"/>
  <c r="M297" i="2" s="1"/>
  <c r="J138" i="2"/>
  <c r="J387" i="2" l="1"/>
  <c r="J71" i="2" l="1"/>
  <c r="J80" i="2" l="1"/>
  <c r="J223" i="2" l="1"/>
  <c r="J286" i="2" l="1"/>
  <c r="J231" i="2"/>
  <c r="J164" i="2"/>
  <c r="J141" i="2"/>
  <c r="J118" i="2"/>
  <c r="J57" i="2" l="1"/>
  <c r="J272" i="2" l="1"/>
  <c r="J271" i="2"/>
  <c r="J270" i="2"/>
  <c r="J269" i="2"/>
  <c r="J268" i="2"/>
  <c r="J267" i="2"/>
  <c r="J200" i="2" l="1"/>
  <c r="J30" i="2" l="1"/>
  <c r="J282" i="2" l="1"/>
  <c r="J11" i="2" l="1"/>
  <c r="J31" i="2"/>
  <c r="L138" i="2" l="1"/>
  <c r="M138" i="2" s="1"/>
  <c r="L387" i="2" l="1"/>
  <c r="L71" i="2"/>
  <c r="L80" i="2"/>
  <c r="M80" i="2" s="1"/>
  <c r="L223" i="2"/>
  <c r="M223" i="2" s="1"/>
  <c r="L286" i="2"/>
  <c r="L231" i="2"/>
  <c r="L164" i="2"/>
  <c r="L118" i="2"/>
  <c r="L141" i="2"/>
  <c r="L57" i="2"/>
  <c r="M57" i="2" s="1"/>
  <c r="L270" i="2"/>
  <c r="L272" i="2"/>
  <c r="M272" i="2" s="1"/>
  <c r="L271" i="2"/>
  <c r="L269" i="2"/>
  <c r="L268" i="2"/>
  <c r="L267" i="2"/>
  <c r="L200" i="2"/>
  <c r="M200" i="2" s="1"/>
  <c r="L30" i="2"/>
  <c r="M30" i="2" s="1"/>
  <c r="L282" i="2"/>
  <c r="L11" i="2"/>
  <c r="L31" i="2"/>
  <c r="M31" i="2" s="1"/>
  <c r="J236" i="2"/>
  <c r="J349" i="2"/>
  <c r="M387" i="2" l="1"/>
  <c r="M282" i="2"/>
  <c r="M71" i="2"/>
  <c r="M11" i="2"/>
  <c r="M286" i="2"/>
  <c r="M231" i="2"/>
  <c r="M164" i="2"/>
  <c r="M118" i="2"/>
  <c r="M141" i="2"/>
  <c r="M271" i="2"/>
  <c r="M269" i="2"/>
  <c r="M270" i="2"/>
  <c r="M267" i="2"/>
  <c r="M268" i="2"/>
  <c r="J367" i="2"/>
  <c r="J279" i="2"/>
  <c r="L349" i="2" l="1"/>
  <c r="L236" i="2"/>
  <c r="M349" i="2" l="1"/>
  <c r="M236" i="2"/>
  <c r="J146" i="2"/>
  <c r="J32" i="2" l="1"/>
  <c r="J169" i="2" l="1"/>
  <c r="J178" i="2" l="1"/>
  <c r="J295" i="2" l="1"/>
  <c r="J25" i="2"/>
  <c r="L367" i="2" l="1"/>
  <c r="J3" i="2"/>
  <c r="M367" i="2" l="1"/>
  <c r="L146" i="2"/>
  <c r="L279" i="2"/>
  <c r="L32" i="2"/>
  <c r="L169" i="2"/>
  <c r="L178" i="2"/>
  <c r="M178" i="2" s="1"/>
  <c r="L25" i="2"/>
  <c r="L295" i="2"/>
  <c r="L3" i="2"/>
  <c r="M146" i="2" l="1"/>
  <c r="M279" i="2"/>
  <c r="M32" i="2"/>
  <c r="M169" i="2"/>
  <c r="M25" i="2"/>
  <c r="M295" i="2"/>
  <c r="M3" i="2"/>
  <c r="J388" i="2"/>
  <c r="J222" i="2" l="1"/>
  <c r="J341" i="2"/>
  <c r="L222" i="2" l="1"/>
  <c r="L388" i="2"/>
  <c r="M222" i="2" l="1"/>
  <c r="M388" i="2"/>
  <c r="J366" i="2"/>
  <c r="L366" i="2" l="1"/>
  <c r="M366" i="2" s="1"/>
  <c r="L341" i="2"/>
  <c r="M341" i="2" l="1"/>
  <c r="J179" i="2" l="1"/>
  <c r="J128" i="2" l="1"/>
  <c r="J256" i="2" l="1"/>
  <c r="L179" i="2" l="1"/>
  <c r="M179" i="2" l="1"/>
  <c r="L128" i="2"/>
  <c r="L256" i="2"/>
  <c r="M256" i="2" s="1"/>
  <c r="M128" i="2" l="1"/>
  <c r="C23" i="3" l="1"/>
  <c r="J378" i="2" l="1"/>
  <c r="L312" i="2"/>
  <c r="J312" i="2"/>
  <c r="J311" i="2"/>
  <c r="M312" i="2" l="1"/>
  <c r="J345" i="2"/>
  <c r="J94" i="2" l="1"/>
  <c r="L311" i="2" l="1"/>
  <c r="L378" i="2"/>
  <c r="L94" i="2"/>
  <c r="L345" i="2"/>
  <c r="M345" i="2" s="1"/>
  <c r="M311" i="2" l="1"/>
  <c r="M378" i="2"/>
  <c r="M94" i="2"/>
  <c r="D23" i="3" l="1"/>
  <c r="E23" i="3" s="1"/>
  <c r="J41" i="2"/>
  <c r="J144" i="2" l="1"/>
  <c r="J44" i="2"/>
  <c r="J220" i="2" l="1"/>
  <c r="J299" i="2" l="1"/>
  <c r="J176" i="2" l="1"/>
  <c r="J243" i="2"/>
  <c r="J355" i="2" l="1"/>
  <c r="J77" i="2" l="1"/>
  <c r="L29" i="2"/>
  <c r="J29" i="2"/>
  <c r="L28" i="2"/>
  <c r="J28" i="2"/>
  <c r="M29" i="2" l="1"/>
  <c r="M28" i="2"/>
  <c r="J281" i="2"/>
  <c r="J48" i="2"/>
  <c r="J89" i="2"/>
  <c r="J81" i="2" l="1"/>
  <c r="J123" i="2" l="1"/>
  <c r="C12" i="3" l="1"/>
  <c r="C27" i="3"/>
  <c r="J4" i="2" l="1"/>
  <c r="J5" i="2"/>
  <c r="J6" i="2"/>
  <c r="J7" i="2"/>
  <c r="J8" i="2"/>
  <c r="J9" i="2"/>
  <c r="J10" i="2"/>
  <c r="J226" i="2"/>
  <c r="J12" i="2"/>
  <c r="J13" i="2"/>
  <c r="J14" i="2"/>
  <c r="J15" i="2"/>
  <c r="J16" i="2"/>
  <c r="J17" i="2"/>
  <c r="J18" i="2"/>
  <c r="J19" i="2"/>
  <c r="J21" i="2"/>
  <c r="J22" i="2"/>
  <c r="J23" i="2"/>
  <c r="J24" i="2"/>
  <c r="J26" i="2"/>
  <c r="J27" i="2"/>
  <c r="J122" i="2"/>
  <c r="J33" i="2"/>
  <c r="J35" i="2"/>
  <c r="J36" i="2"/>
  <c r="J37" i="2"/>
  <c r="J38" i="2"/>
  <c r="J39" i="2"/>
  <c r="J40" i="2"/>
  <c r="J34" i="2"/>
  <c r="J42" i="2"/>
  <c r="J43" i="2"/>
  <c r="J406" i="2"/>
  <c r="J45" i="2"/>
  <c r="J46" i="2"/>
  <c r="J47" i="2"/>
  <c r="J49" i="2"/>
  <c r="J50" i="2"/>
  <c r="J51" i="2"/>
  <c r="J52" i="2"/>
  <c r="J53" i="2"/>
  <c r="J54" i="2"/>
  <c r="J55" i="2"/>
  <c r="J56" i="2"/>
  <c r="J58" i="2"/>
  <c r="J59" i="2"/>
  <c r="J61" i="2"/>
  <c r="J62" i="2"/>
  <c r="J63" i="2"/>
  <c r="J64" i="2"/>
  <c r="J213" i="2"/>
  <c r="J65" i="2"/>
  <c r="J66" i="2"/>
  <c r="J67" i="2"/>
  <c r="J346" i="2"/>
  <c r="J68" i="2"/>
  <c r="J69" i="2"/>
  <c r="J70" i="2"/>
  <c r="J72" i="2"/>
  <c r="J73" i="2"/>
  <c r="J74" i="2"/>
  <c r="J75" i="2"/>
  <c r="J76" i="2"/>
  <c r="J78" i="2"/>
  <c r="J79" i="2"/>
  <c r="J82" i="2"/>
  <c r="J83" i="2"/>
  <c r="J84" i="2"/>
  <c r="J85" i="2"/>
  <c r="J86" i="2"/>
  <c r="J87" i="2"/>
  <c r="J88" i="2"/>
  <c r="J90" i="2"/>
  <c r="J91" i="2"/>
  <c r="J93" i="2"/>
  <c r="J95" i="2"/>
  <c r="J96" i="2"/>
  <c r="J97" i="2"/>
  <c r="J98" i="2"/>
  <c r="J99" i="2"/>
  <c r="J100" i="2"/>
  <c r="J101" i="2"/>
  <c r="J102" i="2"/>
  <c r="J103" i="2"/>
  <c r="J104" i="2"/>
  <c r="J147" i="2"/>
  <c r="J148" i="2"/>
  <c r="J149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9" i="2"/>
  <c r="J121" i="2"/>
  <c r="J124" i="2"/>
  <c r="J125" i="2"/>
  <c r="J126" i="2"/>
  <c r="J127" i="2"/>
  <c r="J129" i="2"/>
  <c r="J130" i="2"/>
  <c r="J131" i="2"/>
  <c r="J132" i="2"/>
  <c r="J133" i="2"/>
  <c r="J134" i="2"/>
  <c r="J135" i="2"/>
  <c r="J136" i="2"/>
  <c r="J137" i="2"/>
  <c r="J361" i="2"/>
  <c r="J376" i="2"/>
  <c r="J139" i="2"/>
  <c r="J140" i="2"/>
  <c r="J225" i="2"/>
  <c r="J142" i="2"/>
  <c r="J143" i="2"/>
  <c r="J120" i="2"/>
  <c r="J145" i="2"/>
  <c r="J150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5" i="2"/>
  <c r="J166" i="2"/>
  <c r="J167" i="2"/>
  <c r="J168" i="2"/>
  <c r="J170" i="2"/>
  <c r="J171" i="2"/>
  <c r="J172" i="2"/>
  <c r="J173" i="2"/>
  <c r="J174" i="2"/>
  <c r="J175" i="2"/>
  <c r="J177" i="2"/>
  <c r="J180" i="2"/>
  <c r="J181" i="2"/>
  <c r="J182" i="2"/>
  <c r="J183" i="2"/>
  <c r="J185" i="2"/>
  <c r="J186" i="2"/>
  <c r="J187" i="2"/>
  <c r="J188" i="2"/>
  <c r="J189" i="2"/>
  <c r="J190" i="2"/>
  <c r="J191" i="2"/>
  <c r="J192" i="2"/>
  <c r="J194" i="2"/>
  <c r="J240" i="2"/>
  <c r="J195" i="2"/>
  <c r="J196" i="2"/>
  <c r="J197" i="2"/>
  <c r="J198" i="2"/>
  <c r="J199" i="2"/>
  <c r="J201" i="2"/>
  <c r="J202" i="2"/>
  <c r="J203" i="2"/>
  <c r="J275" i="2"/>
  <c r="J204" i="2"/>
  <c r="J205" i="2"/>
  <c r="J206" i="2"/>
  <c r="J207" i="2"/>
  <c r="J208" i="2"/>
  <c r="J210" i="2"/>
  <c r="J211" i="2"/>
  <c r="J214" i="2"/>
  <c r="J215" i="2"/>
  <c r="J216" i="2"/>
  <c r="J217" i="2"/>
  <c r="J218" i="2"/>
  <c r="J219" i="2"/>
  <c r="J221" i="2"/>
  <c r="J193" i="2"/>
  <c r="J224" i="2"/>
  <c r="J227" i="2"/>
  <c r="J228" i="2"/>
  <c r="J229" i="2"/>
  <c r="J230" i="2"/>
  <c r="J232" i="2"/>
  <c r="J233" i="2"/>
  <c r="J234" i="2"/>
  <c r="J235" i="2"/>
  <c r="J237" i="2"/>
  <c r="J239" i="2"/>
  <c r="J241" i="2"/>
  <c r="J242" i="2"/>
  <c r="J92" i="2"/>
  <c r="J244" i="2"/>
  <c r="J245" i="2"/>
  <c r="J246" i="2"/>
  <c r="J247" i="2"/>
  <c r="J248" i="2"/>
  <c r="J249" i="2"/>
  <c r="J251" i="2"/>
  <c r="J252" i="2"/>
  <c r="J253" i="2"/>
  <c r="J254" i="2"/>
  <c r="J255" i="2"/>
  <c r="J257" i="2"/>
  <c r="J258" i="2"/>
  <c r="J337" i="2"/>
  <c r="J338" i="2"/>
  <c r="J259" i="2"/>
  <c r="J260" i="2"/>
  <c r="J261" i="2"/>
  <c r="J262" i="2"/>
  <c r="J263" i="2"/>
  <c r="J264" i="2"/>
  <c r="J265" i="2"/>
  <c r="J266" i="2"/>
  <c r="J273" i="2"/>
  <c r="J274" i="2"/>
  <c r="J212" i="2"/>
  <c r="J276" i="2"/>
  <c r="J277" i="2"/>
  <c r="J278" i="2"/>
  <c r="J283" i="2"/>
  <c r="J284" i="2"/>
  <c r="J285" i="2"/>
  <c r="J287" i="2"/>
  <c r="J289" i="2"/>
  <c r="J290" i="2"/>
  <c r="J291" i="2"/>
  <c r="J292" i="2"/>
  <c r="J294" i="2"/>
  <c r="J296" i="2"/>
  <c r="J298" i="2"/>
  <c r="J300" i="2"/>
  <c r="J301" i="2"/>
  <c r="J302" i="2"/>
  <c r="J303" i="2"/>
  <c r="J304" i="2"/>
  <c r="J305" i="2"/>
  <c r="J306" i="2"/>
  <c r="J307" i="2"/>
  <c r="J308" i="2"/>
  <c r="J309" i="2"/>
  <c r="J310" i="2"/>
  <c r="J313" i="2"/>
  <c r="J314" i="2"/>
  <c r="J315" i="2"/>
  <c r="J316" i="2"/>
  <c r="J317" i="2"/>
  <c r="J318" i="2"/>
  <c r="J319" i="2"/>
  <c r="J320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9" i="2"/>
  <c r="J340" i="2"/>
  <c r="J342" i="2"/>
  <c r="J343" i="2"/>
  <c r="J344" i="2"/>
  <c r="J347" i="2"/>
  <c r="J348" i="2"/>
  <c r="J350" i="2"/>
  <c r="J351" i="2"/>
  <c r="J352" i="2"/>
  <c r="J353" i="2"/>
  <c r="J209" i="2"/>
  <c r="J354" i="2"/>
  <c r="J356" i="2"/>
  <c r="J357" i="2"/>
  <c r="J358" i="2"/>
  <c r="J359" i="2"/>
  <c r="J60" i="2"/>
  <c r="J360" i="2"/>
  <c r="J362" i="2"/>
  <c r="J363" i="2"/>
  <c r="J381" i="2"/>
  <c r="J382" i="2"/>
  <c r="J364" i="2"/>
  <c r="J365" i="2"/>
  <c r="J369" i="2"/>
  <c r="J370" i="2"/>
  <c r="J371" i="2"/>
  <c r="J372" i="2"/>
  <c r="J373" i="2"/>
  <c r="J374" i="2"/>
  <c r="J375" i="2"/>
  <c r="J377" i="2"/>
  <c r="J379" i="2"/>
  <c r="J380" i="2"/>
  <c r="J383" i="2"/>
  <c r="J384" i="2"/>
  <c r="J385" i="2"/>
  <c r="J386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321" i="2"/>
  <c r="J407" i="2"/>
  <c r="J408" i="2"/>
  <c r="J409" i="2"/>
  <c r="J410" i="2"/>
  <c r="J411" i="2"/>
  <c r="J412" i="2"/>
  <c r="L7" i="2" l="1"/>
  <c r="M7" i="2" s="1"/>
  <c r="L10" i="2"/>
  <c r="M10" i="2" s="1"/>
  <c r="L12" i="2"/>
  <c r="M12" i="2" s="1"/>
  <c r="L13" i="2"/>
  <c r="M13" i="2" s="1"/>
  <c r="L17" i="2"/>
  <c r="M17" i="2" s="1"/>
  <c r="L21" i="2"/>
  <c r="M21" i="2" s="1"/>
  <c r="L23" i="2"/>
  <c r="M23" i="2" s="1"/>
  <c r="L26" i="2"/>
  <c r="L42" i="2"/>
  <c r="M42" i="2" s="1"/>
  <c r="L50" i="2"/>
  <c r="L56" i="2"/>
  <c r="M56" i="2" s="1"/>
  <c r="L61" i="2"/>
  <c r="L74" i="2"/>
  <c r="L75" i="2"/>
  <c r="L76" i="2"/>
  <c r="L88" i="2"/>
  <c r="M88" i="2" s="1"/>
  <c r="L97" i="2"/>
  <c r="L98" i="2"/>
  <c r="L99" i="2"/>
  <c r="L100" i="2"/>
  <c r="L106" i="2"/>
  <c r="M106" i="2" s="1"/>
  <c r="L116" i="2"/>
  <c r="M116" i="2" s="1"/>
  <c r="L117" i="2"/>
  <c r="M117" i="2" s="1"/>
  <c r="L125" i="2"/>
  <c r="L130" i="2"/>
  <c r="L132" i="2"/>
  <c r="M132" i="2" s="1"/>
  <c r="L152" i="2"/>
  <c r="L154" i="2"/>
  <c r="M154" i="2" s="1"/>
  <c r="L158" i="2"/>
  <c r="L163" i="2"/>
  <c r="L168" i="2"/>
  <c r="L174" i="2"/>
  <c r="L198" i="2"/>
  <c r="M198" i="2" s="1"/>
  <c r="L203" i="2"/>
  <c r="M203" i="2" s="1"/>
  <c r="L205" i="2"/>
  <c r="M205" i="2" s="1"/>
  <c r="L208" i="2"/>
  <c r="L211" i="2"/>
  <c r="L214" i="2"/>
  <c r="L219" i="2"/>
  <c r="M219" i="2" s="1"/>
  <c r="L227" i="2"/>
  <c r="L235" i="2"/>
  <c r="L241" i="2"/>
  <c r="L242" i="2"/>
  <c r="L245" i="2"/>
  <c r="L248" i="2"/>
  <c r="L251" i="2"/>
  <c r="M251" i="2" s="1"/>
  <c r="L254" i="2"/>
  <c r="L255" i="2"/>
  <c r="M255" i="2" s="1"/>
  <c r="L260" i="2"/>
  <c r="L265" i="2"/>
  <c r="L289" i="2"/>
  <c r="M289" i="2" s="1"/>
  <c r="L300" i="2"/>
  <c r="M300" i="2" s="1"/>
  <c r="L310" i="2"/>
  <c r="M310" i="2" s="1"/>
  <c r="L328" i="2"/>
  <c r="M328" i="2" s="1"/>
  <c r="L332" i="2"/>
  <c r="M332" i="2" s="1"/>
  <c r="L334" i="2"/>
  <c r="M334" i="2" s="1"/>
  <c r="L351" i="2"/>
  <c r="L353" i="2"/>
  <c r="M353" i="2" s="1"/>
  <c r="L357" i="2"/>
  <c r="L358" i="2"/>
  <c r="L359" i="2"/>
  <c r="L380" i="2"/>
  <c r="L385" i="2"/>
  <c r="M385" i="2" s="1"/>
  <c r="L390" i="2"/>
  <c r="M390" i="2" s="1"/>
  <c r="L397" i="2"/>
  <c r="L404" i="2"/>
  <c r="L408" i="2"/>
  <c r="L409" i="2"/>
  <c r="M409" i="2" s="1"/>
  <c r="D16" i="3" l="1"/>
  <c r="M380" i="2"/>
  <c r="K369" i="2"/>
  <c r="M241" i="2"/>
  <c r="M174" i="2"/>
  <c r="C21" i="3"/>
  <c r="M125" i="2"/>
  <c r="C16" i="3"/>
  <c r="M100" i="2"/>
  <c r="C8" i="3"/>
  <c r="M76" i="2"/>
  <c r="M74" i="2"/>
  <c r="M26" i="2"/>
  <c r="K24" i="2"/>
  <c r="K8" i="2"/>
  <c r="C19" i="3" l="1"/>
  <c r="C24" i="3"/>
  <c r="C20" i="3"/>
  <c r="C30" i="3"/>
  <c r="C5" i="3"/>
  <c r="C26" i="3"/>
  <c r="C6" i="3"/>
  <c r="C33" i="3" s="1"/>
  <c r="C17" i="3"/>
  <c r="E16" i="3"/>
  <c r="C15" i="3"/>
  <c r="C11" i="3"/>
  <c r="C7" i="3"/>
  <c r="C22" i="3"/>
  <c r="C13" i="3"/>
  <c r="C9" i="3"/>
  <c r="M50" i="2"/>
  <c r="M61" i="2"/>
  <c r="M130" i="2"/>
  <c r="M254" i="2"/>
  <c r="M357" i="2"/>
  <c r="M75" i="2"/>
  <c r="M98" i="2"/>
  <c r="M158" i="2"/>
  <c r="M163" i="2"/>
  <c r="M227" i="2"/>
  <c r="M211" i="2"/>
  <c r="M248" i="2"/>
  <c r="M245" i="2"/>
  <c r="M214" i="2"/>
  <c r="M260" i="2"/>
  <c r="M351" i="2"/>
  <c r="M408" i="2"/>
  <c r="M152" i="2"/>
  <c r="M97" i="2"/>
  <c r="M99" i="2"/>
  <c r="M208" i="2"/>
  <c r="M168" i="2"/>
  <c r="M235" i="2"/>
  <c r="M265" i="2"/>
  <c r="M242" i="2"/>
  <c r="M358" i="2"/>
  <c r="M359" i="2"/>
  <c r="M397" i="2"/>
  <c r="M404" i="2"/>
  <c r="C28" i="3" l="1"/>
  <c r="C32" i="3" s="1"/>
  <c r="C34" i="3" s="1"/>
  <c r="K416" i="2"/>
  <c r="K1" i="2"/>
  <c r="L196" i="2" l="1"/>
  <c r="L41" i="2"/>
  <c r="L121" i="2"/>
  <c r="L294" i="2"/>
  <c r="L144" i="2"/>
  <c r="L220" i="2"/>
  <c r="L44" i="2"/>
  <c r="L150" i="2"/>
  <c r="L299" i="2"/>
  <c r="L305" i="2"/>
  <c r="L111" i="2"/>
  <c r="L237" i="2"/>
  <c r="L336" i="2"/>
  <c r="L318" i="2"/>
  <c r="L252" i="2"/>
  <c r="L172" i="2"/>
  <c r="M172" i="2" s="1"/>
  <c r="L243" i="2"/>
  <c r="L176" i="2"/>
  <c r="L355" i="2"/>
  <c r="M355" i="2" s="1"/>
  <c r="L126" i="2"/>
  <c r="L77" i="2"/>
  <c r="L90" i="2"/>
  <c r="L281" i="2"/>
  <c r="L48" i="2"/>
  <c r="M48" i="2" s="1"/>
  <c r="L89" i="2"/>
  <c r="M89" i="2" s="1"/>
  <c r="L81" i="2"/>
  <c r="L303" i="2"/>
  <c r="L78" i="2"/>
  <c r="L123" i="2"/>
  <c r="M123" i="2" s="1"/>
  <c r="L105" i="2"/>
  <c r="L403" i="2"/>
  <c r="M403" i="2" s="1"/>
  <c r="L127" i="2"/>
  <c r="L278" i="2"/>
  <c r="L112" i="2"/>
  <c r="M112" i="2" s="1"/>
  <c r="L113" i="2"/>
  <c r="L197" i="2"/>
  <c r="L43" i="2"/>
  <c r="L16" i="2"/>
  <c r="L4" i="2"/>
  <c r="L35" i="2"/>
  <c r="L37" i="2"/>
  <c r="L45" i="2"/>
  <c r="M45" i="2" s="1"/>
  <c r="L51" i="2"/>
  <c r="L107" i="2"/>
  <c r="L133" i="2"/>
  <c r="L157" i="2"/>
  <c r="L166" i="2"/>
  <c r="L175" i="2"/>
  <c r="L180" i="2"/>
  <c r="L185" i="2"/>
  <c r="L191" i="2"/>
  <c r="L275" i="2"/>
  <c r="M275" i="2" s="1"/>
  <c r="L232" i="2"/>
  <c r="L258" i="2"/>
  <c r="L283" i="2"/>
  <c r="L308" i="2"/>
  <c r="L316" i="2"/>
  <c r="L320" i="2"/>
  <c r="L323" i="2"/>
  <c r="L352" i="2"/>
  <c r="M352" i="2" s="1"/>
  <c r="L33" i="2"/>
  <c r="M33" i="2" s="1"/>
  <c r="L40" i="2"/>
  <c r="L406" i="2"/>
  <c r="L62" i="2"/>
  <c r="L213" i="2"/>
  <c r="M213" i="2" s="1"/>
  <c r="L79" i="2"/>
  <c r="L147" i="2"/>
  <c r="L108" i="2"/>
  <c r="L124" i="2"/>
  <c r="L134" i="2"/>
  <c r="L376" i="2"/>
  <c r="L142" i="2"/>
  <c r="L145" i="2"/>
  <c r="L170" i="2"/>
  <c r="L187" i="2"/>
  <c r="L189" i="2"/>
  <c r="L240" i="2"/>
  <c r="L206" i="2"/>
  <c r="L221" i="2"/>
  <c r="L247" i="2"/>
  <c r="L259" i="2"/>
  <c r="L277" i="2"/>
  <c r="L287" i="2"/>
  <c r="L317" i="2"/>
  <c r="L324" i="2"/>
  <c r="L6" i="2"/>
  <c r="M6" i="2" s="1"/>
  <c r="L226" i="2"/>
  <c r="L22" i="2"/>
  <c r="L122" i="2"/>
  <c r="L34" i="2"/>
  <c r="L46" i="2"/>
  <c r="M46" i="2" s="1"/>
  <c r="L53" i="2"/>
  <c r="L67" i="2"/>
  <c r="L68" i="2"/>
  <c r="L85" i="2"/>
  <c r="L148" i="2"/>
  <c r="L109" i="2"/>
  <c r="L139" i="2"/>
  <c r="L160" i="2"/>
  <c r="L171" i="2"/>
  <c r="M171" i="2" s="1"/>
  <c r="L190" i="2"/>
  <c r="L201" i="2"/>
  <c r="L193" i="2"/>
  <c r="L229" i="2"/>
  <c r="L233" i="2"/>
  <c r="L234" i="2"/>
  <c r="L212" i="2"/>
  <c r="L291" i="2"/>
  <c r="L301" i="2"/>
  <c r="L309" i="2"/>
  <c r="L314" i="2"/>
  <c r="M314" i="2" s="1"/>
  <c r="L329" i="2"/>
  <c r="L344" i="2"/>
  <c r="M344" i="2" s="1"/>
  <c r="L350" i="2"/>
  <c r="L14" i="2"/>
  <c r="L38" i="2"/>
  <c r="L49" i="2"/>
  <c r="L69" i="2"/>
  <c r="L73" i="2"/>
  <c r="M73" i="2" s="1"/>
  <c r="L93" i="2"/>
  <c r="L96" i="2"/>
  <c r="M96" i="2" s="1"/>
  <c r="L101" i="2"/>
  <c r="L361" i="2"/>
  <c r="L225" i="2"/>
  <c r="L155" i="2"/>
  <c r="L161" i="2"/>
  <c r="L165" i="2"/>
  <c r="M165" i="2" s="1"/>
  <c r="L167" i="2"/>
  <c r="L183" i="2"/>
  <c r="L194" i="2"/>
  <c r="L204" i="2"/>
  <c r="L216" i="2"/>
  <c r="M216" i="2" s="1"/>
  <c r="L224" i="2"/>
  <c r="L244" i="2"/>
  <c r="L296" i="2"/>
  <c r="L302" i="2"/>
  <c r="L304" i="2"/>
  <c r="L325" i="2"/>
  <c r="M325" i="2" s="1"/>
  <c r="L327" i="2"/>
  <c r="M327" i="2" s="1"/>
  <c r="L330" i="2"/>
  <c r="L333" i="2"/>
  <c r="L15" i="2"/>
  <c r="L24" i="2"/>
  <c r="L64" i="2"/>
  <c r="L65" i="2"/>
  <c r="L70" i="2"/>
  <c r="L91" i="2"/>
  <c r="M91" i="2" s="1"/>
  <c r="L102" i="2"/>
  <c r="L149" i="2"/>
  <c r="L114" i="2"/>
  <c r="M114" i="2" s="1"/>
  <c r="L129" i="2"/>
  <c r="L135" i="2"/>
  <c r="M135" i="2" s="1"/>
  <c r="L137" i="2"/>
  <c r="M137" i="2" s="1"/>
  <c r="L140" i="2"/>
  <c r="M140" i="2" s="1"/>
  <c r="L153" i="2"/>
  <c r="L156" i="2"/>
  <c r="L162" i="2"/>
  <c r="L181" i="2"/>
  <c r="L192" i="2"/>
  <c r="L195" i="2"/>
  <c r="L202" i="2"/>
  <c r="L230" i="2"/>
  <c r="M230" i="2" s="1"/>
  <c r="L92" i="2"/>
  <c r="L262" i="2"/>
  <c r="L290" i="2"/>
  <c r="L307" i="2"/>
  <c r="M307" i="2" s="1"/>
  <c r="L342" i="2"/>
  <c r="L343" i="2"/>
  <c r="M343" i="2" s="1"/>
  <c r="L347" i="2"/>
  <c r="L5" i="2"/>
  <c r="M5" i="2" s="1"/>
  <c r="L8" i="2"/>
  <c r="L18" i="2"/>
  <c r="L54" i="2"/>
  <c r="L63" i="2"/>
  <c r="L66" i="2"/>
  <c r="M66" i="2" s="1"/>
  <c r="L346" i="2"/>
  <c r="L72" i="2"/>
  <c r="L82" i="2"/>
  <c r="L86" i="2"/>
  <c r="L115" i="2"/>
  <c r="L177" i="2"/>
  <c r="L182" i="2"/>
  <c r="L188" i="2"/>
  <c r="L217" i="2"/>
  <c r="M217" i="2" s="1"/>
  <c r="L249" i="2"/>
  <c r="L337" i="2"/>
  <c r="L263" i="2"/>
  <c r="L266" i="2"/>
  <c r="M266" i="2" s="1"/>
  <c r="L273" i="2"/>
  <c r="L274" i="2"/>
  <c r="L276" i="2"/>
  <c r="L298" i="2"/>
  <c r="L315" i="2"/>
  <c r="L319" i="2"/>
  <c r="L331" i="2"/>
  <c r="M331" i="2" s="1"/>
  <c r="L339" i="2"/>
  <c r="L348" i="2"/>
  <c r="L9" i="2"/>
  <c r="M9" i="2" s="1"/>
  <c r="L19" i="2"/>
  <c r="L27" i="2"/>
  <c r="L36" i="2"/>
  <c r="M36" i="2" s="1"/>
  <c r="L47" i="2"/>
  <c r="L55" i="2"/>
  <c r="L58" i="2"/>
  <c r="L83" i="2"/>
  <c r="L110" i="2"/>
  <c r="L119" i="2"/>
  <c r="M119" i="2" s="1"/>
  <c r="L143" i="2"/>
  <c r="L120" i="2"/>
  <c r="L159" i="2"/>
  <c r="L199" i="2"/>
  <c r="M199" i="2" s="1"/>
  <c r="L207" i="2"/>
  <c r="M207" i="2" s="1"/>
  <c r="L210" i="2"/>
  <c r="L218" i="2"/>
  <c r="M218" i="2" s="1"/>
  <c r="L228" i="2"/>
  <c r="L253" i="2"/>
  <c r="L338" i="2"/>
  <c r="L261" i="2"/>
  <c r="L264" i="2"/>
  <c r="L326" i="2"/>
  <c r="L340" i="2"/>
  <c r="L84" i="2"/>
  <c r="L103" i="2"/>
  <c r="L285" i="2"/>
  <c r="L322" i="2"/>
  <c r="L209" i="2"/>
  <c r="L372" i="2"/>
  <c r="L257" i="2"/>
  <c r="L362" i="2"/>
  <c r="M362" i="2" s="1"/>
  <c r="L364" i="2"/>
  <c r="L375" i="2"/>
  <c r="L379" i="2"/>
  <c r="M379" i="2" s="1"/>
  <c r="L391" i="2"/>
  <c r="L321" i="2"/>
  <c r="L410" i="2"/>
  <c r="M410" i="2" s="1"/>
  <c r="L39" i="2"/>
  <c r="M39" i="2" s="1"/>
  <c r="L59" i="2"/>
  <c r="L246" i="2"/>
  <c r="L313" i="2"/>
  <c r="L363" i="2"/>
  <c r="M363" i="2" s="1"/>
  <c r="L370" i="2"/>
  <c r="M370" i="2" s="1"/>
  <c r="L386" i="2"/>
  <c r="L389" i="2"/>
  <c r="L400" i="2"/>
  <c r="L401" i="2"/>
  <c r="L407" i="2"/>
  <c r="L411" i="2"/>
  <c r="L131" i="2"/>
  <c r="L365" i="2"/>
  <c r="L373" i="2"/>
  <c r="M373" i="2" s="1"/>
  <c r="L374" i="2"/>
  <c r="M374" i="2" s="1"/>
  <c r="L396" i="2"/>
  <c r="L402" i="2"/>
  <c r="L412" i="2"/>
  <c r="L392" i="2"/>
  <c r="L399" i="2"/>
  <c r="L306" i="2"/>
  <c r="L60" i="2"/>
  <c r="M60" i="2" s="1"/>
  <c r="L52" i="2"/>
  <c r="L95" i="2"/>
  <c r="L239" i="2"/>
  <c r="L354" i="2"/>
  <c r="L383" i="2"/>
  <c r="M383" i="2" s="1"/>
  <c r="L394" i="2"/>
  <c r="L292" i="2"/>
  <c r="L369" i="2"/>
  <c r="L87" i="2"/>
  <c r="M87" i="2" s="1"/>
  <c r="L104" i="2"/>
  <c r="L215" i="2"/>
  <c r="L284" i="2"/>
  <c r="L335" i="2"/>
  <c r="L356" i="2"/>
  <c r="M356" i="2" s="1"/>
  <c r="L360" i="2"/>
  <c r="L381" i="2"/>
  <c r="L371" i="2"/>
  <c r="L377" i="2"/>
  <c r="L384" i="2"/>
  <c r="L395" i="2"/>
  <c r="L382" i="2"/>
  <c r="L393" i="2"/>
  <c r="L136" i="2"/>
  <c r="M136" i="2" s="1"/>
  <c r="L186" i="2"/>
  <c r="L398" i="2"/>
  <c r="L173" i="2"/>
  <c r="M173" i="2" s="1"/>
  <c r="M252" i="2" l="1"/>
  <c r="M247" i="2"/>
  <c r="M232" i="2"/>
  <c r="M150" i="2"/>
  <c r="M126" i="2"/>
  <c r="M243" i="2"/>
  <c r="M196" i="2"/>
  <c r="M41" i="2"/>
  <c r="M121" i="2"/>
  <c r="M294" i="2"/>
  <c r="M144" i="2"/>
  <c r="M220" i="2"/>
  <c r="M44" i="2"/>
  <c r="M299" i="2"/>
  <c r="M305" i="2"/>
  <c r="M111" i="2"/>
  <c r="M237" i="2"/>
  <c r="M336" i="2"/>
  <c r="M318" i="2"/>
  <c r="M176" i="2"/>
  <c r="M77" i="2"/>
  <c r="M90" i="2"/>
  <c r="D8" i="3"/>
  <c r="M197" i="2"/>
  <c r="M281" i="2"/>
  <c r="M81" i="2"/>
  <c r="M303" i="2"/>
  <c r="M78" i="2"/>
  <c r="M127" i="2"/>
  <c r="M105" i="2"/>
  <c r="M278" i="2"/>
  <c r="M113" i="2"/>
  <c r="M43" i="2"/>
  <c r="M16" i="2"/>
  <c r="M215" i="2"/>
  <c r="M95" i="2"/>
  <c r="M59" i="2"/>
  <c r="M338" i="2"/>
  <c r="M159" i="2"/>
  <c r="M83" i="2"/>
  <c r="M263" i="2"/>
  <c r="M182" i="2"/>
  <c r="M72" i="2"/>
  <c r="M65" i="2"/>
  <c r="M204" i="2"/>
  <c r="M101" i="2"/>
  <c r="M69" i="2"/>
  <c r="M49" i="2"/>
  <c r="M14" i="2"/>
  <c r="M301" i="2"/>
  <c r="M201" i="2"/>
  <c r="M142" i="2"/>
  <c r="M62" i="2"/>
  <c r="M320" i="2"/>
  <c r="M166" i="2"/>
  <c r="M133" i="2"/>
  <c r="M35" i="2"/>
  <c r="M399" i="2"/>
  <c r="M407" i="2"/>
  <c r="M389" i="2"/>
  <c r="M313" i="2"/>
  <c r="M257" i="2"/>
  <c r="M322" i="2"/>
  <c r="M103" i="2"/>
  <c r="M228" i="2"/>
  <c r="M177" i="2"/>
  <c r="M346" i="2"/>
  <c r="M8" i="2"/>
  <c r="M192" i="2"/>
  <c r="M64" i="2"/>
  <c r="M15" i="2"/>
  <c r="M304" i="2"/>
  <c r="M225" i="2"/>
  <c r="M329" i="2"/>
  <c r="M229" i="2"/>
  <c r="M53" i="2"/>
  <c r="M147" i="2"/>
  <c r="M316" i="2"/>
  <c r="M398" i="2"/>
  <c r="M395" i="2"/>
  <c r="M52" i="2"/>
  <c r="M392" i="2"/>
  <c r="M365" i="2"/>
  <c r="M386" i="2"/>
  <c r="M246" i="2"/>
  <c r="M321" i="2"/>
  <c r="M285" i="2"/>
  <c r="M84" i="2"/>
  <c r="M253" i="2"/>
  <c r="M27" i="2"/>
  <c r="M319" i="2"/>
  <c r="M115" i="2"/>
  <c r="M162" i="2"/>
  <c r="M129" i="2"/>
  <c r="M333" i="2"/>
  <c r="M302" i="2"/>
  <c r="M361" i="2"/>
  <c r="M291" i="2"/>
  <c r="M287" i="2"/>
  <c r="M170" i="2"/>
  <c r="M376" i="2"/>
  <c r="M191" i="2"/>
  <c r="M157" i="2"/>
  <c r="M384" i="2"/>
  <c r="M104" i="2"/>
  <c r="M354" i="2"/>
  <c r="M412" i="2"/>
  <c r="M401" i="2"/>
  <c r="M372" i="2"/>
  <c r="M340" i="2"/>
  <c r="M120" i="2"/>
  <c r="M315" i="2"/>
  <c r="M337" i="2"/>
  <c r="M347" i="2"/>
  <c r="M262" i="2"/>
  <c r="M156" i="2"/>
  <c r="M330" i="2"/>
  <c r="M194" i="2"/>
  <c r="M167" i="2"/>
  <c r="M109" i="2"/>
  <c r="M68" i="2"/>
  <c r="M34" i="2"/>
  <c r="M240" i="2"/>
  <c r="M79" i="2"/>
  <c r="M308" i="2"/>
  <c r="M185" i="2"/>
  <c r="M335" i="2"/>
  <c r="M377" i="2"/>
  <c r="M292" i="2"/>
  <c r="M402" i="2"/>
  <c r="M400" i="2"/>
  <c r="M391" i="2"/>
  <c r="M209" i="2"/>
  <c r="M143" i="2"/>
  <c r="M110" i="2"/>
  <c r="M58" i="2"/>
  <c r="M19" i="2"/>
  <c r="M348" i="2"/>
  <c r="M276" i="2"/>
  <c r="M153" i="2"/>
  <c r="M296" i="2"/>
  <c r="M93" i="2"/>
  <c r="M38" i="2"/>
  <c r="M350" i="2"/>
  <c r="M212" i="2"/>
  <c r="M193" i="2"/>
  <c r="M160" i="2"/>
  <c r="M324" i="2"/>
  <c r="M277" i="2"/>
  <c r="M221" i="2"/>
  <c r="M134" i="2"/>
  <c r="M107" i="2"/>
  <c r="M51" i="2"/>
  <c r="M393" i="2"/>
  <c r="M371" i="2"/>
  <c r="M284" i="2"/>
  <c r="M394" i="2"/>
  <c r="M239" i="2"/>
  <c r="M131" i="2"/>
  <c r="M55" i="2"/>
  <c r="M298" i="2"/>
  <c r="M274" i="2"/>
  <c r="M63" i="2"/>
  <c r="M202" i="2"/>
  <c r="M181" i="2"/>
  <c r="M183" i="2"/>
  <c r="M161" i="2"/>
  <c r="M234" i="2"/>
  <c r="M139" i="2"/>
  <c r="M148" i="2"/>
  <c r="M67" i="2"/>
  <c r="M122" i="2"/>
  <c r="M317" i="2"/>
  <c r="M189" i="2"/>
  <c r="M124" i="2"/>
  <c r="M406" i="2"/>
  <c r="M283" i="2"/>
  <c r="M180" i="2"/>
  <c r="M186" i="2"/>
  <c r="M381" i="2"/>
  <c r="M306" i="2"/>
  <c r="M396" i="2"/>
  <c r="M375" i="2"/>
  <c r="M326" i="2"/>
  <c r="M264" i="2"/>
  <c r="M47" i="2"/>
  <c r="M273" i="2"/>
  <c r="M249" i="2"/>
  <c r="M188" i="2"/>
  <c r="M86" i="2"/>
  <c r="M342" i="2"/>
  <c r="M290" i="2"/>
  <c r="M92" i="2"/>
  <c r="M149" i="2"/>
  <c r="M70" i="2"/>
  <c r="M224" i="2"/>
  <c r="M155" i="2"/>
  <c r="M309" i="2"/>
  <c r="M190" i="2"/>
  <c r="M22" i="2"/>
  <c r="M187" i="2"/>
  <c r="M40" i="2"/>
  <c r="M382" i="2"/>
  <c r="M360" i="2"/>
  <c r="M369" i="2"/>
  <c r="M411" i="2"/>
  <c r="M364" i="2"/>
  <c r="M261" i="2"/>
  <c r="M210" i="2"/>
  <c r="M339" i="2"/>
  <c r="M82" i="2"/>
  <c r="M54" i="2"/>
  <c r="M18" i="2"/>
  <c r="M195" i="2"/>
  <c r="M102" i="2"/>
  <c r="M24" i="2"/>
  <c r="M244" i="2"/>
  <c r="M233" i="2"/>
  <c r="M85" i="2"/>
  <c r="M226" i="2"/>
  <c r="M259" i="2"/>
  <c r="M206" i="2"/>
  <c r="M145" i="2"/>
  <c r="M108" i="2"/>
  <c r="M323" i="2"/>
  <c r="M258" i="2"/>
  <c r="M175" i="2"/>
  <c r="M37" i="2"/>
  <c r="M4" i="2"/>
  <c r="D27" i="3" l="1"/>
  <c r="E27" i="3" s="1"/>
  <c r="D5" i="3"/>
  <c r="E5" i="3" s="1"/>
  <c r="D20" i="3"/>
  <c r="E20" i="3" s="1"/>
  <c r="D9" i="3"/>
  <c r="E9" i="3" s="1"/>
  <c r="D7" i="3"/>
  <c r="E7" i="3" s="1"/>
  <c r="D28" i="3"/>
  <c r="E28" i="3" s="1"/>
  <c r="D6" i="3"/>
  <c r="D12" i="3"/>
  <c r="E12" i="3" s="1"/>
  <c r="D30" i="3"/>
  <c r="E30" i="3" s="1"/>
  <c r="D17" i="3"/>
  <c r="E17" i="3" s="1"/>
  <c r="D13" i="3"/>
  <c r="E13" i="3" s="1"/>
  <c r="D22" i="3"/>
  <c r="E22" i="3" s="1"/>
  <c r="D19" i="3"/>
  <c r="E19" i="3" s="1"/>
  <c r="D24" i="3"/>
  <c r="E24" i="3" s="1"/>
  <c r="D26" i="3"/>
  <c r="E26" i="3" s="1"/>
  <c r="E8" i="3"/>
  <c r="D21" i="3"/>
  <c r="E21" i="3" s="1"/>
  <c r="D11" i="3"/>
  <c r="E11" i="3" s="1"/>
  <c r="D15" i="3"/>
  <c r="E15" i="3" s="1"/>
  <c r="D33" i="3" l="1"/>
  <c r="E33" i="3" s="1"/>
  <c r="E6" i="3"/>
  <c r="D32" i="3"/>
  <c r="D34" i="3" l="1"/>
  <c r="E34" i="3" s="1"/>
  <c r="E32" i="3"/>
</calcChain>
</file>

<file path=xl/sharedStrings.xml><?xml version="1.0" encoding="utf-8"?>
<sst xmlns="http://schemas.openxmlformats.org/spreadsheetml/2006/main" count="2089" uniqueCount="583">
  <si>
    <t>Аптеки</t>
  </si>
  <si>
    <t>ИНН</t>
  </si>
  <si>
    <t>Телефон</t>
  </si>
  <si>
    <t>Область</t>
  </si>
  <si>
    <t>Район</t>
  </si>
  <si>
    <t>М/П</t>
  </si>
  <si>
    <t>Дата релизации</t>
  </si>
  <si>
    <t>Срок доплаты</t>
  </si>
  <si>
    <t>Сумма долга</t>
  </si>
  <si>
    <t>День</t>
  </si>
  <si>
    <t>Срок</t>
  </si>
  <si>
    <t>Ташкент</t>
  </si>
  <si>
    <t>Чирчик</t>
  </si>
  <si>
    <t>Джизак</t>
  </si>
  <si>
    <t>Шахноза Юлдашевна</t>
  </si>
  <si>
    <t>Хорезм</t>
  </si>
  <si>
    <t>Ургенчский</t>
  </si>
  <si>
    <t>Мухиддин</t>
  </si>
  <si>
    <t>ABDULLO S.Z</t>
  </si>
  <si>
    <t>Сурхандарья</t>
  </si>
  <si>
    <t>Узунский</t>
  </si>
  <si>
    <t>Сирож</t>
  </si>
  <si>
    <t>Фергана</t>
  </si>
  <si>
    <t>Багдадский</t>
  </si>
  <si>
    <t>Дилшода</t>
  </si>
  <si>
    <t>Дебиторская задолженность</t>
  </si>
  <si>
    <t>Просроченная сумма</t>
  </si>
  <si>
    <t>% соотношения просрочки</t>
  </si>
  <si>
    <t>Андижан</t>
  </si>
  <si>
    <t>Гавхар Андижан</t>
  </si>
  <si>
    <t>Шодмоной</t>
  </si>
  <si>
    <t>Дилноза Андижан</t>
  </si>
  <si>
    <t>Хумоюнмирзо</t>
  </si>
  <si>
    <t>Хусния</t>
  </si>
  <si>
    <t>Бухара</t>
  </si>
  <si>
    <t>Дилафруз Бухоро</t>
  </si>
  <si>
    <t>Нилуфар</t>
  </si>
  <si>
    <t>Дилрабо</t>
  </si>
  <si>
    <t>Шахноза Исокуловна</t>
  </si>
  <si>
    <t>Санобар</t>
  </si>
  <si>
    <t>Даврон</t>
  </si>
  <si>
    <t>Каракалпакстан</t>
  </si>
  <si>
    <t>Гавхар Нукус</t>
  </si>
  <si>
    <t>Кашкадаря</t>
  </si>
  <si>
    <t>Уктам</t>
  </si>
  <si>
    <t>Гайрат</t>
  </si>
  <si>
    <t>Зулфия</t>
  </si>
  <si>
    <t>Журабек</t>
  </si>
  <si>
    <t>Навои</t>
  </si>
  <si>
    <t>Бекзод Навои</t>
  </si>
  <si>
    <t>Дилноза Навои</t>
  </si>
  <si>
    <t>Уйгун</t>
  </si>
  <si>
    <t>Наргиза</t>
  </si>
  <si>
    <t>Наманган</t>
  </si>
  <si>
    <t>Гулом</t>
  </si>
  <si>
    <t>Мухаррам Наманган</t>
  </si>
  <si>
    <t>Нигора Наманган</t>
  </si>
  <si>
    <t>Барно Наманган</t>
  </si>
  <si>
    <t>Мохира</t>
  </si>
  <si>
    <t>Атхамжон</t>
  </si>
  <si>
    <t>Омадхон</t>
  </si>
  <si>
    <t>Офис</t>
  </si>
  <si>
    <t>Самарканд</t>
  </si>
  <si>
    <t>Сайёд</t>
  </si>
  <si>
    <t>Хушвахт</t>
  </si>
  <si>
    <t>Нигина</t>
  </si>
  <si>
    <t>Мухиба</t>
  </si>
  <si>
    <t>Сохиба</t>
  </si>
  <si>
    <t>Зухра</t>
  </si>
  <si>
    <t>Шухрат</t>
  </si>
  <si>
    <t>Хуршида Сурхандарья</t>
  </si>
  <si>
    <t>Йулдошака</t>
  </si>
  <si>
    <t>Шахриддин</t>
  </si>
  <si>
    <t>Сырьдарья</t>
  </si>
  <si>
    <t>Феруза Хайдарова</t>
  </si>
  <si>
    <t>Феруза Уткирова</t>
  </si>
  <si>
    <t>ABROR NAJOT FARM ЧП</t>
  </si>
  <si>
    <t>Избасганский</t>
  </si>
  <si>
    <t>Шахноза</t>
  </si>
  <si>
    <t>ABU FAYZ KELAJAGI ООО</t>
  </si>
  <si>
    <t>Коканд</t>
  </si>
  <si>
    <t>Зулайхо</t>
  </si>
  <si>
    <t>ABUTAKKA ООО</t>
  </si>
  <si>
    <t>Дилафруз Фергана</t>
  </si>
  <si>
    <t>Мубарекский</t>
  </si>
  <si>
    <t>Телефон2</t>
  </si>
  <si>
    <t>Нозима</t>
  </si>
  <si>
    <t>Шерзод Фергана</t>
  </si>
  <si>
    <t>Алтыарыкский</t>
  </si>
  <si>
    <t>Каноат</t>
  </si>
  <si>
    <t>ABBOSBEK FARM 7775 ООО</t>
  </si>
  <si>
    <t>Бешарыкский</t>
  </si>
  <si>
    <t>Бувайдинский</t>
  </si>
  <si>
    <t>Денауский</t>
  </si>
  <si>
    <t>Нишанский</t>
  </si>
  <si>
    <t>Узбекистанский</t>
  </si>
  <si>
    <t>Тайлякский</t>
  </si>
  <si>
    <t>AFRUZBEK SAVDO-INVEST</t>
  </si>
  <si>
    <t>MUHRIDDIN FARM 007 ООО</t>
  </si>
  <si>
    <t>Саида Фергана</t>
  </si>
  <si>
    <t>Багатский</t>
  </si>
  <si>
    <t>Кувасай</t>
  </si>
  <si>
    <t>Карши</t>
  </si>
  <si>
    <t>AJINIYAZ QARAQALPAQ ООО</t>
  </si>
  <si>
    <t>Нукус</t>
  </si>
  <si>
    <t>Хазарспский</t>
  </si>
  <si>
    <t>AKMAL FARM MEDIKAL ООО</t>
  </si>
  <si>
    <t>Янгиюльский</t>
  </si>
  <si>
    <t>Жамшид</t>
  </si>
  <si>
    <t>Бахмальский</t>
  </si>
  <si>
    <t>AKRAM-92 ЧП</t>
  </si>
  <si>
    <t>AL IMRON SHIFO OOO</t>
  </si>
  <si>
    <t>Кувинский</t>
  </si>
  <si>
    <t>Яккабагский</t>
  </si>
  <si>
    <t>Жасур Кашкадарья</t>
  </si>
  <si>
    <t>AL JALOL FARM ООО</t>
  </si>
  <si>
    <t>ALFA ELEGANT OOO</t>
  </si>
  <si>
    <t>Ташлакский</t>
  </si>
  <si>
    <t>ALFA MED PERMANENT ООО</t>
  </si>
  <si>
    <t>Кумкурганский</t>
  </si>
  <si>
    <t>Дилдора</t>
  </si>
  <si>
    <t>ALI DORI-DARMON ООО</t>
  </si>
  <si>
    <t>ALI-SHIFO-ANGOR ЧП</t>
  </si>
  <si>
    <t>Ангорский</t>
  </si>
  <si>
    <t>Аккурганский</t>
  </si>
  <si>
    <t>ALOYE SHIFO ЧП</t>
  </si>
  <si>
    <t>Учкуприкский</t>
  </si>
  <si>
    <t>Жавохир</t>
  </si>
  <si>
    <t>AMONOV OPTIKA ООО</t>
  </si>
  <si>
    <t>Амударьинский</t>
  </si>
  <si>
    <t>Риштанский</t>
  </si>
  <si>
    <t>Чиланзарский</t>
  </si>
  <si>
    <t>Сабохат</t>
  </si>
  <si>
    <t>ANVAR MEDICAL FARM 777 ООО</t>
  </si>
  <si>
    <t>Шафирканский</t>
  </si>
  <si>
    <t>Чустский</t>
  </si>
  <si>
    <t>Янгикурганский</t>
  </si>
  <si>
    <t>ARASTU ЧП</t>
  </si>
  <si>
    <t>Шахрисабзский</t>
  </si>
  <si>
    <t>Термизский</t>
  </si>
  <si>
    <t>GAVHAR MUBINA FARM ООО</t>
  </si>
  <si>
    <t>Гулистан</t>
  </si>
  <si>
    <t>ASLIYEV OZOD ООО</t>
  </si>
  <si>
    <t>Джамбайский</t>
  </si>
  <si>
    <t>Хивинский</t>
  </si>
  <si>
    <t>Лазиз Хорезм</t>
  </si>
  <si>
    <t>AVERON  ЧП</t>
  </si>
  <si>
    <t>Фуркат</t>
  </si>
  <si>
    <t>Яшнабадский</t>
  </si>
  <si>
    <t>Хуррамой</t>
  </si>
  <si>
    <t>AXROR BERDIMURODOVICH ЧП</t>
  </si>
  <si>
    <t>AYUBXON INVEST FARM ООО</t>
  </si>
  <si>
    <t>Галляаральский</t>
  </si>
  <si>
    <t>AZIM FARM MED ООО</t>
  </si>
  <si>
    <t>Пешкунский</t>
  </si>
  <si>
    <t>Туракурганский</t>
  </si>
  <si>
    <t>AZIZBEK FARM INTER ООО</t>
  </si>
  <si>
    <t>Бустанский</t>
  </si>
  <si>
    <t>Шахриханский</t>
  </si>
  <si>
    <t>Нарпайский</t>
  </si>
  <si>
    <t>Дустликский</t>
  </si>
  <si>
    <t>AZIZ-M ЧП</t>
  </si>
  <si>
    <t>Яккасарайский</t>
  </si>
  <si>
    <t>Лобар</t>
  </si>
  <si>
    <t>BAXODIROV DAVLATBEK FARM ООО</t>
  </si>
  <si>
    <t>Пайарыкский</t>
  </si>
  <si>
    <t>Ургутский</t>
  </si>
  <si>
    <t>BAYT ЧП</t>
  </si>
  <si>
    <t>BB KUMUSH ООО</t>
  </si>
  <si>
    <t>BEGZOD UNIVERSAL FARM ЧП</t>
  </si>
  <si>
    <t>Язъяванский</t>
  </si>
  <si>
    <t>Санжар</t>
  </si>
  <si>
    <t>ZIYOD ЧП</t>
  </si>
  <si>
    <t>Термез</t>
  </si>
  <si>
    <t>BESH YULDUZ-MMR ЧП</t>
  </si>
  <si>
    <t>BILAL MED PHARMACY ООО</t>
  </si>
  <si>
    <t>BINAFSHA ЧП</t>
  </si>
  <si>
    <t>Китабский</t>
  </si>
  <si>
    <t>Нарынский</t>
  </si>
  <si>
    <t>BIO PLUS ООО</t>
  </si>
  <si>
    <t>BOBOMUROD NUR 0707 ЧП</t>
  </si>
  <si>
    <t>Пахтачийский</t>
  </si>
  <si>
    <t>BOG'OT FARMMEDIKAL ООО</t>
  </si>
  <si>
    <t>Фаррух</t>
  </si>
  <si>
    <t>NUR XUMO 888 ООО</t>
  </si>
  <si>
    <t>BONU ЧП</t>
  </si>
  <si>
    <t>Зааминский</t>
  </si>
  <si>
    <t>Булунгурский</t>
  </si>
  <si>
    <t>BURGUTOV BOBIR ООО</t>
  </si>
  <si>
    <t>CHALLENGE MEDFARM ЧП</t>
  </si>
  <si>
    <t>CHIN-KAMOL ЧП</t>
  </si>
  <si>
    <t>Балыкчинский</t>
  </si>
  <si>
    <t>Чиракчинский</t>
  </si>
  <si>
    <t>CHIROQCHI ZERO FARM ООО</t>
  </si>
  <si>
    <t>Юнусабадский</t>
  </si>
  <si>
    <t>DADAJON MEDFARM ООО</t>
  </si>
  <si>
    <t>DARMON DORI-SHIFO</t>
  </si>
  <si>
    <t>DARMON PHARMACY ООО</t>
  </si>
  <si>
    <t>Шурчинский</t>
  </si>
  <si>
    <t>MEDUS-FARM ООО</t>
  </si>
  <si>
    <t>Гулноза</t>
  </si>
  <si>
    <t>DARMON-A001 ЧП</t>
  </si>
  <si>
    <t>Кошкупырский</t>
  </si>
  <si>
    <t>Чартакский</t>
  </si>
  <si>
    <t>DILDORA PYLUS FARM ЧП</t>
  </si>
  <si>
    <t>Мирзо-Улугбекский</t>
  </si>
  <si>
    <t>DILOROM MED SERVIS ЧП</t>
  </si>
  <si>
    <t>Андижанская</t>
  </si>
  <si>
    <t>Паркентский</t>
  </si>
  <si>
    <t>Зохиджон</t>
  </si>
  <si>
    <t>Мингбулакский</t>
  </si>
  <si>
    <t>SUQROT-FARM ООО</t>
  </si>
  <si>
    <t>DINUR LEND  ООО</t>
  </si>
  <si>
    <t>Шаватский</t>
  </si>
  <si>
    <t>DOK-MER-1 ООО</t>
  </si>
  <si>
    <t>DOKTOR JURA SERVIS ЧП</t>
  </si>
  <si>
    <t>DOKTOR MER ЧП</t>
  </si>
  <si>
    <t>DONIYOR SHIFO PLUS ЧП</t>
  </si>
  <si>
    <t>DO'STLIK SAVDO FARM ООО</t>
  </si>
  <si>
    <t>Сариасийский</t>
  </si>
  <si>
    <t>EKOSAN KADAR ООО</t>
  </si>
  <si>
    <t>EKOSAN-KADAR ЧП</t>
  </si>
  <si>
    <t>ELDOR JANNAT SHIFO ООО</t>
  </si>
  <si>
    <t>ELIXSIR VIVA ООО</t>
  </si>
  <si>
    <t>ELYORBEK SIFAT FARM ООО</t>
  </si>
  <si>
    <t>Шараф Рашидовский</t>
  </si>
  <si>
    <t>EZGULIK YO'LIDA ЧП</t>
  </si>
  <si>
    <t>Сергелийский</t>
  </si>
  <si>
    <t>FAR SHAFO NUR ЧП</t>
  </si>
  <si>
    <t>FARHOD-MEDFARM ООО</t>
  </si>
  <si>
    <t>FARM LEKAR ЧП</t>
  </si>
  <si>
    <t>FARM LIDER FARG`ONA ООО</t>
  </si>
  <si>
    <t>Ферганский</t>
  </si>
  <si>
    <t>FARM LYUKS INVEST ООО</t>
  </si>
  <si>
    <t>FARM MEDITSINA PLYUS ООО</t>
  </si>
  <si>
    <t>Хафиза</t>
  </si>
  <si>
    <t>FARMA-FRIEND ООО</t>
  </si>
  <si>
    <t>IHLOS QUVA FARM ООО</t>
  </si>
  <si>
    <t>Махлиё</t>
  </si>
  <si>
    <t>FARMLYUKS ООО</t>
  </si>
  <si>
    <t>Наманганский</t>
  </si>
  <si>
    <t>FARZONA FARM APTEKA ООО</t>
  </si>
  <si>
    <t>Фаришский</t>
  </si>
  <si>
    <t>FARZONA MAXZUNA ООО</t>
  </si>
  <si>
    <t>Кошрабадский</t>
  </si>
  <si>
    <t>FAVORIT BRAND FARM ООО</t>
  </si>
  <si>
    <t>FAYZ BARKAFARM ЧП</t>
  </si>
  <si>
    <t>FAYZ FIRDAVS MED FARM ЧП</t>
  </si>
  <si>
    <t>FAYZ SADULLO ООО</t>
  </si>
  <si>
    <t>Кызылтепинский</t>
  </si>
  <si>
    <t>Сайхунабадский</t>
  </si>
  <si>
    <t>FAZLIDDIN FARANGIZ ООО</t>
  </si>
  <si>
    <t>FAZO FARM MUBORAK ООО</t>
  </si>
  <si>
    <t>Бахтиёр</t>
  </si>
  <si>
    <t>FERUZ ЧП</t>
  </si>
  <si>
    <t>FIRDAVS FARM NAVOIY ЧП</t>
  </si>
  <si>
    <t>Иштыханский</t>
  </si>
  <si>
    <t>FS ULUG'BEK MEDICAL ООО</t>
  </si>
  <si>
    <t>GALLAOROL PHARM ЧП</t>
  </si>
  <si>
    <t>GENESIS TRADE  OOO</t>
  </si>
  <si>
    <t>Гиждуанский</t>
  </si>
  <si>
    <t>GIPPOKRAT MED SERVIS ЧП</t>
  </si>
  <si>
    <t>GIYO SHIFO FARM ООО</t>
  </si>
  <si>
    <t>GIYOH MALXAM SHIFO SERVIS ЧП</t>
  </si>
  <si>
    <t>Карманинский</t>
  </si>
  <si>
    <t>GOLDIN UNIVERSAL PHARM OOO</t>
  </si>
  <si>
    <t>Асакинский</t>
  </si>
  <si>
    <t>GRAND BEST GROUP FARM ООО</t>
  </si>
  <si>
    <t>GRAND FARM AVITSENNA</t>
  </si>
  <si>
    <t>GRAND MEDICAL CENTRE LTD ООО</t>
  </si>
  <si>
    <t>GRAND PHARM ANDIJON ООО</t>
  </si>
  <si>
    <t xml:space="preserve">GRAND PHARMACY 777 ООО </t>
  </si>
  <si>
    <t>GRAND-MEDIKAL CENTER ООО</t>
  </si>
  <si>
    <t>UMED SAMINA 9090 ООО</t>
  </si>
  <si>
    <t>Миркомил</t>
  </si>
  <si>
    <t>VOXIDOV SM ООО</t>
  </si>
  <si>
    <t>GULCHEHRA FARM ООО</t>
  </si>
  <si>
    <t>GULISTON FARM MEDIKAL ЧП</t>
  </si>
  <si>
    <t>MOYCHECHAK ООО</t>
  </si>
  <si>
    <t>HAMKOR SALOMATLIK ООО</t>
  </si>
  <si>
    <t>HIDOYAT NUR FARM ЧП</t>
  </si>
  <si>
    <t>Хужаабадский</t>
  </si>
  <si>
    <t>G`UZOROV SHOKIR FARM ООО</t>
  </si>
  <si>
    <t>IBROHIM ABDULLOH HAMKOR FARM ЧП</t>
  </si>
  <si>
    <t>IKROMJON SOLIYEV ЧП</t>
  </si>
  <si>
    <t>ILHOMBEK PHARM MEDICAL ООО</t>
  </si>
  <si>
    <t>IMMUN CITY ООО</t>
  </si>
  <si>
    <t>IMPULSE FARM ООО</t>
  </si>
  <si>
    <t>IMRONBEK-FARMATSEVTIKA ООО</t>
  </si>
  <si>
    <t xml:space="preserve">IQBOL ООО </t>
  </si>
  <si>
    <t>Лазиз</t>
  </si>
  <si>
    <t>IRODA-AA ЧП</t>
  </si>
  <si>
    <t>ISHONCH 757 ООО</t>
  </si>
  <si>
    <t>Каганский</t>
  </si>
  <si>
    <t>ISOMIDDINOVA DILOBAR 1994 ООО</t>
  </si>
  <si>
    <t>ISTIQLOL FARM INVEST ООО</t>
  </si>
  <si>
    <t>ISTIQLOL FARM ООО</t>
  </si>
  <si>
    <t>IYMONA FARM CENTR ООО</t>
  </si>
  <si>
    <t>Уйчинский</t>
  </si>
  <si>
    <t>Янгиарикский</t>
  </si>
  <si>
    <t>JANNAT SHIFO ООО</t>
  </si>
  <si>
    <t>Алтынсайский</t>
  </si>
  <si>
    <t>JEY AND ZET ООО</t>
  </si>
  <si>
    <t>Жонбойский</t>
  </si>
  <si>
    <t>KAMOLA GUL FARM ООО</t>
  </si>
  <si>
    <t>KAMOLA GULSHODA PLYUS ООО</t>
  </si>
  <si>
    <t>KAMRON FARM GULYUZ ЧП</t>
  </si>
  <si>
    <t>Кизирикский</t>
  </si>
  <si>
    <t>KAPSULA MEDICAL ООО</t>
  </si>
  <si>
    <t>KARDIOMALHAM ООО</t>
  </si>
  <si>
    <t>KITOB ILXOM FARM ЧП</t>
  </si>
  <si>
    <t>KITOB SHIFO-NUR FARM ЧП</t>
  </si>
  <si>
    <t>KORIANDER GROUP PHARM ООО</t>
  </si>
  <si>
    <t>KOZIM FAYZ BARAKA ООО</t>
  </si>
  <si>
    <t>LUQMONI XAKIM ЧП</t>
  </si>
  <si>
    <t>LUX FARM-1111 ООО</t>
  </si>
  <si>
    <t>LYUBIMIY FARM ООО</t>
  </si>
  <si>
    <t>MA`RIFAT SHODIYONA FARM ООО</t>
  </si>
  <si>
    <t>MADAD FARM ООО</t>
  </si>
  <si>
    <t>MADINA MURODJON MAXLIYO FARM ЧП</t>
  </si>
  <si>
    <t>MADINA ЧП</t>
  </si>
  <si>
    <t>MAKRO FARM EXCLUSIVE ООО</t>
  </si>
  <si>
    <t>NIM ALLBUSINESS ООО</t>
  </si>
  <si>
    <t>MAQSUD SAMARQANDIY ООО</t>
  </si>
  <si>
    <t>MARJON ЧП</t>
  </si>
  <si>
    <t>MARJON-SHIFO ЧП</t>
  </si>
  <si>
    <t>MASHAD GUZAR FARM ЧП</t>
  </si>
  <si>
    <t>MAXSUDBEK SIFAT FARM ООО</t>
  </si>
  <si>
    <t>MED I LIFE ООО</t>
  </si>
  <si>
    <t>PEACE HEALTH BUILDINGS ООО</t>
  </si>
  <si>
    <t>MED NAVOIY ООО</t>
  </si>
  <si>
    <t xml:space="preserve">MED TEMUR-FARM ООО </t>
  </si>
  <si>
    <t>MEDICAL CENTER SHOX FARM ООО</t>
  </si>
  <si>
    <t>Дилфуза Андижан</t>
  </si>
  <si>
    <t>MEDIK-GAZLAMA-FARM ЧП</t>
  </si>
  <si>
    <t>MEHRIDDIN MUNIRA FARM ЧП</t>
  </si>
  <si>
    <t>MEHRIGIYO GULXAYO ЧП</t>
  </si>
  <si>
    <t>MERKURIY ООО</t>
  </si>
  <si>
    <t>MERUM KAPITAL ЧП</t>
  </si>
  <si>
    <t>MEXRIGIYO GULI ЧП</t>
  </si>
  <si>
    <t xml:space="preserve">MIRZIYO ALISHER FARM ООО </t>
  </si>
  <si>
    <t>MADINA-FARM-FARG'ONA ЧП</t>
  </si>
  <si>
    <t>MOXI GUL FARM ЧП</t>
  </si>
  <si>
    <t>MUROD FARM OLTINSOY ООО</t>
  </si>
  <si>
    <t>MUROD FAYZ OQQURG'ON ЧП</t>
  </si>
  <si>
    <t>MURTOZA BOBO SAVDO FARM ЧП</t>
  </si>
  <si>
    <t>MUSSAN ЧП</t>
  </si>
  <si>
    <t>MUXIDDIN FARM OLTIARIQ ООО</t>
  </si>
  <si>
    <t>MUXLISA UNIVERSAL FARM SERVIS ООО</t>
  </si>
  <si>
    <t>NAFOSAT-STM-SS ООО</t>
  </si>
  <si>
    <t>NAMANGAN R INVEST-2019 ЧП</t>
  </si>
  <si>
    <t xml:space="preserve">NAVBAHOR ООО </t>
  </si>
  <si>
    <t>NIGINA NOSIROVA SHXN ООО</t>
  </si>
  <si>
    <t>NOSIRHONFARM ООО</t>
  </si>
  <si>
    <t>FARG'ONA XUSANBOY FAYZ ЧП</t>
  </si>
  <si>
    <t>NURAFSHON KARMANA ЧП</t>
  </si>
  <si>
    <t>NURDIYOR ЧП</t>
  </si>
  <si>
    <t>NURFAYZ TRADE STAR ООО</t>
  </si>
  <si>
    <t>NURILLO SAVDO FARM ООО</t>
  </si>
  <si>
    <t>NURSHOD MEDICAL ЧП</t>
  </si>
  <si>
    <t>O`RTA SHAHRIXON SERVIS ООО</t>
  </si>
  <si>
    <t>OG`ABEK-FARM ООО</t>
  </si>
  <si>
    <t>OLAM-FARM ООО</t>
  </si>
  <si>
    <t>OMAD SAHOVAT FARM ЧП</t>
  </si>
  <si>
    <t>Акдарьинский</t>
  </si>
  <si>
    <t>OQQO'RG'ON FLORA FARM ЧП</t>
  </si>
  <si>
    <t xml:space="preserve">SINOMED FARMA ООО </t>
  </si>
  <si>
    <t>ORZIGUL FAYZULLAEVA ЧП</t>
  </si>
  <si>
    <t>OSIYO GOLD FARM ЧП</t>
  </si>
  <si>
    <t>Мирзачулский</t>
  </si>
  <si>
    <t>Камашинский</t>
  </si>
  <si>
    <t>O'TKIR TIG'LI QAMISH ЧП</t>
  </si>
  <si>
    <t>OXUNJON-FARM ООО</t>
  </si>
  <si>
    <t>OYGUL MEDIK FARM OOO</t>
  </si>
  <si>
    <t>PAYARIK DORISHUNOSI ООО</t>
  </si>
  <si>
    <t>PAYARIQ MEDIKAL ООО</t>
  </si>
  <si>
    <t>WORLD OF MEDICINE ООО</t>
  </si>
  <si>
    <t>Шайхантахурский</t>
  </si>
  <si>
    <t>MEDLIDER PHARM ООО</t>
  </si>
  <si>
    <t>PHARMA LUXE ООО</t>
  </si>
  <si>
    <t>PHARMA-COSS 777 ООО</t>
  </si>
  <si>
    <t>PHARMAZONE 999</t>
  </si>
  <si>
    <t>QIZIRIQ AL YUSUF FARM ЧП</t>
  </si>
  <si>
    <t>QO`SHRABOD TRADE GROUP ООО</t>
  </si>
  <si>
    <t>Юсуфбой</t>
  </si>
  <si>
    <t>RA'NO FARM SAYXUN ООО</t>
  </si>
  <si>
    <t>RASHIDXO'JA MUSTAFOXO'JA FARM ЧП</t>
  </si>
  <si>
    <t>RAXMONOV NURBEK NASIMOVICH ЧП</t>
  </si>
  <si>
    <t>RIZO MEGA PHARM ООО</t>
  </si>
  <si>
    <t>ROTYUD-OL-FARM ООО</t>
  </si>
  <si>
    <t>Лайиш</t>
  </si>
  <si>
    <t>Тупраккалинский</t>
  </si>
  <si>
    <t>SADO FARM ООО</t>
  </si>
  <si>
    <t>SALOMAT UMARBEK ЧП</t>
  </si>
  <si>
    <t>SAMAD SAMANDAR FARM ЧП</t>
  </si>
  <si>
    <t>SANJAR-FARM-OMAD ЧП</t>
  </si>
  <si>
    <t>SAPAEV JONIBEK ЧП</t>
  </si>
  <si>
    <t>SAPFIR FARM SERVIS ООО</t>
  </si>
  <si>
    <t>Шахноза Андижан</t>
  </si>
  <si>
    <t>SARDOR ASR MED PHARM ООО</t>
  </si>
  <si>
    <t>SARDOR ООО</t>
  </si>
  <si>
    <t>Тулкин</t>
  </si>
  <si>
    <t>SARDOR-NUR MED SERVIS ЧП</t>
  </si>
  <si>
    <t xml:space="preserve">SARIOSIYO-LOBAR-FARM </t>
  </si>
  <si>
    <t>SARKAR-SHIFO ЧП</t>
  </si>
  <si>
    <t>SARVAR ЧП</t>
  </si>
  <si>
    <t>SARVINOZ MED FARM ООО</t>
  </si>
  <si>
    <t>SAYRAM PARK ООО</t>
  </si>
  <si>
    <t>SENTILLION BUSINESS ООО</t>
  </si>
  <si>
    <t>SHAXBOZ-2001 ЧП</t>
  </si>
  <si>
    <t xml:space="preserve">SHAXBOZBEK LIDER ООО </t>
  </si>
  <si>
    <t>SHAXBOZBEK MEDICAL ООО</t>
  </si>
  <si>
    <t>SHAXBOZBEK UMURZOQOV ООО</t>
  </si>
  <si>
    <t>Бахт</t>
  </si>
  <si>
    <t>SHAXRIZODA BIZNES SERVIS ООО</t>
  </si>
  <si>
    <t>SHERXAN-LTD ООО</t>
  </si>
  <si>
    <t>SHIFO GRAND</t>
  </si>
  <si>
    <t>SHIFO MEGA FARM ООО</t>
  </si>
  <si>
    <t>SHIFO ЧП</t>
  </si>
  <si>
    <t>SHIRINA BEST FARM ООО</t>
  </si>
  <si>
    <t>SHODLIK-MC ООО</t>
  </si>
  <si>
    <t>SHOH SIFAT FARM ООО</t>
  </si>
  <si>
    <t>SHOH-BOBUR FARM ЧП</t>
  </si>
  <si>
    <t xml:space="preserve">SHOX PHARMA ООО </t>
  </si>
  <si>
    <t>SHOXJAXON-SHAVKATBEK ЧП</t>
  </si>
  <si>
    <t>SHUKRONA-FERUZA FARM ООО</t>
  </si>
  <si>
    <t>SHUXRAT ЧП</t>
  </si>
  <si>
    <t>SINO ЧП</t>
  </si>
  <si>
    <t>SIRLI TABOBAT ЧП</t>
  </si>
  <si>
    <t>Феруза</t>
  </si>
  <si>
    <t>SOF-DIL FARM ООО</t>
  </si>
  <si>
    <t>STATUS DARMON FARM ООО</t>
  </si>
  <si>
    <t>STRONG GRAND LIDER ЧП</t>
  </si>
  <si>
    <t>SUMAYA FIRDAVS FARM ООО</t>
  </si>
  <si>
    <t>SURXONLINE ЧП</t>
  </si>
  <si>
    <t>TAKSUN GRAND ООО</t>
  </si>
  <si>
    <t>TEMURBEK FARMA ULUG`BEK ЧП</t>
  </si>
  <si>
    <t>TEXNOFARM ATM ЧП</t>
  </si>
  <si>
    <t>MEDICINE-999 ООО</t>
  </si>
  <si>
    <t>TOLIBJON ELDORBEK FARM ООО</t>
  </si>
  <si>
    <t>TOSHLOQ SHIFO FAYZ IK ЧП</t>
  </si>
  <si>
    <t>TOXIRBEK SHIFO FARM ЧП</t>
  </si>
  <si>
    <t>TURDI RASULOVICH ЧП</t>
  </si>
  <si>
    <t>UKTAM NUR TURDIALI OTA ЧП</t>
  </si>
  <si>
    <t>CHINOR CHASHMA FARM ЧП</t>
  </si>
  <si>
    <t>ULUG'-ISLOM FARM ООО</t>
  </si>
  <si>
    <t>UMIDA ЧП</t>
  </si>
  <si>
    <t>XAQQULOBOD MED FARM ООО</t>
  </si>
  <si>
    <t>UNIQUE MEDICAL PHARMA ЧП</t>
  </si>
  <si>
    <t>VALLEY FARM ООО</t>
  </si>
  <si>
    <t>VAMELAN SHIFO FARM ООО</t>
  </si>
  <si>
    <t xml:space="preserve">VIMKOM SERVIS PLYUS ЧП </t>
  </si>
  <si>
    <t>VITA PHARM NAVOIY ООО</t>
  </si>
  <si>
    <t xml:space="preserve">VODIY FARM INVEST ООО </t>
  </si>
  <si>
    <t>VORISBEK ABDULATIF ЧП</t>
  </si>
  <si>
    <t>Зафаробадский</t>
  </si>
  <si>
    <t>WELL PHARM STORES ООО</t>
  </si>
  <si>
    <t>XADICHA FARM ООО</t>
  </si>
  <si>
    <t>XAKAN ЧП</t>
  </si>
  <si>
    <t>XAYRULLO MEDICALFARM ООО</t>
  </si>
  <si>
    <t>XIVA DILRABO FARM ЧП</t>
  </si>
  <si>
    <t>XIVA ELMUROD INVEST ООО</t>
  </si>
  <si>
    <t>XIVA FARM SERVIS ЧП</t>
  </si>
  <si>
    <t>XTXS-MALXAM OOO</t>
  </si>
  <si>
    <t>XURSHID-AKBAR FARM ООО</t>
  </si>
  <si>
    <t>XUSANBOY OTA FARM LYUKS ЧП</t>
  </si>
  <si>
    <t>YAKKA QAYRAG'OCH SERVIS ООО</t>
  </si>
  <si>
    <t>YANGIARIQ SAMIRA SOFIYA FARM OOO</t>
  </si>
  <si>
    <t>YASMINA MED FARM SAVDO ЧП</t>
  </si>
  <si>
    <t>YORQIN-FARM ООО</t>
  </si>
  <si>
    <t xml:space="preserve">YUKSAK DARMON SHIFO ООО </t>
  </si>
  <si>
    <t>YUNUS YXG ООО</t>
  </si>
  <si>
    <t>YUSUF MEDICINE PHARMACY ООО</t>
  </si>
  <si>
    <t>Розия</t>
  </si>
  <si>
    <t>Жалолкудукский</t>
  </si>
  <si>
    <t>Муслимбек</t>
  </si>
  <si>
    <t>ZAMIN BARAKA IMKONI ООО</t>
  </si>
  <si>
    <t>Алтынкульский</t>
  </si>
  <si>
    <t>ZAMIN MEDIKAL FARM ООО</t>
  </si>
  <si>
    <t>ZILOL ЧП</t>
  </si>
  <si>
    <t>SHIFO INTER SAVDO ЧП</t>
  </si>
  <si>
    <t>Кургантепинский</t>
  </si>
  <si>
    <t>ZIYO KAVSAR SAVDO ООО</t>
  </si>
  <si>
    <t>ZOXIRBEK BIZNES ООО</t>
  </si>
  <si>
    <t>Пахтакорский</t>
  </si>
  <si>
    <t>ZULAYXA SAMIRA FARM ЧП</t>
  </si>
  <si>
    <t>ZUXRA ЧП</t>
  </si>
  <si>
    <t>Норин ТТБ</t>
  </si>
  <si>
    <t xml:space="preserve">        FUTURE WORLD GROUP</t>
  </si>
  <si>
    <t>Груаппа</t>
  </si>
  <si>
    <t>Алмазарский</t>
  </si>
  <si>
    <t>Гино</t>
  </si>
  <si>
    <t>BEKZOD PHARMA ООО</t>
  </si>
  <si>
    <t>Без гино</t>
  </si>
  <si>
    <t>Андижан Гино</t>
  </si>
  <si>
    <t>Бухара Гино</t>
  </si>
  <si>
    <t>Каракалпакстан Гино</t>
  </si>
  <si>
    <t>Самарканд Гино</t>
  </si>
  <si>
    <t>Сурхандарья Гино</t>
  </si>
  <si>
    <t>Ташкент Гино</t>
  </si>
  <si>
    <t>Джизак Гино</t>
  </si>
  <si>
    <t>Кашкадаря Гино</t>
  </si>
  <si>
    <t>Навои Гино</t>
  </si>
  <si>
    <t>Наманган Гино</t>
  </si>
  <si>
    <t>Сырьдарья Гино</t>
  </si>
  <si>
    <t>Фергана Гино</t>
  </si>
  <si>
    <t>Хорезм Гино</t>
  </si>
  <si>
    <t>Без Гино</t>
  </si>
  <si>
    <t>Общие</t>
  </si>
  <si>
    <t>ECZANE ООО</t>
  </si>
  <si>
    <t>EVEREST PHARM 777 ООО</t>
  </si>
  <si>
    <t>BILOL-MED-PHARM ООО</t>
  </si>
  <si>
    <t>Мохинур</t>
  </si>
  <si>
    <t>PROXIMA ЧП</t>
  </si>
  <si>
    <t>DORISHUNOS SHAXNOZA ООО</t>
  </si>
  <si>
    <t xml:space="preserve">TOP VICTORY ООО </t>
  </si>
  <si>
    <t>AFRUZA-FARM ЧП</t>
  </si>
  <si>
    <t>KAMRONBEK BIO FARM ООО</t>
  </si>
  <si>
    <t>SANOFI FARM 777 ООО</t>
  </si>
  <si>
    <t>MIR APTEKA ООО</t>
  </si>
  <si>
    <t>HUMOYUN-NUR-FARM ООО</t>
  </si>
  <si>
    <t>Мадина</t>
  </si>
  <si>
    <t>AVITSENNA DORI-DARMON ООО</t>
  </si>
  <si>
    <t>FARM FERUZA ЧП</t>
  </si>
  <si>
    <t>SHAMSIDDIN-YODGORI ООО</t>
  </si>
  <si>
    <t>Наима</t>
  </si>
  <si>
    <t>Нодира</t>
  </si>
  <si>
    <t>OPTIMUS MED ООО</t>
  </si>
  <si>
    <t>GLOBUS MALXAM FARM ООО</t>
  </si>
  <si>
    <t>KESH PARVINA FARM ООО</t>
  </si>
  <si>
    <t>Жўрабек</t>
  </si>
  <si>
    <t>UNLIMITED ЧП</t>
  </si>
  <si>
    <t>SITORA DALER ЧП</t>
  </si>
  <si>
    <t xml:space="preserve">MIRZOXID ISKANDAR ЧП </t>
  </si>
  <si>
    <t>XOSIYAT MED TRADE ООО</t>
  </si>
  <si>
    <t>Ёзёвон</t>
  </si>
  <si>
    <t>A`LO IMKON FARM ООО</t>
  </si>
  <si>
    <t>AN-NUR FARM ООО</t>
  </si>
  <si>
    <t>SAM FAMILY PHARM  ООО</t>
  </si>
  <si>
    <t>CARDIO MED ООО</t>
  </si>
  <si>
    <t>JAVOHIR MADAD FARM ООО</t>
  </si>
  <si>
    <t>ATABOY PLYUS K ООО</t>
  </si>
  <si>
    <t>Алмаликский</t>
  </si>
  <si>
    <t>IBROXIM FARM SHIFO ЧП</t>
  </si>
  <si>
    <t>PIKOVIT ООО</t>
  </si>
  <si>
    <t>USMONJON ЧП</t>
  </si>
  <si>
    <t>TABOBAT OLAM FARM ООО</t>
  </si>
  <si>
    <t>NASRULLOX INVEST FARM ООО</t>
  </si>
  <si>
    <t>ASL-MUXLIS FARM ООО</t>
  </si>
  <si>
    <t>Сайёра</t>
  </si>
  <si>
    <t>Зафар</t>
  </si>
  <si>
    <t>AFRUZBEK SAVDO-INVEST ООО</t>
  </si>
  <si>
    <t>KAMOL ООО</t>
  </si>
  <si>
    <t>PULSE PHARM ООО</t>
  </si>
  <si>
    <t>ASL-MEDICAL-PHARM ООО</t>
  </si>
  <si>
    <t>MARXABO-DILOBAR FARM SHIFO ООО</t>
  </si>
  <si>
    <t>PARADISE PHARM ООО</t>
  </si>
  <si>
    <t>12.01.2023</t>
  </si>
  <si>
    <t>30.01.2023</t>
  </si>
  <si>
    <t>20.02.2023</t>
  </si>
  <si>
    <t>02.03.2023</t>
  </si>
  <si>
    <t>17.03.2023</t>
  </si>
  <si>
    <t>01.04.2023</t>
  </si>
  <si>
    <t>FS NUR FARM ООО</t>
  </si>
  <si>
    <t xml:space="preserve">GRADUS FARM MEDICAL </t>
  </si>
  <si>
    <t>MED REALIST ООО</t>
  </si>
  <si>
    <t>MUXAMNAR ООО</t>
  </si>
  <si>
    <t>RASH-FARM TRADE ООО</t>
  </si>
  <si>
    <t>EAGLE PHARM ЧП</t>
  </si>
  <si>
    <t>DOCTOR NODIRABEGIM ООО</t>
  </si>
  <si>
    <t>XIVA KOMILJON OTA ЧП</t>
  </si>
  <si>
    <t>GRANT FARM PLYUS ООО</t>
  </si>
  <si>
    <t>SAMFARM ООО</t>
  </si>
  <si>
    <t>VAKSINA HEALTHCARE ООО</t>
  </si>
  <si>
    <t>OAZIS LEK FARM ЧП</t>
  </si>
  <si>
    <t>OMAD ЧП</t>
  </si>
  <si>
    <t>RASULBEK MEGA FARM 555 ООО</t>
  </si>
  <si>
    <t>Хужаобод ТТБ</t>
  </si>
  <si>
    <t>LINCHI MED ООО</t>
  </si>
  <si>
    <t>PLUS - OMAD FARM ООО</t>
  </si>
  <si>
    <t>NEBOLEYKA EMPIRE  ООО</t>
  </si>
  <si>
    <t>Мухаё Наманган</t>
  </si>
  <si>
    <t>Оптом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</si>
</sst>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#,##0.00;[Red]\-#,##0.00"/>
  </numFmts>
  <fonts count="18" x14ac:knownFonts="1">
    <font>
      <sz val="9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8"/>
      <color theme="0"/>
      <name val="Arial"/>
      <family val="2"/>
      <charset val="204"/>
    </font>
    <font>
      <sz val="8"/>
      <name val="Arial"/>
      <family val="2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8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8"/>
      <color rgb="FFFF0000"/>
      <name val="Arial"/>
      <family val="2"/>
      <charset val="204"/>
    </font>
    <font>
      <b/>
      <sz val="14"/>
      <color rgb="FF00B050"/>
      <name val="Monotype Corsiva"/>
      <family val="4"/>
      <charset val="204"/>
    </font>
    <font>
      <b/>
      <i/>
      <u/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horizontal="left"/>
    </xf>
    <xf numFmtId="9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1" fillId="0" borderId="0" xfId="1">
      <alignment horizontal="left"/>
    </xf>
    <xf numFmtId="14" fontId="3" fillId="0" borderId="0" xfId="1" applyNumberFormat="1" applyFont="1" applyBorder="1" applyAlignment="1">
      <alignment horizontal="center" vertical="center"/>
    </xf>
    <xf numFmtId="0" fontId="1" fillId="0" borderId="0" xfId="1" applyBorder="1">
      <alignment horizontal="left"/>
    </xf>
    <xf numFmtId="0" fontId="1" fillId="0" borderId="0" xfId="1" applyAlignment="1">
      <alignment horizontal="left" vertical="center"/>
    </xf>
    <xf numFmtId="0" fontId="4" fillId="0" borderId="0" xfId="1" applyFont="1">
      <alignment horizontal="left"/>
    </xf>
    <xf numFmtId="4" fontId="1" fillId="0" borderId="1" xfId="1" applyNumberFormat="1" applyFont="1" applyFill="1" applyBorder="1" applyAlignment="1">
      <alignment horizontal="right"/>
    </xf>
    <xf numFmtId="4" fontId="1" fillId="0" borderId="0" xfId="1" applyNumberFormat="1">
      <alignment horizontal="left"/>
    </xf>
    <xf numFmtId="4" fontId="5" fillId="0" borderId="0" xfId="1" applyNumberFormat="1" applyFont="1" applyAlignment="1">
      <alignment horizontal="right"/>
    </xf>
    <xf numFmtId="14" fontId="5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>
      <alignment horizontal="left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" fontId="1" fillId="0" borderId="0" xfId="3" applyNumberFormat="1" applyFont="1" applyFill="1" applyBorder="1" applyAlignment="1">
      <alignment vertical="center"/>
    </xf>
    <xf numFmtId="4" fontId="1" fillId="0" borderId="0" xfId="3" applyNumberFormat="1" applyFont="1" applyBorder="1" applyAlignment="1">
      <alignment horizontal="right" vertical="center"/>
    </xf>
    <xf numFmtId="164" fontId="1" fillId="3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 wrapText="1"/>
    </xf>
    <xf numFmtId="4" fontId="4" fillId="0" borderId="0" xfId="3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164" fontId="9" fillId="0" borderId="0" xfId="0" applyNumberFormat="1" applyFont="1" applyFill="1" applyBorder="1" applyAlignment="1"/>
    <xf numFmtId="165" fontId="7" fillId="0" borderId="0" xfId="3" applyNumberFormat="1" applyFont="1" applyBorder="1" applyAlignment="1">
      <alignment horizontal="right" vertical="center" wrapText="1"/>
    </xf>
    <xf numFmtId="0" fontId="1" fillId="0" borderId="0" xfId="3" applyNumberFormat="1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/>
    </xf>
    <xf numFmtId="3" fontId="1" fillId="0" borderId="0" xfId="0" applyNumberFormat="1" applyFont="1" applyFill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3" fontId="1" fillId="0" borderId="0" xfId="3" applyNumberFormat="1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9" fontId="12" fillId="0" borderId="0" xfId="2" applyFont="1" applyFill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9" fontId="1" fillId="0" borderId="5" xfId="2" applyFont="1" applyFill="1" applyBorder="1" applyAlignment="1">
      <alignment horizontal="center" vertical="center"/>
    </xf>
    <xf numFmtId="9" fontId="1" fillId="0" borderId="5" xfId="2" applyNumberFormat="1" applyFont="1" applyFill="1" applyBorder="1" applyAlignment="1">
      <alignment horizontal="center" vertical="center"/>
    </xf>
    <xf numFmtId="49" fontId="10" fillId="0" borderId="6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4" fontId="1" fillId="0" borderId="2" xfId="1" applyNumberFormat="1" applyFont="1" applyFill="1" applyBorder="1" applyAlignment="1">
      <alignment horizontal="right"/>
    </xf>
    <xf numFmtId="9" fontId="1" fillId="0" borderId="8" xfId="2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" fontId="11" fillId="0" borderId="0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/>
    </xf>
    <xf numFmtId="4" fontId="1" fillId="0" borderId="9" xfId="1" applyNumberFormat="1" applyFont="1" applyFill="1" applyBorder="1" applyAlignment="1">
      <alignment horizontal="right"/>
    </xf>
    <xf numFmtId="4" fontId="4" fillId="0" borderId="1" xfId="1" applyNumberFormat="1" applyFont="1" applyFill="1" applyBorder="1" applyAlignment="1">
      <alignment horizontal="right"/>
    </xf>
    <xf numFmtId="4" fontId="15" fillId="0" borderId="0" xfId="1" applyNumberFormat="1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6" fillId="0" borderId="0" xfId="1" applyFont="1">
      <alignment horizontal="left"/>
    </xf>
    <xf numFmtId="49" fontId="8" fillId="0" borderId="4" xfId="1" applyNumberFormat="1" applyFont="1" applyFill="1" applyBorder="1" applyAlignment="1">
      <alignment horizontal="center" vertical="center"/>
    </xf>
    <xf numFmtId="49" fontId="2" fillId="0" borderId="10" xfId="1" applyNumberFormat="1" applyFont="1" applyFill="1" applyBorder="1" applyAlignment="1">
      <alignment horizontal="center" vertical="center"/>
    </xf>
    <xf numFmtId="9" fontId="1" fillId="0" borderId="11" xfId="2" applyFont="1" applyFill="1" applyBorder="1" applyAlignment="1">
      <alignment horizontal="center" vertical="center"/>
    </xf>
    <xf numFmtId="49" fontId="13" fillId="0" borderId="6" xfId="1" applyNumberFormat="1" applyFont="1" applyFill="1" applyBorder="1" applyAlignment="1">
      <alignment horizontal="center" vertical="center"/>
    </xf>
    <xf numFmtId="4" fontId="14" fillId="0" borderId="3" xfId="1" applyNumberFormat="1" applyFont="1" applyFill="1" applyBorder="1" applyAlignment="1">
      <alignment horizontal="right"/>
    </xf>
    <xf numFmtId="9" fontId="14" fillId="0" borderId="7" xfId="2" applyFont="1" applyFill="1" applyBorder="1" applyAlignment="1">
      <alignment horizontal="center" vertical="center"/>
    </xf>
    <xf numFmtId="3" fontId="17" fillId="0" borderId="0" xfId="1" applyNumberFormat="1" applyFont="1" applyAlignment="1">
      <alignment horizontal="center" vertical="center"/>
    </xf>
    <xf numFmtId="164" fontId="4" fillId="0" borderId="0" xfId="0" applyNumberFormat="1" applyFont="1" applyFill="1" applyBorder="1" applyAlignment="1"/>
    <xf numFmtId="3" fontId="1" fillId="0" borderId="0" xfId="0" applyNumberFormat="1" applyFont="1" applyBorder="1" applyAlignment="1">
      <alignment vertical="center" wrapText="1"/>
    </xf>
  </cellXfs>
  <cellStyles count="4">
    <cellStyle name="Обычный" xfId="0" builtinId="0"/>
    <cellStyle name="Обычный 2" xfId="1"/>
    <cellStyle name="Обычный_Лист" xfId="3"/>
    <cellStyle name="Процентный 2" xfId="2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/>
        <i/>
        <strike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7222</xdr:rowOff>
    </xdr:from>
    <xdr:to>
      <xdr:col>5</xdr:col>
      <xdr:colOff>0</xdr:colOff>
      <xdr:row>8</xdr:row>
      <xdr:rowOff>228533</xdr:rowOff>
    </xdr:to>
    <xdr:sp macro="[0]!показать_джизак" textlink="">
      <xdr:nvSpPr>
        <xdr:cNvPr id="8" name="Скругленный прямоугольник 7"/>
        <xdr:cNvSpPr/>
      </xdr:nvSpPr>
      <xdr:spPr>
        <a:xfrm>
          <a:off x="5113020" y="2110342"/>
          <a:ext cx="0" cy="22131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10</xdr:row>
      <xdr:rowOff>6768</xdr:rowOff>
    </xdr:from>
    <xdr:to>
      <xdr:col>5</xdr:col>
      <xdr:colOff>0</xdr:colOff>
      <xdr:row>10</xdr:row>
      <xdr:rowOff>229555</xdr:rowOff>
    </xdr:to>
    <xdr:sp macro="[0]!показать_нукус" textlink="">
      <xdr:nvSpPr>
        <xdr:cNvPr id="10" name="Скругленный прямоугольник 9"/>
        <xdr:cNvSpPr/>
      </xdr:nvSpPr>
      <xdr:spPr>
        <a:xfrm>
          <a:off x="5113020" y="2407068"/>
          <a:ext cx="0" cy="2227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12</xdr:row>
      <xdr:rowOff>6764</xdr:rowOff>
    </xdr:from>
    <xdr:to>
      <xdr:col>5</xdr:col>
      <xdr:colOff>0</xdr:colOff>
      <xdr:row>12</xdr:row>
      <xdr:rowOff>229696</xdr:rowOff>
    </xdr:to>
    <xdr:sp macro="[0]!показать_кашкадарья" textlink="">
      <xdr:nvSpPr>
        <xdr:cNvPr id="12" name="Скругленный прямоугольник 11"/>
        <xdr:cNvSpPr/>
      </xdr:nvSpPr>
      <xdr:spPr>
        <a:xfrm>
          <a:off x="5113020" y="2704244"/>
          <a:ext cx="0" cy="22293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14</xdr:row>
      <xdr:rowOff>6183</xdr:rowOff>
    </xdr:from>
    <xdr:to>
      <xdr:col>5</xdr:col>
      <xdr:colOff>0</xdr:colOff>
      <xdr:row>14</xdr:row>
      <xdr:rowOff>229115</xdr:rowOff>
    </xdr:to>
    <xdr:sp macro="[0]!показать_навои" textlink="">
      <xdr:nvSpPr>
        <xdr:cNvPr id="13" name="Скругленный прямоугольник 12"/>
        <xdr:cNvSpPr/>
      </xdr:nvSpPr>
      <xdr:spPr>
        <a:xfrm>
          <a:off x="5113020" y="3000843"/>
          <a:ext cx="0" cy="22293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16</xdr:row>
      <xdr:rowOff>6362</xdr:rowOff>
    </xdr:from>
    <xdr:to>
      <xdr:col>5</xdr:col>
      <xdr:colOff>0</xdr:colOff>
      <xdr:row>16</xdr:row>
      <xdr:rowOff>232040</xdr:rowOff>
    </xdr:to>
    <xdr:sp macro="[0]!показать_наманган" textlink="">
      <xdr:nvSpPr>
        <xdr:cNvPr id="16" name="Скругленный прямоугольник 15"/>
        <xdr:cNvSpPr/>
      </xdr:nvSpPr>
      <xdr:spPr>
        <a:xfrm>
          <a:off x="5113020" y="3298202"/>
          <a:ext cx="0" cy="22567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19</xdr:row>
      <xdr:rowOff>5957</xdr:rowOff>
    </xdr:from>
    <xdr:to>
      <xdr:col>5</xdr:col>
      <xdr:colOff>0</xdr:colOff>
      <xdr:row>19</xdr:row>
      <xdr:rowOff>231635</xdr:rowOff>
    </xdr:to>
    <xdr:sp macro="[0]!показать_самарканд" textlink="">
      <xdr:nvSpPr>
        <xdr:cNvPr id="18" name="Скругленный прямоугольник 17"/>
        <xdr:cNvSpPr/>
      </xdr:nvSpPr>
      <xdr:spPr>
        <a:xfrm>
          <a:off x="5113020" y="3892157"/>
          <a:ext cx="0" cy="22567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21</xdr:row>
      <xdr:rowOff>6914</xdr:rowOff>
    </xdr:from>
    <xdr:to>
      <xdr:col>5</xdr:col>
      <xdr:colOff>0</xdr:colOff>
      <xdr:row>21</xdr:row>
      <xdr:rowOff>237323</xdr:rowOff>
    </xdr:to>
    <xdr:sp macro="[0]!показать_сурхандарья" textlink="">
      <xdr:nvSpPr>
        <xdr:cNvPr id="20" name="Скругленный прямоугольник 19"/>
        <xdr:cNvSpPr/>
      </xdr:nvSpPr>
      <xdr:spPr>
        <a:xfrm>
          <a:off x="5113020" y="4190294"/>
          <a:ext cx="0" cy="23040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oneCellAnchor>
    <xdr:from>
      <xdr:col>1</xdr:col>
      <xdr:colOff>1524705</xdr:colOff>
      <xdr:row>0</xdr:row>
      <xdr:rowOff>91792</xdr:rowOff>
    </xdr:from>
    <xdr:ext cx="395785" cy="443146"/>
    <xdr:pic>
      <xdr:nvPicPr>
        <xdr:cNvPr id="27" name="Рисунок 26" descr="FW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5772" y="91792"/>
          <a:ext cx="395785" cy="44314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Таблица1" displayName="Таблица1" ref="A2:M414" totalsRowShown="0" headerRowDxfId="23" dataDxfId="22">
  <autoFilter ref="A2:M414">
    <filterColumn colId="7">
      <filters>
        <filter val="Зохиджон"/>
      </filters>
    </filterColumn>
  </autoFilter>
  <tableColumns count="13">
    <tableColumn id="1" name="Аптеки" dataDxfId="21"/>
    <tableColumn id="2" name="ИНН" dataDxfId="20"/>
    <tableColumn id="3" name="Телефон" dataDxfId="19"/>
    <tableColumn id="14" name="Телефон2" dataDxfId="18"/>
    <tableColumn id="4" name="Область" dataDxfId="17"/>
    <tableColumn id="5" name="Район" dataDxfId="16"/>
    <tableColumn id="16" name="Груаппа" dataDxfId="15"/>
    <tableColumn id="6" name="М/П" dataDxfId="14"/>
    <tableColumn id="7" name="Дата релизации" dataDxfId="13"/>
    <tableColumn id="8" name="Срок доплаты" dataDxfId="12">
      <calculatedColumnFormula>IF(I3&gt;0,I3+30," ")</calculatedColumnFormula>
    </tableColumn>
    <tableColumn id="9" name="Сумма долга" dataDxfId="11"/>
    <tableColumn id="10" name="День" dataDxfId="10">
      <calculatedColumnFormula>IF(I3&gt;0,(+$A$1-I3),)</calculatedColumnFormula>
    </tableColumn>
    <tableColumn id="11" name="Срок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4:E31" totalsRowShown="0" headerRowDxfId="5" tableBorderDxfId="4">
  <autoFilter ref="B4:E31"/>
  <tableColumns count="4">
    <tableColumn id="1" name="Область" dataDxfId="3"/>
    <tableColumn id="2" name="Дебиторская задолженность" dataDxfId="2">
      <calculatedColumnFormula>SUMIFS(Таблица1[Сумма долга],Таблица1[Область],Общие!B5)/2</calculatedColumnFormula>
    </tableColumn>
    <tableColumn id="3" name="Просроченная сумма" dataDxfId="1">
      <calculatedColumnFormula>SUMIFS(#REF!,Таблица1[Область],Общие!B5)</calculatedColumnFormula>
    </tableColumn>
    <tableColumn id="4" name="% соотношения просрочки" dataDxfId="0">
      <calculatedColumnFormula>D5/C5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M416"/>
  <sheetViews>
    <sheetView tabSelected="1" zoomScale="75" zoomScaleNormal="75" workbookViewId="0">
      <pane xSplit="6" ySplit="2" topLeftCell="G3" activePane="bottomRight" state="frozen"/>
      <selection pane="topRight" activeCell="H1" sqref="H1"/>
      <selection pane="bottomLeft" activeCell="A3" sqref="A3"/>
      <selection pane="bottomRight" activeCell="E281" sqref="E281"/>
    </sheetView>
  </sheetViews>
  <sheetFormatPr defaultRowHeight="10.199999999999999" x14ac:dyDescent="0.2"/>
  <cols>
    <col min="1" max="1" width="61.28515625" style="1" bestFit="1" customWidth="1"/>
    <col min="2" max="2" width="12.85546875" style="1" customWidth="1"/>
    <col min="3" max="3" width="17.42578125" style="1" bestFit="1" customWidth="1"/>
    <col min="4" max="4" width="2.28515625" style="1" hidden="1" customWidth="1"/>
    <col min="5" max="5" width="21.7109375" style="1" bestFit="1" customWidth="1"/>
    <col min="6" max="6" width="22.28515625" style="1" customWidth="1"/>
    <col min="7" max="7" width="12.42578125" style="1" customWidth="1"/>
    <col min="8" max="8" width="23.140625" style="1" bestFit="1" customWidth="1"/>
    <col min="9" max="9" width="12.85546875" style="1" customWidth="1"/>
    <col min="10" max="10" width="14" style="1" customWidth="1"/>
    <col min="11" max="11" width="20.28515625" style="1" customWidth="1"/>
    <col min="12" max="12" width="7.42578125" style="1" customWidth="1"/>
    <col min="13" max="13" width="16.85546875" style="1" customWidth="1"/>
    <col min="14" max="16384" width="9.140625" style="1"/>
  </cols>
  <sheetData>
    <row r="1" spans="1:13" ht="12" customHeight="1" x14ac:dyDescent="0.2">
      <c r="A1" s="9">
        <f ca="1">TODAY()-1</f>
        <v>45072</v>
      </c>
      <c r="K1" s="8">
        <f>SUBTOTAL(9,Таблица1[Сумма долга])/2</f>
        <v>2437527.5</v>
      </c>
    </row>
    <row r="2" spans="1:13" ht="20.399999999999999" x14ac:dyDescent="0.2">
      <c r="A2" s="55" t="s">
        <v>0</v>
      </c>
      <c r="B2" s="55" t="s">
        <v>1</v>
      </c>
      <c r="C2" s="55" t="s">
        <v>2</v>
      </c>
      <c r="D2" s="10" t="s">
        <v>85</v>
      </c>
      <c r="E2" s="55" t="s">
        <v>3</v>
      </c>
      <c r="F2" s="55" t="s">
        <v>4</v>
      </c>
      <c r="G2" s="55" t="s">
        <v>489</v>
      </c>
      <c r="H2" s="55" t="s">
        <v>5</v>
      </c>
      <c r="I2" s="55" t="s">
        <v>6</v>
      </c>
      <c r="J2" s="55" t="s">
        <v>7</v>
      </c>
      <c r="K2" s="55" t="s">
        <v>8</v>
      </c>
      <c r="L2" s="55" t="s">
        <v>9</v>
      </c>
      <c r="M2" s="55" t="s">
        <v>10</v>
      </c>
    </row>
    <row r="3" spans="1:13" hidden="1" x14ac:dyDescent="0.2">
      <c r="A3" s="12" t="s">
        <v>536</v>
      </c>
      <c r="B3" s="36">
        <v>308448360</v>
      </c>
      <c r="C3" s="13"/>
      <c r="D3" s="13"/>
      <c r="E3" s="14" t="s">
        <v>22</v>
      </c>
      <c r="F3" s="14" t="s">
        <v>535</v>
      </c>
      <c r="G3" s="14" t="s">
        <v>493</v>
      </c>
      <c r="H3" s="14" t="s">
        <v>149</v>
      </c>
      <c r="I3" s="15">
        <v>44998</v>
      </c>
      <c r="J3" s="15">
        <f t="shared" ref="J3:J6" si="0">IF(I3&gt;0,I3+30," ")</f>
        <v>45028</v>
      </c>
      <c r="K3" s="18">
        <v>306900</v>
      </c>
      <c r="L3" s="41">
        <f t="shared" ref="L3:L6" ca="1" si="1">IF(I3&gt;0,(+$A$1-I3),)</f>
        <v>74</v>
      </c>
      <c r="M3" s="17" t="str">
        <f t="shared" ref="M3:M6" ca="1" si="2">IF(L3=0," ",IF(L3&gt;=30,"Муддати тугаган"," "))</f>
        <v>Муддати тугаган</v>
      </c>
    </row>
    <row r="4" spans="1:13" hidden="1" x14ac:dyDescent="0.2">
      <c r="A4" s="12" t="s">
        <v>90</v>
      </c>
      <c r="B4" s="36">
        <v>308918829</v>
      </c>
      <c r="C4" s="13"/>
      <c r="D4" s="13"/>
      <c r="E4" s="14" t="s">
        <v>22</v>
      </c>
      <c r="F4" s="14" t="s">
        <v>91</v>
      </c>
      <c r="G4" s="14" t="s">
        <v>493</v>
      </c>
      <c r="H4" s="14" t="s">
        <v>81</v>
      </c>
      <c r="I4" s="15">
        <v>44935</v>
      </c>
      <c r="J4" s="15">
        <f t="shared" si="0"/>
        <v>44965</v>
      </c>
      <c r="K4" s="19">
        <v>1393300</v>
      </c>
      <c r="L4" s="41">
        <f t="shared" ca="1" si="1"/>
        <v>137</v>
      </c>
      <c r="M4" s="17" t="str">
        <f t="shared" ca="1" si="2"/>
        <v>Муддати тугаган</v>
      </c>
    </row>
    <row r="5" spans="1:13" hidden="1" x14ac:dyDescent="0.2">
      <c r="A5" s="12" t="s">
        <v>18</v>
      </c>
      <c r="B5" s="36">
        <v>204142424</v>
      </c>
      <c r="C5" s="13">
        <v>937649963</v>
      </c>
      <c r="D5" s="13"/>
      <c r="E5" s="14" t="s">
        <v>19</v>
      </c>
      <c r="F5" s="14" t="s">
        <v>20</v>
      </c>
      <c r="G5" s="14" t="s">
        <v>493</v>
      </c>
      <c r="H5" s="14" t="s">
        <v>21</v>
      </c>
      <c r="I5" s="15">
        <v>45028</v>
      </c>
      <c r="J5" s="15">
        <f t="shared" si="0"/>
        <v>45058</v>
      </c>
      <c r="K5" s="16">
        <v>466350</v>
      </c>
      <c r="L5" s="41">
        <f t="shared" ca="1" si="1"/>
        <v>44</v>
      </c>
      <c r="M5" s="17" t="str">
        <f t="shared" ca="1" si="2"/>
        <v>Муддати тугаган</v>
      </c>
    </row>
    <row r="6" spans="1:13" hidden="1" x14ac:dyDescent="0.2">
      <c r="A6" s="12" t="s">
        <v>76</v>
      </c>
      <c r="B6" s="36">
        <v>206979869</v>
      </c>
      <c r="C6" s="13">
        <v>995155550</v>
      </c>
      <c r="D6" s="13"/>
      <c r="E6" s="14" t="s">
        <v>53</v>
      </c>
      <c r="F6" s="14" t="s">
        <v>53</v>
      </c>
      <c r="G6" s="14" t="s">
        <v>493</v>
      </c>
      <c r="H6" s="14" t="s">
        <v>54</v>
      </c>
      <c r="I6" s="15">
        <v>45014</v>
      </c>
      <c r="J6" s="15">
        <f t="shared" si="0"/>
        <v>45044</v>
      </c>
      <c r="K6" s="16">
        <v>6665300</v>
      </c>
      <c r="L6" s="41">
        <f t="shared" ca="1" si="1"/>
        <v>58</v>
      </c>
      <c r="M6" s="17" t="str">
        <f t="shared" ca="1" si="2"/>
        <v>Муддати тугаган</v>
      </c>
    </row>
    <row r="7" spans="1:13" hidden="1" x14ac:dyDescent="0.2">
      <c r="A7" s="12" t="s">
        <v>79</v>
      </c>
      <c r="B7" s="36">
        <v>302828343</v>
      </c>
      <c r="C7" s="13">
        <v>974187636</v>
      </c>
      <c r="D7" s="13"/>
      <c r="E7" s="14" t="s">
        <v>22</v>
      </c>
      <c r="F7" s="14" t="s">
        <v>80</v>
      </c>
      <c r="G7" s="14" t="s">
        <v>493</v>
      </c>
      <c r="H7" s="14" t="s">
        <v>81</v>
      </c>
      <c r="I7" s="15">
        <v>45033</v>
      </c>
      <c r="J7" s="15">
        <f t="shared" ref="J7:J12" si="3">IF(I7&gt;0,I7+30," ")</f>
        <v>45063</v>
      </c>
      <c r="K7" s="16">
        <v>1365000</v>
      </c>
      <c r="L7" s="41">
        <f t="shared" ref="L7:L12" ca="1" si="4">IF(I7&gt;0,(+$A$1-I7),)</f>
        <v>39</v>
      </c>
      <c r="M7" s="17" t="str">
        <f t="shared" ref="M7:M12" ca="1" si="5">IF(L7=0," ",IF(L7&gt;=30,"Муддати тугаган"," "))</f>
        <v>Муддати тугаган</v>
      </c>
    </row>
    <row r="8" spans="1:13" hidden="1" x14ac:dyDescent="0.2">
      <c r="A8" s="12" t="s">
        <v>82</v>
      </c>
      <c r="B8" s="36">
        <v>307284963</v>
      </c>
      <c r="C8" s="13">
        <v>952000500</v>
      </c>
      <c r="D8" s="13"/>
      <c r="E8" s="14" t="s">
        <v>28</v>
      </c>
      <c r="F8" s="14" t="s">
        <v>28</v>
      </c>
      <c r="G8" s="14" t="s">
        <v>493</v>
      </c>
      <c r="H8" s="14" t="s">
        <v>29</v>
      </c>
      <c r="I8" s="15">
        <v>44585</v>
      </c>
      <c r="J8" s="15">
        <f t="shared" si="3"/>
        <v>44615</v>
      </c>
      <c r="K8" s="16">
        <f>1534700-500000</f>
        <v>1034700</v>
      </c>
      <c r="L8" s="41">
        <f t="shared" ca="1" si="4"/>
        <v>487</v>
      </c>
      <c r="M8" s="17" t="str">
        <f t="shared" ca="1" si="5"/>
        <v>Муддати тугаган</v>
      </c>
    </row>
    <row r="9" spans="1:13" hidden="1" x14ac:dyDescent="0.2">
      <c r="A9" s="12" t="s">
        <v>516</v>
      </c>
      <c r="B9" s="36">
        <v>306616478</v>
      </c>
      <c r="C9" s="13">
        <v>919467771</v>
      </c>
      <c r="D9" s="13"/>
      <c r="E9" s="14" t="s">
        <v>43</v>
      </c>
      <c r="F9" s="14" t="s">
        <v>84</v>
      </c>
      <c r="G9" s="14" t="s">
        <v>493</v>
      </c>
      <c r="H9" s="14" t="s">
        <v>44</v>
      </c>
      <c r="I9" s="15">
        <v>45033</v>
      </c>
      <c r="J9" s="15">
        <f t="shared" si="3"/>
        <v>45063</v>
      </c>
      <c r="K9" s="16">
        <v>5822950</v>
      </c>
      <c r="L9" s="41">
        <f t="shared" ca="1" si="4"/>
        <v>39</v>
      </c>
      <c r="M9" s="17" t="str">
        <f t="shared" ca="1" si="5"/>
        <v>Муддати тугаган</v>
      </c>
    </row>
    <row r="10" spans="1:13" hidden="1" x14ac:dyDescent="0.2">
      <c r="A10" s="12" t="s">
        <v>97</v>
      </c>
      <c r="B10" s="36">
        <v>302667513</v>
      </c>
      <c r="C10" s="13"/>
      <c r="D10" s="13"/>
      <c r="E10" s="14" t="s">
        <v>43</v>
      </c>
      <c r="F10" s="14" t="s">
        <v>84</v>
      </c>
      <c r="G10" s="14" t="s">
        <v>493</v>
      </c>
      <c r="H10" s="14" t="s">
        <v>44</v>
      </c>
      <c r="I10" s="15">
        <v>45015</v>
      </c>
      <c r="J10" s="15">
        <f t="shared" si="3"/>
        <v>45045</v>
      </c>
      <c r="K10" s="18">
        <v>1668000</v>
      </c>
      <c r="L10" s="41">
        <f t="shared" ca="1" si="4"/>
        <v>57</v>
      </c>
      <c r="M10" s="17" t="str">
        <f t="shared" ca="1" si="5"/>
        <v>Муддати тугаган</v>
      </c>
    </row>
    <row r="11" spans="1:13" hidden="1" x14ac:dyDescent="0.2">
      <c r="A11" s="12" t="s">
        <v>551</v>
      </c>
      <c r="B11" s="36">
        <v>302667513</v>
      </c>
      <c r="C11" s="13">
        <v>912275077</v>
      </c>
      <c r="D11" s="13"/>
      <c r="E11" s="14" t="s">
        <v>43</v>
      </c>
      <c r="F11" s="14" t="s">
        <v>84</v>
      </c>
      <c r="G11" s="14" t="s">
        <v>493</v>
      </c>
      <c r="H11" s="14" t="s">
        <v>44</v>
      </c>
      <c r="I11" s="15">
        <v>45015</v>
      </c>
      <c r="J11" s="15">
        <f t="shared" si="3"/>
        <v>45045</v>
      </c>
      <c r="K11" s="16">
        <v>568000</v>
      </c>
      <c r="L11" s="41">
        <f t="shared" ca="1" si="4"/>
        <v>57</v>
      </c>
      <c r="M11" s="17" t="str">
        <f t="shared" ca="1" si="5"/>
        <v>Муддати тугаган</v>
      </c>
    </row>
    <row r="12" spans="1:13" hidden="1" x14ac:dyDescent="0.2">
      <c r="A12" s="12" t="s">
        <v>103</v>
      </c>
      <c r="B12" s="37">
        <v>305865336</v>
      </c>
      <c r="C12" s="13">
        <v>934852137</v>
      </c>
      <c r="D12" s="13"/>
      <c r="E12" s="14" t="s">
        <v>41</v>
      </c>
      <c r="F12" s="14" t="s">
        <v>104</v>
      </c>
      <c r="G12" s="14" t="s">
        <v>493</v>
      </c>
      <c r="H12" s="14" t="s">
        <v>42</v>
      </c>
      <c r="I12" s="15">
        <v>45015</v>
      </c>
      <c r="J12" s="15">
        <f t="shared" si="3"/>
        <v>45045</v>
      </c>
      <c r="K12" s="16">
        <v>1141720</v>
      </c>
      <c r="L12" s="41">
        <f t="shared" ca="1" si="4"/>
        <v>57</v>
      </c>
      <c r="M12" s="17" t="str">
        <f t="shared" ca="1" si="5"/>
        <v>Муддати тугаган</v>
      </c>
    </row>
    <row r="13" spans="1:13" hidden="1" x14ac:dyDescent="0.2">
      <c r="A13" s="12" t="s">
        <v>106</v>
      </c>
      <c r="B13" s="36">
        <v>200238963</v>
      </c>
      <c r="C13" s="13">
        <v>914988800</v>
      </c>
      <c r="D13" s="13"/>
      <c r="E13" s="14" t="s">
        <v>28</v>
      </c>
      <c r="F13" s="14" t="s">
        <v>28</v>
      </c>
      <c r="G13" s="14" t="s">
        <v>493</v>
      </c>
      <c r="H13" s="14" t="s">
        <v>475</v>
      </c>
      <c r="I13" s="15">
        <v>45041</v>
      </c>
      <c r="J13" s="15">
        <f t="shared" ref="J13:J21" si="6">IF(I13&gt;0,I13+30," ")</f>
        <v>45071</v>
      </c>
      <c r="K13" s="16">
        <v>10370350</v>
      </c>
      <c r="L13" s="41">
        <f t="shared" ref="L13:L21" ca="1" si="7">IF(I13&gt;0,(+$A$1-I13),)</f>
        <v>31</v>
      </c>
      <c r="M13" s="17" t="str">
        <f t="shared" ref="M13:M21" ca="1" si="8">IF(L13=0," ",IF(L13&gt;=30,"Муддати тугаган"," "))</f>
        <v>Муддати тугаган</v>
      </c>
    </row>
    <row r="14" spans="1:13" hidden="1" x14ac:dyDescent="0.2">
      <c r="A14" s="12" t="s">
        <v>110</v>
      </c>
      <c r="B14" s="36">
        <v>203621114</v>
      </c>
      <c r="C14" s="13"/>
      <c r="D14" s="13"/>
      <c r="E14" s="14" t="s">
        <v>22</v>
      </c>
      <c r="F14" s="14" t="s">
        <v>88</v>
      </c>
      <c r="G14" s="14" t="s">
        <v>493</v>
      </c>
      <c r="H14" s="14" t="s">
        <v>89</v>
      </c>
      <c r="I14" s="15">
        <v>44923</v>
      </c>
      <c r="J14" s="15">
        <f t="shared" si="6"/>
        <v>44953</v>
      </c>
      <c r="K14" s="16">
        <v>4200000</v>
      </c>
      <c r="L14" s="41">
        <f t="shared" ca="1" si="7"/>
        <v>149</v>
      </c>
      <c r="M14" s="17" t="str">
        <f t="shared" ca="1" si="8"/>
        <v>Муддати тугаган</v>
      </c>
    </row>
    <row r="15" spans="1:13" hidden="1" x14ac:dyDescent="0.2">
      <c r="A15" s="12" t="s">
        <v>111</v>
      </c>
      <c r="B15" s="36">
        <v>306933306</v>
      </c>
      <c r="C15" s="13">
        <v>916790807</v>
      </c>
      <c r="D15" s="13"/>
      <c r="E15" s="14" t="s">
        <v>22</v>
      </c>
      <c r="F15" s="14" t="s">
        <v>112</v>
      </c>
      <c r="G15" s="14" t="s">
        <v>493</v>
      </c>
      <c r="H15" s="14" t="s">
        <v>24</v>
      </c>
      <c r="I15" s="15">
        <v>44952</v>
      </c>
      <c r="J15" s="15">
        <f t="shared" si="6"/>
        <v>44982</v>
      </c>
      <c r="K15" s="16">
        <v>13498000</v>
      </c>
      <c r="L15" s="41">
        <f t="shared" ca="1" si="7"/>
        <v>120</v>
      </c>
      <c r="M15" s="17" t="str">
        <f t="shared" ca="1" si="8"/>
        <v>Муддати тугаган</v>
      </c>
    </row>
    <row r="16" spans="1:13" hidden="1" x14ac:dyDescent="0.2">
      <c r="A16" s="12" t="s">
        <v>115</v>
      </c>
      <c r="B16" s="36">
        <v>308255713</v>
      </c>
      <c r="C16" s="13">
        <v>883851196</v>
      </c>
      <c r="D16" s="13"/>
      <c r="E16" s="14" t="s">
        <v>43</v>
      </c>
      <c r="F16" s="14" t="s">
        <v>113</v>
      </c>
      <c r="G16" s="14" t="s">
        <v>493</v>
      </c>
      <c r="H16" s="14" t="s">
        <v>114</v>
      </c>
      <c r="I16" s="15">
        <v>45009</v>
      </c>
      <c r="J16" s="15">
        <f t="shared" si="6"/>
        <v>45039</v>
      </c>
      <c r="K16" s="16">
        <v>2702000</v>
      </c>
      <c r="L16" s="41">
        <f t="shared" ca="1" si="7"/>
        <v>63</v>
      </c>
      <c r="M16" s="17" t="str">
        <f t="shared" ca="1" si="8"/>
        <v>Муддати тугаган</v>
      </c>
    </row>
    <row r="17" spans="1:13" hidden="1" x14ac:dyDescent="0.2">
      <c r="A17" s="12" t="s">
        <v>116</v>
      </c>
      <c r="B17" s="36">
        <v>303031609</v>
      </c>
      <c r="C17" s="13">
        <v>932301111</v>
      </c>
      <c r="D17" s="13"/>
      <c r="E17" s="14" t="s">
        <v>22</v>
      </c>
      <c r="F17" s="14" t="s">
        <v>117</v>
      </c>
      <c r="G17" s="14" t="s">
        <v>493</v>
      </c>
      <c r="H17" s="14" t="s">
        <v>99</v>
      </c>
      <c r="I17" s="15">
        <v>45022</v>
      </c>
      <c r="J17" s="15">
        <f t="shared" si="6"/>
        <v>45052</v>
      </c>
      <c r="K17" s="18">
        <v>2035520</v>
      </c>
      <c r="L17" s="41">
        <f t="shared" ca="1" si="7"/>
        <v>50</v>
      </c>
      <c r="M17" s="17" t="str">
        <f t="shared" ca="1" si="8"/>
        <v>Муддати тугаган</v>
      </c>
    </row>
    <row r="18" spans="1:13" hidden="1" x14ac:dyDescent="0.2">
      <c r="A18" s="12" t="s">
        <v>118</v>
      </c>
      <c r="B18" s="36">
        <v>307184257</v>
      </c>
      <c r="C18" s="13">
        <v>919105505</v>
      </c>
      <c r="D18" s="13"/>
      <c r="E18" s="14" t="s">
        <v>19</v>
      </c>
      <c r="F18" s="14" t="s">
        <v>119</v>
      </c>
      <c r="G18" s="14" t="s">
        <v>493</v>
      </c>
      <c r="H18" s="14" t="s">
        <v>68</v>
      </c>
      <c r="I18" s="15">
        <v>44922</v>
      </c>
      <c r="J18" s="15">
        <f t="shared" si="6"/>
        <v>44952</v>
      </c>
      <c r="K18" s="16">
        <v>6222000</v>
      </c>
      <c r="L18" s="41">
        <f t="shared" ca="1" si="7"/>
        <v>150</v>
      </c>
      <c r="M18" s="17" t="str">
        <f t="shared" ca="1" si="8"/>
        <v>Муддати тугаган</v>
      </c>
    </row>
    <row r="19" spans="1:13" hidden="1" x14ac:dyDescent="0.2">
      <c r="A19" s="12" t="s">
        <v>118</v>
      </c>
      <c r="B19" s="36">
        <v>307184257</v>
      </c>
      <c r="C19" s="13">
        <v>919105505</v>
      </c>
      <c r="D19" s="13"/>
      <c r="E19" s="14" t="s">
        <v>19</v>
      </c>
      <c r="F19" s="14" t="s">
        <v>119</v>
      </c>
      <c r="G19" s="14" t="s">
        <v>493</v>
      </c>
      <c r="H19" s="14" t="s">
        <v>68</v>
      </c>
      <c r="I19" s="15">
        <v>44924</v>
      </c>
      <c r="J19" s="15">
        <f t="shared" si="6"/>
        <v>44954</v>
      </c>
      <c r="K19" s="16">
        <v>13876950</v>
      </c>
      <c r="L19" s="41">
        <f t="shared" ca="1" si="7"/>
        <v>148</v>
      </c>
      <c r="M19" s="17" t="str">
        <f t="shared" ca="1" si="8"/>
        <v>Муддати тугаган</v>
      </c>
    </row>
    <row r="20" spans="1:13" hidden="1" x14ac:dyDescent="0.2">
      <c r="A20" s="12" t="s">
        <v>121</v>
      </c>
      <c r="B20" s="36">
        <v>305134880</v>
      </c>
      <c r="C20" s="13">
        <v>911121710</v>
      </c>
      <c r="D20" s="13"/>
      <c r="E20" s="14" t="s">
        <v>22</v>
      </c>
      <c r="F20" s="14" t="s">
        <v>22</v>
      </c>
      <c r="G20" s="14" t="s">
        <v>493</v>
      </c>
      <c r="H20" s="14" t="s">
        <v>89</v>
      </c>
      <c r="I20" s="15">
        <v>45027</v>
      </c>
      <c r="J20" s="15">
        <f t="shared" si="6"/>
        <v>45057</v>
      </c>
      <c r="K20" s="16">
        <v>1180000</v>
      </c>
      <c r="L20" s="41">
        <f t="shared" ca="1" si="7"/>
        <v>45</v>
      </c>
      <c r="M20" s="17" t="str">
        <f t="shared" ca="1" si="8"/>
        <v>Муддати тугаган</v>
      </c>
    </row>
    <row r="21" spans="1:13" hidden="1" x14ac:dyDescent="0.2">
      <c r="A21" s="12" t="s">
        <v>121</v>
      </c>
      <c r="B21" s="36">
        <v>305134880</v>
      </c>
      <c r="C21" s="13">
        <v>911121710</v>
      </c>
      <c r="D21" s="13"/>
      <c r="E21" s="14" t="s">
        <v>22</v>
      </c>
      <c r="F21" s="14" t="s">
        <v>22</v>
      </c>
      <c r="G21" s="14" t="s">
        <v>493</v>
      </c>
      <c r="H21" s="14" t="s">
        <v>99</v>
      </c>
      <c r="I21" s="15">
        <v>45033</v>
      </c>
      <c r="J21" s="15">
        <f t="shared" si="6"/>
        <v>45063</v>
      </c>
      <c r="K21" s="16">
        <v>2547000</v>
      </c>
      <c r="L21" s="41">
        <f t="shared" ca="1" si="7"/>
        <v>39</v>
      </c>
      <c r="M21" s="17" t="str">
        <f t="shared" ca="1" si="8"/>
        <v>Муддати тугаган</v>
      </c>
    </row>
    <row r="22" spans="1:13" hidden="1" x14ac:dyDescent="0.2">
      <c r="A22" s="12" t="s">
        <v>122</v>
      </c>
      <c r="B22" s="36">
        <v>302406948</v>
      </c>
      <c r="C22" s="13">
        <v>944690087</v>
      </c>
      <c r="D22" s="13"/>
      <c r="E22" s="14" t="s">
        <v>19</v>
      </c>
      <c r="F22" s="14" t="s">
        <v>123</v>
      </c>
      <c r="G22" s="14" t="s">
        <v>493</v>
      </c>
      <c r="H22" s="14" t="s">
        <v>70</v>
      </c>
      <c r="I22" s="15">
        <v>45013</v>
      </c>
      <c r="J22" s="15">
        <f t="shared" ref="J22:J26" si="9">IF(I22&gt;0,I22+30," ")</f>
        <v>45043</v>
      </c>
      <c r="K22" s="18">
        <v>3299370</v>
      </c>
      <c r="L22" s="41">
        <f t="shared" ref="L22:L26" ca="1" si="10">IF(I22&gt;0,(+$A$1-I22),)</f>
        <v>59</v>
      </c>
      <c r="M22" s="17" t="str">
        <f t="shared" ref="M22:M26" ca="1" si="11">IF(L22=0," ",IF(L22&gt;=30,"Муддати тугаган"," "))</f>
        <v>Муддати тугаган</v>
      </c>
    </row>
    <row r="23" spans="1:13" hidden="1" x14ac:dyDescent="0.2">
      <c r="A23" s="12" t="s">
        <v>125</v>
      </c>
      <c r="B23" s="36">
        <v>302545159</v>
      </c>
      <c r="C23" s="13">
        <v>995059991</v>
      </c>
      <c r="D23" s="13"/>
      <c r="E23" s="14" t="s">
        <v>43</v>
      </c>
      <c r="F23" s="14" t="s">
        <v>94</v>
      </c>
      <c r="G23" s="14" t="s">
        <v>493</v>
      </c>
      <c r="H23" s="14" t="s">
        <v>44</v>
      </c>
      <c r="I23" s="15">
        <v>45021</v>
      </c>
      <c r="J23" s="15">
        <f t="shared" si="9"/>
        <v>45051</v>
      </c>
      <c r="K23" s="16">
        <v>8104100</v>
      </c>
      <c r="L23" s="41">
        <f t="shared" ca="1" si="10"/>
        <v>51</v>
      </c>
      <c r="M23" s="17" t="str">
        <f t="shared" ca="1" si="11"/>
        <v>Муддати тугаган</v>
      </c>
    </row>
    <row r="24" spans="1:13" hidden="1" x14ac:dyDescent="0.2">
      <c r="A24" s="21" t="s">
        <v>128</v>
      </c>
      <c r="B24" s="39">
        <v>306886451</v>
      </c>
      <c r="C24" s="22">
        <v>999606701</v>
      </c>
      <c r="D24" s="13"/>
      <c r="E24" s="23" t="s">
        <v>62</v>
      </c>
      <c r="F24" s="23" t="s">
        <v>62</v>
      </c>
      <c r="G24" s="23" t="s">
        <v>493</v>
      </c>
      <c r="H24" s="23" t="s">
        <v>63</v>
      </c>
      <c r="I24" s="24">
        <v>44258</v>
      </c>
      <c r="J24" s="24">
        <f t="shared" si="9"/>
        <v>44288</v>
      </c>
      <c r="K24" s="33">
        <f>5200000-2500000</f>
        <v>2700000</v>
      </c>
      <c r="L24" s="42">
        <f t="shared" ca="1" si="10"/>
        <v>814</v>
      </c>
      <c r="M24" s="53" t="str">
        <f t="shared" ca="1" si="11"/>
        <v>Муддати тугаган</v>
      </c>
    </row>
    <row r="25" spans="1:13" hidden="1" x14ac:dyDescent="0.2">
      <c r="A25" s="12" t="s">
        <v>537</v>
      </c>
      <c r="B25" s="36">
        <v>979975145</v>
      </c>
      <c r="C25" s="13"/>
      <c r="D25" s="13"/>
      <c r="E25" s="14" t="s">
        <v>28</v>
      </c>
      <c r="F25" s="14" t="s">
        <v>474</v>
      </c>
      <c r="G25" s="14" t="s">
        <v>493</v>
      </c>
      <c r="H25" s="14" t="s">
        <v>475</v>
      </c>
      <c r="I25" s="15">
        <v>44999</v>
      </c>
      <c r="J25" s="15">
        <f t="shared" si="9"/>
        <v>45029</v>
      </c>
      <c r="K25" s="18">
        <v>977600</v>
      </c>
      <c r="L25" s="41">
        <f t="shared" ca="1" si="10"/>
        <v>73</v>
      </c>
      <c r="M25" s="17" t="str">
        <f t="shared" ca="1" si="11"/>
        <v>Муддати тугаган</v>
      </c>
    </row>
    <row r="26" spans="1:13" hidden="1" x14ac:dyDescent="0.2">
      <c r="A26" s="12" t="s">
        <v>133</v>
      </c>
      <c r="B26" s="36">
        <v>307707577</v>
      </c>
      <c r="C26" s="13">
        <v>919797975</v>
      </c>
      <c r="D26" s="13"/>
      <c r="E26" s="14" t="s">
        <v>34</v>
      </c>
      <c r="F26" s="14" t="s">
        <v>134</v>
      </c>
      <c r="G26" s="14" t="s">
        <v>493</v>
      </c>
      <c r="H26" s="14" t="s">
        <v>35</v>
      </c>
      <c r="I26" s="15">
        <v>45009</v>
      </c>
      <c r="J26" s="15">
        <f t="shared" si="9"/>
        <v>45039</v>
      </c>
      <c r="K26" s="16">
        <v>1046700</v>
      </c>
      <c r="L26" s="41">
        <f t="shared" ca="1" si="10"/>
        <v>63</v>
      </c>
      <c r="M26" s="17" t="str">
        <f t="shared" ca="1" si="11"/>
        <v>Муддати тугаган</v>
      </c>
    </row>
    <row r="27" spans="1:13" hidden="1" x14ac:dyDescent="0.2">
      <c r="A27" s="12" t="s">
        <v>137</v>
      </c>
      <c r="B27" s="36">
        <v>201162268</v>
      </c>
      <c r="C27" s="13">
        <v>903006408</v>
      </c>
      <c r="D27" s="13"/>
      <c r="E27" s="14" t="s">
        <v>22</v>
      </c>
      <c r="F27" s="14" t="s">
        <v>23</v>
      </c>
      <c r="G27" s="14" t="s">
        <v>493</v>
      </c>
      <c r="H27" s="14" t="s">
        <v>24</v>
      </c>
      <c r="I27" s="15">
        <v>44587</v>
      </c>
      <c r="J27" s="15">
        <f t="shared" ref="J27:J30" si="12">IF(I27&gt;0,I27+30," ")</f>
        <v>44617</v>
      </c>
      <c r="K27" s="18">
        <v>855000</v>
      </c>
      <c r="L27" s="41">
        <f t="shared" ref="L27:L30" ca="1" si="13">IF(I27&gt;0,(+$A$1-I27),)</f>
        <v>485</v>
      </c>
      <c r="M27" s="17" t="str">
        <f t="shared" ref="M27:M30" ca="1" si="14">IF(L27=0," ",IF(L27&gt;=30,"Муддати тугаган"," "))</f>
        <v>Муддати тугаган</v>
      </c>
    </row>
    <row r="28" spans="1:13" hidden="1" x14ac:dyDescent="0.2">
      <c r="A28" s="12" t="s">
        <v>142</v>
      </c>
      <c r="B28" s="36">
        <v>303893446</v>
      </c>
      <c r="C28" s="13"/>
      <c r="D28" s="13"/>
      <c r="E28" s="14" t="s">
        <v>62</v>
      </c>
      <c r="F28" s="14" t="s">
        <v>143</v>
      </c>
      <c r="G28" s="14" t="s">
        <v>493</v>
      </c>
      <c r="H28" s="14" t="s">
        <v>66</v>
      </c>
      <c r="I28" s="15">
        <v>44792</v>
      </c>
      <c r="J28" s="15">
        <f t="shared" si="12"/>
        <v>44822</v>
      </c>
      <c r="K28" s="18">
        <v>2295600</v>
      </c>
      <c r="L28" s="41">
        <f t="shared" ca="1" si="13"/>
        <v>280</v>
      </c>
      <c r="M28" s="17" t="str">
        <f t="shared" ca="1" si="14"/>
        <v>Муддати тугаган</v>
      </c>
    </row>
    <row r="29" spans="1:13" hidden="1" x14ac:dyDescent="0.2">
      <c r="A29" s="12" t="s">
        <v>142</v>
      </c>
      <c r="B29" s="36">
        <v>303893446</v>
      </c>
      <c r="C29" s="13"/>
      <c r="D29" s="13"/>
      <c r="E29" s="14" t="s">
        <v>62</v>
      </c>
      <c r="F29" s="14" t="s">
        <v>143</v>
      </c>
      <c r="G29" s="14" t="s">
        <v>493</v>
      </c>
      <c r="H29" s="14" t="s">
        <v>66</v>
      </c>
      <c r="I29" s="15">
        <v>44746</v>
      </c>
      <c r="J29" s="15">
        <f t="shared" si="12"/>
        <v>44776</v>
      </c>
      <c r="K29" s="18">
        <v>1310600</v>
      </c>
      <c r="L29" s="41">
        <f t="shared" ca="1" si="13"/>
        <v>326</v>
      </c>
      <c r="M29" s="17" t="str">
        <f t="shared" ca="1" si="14"/>
        <v>Муддати тугаган</v>
      </c>
    </row>
    <row r="30" spans="1:13" hidden="1" x14ac:dyDescent="0.2">
      <c r="A30" s="12" t="s">
        <v>554</v>
      </c>
      <c r="B30" s="36">
        <v>307693329</v>
      </c>
      <c r="C30" s="13">
        <v>973099979</v>
      </c>
      <c r="D30" s="13"/>
      <c r="E30" s="14" t="s">
        <v>11</v>
      </c>
      <c r="F30" s="14" t="s">
        <v>131</v>
      </c>
      <c r="G30" s="14" t="s">
        <v>493</v>
      </c>
      <c r="H30" s="14" t="s">
        <v>526</v>
      </c>
      <c r="I30" s="15">
        <v>45019</v>
      </c>
      <c r="J30" s="15">
        <f t="shared" si="12"/>
        <v>45049</v>
      </c>
      <c r="K30" s="16">
        <v>901500</v>
      </c>
      <c r="L30" s="41">
        <f t="shared" ca="1" si="13"/>
        <v>53</v>
      </c>
      <c r="M30" s="17" t="str">
        <f t="shared" ca="1" si="14"/>
        <v>Муддати тугаган</v>
      </c>
    </row>
    <row r="31" spans="1:13" hidden="1" x14ac:dyDescent="0.2">
      <c r="A31" s="12" t="s">
        <v>548</v>
      </c>
      <c r="B31" s="36">
        <v>306681748</v>
      </c>
      <c r="C31" s="13"/>
      <c r="D31" s="13"/>
      <c r="E31" s="14" t="s">
        <v>13</v>
      </c>
      <c r="F31" s="14" t="s">
        <v>484</v>
      </c>
      <c r="G31" s="14" t="s">
        <v>493</v>
      </c>
      <c r="H31" s="14" t="s">
        <v>549</v>
      </c>
      <c r="I31" s="15">
        <v>45015</v>
      </c>
      <c r="J31" s="15">
        <f t="shared" ref="J31:J36" si="15">IF(I31&gt;0,I31+30," ")</f>
        <v>45045</v>
      </c>
      <c r="K31" s="16">
        <v>372800</v>
      </c>
      <c r="L31" s="41">
        <f t="shared" ref="L31:L36" ca="1" si="16">IF(I31&gt;0,(+$A$1-I31),)</f>
        <v>57</v>
      </c>
      <c r="M31" s="17" t="str">
        <f t="shared" ref="M31:M32" ca="1" si="17">IF(L31=0," ",IF(L31&gt;=30,"Муддати тугаган"," "))</f>
        <v>Муддати тугаган</v>
      </c>
    </row>
    <row r="32" spans="1:13" x14ac:dyDescent="0.2">
      <c r="A32" s="12" t="s">
        <v>541</v>
      </c>
      <c r="B32" s="36">
        <v>300504352</v>
      </c>
      <c r="C32" s="13">
        <v>706152246</v>
      </c>
      <c r="D32" s="13"/>
      <c r="E32" s="14" t="s">
        <v>11</v>
      </c>
      <c r="F32" s="14" t="s">
        <v>542</v>
      </c>
      <c r="G32" s="14" t="s">
        <v>493</v>
      </c>
      <c r="H32" s="14" t="s">
        <v>209</v>
      </c>
      <c r="I32" s="15">
        <v>45002</v>
      </c>
      <c r="J32" s="15">
        <f t="shared" si="15"/>
        <v>45032</v>
      </c>
      <c r="K32" s="16">
        <v>1204000</v>
      </c>
      <c r="L32" s="41">
        <f t="shared" ca="1" si="16"/>
        <v>70</v>
      </c>
      <c r="M32" s="17" t="str">
        <f t="shared" ca="1" si="17"/>
        <v>Муддати тугаган</v>
      </c>
    </row>
    <row r="33" spans="1:13" hidden="1" x14ac:dyDescent="0.2">
      <c r="A33" s="12" t="s">
        <v>146</v>
      </c>
      <c r="B33" s="36">
        <v>204691613</v>
      </c>
      <c r="C33" s="13">
        <v>916957473</v>
      </c>
      <c r="D33" s="13"/>
      <c r="E33" s="14" t="s">
        <v>22</v>
      </c>
      <c r="F33" s="14" t="s">
        <v>147</v>
      </c>
      <c r="G33" s="14" t="s">
        <v>493</v>
      </c>
      <c r="H33" s="14" t="s">
        <v>81</v>
      </c>
      <c r="I33" s="15">
        <v>45034</v>
      </c>
      <c r="J33" s="15">
        <f t="shared" si="15"/>
        <v>45064</v>
      </c>
      <c r="K33" s="16">
        <v>1875000</v>
      </c>
      <c r="L33" s="41">
        <f t="shared" ca="1" si="16"/>
        <v>38</v>
      </c>
      <c r="M33" s="17" t="str">
        <f t="shared" ref="M33:M37" ca="1" si="18">IF(L33=0," ",IF(L33&gt;=30,"Муддати тугаган"," "))</f>
        <v>Муддати тугаган</v>
      </c>
    </row>
    <row r="34" spans="1:13" hidden="1" x14ac:dyDescent="0.2">
      <c r="A34" s="12" t="s">
        <v>522</v>
      </c>
      <c r="B34" s="36">
        <v>309886892</v>
      </c>
      <c r="C34" s="13">
        <v>997559097</v>
      </c>
      <c r="D34" s="13"/>
      <c r="E34" s="14" t="s">
        <v>43</v>
      </c>
      <c r="F34" s="14" t="s">
        <v>102</v>
      </c>
      <c r="G34" s="14" t="s">
        <v>493</v>
      </c>
      <c r="H34" s="14" t="s">
        <v>521</v>
      </c>
      <c r="I34" s="15">
        <v>44973</v>
      </c>
      <c r="J34" s="15">
        <f t="shared" si="15"/>
        <v>45003</v>
      </c>
      <c r="K34" s="16">
        <v>1042200</v>
      </c>
      <c r="L34" s="41">
        <f t="shared" ca="1" si="16"/>
        <v>99</v>
      </c>
      <c r="M34" s="17" t="str">
        <f t="shared" ca="1" si="18"/>
        <v>Муддати тугаган</v>
      </c>
    </row>
    <row r="35" spans="1:13" hidden="1" x14ac:dyDescent="0.2">
      <c r="A35" s="12" t="s">
        <v>150</v>
      </c>
      <c r="B35" s="36">
        <v>300876104</v>
      </c>
      <c r="C35" s="13">
        <v>906736975</v>
      </c>
      <c r="D35" s="13"/>
      <c r="E35" s="14" t="s">
        <v>43</v>
      </c>
      <c r="F35" s="14" t="s">
        <v>113</v>
      </c>
      <c r="G35" s="14" t="s">
        <v>493</v>
      </c>
      <c r="H35" s="14" t="s">
        <v>114</v>
      </c>
      <c r="I35" s="15">
        <v>44761</v>
      </c>
      <c r="J35" s="15">
        <f t="shared" si="15"/>
        <v>44791</v>
      </c>
      <c r="K35" s="16">
        <v>900</v>
      </c>
      <c r="L35" s="41">
        <f t="shared" ca="1" si="16"/>
        <v>311</v>
      </c>
      <c r="M35" s="17" t="str">
        <f t="shared" ca="1" si="18"/>
        <v>Муддати тугаган</v>
      </c>
    </row>
    <row r="36" spans="1:13" hidden="1" x14ac:dyDescent="0.2">
      <c r="A36" s="12" t="s">
        <v>151</v>
      </c>
      <c r="B36" s="36">
        <v>305458730</v>
      </c>
      <c r="C36" s="13">
        <v>941960004</v>
      </c>
      <c r="D36" s="13"/>
      <c r="E36" s="14" t="s">
        <v>13</v>
      </c>
      <c r="F36" s="14" t="s">
        <v>152</v>
      </c>
      <c r="G36" s="14" t="s">
        <v>493</v>
      </c>
      <c r="H36" s="14" t="s">
        <v>39</v>
      </c>
      <c r="I36" s="15">
        <v>45014</v>
      </c>
      <c r="J36" s="15">
        <f t="shared" si="15"/>
        <v>45044</v>
      </c>
      <c r="K36" s="16">
        <v>1423600</v>
      </c>
      <c r="L36" s="41">
        <f t="shared" ca="1" si="16"/>
        <v>58</v>
      </c>
      <c r="M36" s="17" t="str">
        <f t="shared" ca="1" si="18"/>
        <v>Муддати тугаган</v>
      </c>
    </row>
    <row r="37" spans="1:13" hidden="1" x14ac:dyDescent="0.2">
      <c r="A37" s="12" t="s">
        <v>153</v>
      </c>
      <c r="B37" s="36">
        <v>302147961</v>
      </c>
      <c r="C37" s="13">
        <v>994533600</v>
      </c>
      <c r="D37" s="13"/>
      <c r="E37" s="14" t="s">
        <v>34</v>
      </c>
      <c r="F37" s="14" t="s">
        <v>154</v>
      </c>
      <c r="G37" s="14" t="s">
        <v>493</v>
      </c>
      <c r="H37" s="14" t="s">
        <v>36</v>
      </c>
      <c r="I37" s="15">
        <v>44917</v>
      </c>
      <c r="J37" s="15">
        <f t="shared" ref="J37:J39" si="19">IF(I37&gt;0,I37+30," ")</f>
        <v>44947</v>
      </c>
      <c r="K37" s="16">
        <v>500</v>
      </c>
      <c r="L37" s="41">
        <f t="shared" ref="L37:L39" ca="1" si="20">IF(I37&gt;0,(+$A$1-I37),)</f>
        <v>155</v>
      </c>
      <c r="M37" s="17" t="str">
        <f t="shared" ca="1" si="18"/>
        <v>Муддати тугаган</v>
      </c>
    </row>
    <row r="38" spans="1:13" hidden="1" x14ac:dyDescent="0.2">
      <c r="A38" s="12" t="s">
        <v>156</v>
      </c>
      <c r="B38" s="36">
        <v>302676154</v>
      </c>
      <c r="C38" s="13">
        <v>934495277</v>
      </c>
      <c r="D38" s="13"/>
      <c r="E38" s="14" t="s">
        <v>28</v>
      </c>
      <c r="F38" s="14" t="s">
        <v>157</v>
      </c>
      <c r="G38" s="14" t="s">
        <v>493</v>
      </c>
      <c r="H38" s="14" t="s">
        <v>32</v>
      </c>
      <c r="I38" s="15">
        <v>44937</v>
      </c>
      <c r="J38" s="15">
        <f t="shared" si="19"/>
        <v>44967</v>
      </c>
      <c r="K38" s="16">
        <v>5100950</v>
      </c>
      <c r="L38" s="41">
        <f t="shared" ca="1" si="20"/>
        <v>135</v>
      </c>
      <c r="M38" s="17" t="str">
        <f t="shared" ref="M38:M40" ca="1" si="21">IF(L38=0," ",IF(L38&gt;=30,"Муддати тугаган"," "))</f>
        <v>Муддати тугаган</v>
      </c>
    </row>
    <row r="39" spans="1:13" hidden="1" x14ac:dyDescent="0.2">
      <c r="A39" s="12" t="s">
        <v>161</v>
      </c>
      <c r="B39" s="36">
        <v>200665741</v>
      </c>
      <c r="C39" s="13"/>
      <c r="D39" s="13"/>
      <c r="E39" s="14" t="s">
        <v>43</v>
      </c>
      <c r="F39" s="14" t="s">
        <v>102</v>
      </c>
      <c r="G39" s="14" t="s">
        <v>493</v>
      </c>
      <c r="H39" s="14" t="s">
        <v>582</v>
      </c>
      <c r="I39" s="15">
        <v>45027</v>
      </c>
      <c r="J39" s="15">
        <f t="shared" si="19"/>
        <v>45057</v>
      </c>
      <c r="K39" s="16">
        <v>4492000</v>
      </c>
      <c r="L39" s="41">
        <f t="shared" ca="1" si="20"/>
        <v>45</v>
      </c>
      <c r="M39" s="17" t="str">
        <f t="shared" ca="1" si="21"/>
        <v>Муддати тугаган</v>
      </c>
    </row>
    <row r="40" spans="1:13" hidden="1" x14ac:dyDescent="0.2">
      <c r="A40" s="12" t="s">
        <v>164</v>
      </c>
      <c r="B40" s="36">
        <v>305500164</v>
      </c>
      <c r="C40" s="13">
        <v>933440127</v>
      </c>
      <c r="D40" s="13"/>
      <c r="E40" s="14" t="s">
        <v>62</v>
      </c>
      <c r="F40" s="14" t="s">
        <v>165</v>
      </c>
      <c r="G40" s="14" t="s">
        <v>493</v>
      </c>
      <c r="H40" s="14" t="s">
        <v>66</v>
      </c>
      <c r="I40" s="15">
        <v>44768</v>
      </c>
      <c r="J40" s="15">
        <f t="shared" ref="J40:J43" si="22">IF(I40&gt;0,I40+30," ")</f>
        <v>44798</v>
      </c>
      <c r="K40" s="16">
        <v>1846150</v>
      </c>
      <c r="L40" s="41">
        <f t="shared" ref="L40:L43" ca="1" si="23">IF(I40&gt;0,(+$A$1-I40),)</f>
        <v>304</v>
      </c>
      <c r="M40" s="17" t="str">
        <f t="shared" ca="1" si="21"/>
        <v>Муддати тугаган</v>
      </c>
    </row>
    <row r="41" spans="1:13" hidden="1" x14ac:dyDescent="0.2">
      <c r="A41" s="12" t="s">
        <v>167</v>
      </c>
      <c r="B41" s="36">
        <v>203291605</v>
      </c>
      <c r="C41" s="34">
        <v>973806866</v>
      </c>
      <c r="D41" s="13"/>
      <c r="E41" s="14" t="s">
        <v>43</v>
      </c>
      <c r="F41" s="14" t="s">
        <v>102</v>
      </c>
      <c r="G41" s="14" t="s">
        <v>493</v>
      </c>
      <c r="H41" s="14" t="s">
        <v>114</v>
      </c>
      <c r="I41" s="15">
        <v>44949</v>
      </c>
      <c r="J41" s="15">
        <f t="shared" si="22"/>
        <v>44979</v>
      </c>
      <c r="K41" s="16">
        <v>1520000</v>
      </c>
      <c r="L41" s="41">
        <f t="shared" ca="1" si="23"/>
        <v>123</v>
      </c>
      <c r="M41" s="17" t="str">
        <f t="shared" ref="M41:M46" ca="1" si="24">IF(L41=0," ",IF(L41&gt;=30,"Муддати тугаган"," "))</f>
        <v>Муддати тугаган</v>
      </c>
    </row>
    <row r="42" spans="1:13" hidden="1" x14ac:dyDescent="0.2">
      <c r="A42" s="12" t="s">
        <v>168</v>
      </c>
      <c r="B42" s="36">
        <v>306488607</v>
      </c>
      <c r="C42" s="13">
        <v>973003553</v>
      </c>
      <c r="D42" s="13"/>
      <c r="E42" s="14" t="s">
        <v>13</v>
      </c>
      <c r="F42" s="14" t="s">
        <v>13</v>
      </c>
      <c r="G42" s="14" t="s">
        <v>493</v>
      </c>
      <c r="H42" s="14" t="s">
        <v>38</v>
      </c>
      <c r="I42" s="15">
        <v>45041</v>
      </c>
      <c r="J42" s="15">
        <f t="shared" si="22"/>
        <v>45071</v>
      </c>
      <c r="K42" s="16">
        <v>897702</v>
      </c>
      <c r="L42" s="41">
        <f t="shared" ca="1" si="23"/>
        <v>31</v>
      </c>
      <c r="M42" s="17" t="str">
        <f t="shared" ca="1" si="24"/>
        <v>Муддати тугаган</v>
      </c>
    </row>
    <row r="43" spans="1:13" hidden="1" x14ac:dyDescent="0.2">
      <c r="A43" s="12" t="s">
        <v>169</v>
      </c>
      <c r="B43" s="36">
        <v>207198004</v>
      </c>
      <c r="C43" s="13">
        <v>911157776</v>
      </c>
      <c r="D43" s="13"/>
      <c r="E43" s="14" t="s">
        <v>22</v>
      </c>
      <c r="F43" s="14" t="s">
        <v>170</v>
      </c>
      <c r="G43" s="14" t="s">
        <v>493</v>
      </c>
      <c r="H43" s="14" t="s">
        <v>149</v>
      </c>
      <c r="I43" s="15">
        <v>44956</v>
      </c>
      <c r="J43" s="15">
        <f t="shared" si="22"/>
        <v>44986</v>
      </c>
      <c r="K43" s="16">
        <v>358400</v>
      </c>
      <c r="L43" s="41">
        <f t="shared" ca="1" si="23"/>
        <v>116</v>
      </c>
      <c r="M43" s="17" t="str">
        <f t="shared" ca="1" si="24"/>
        <v>Муддати тугаган</v>
      </c>
    </row>
    <row r="44" spans="1:13" hidden="1" x14ac:dyDescent="0.2">
      <c r="A44" s="12" t="s">
        <v>492</v>
      </c>
      <c r="B44" s="36">
        <v>308937623</v>
      </c>
      <c r="C44" s="13">
        <v>905171818</v>
      </c>
      <c r="D44" s="13"/>
      <c r="E44" s="14" t="s">
        <v>11</v>
      </c>
      <c r="F44" s="14" t="s">
        <v>162</v>
      </c>
      <c r="G44" s="14" t="s">
        <v>493</v>
      </c>
      <c r="H44" s="14" t="s">
        <v>512</v>
      </c>
      <c r="I44" s="15">
        <v>44972</v>
      </c>
      <c r="J44" s="15">
        <f t="shared" ref="J44:J47" si="25">IF(I44&gt;0,I44+30," ")</f>
        <v>45002</v>
      </c>
      <c r="K44" s="16">
        <v>10570500</v>
      </c>
      <c r="L44" s="41">
        <f t="shared" ref="L44:L47" ca="1" si="26">IF(I44&gt;0,(+$A$1-I44),)</f>
        <v>100</v>
      </c>
      <c r="M44" s="17" t="str">
        <f t="shared" ca="1" si="24"/>
        <v>Муддати тугаган</v>
      </c>
    </row>
    <row r="45" spans="1:13" hidden="1" x14ac:dyDescent="0.2">
      <c r="A45" s="12" t="s">
        <v>174</v>
      </c>
      <c r="B45" s="36">
        <v>204183002</v>
      </c>
      <c r="C45" s="13">
        <v>996079055</v>
      </c>
      <c r="D45" s="13"/>
      <c r="E45" s="14" t="s">
        <v>28</v>
      </c>
      <c r="F45" s="14" t="s">
        <v>158</v>
      </c>
      <c r="G45" s="14" t="s">
        <v>493</v>
      </c>
      <c r="H45" s="14" t="s">
        <v>32</v>
      </c>
      <c r="I45" s="15">
        <v>45035</v>
      </c>
      <c r="J45" s="15">
        <f t="shared" si="25"/>
        <v>45065</v>
      </c>
      <c r="K45" s="16">
        <v>11263000</v>
      </c>
      <c r="L45" s="41">
        <f t="shared" ca="1" si="26"/>
        <v>37</v>
      </c>
      <c r="M45" s="17" t="str">
        <f t="shared" ca="1" si="24"/>
        <v>Муддати тугаган</v>
      </c>
    </row>
    <row r="46" spans="1:13" hidden="1" x14ac:dyDescent="0.2">
      <c r="A46" s="12" t="s">
        <v>174</v>
      </c>
      <c r="B46" s="36">
        <v>204183002</v>
      </c>
      <c r="C46" s="13">
        <v>996079055</v>
      </c>
      <c r="D46" s="13"/>
      <c r="E46" s="14" t="s">
        <v>28</v>
      </c>
      <c r="F46" s="14" t="s">
        <v>158</v>
      </c>
      <c r="G46" s="14" t="s">
        <v>493</v>
      </c>
      <c r="H46" s="14" t="s">
        <v>32</v>
      </c>
      <c r="I46" s="15">
        <v>45027</v>
      </c>
      <c r="J46" s="15">
        <f t="shared" si="25"/>
        <v>45057</v>
      </c>
      <c r="K46" s="16">
        <v>5915250</v>
      </c>
      <c r="L46" s="41">
        <f t="shared" ca="1" si="26"/>
        <v>45</v>
      </c>
      <c r="M46" s="17" t="str">
        <f t="shared" ca="1" si="24"/>
        <v>Муддати тугаган</v>
      </c>
    </row>
    <row r="47" spans="1:13" hidden="1" x14ac:dyDescent="0.2">
      <c r="A47" s="12" t="s">
        <v>175</v>
      </c>
      <c r="B47" s="36">
        <v>307091659</v>
      </c>
      <c r="C47" s="13">
        <v>953037575</v>
      </c>
      <c r="D47" s="13"/>
      <c r="E47" s="14" t="s">
        <v>53</v>
      </c>
      <c r="F47" s="14" t="s">
        <v>53</v>
      </c>
      <c r="G47" s="14" t="s">
        <v>493</v>
      </c>
      <c r="H47" s="14" t="s">
        <v>59</v>
      </c>
      <c r="I47" s="15">
        <v>44781</v>
      </c>
      <c r="J47" s="15">
        <f t="shared" si="25"/>
        <v>44811</v>
      </c>
      <c r="K47" s="16">
        <v>1770000</v>
      </c>
      <c r="L47" s="41">
        <f t="shared" ca="1" si="26"/>
        <v>291</v>
      </c>
      <c r="M47" s="17" t="str">
        <f t="shared" ref="M47:M51" ca="1" si="27">IF(L47=0," ",IF(L47&gt;=30,"Муддати тугаган"," "))</f>
        <v>Муддати тугаган</v>
      </c>
    </row>
    <row r="48" spans="1:13" hidden="1" x14ac:dyDescent="0.2">
      <c r="A48" s="12" t="s">
        <v>511</v>
      </c>
      <c r="B48" s="36">
        <v>309553516</v>
      </c>
      <c r="C48" s="13">
        <v>909213590</v>
      </c>
      <c r="D48" s="13"/>
      <c r="E48" s="14" t="s">
        <v>11</v>
      </c>
      <c r="F48" s="14" t="s">
        <v>131</v>
      </c>
      <c r="G48" s="14" t="s">
        <v>493</v>
      </c>
      <c r="H48" s="14" t="s">
        <v>526</v>
      </c>
      <c r="I48" s="15">
        <v>45036</v>
      </c>
      <c r="J48" s="15">
        <f t="shared" ref="J48:J55" si="28">IF(I48&gt;0,I48+30," ")</f>
        <v>45066</v>
      </c>
      <c r="K48" s="16">
        <v>5491250</v>
      </c>
      <c r="L48" s="41">
        <f t="shared" ref="L48:L55" ca="1" si="29">IF(I48&gt;0,(+$A$1-I48),)</f>
        <v>36</v>
      </c>
      <c r="M48" s="17" t="str">
        <f t="shared" ca="1" si="27"/>
        <v>Муддати тугаган</v>
      </c>
    </row>
    <row r="49" spans="1:13" hidden="1" x14ac:dyDescent="0.2">
      <c r="A49" s="12" t="s">
        <v>176</v>
      </c>
      <c r="B49" s="36">
        <v>203024982</v>
      </c>
      <c r="C49" s="13"/>
      <c r="D49" s="13"/>
      <c r="E49" s="14" t="s">
        <v>43</v>
      </c>
      <c r="F49" s="14" t="s">
        <v>177</v>
      </c>
      <c r="G49" s="14" t="s">
        <v>493</v>
      </c>
      <c r="H49" s="14" t="s">
        <v>114</v>
      </c>
      <c r="I49" s="15">
        <v>44704</v>
      </c>
      <c r="J49" s="15">
        <f t="shared" si="28"/>
        <v>44734</v>
      </c>
      <c r="K49" s="16">
        <v>30000</v>
      </c>
      <c r="L49" s="41">
        <f t="shared" ca="1" si="29"/>
        <v>368</v>
      </c>
      <c r="M49" s="17" t="str">
        <f t="shared" ca="1" si="27"/>
        <v>Муддати тугаган</v>
      </c>
    </row>
    <row r="50" spans="1:13" hidden="1" x14ac:dyDescent="0.2">
      <c r="A50" s="12" t="s">
        <v>179</v>
      </c>
      <c r="B50" s="36">
        <v>309526191</v>
      </c>
      <c r="C50" s="13">
        <v>973157700</v>
      </c>
      <c r="D50" s="13"/>
      <c r="E50" s="14" t="s">
        <v>43</v>
      </c>
      <c r="F50" s="14" t="s">
        <v>113</v>
      </c>
      <c r="G50" s="14" t="s">
        <v>493</v>
      </c>
      <c r="H50" s="14" t="s">
        <v>114</v>
      </c>
      <c r="I50" s="15">
        <v>44977</v>
      </c>
      <c r="J50" s="15">
        <f t="shared" si="28"/>
        <v>45007</v>
      </c>
      <c r="K50" s="18">
        <v>1123600</v>
      </c>
      <c r="L50" s="41">
        <f t="shared" ca="1" si="29"/>
        <v>95</v>
      </c>
      <c r="M50" s="17" t="str">
        <f t="shared" ca="1" si="27"/>
        <v>Муддати тугаган</v>
      </c>
    </row>
    <row r="51" spans="1:13" hidden="1" x14ac:dyDescent="0.2">
      <c r="A51" s="12" t="s">
        <v>179</v>
      </c>
      <c r="B51" s="36">
        <v>309526191</v>
      </c>
      <c r="C51" s="13">
        <v>973157700</v>
      </c>
      <c r="D51" s="13"/>
      <c r="E51" s="14" t="s">
        <v>43</v>
      </c>
      <c r="F51" s="14" t="s">
        <v>113</v>
      </c>
      <c r="G51" s="14" t="s">
        <v>493</v>
      </c>
      <c r="H51" s="14" t="s">
        <v>114</v>
      </c>
      <c r="I51" s="15">
        <v>44999</v>
      </c>
      <c r="J51" s="15">
        <f t="shared" si="28"/>
        <v>45029</v>
      </c>
      <c r="K51" s="18">
        <v>2078000</v>
      </c>
      <c r="L51" s="41">
        <f t="shared" ca="1" si="29"/>
        <v>73</v>
      </c>
      <c r="M51" s="17" t="str">
        <f t="shared" ca="1" si="27"/>
        <v>Муддати тугаган</v>
      </c>
    </row>
    <row r="52" spans="1:13" hidden="1" x14ac:dyDescent="0.2">
      <c r="A52" s="12" t="s">
        <v>180</v>
      </c>
      <c r="B52" s="36">
        <v>308010203</v>
      </c>
      <c r="C52" s="13">
        <v>999619009</v>
      </c>
      <c r="D52" s="13"/>
      <c r="E52" s="14" t="s">
        <v>62</v>
      </c>
      <c r="F52" s="14" t="s">
        <v>181</v>
      </c>
      <c r="G52" s="14" t="s">
        <v>493</v>
      </c>
      <c r="H52" s="14" t="s">
        <v>171</v>
      </c>
      <c r="I52" s="15">
        <v>44872</v>
      </c>
      <c r="J52" s="15">
        <f t="shared" si="28"/>
        <v>44902</v>
      </c>
      <c r="K52" s="16">
        <v>1697437</v>
      </c>
      <c r="L52" s="41">
        <f t="shared" ca="1" si="29"/>
        <v>200</v>
      </c>
      <c r="M52" s="17" t="str">
        <f t="shared" ref="M52:M57" ca="1" si="30">IF(L52=0," ",IF(L52&gt;=30,"Муддати тугаган"," "))</f>
        <v>Муддати тугаган</v>
      </c>
    </row>
    <row r="53" spans="1:13" hidden="1" x14ac:dyDescent="0.2">
      <c r="A53" s="12" t="s">
        <v>182</v>
      </c>
      <c r="B53" s="36">
        <v>303391865</v>
      </c>
      <c r="C53" s="13">
        <v>942351976</v>
      </c>
      <c r="D53" s="13"/>
      <c r="E53" s="14" t="s">
        <v>15</v>
      </c>
      <c r="F53" s="14" t="s">
        <v>100</v>
      </c>
      <c r="G53" s="14" t="s">
        <v>493</v>
      </c>
      <c r="H53" s="14" t="s">
        <v>183</v>
      </c>
      <c r="I53" s="15">
        <v>44945</v>
      </c>
      <c r="J53" s="15">
        <f t="shared" si="28"/>
        <v>44975</v>
      </c>
      <c r="K53" s="18">
        <v>15591340</v>
      </c>
      <c r="L53" s="41">
        <f t="shared" ca="1" si="29"/>
        <v>127</v>
      </c>
      <c r="M53" s="17" t="str">
        <f t="shared" ca="1" si="30"/>
        <v>Муддати тугаган</v>
      </c>
    </row>
    <row r="54" spans="1:13" hidden="1" x14ac:dyDescent="0.2">
      <c r="A54" s="12" t="s">
        <v>185</v>
      </c>
      <c r="B54" s="36">
        <v>200173397</v>
      </c>
      <c r="C54" s="13">
        <v>903312244</v>
      </c>
      <c r="D54" s="13"/>
      <c r="E54" s="14" t="s">
        <v>22</v>
      </c>
      <c r="F54" s="14" t="s">
        <v>101</v>
      </c>
      <c r="G54" s="14" t="s">
        <v>493</v>
      </c>
      <c r="H54" s="14" t="s">
        <v>238</v>
      </c>
      <c r="I54" s="15">
        <v>44916</v>
      </c>
      <c r="J54" s="15">
        <f t="shared" si="28"/>
        <v>44946</v>
      </c>
      <c r="K54" s="16">
        <v>1296600</v>
      </c>
      <c r="L54" s="41">
        <f t="shared" ca="1" si="29"/>
        <v>156</v>
      </c>
      <c r="M54" s="17" t="str">
        <f t="shared" ca="1" si="30"/>
        <v>Муддати тугаган</v>
      </c>
    </row>
    <row r="55" spans="1:13" hidden="1" x14ac:dyDescent="0.2">
      <c r="A55" s="12" t="s">
        <v>185</v>
      </c>
      <c r="B55" s="36">
        <v>200173397</v>
      </c>
      <c r="C55" s="13">
        <v>903312244</v>
      </c>
      <c r="D55" s="13"/>
      <c r="E55" s="14" t="s">
        <v>22</v>
      </c>
      <c r="F55" s="14" t="s">
        <v>101</v>
      </c>
      <c r="G55" s="14" t="s">
        <v>493</v>
      </c>
      <c r="H55" s="14" t="s">
        <v>238</v>
      </c>
      <c r="I55" s="15">
        <v>44950</v>
      </c>
      <c r="J55" s="15">
        <f t="shared" si="28"/>
        <v>44980</v>
      </c>
      <c r="K55" s="16">
        <v>1052800</v>
      </c>
      <c r="L55" s="41">
        <f t="shared" ca="1" si="29"/>
        <v>122</v>
      </c>
      <c r="M55" s="17" t="str">
        <f t="shared" ca="1" si="30"/>
        <v>Муддати тугаган</v>
      </c>
    </row>
    <row r="56" spans="1:13" hidden="1" x14ac:dyDescent="0.2">
      <c r="A56" s="12" t="s">
        <v>188</v>
      </c>
      <c r="B56" s="36">
        <v>309836154</v>
      </c>
      <c r="C56" s="13">
        <v>996956090</v>
      </c>
      <c r="D56" s="13"/>
      <c r="E56" s="14" t="s">
        <v>73</v>
      </c>
      <c r="F56" s="14" t="s">
        <v>141</v>
      </c>
      <c r="G56" s="14" t="s">
        <v>493</v>
      </c>
      <c r="H56" s="14" t="s">
        <v>74</v>
      </c>
      <c r="I56" s="15">
        <v>45029</v>
      </c>
      <c r="J56" s="15">
        <f t="shared" ref="J56:J61" si="31">IF(I56&gt;0,I56+30," ")</f>
        <v>45059</v>
      </c>
      <c r="K56" s="16">
        <v>1880000</v>
      </c>
      <c r="L56" s="41">
        <f t="shared" ref="L56:L61" ca="1" si="32">IF(I56&gt;0,(+$A$1-I56),)</f>
        <v>43</v>
      </c>
      <c r="M56" s="17" t="str">
        <f t="shared" ca="1" si="30"/>
        <v>Муддати тугаган</v>
      </c>
    </row>
    <row r="57" spans="1:13" hidden="1" x14ac:dyDescent="0.2">
      <c r="A57" s="12" t="s">
        <v>539</v>
      </c>
      <c r="B57" s="36">
        <v>305863544</v>
      </c>
      <c r="C57" s="13">
        <v>901378919</v>
      </c>
      <c r="D57" s="34"/>
      <c r="E57" s="14" t="s">
        <v>11</v>
      </c>
      <c r="F57" s="14" t="s">
        <v>194</v>
      </c>
      <c r="G57" s="14" t="s">
        <v>493</v>
      </c>
      <c r="H57" s="14" t="s">
        <v>132</v>
      </c>
      <c r="I57" s="15">
        <v>45042</v>
      </c>
      <c r="J57" s="15">
        <f t="shared" si="31"/>
        <v>45072</v>
      </c>
      <c r="K57" s="16">
        <v>3780000</v>
      </c>
      <c r="L57" s="41">
        <f t="shared" ca="1" si="32"/>
        <v>30</v>
      </c>
      <c r="M57" s="17" t="str">
        <f t="shared" ca="1" si="30"/>
        <v>Муддати тугаган</v>
      </c>
    </row>
    <row r="58" spans="1:13" hidden="1" x14ac:dyDescent="0.2">
      <c r="A58" s="12" t="s">
        <v>189</v>
      </c>
      <c r="B58" s="36">
        <v>309810385</v>
      </c>
      <c r="C58" s="13">
        <v>902466601</v>
      </c>
      <c r="D58" s="13"/>
      <c r="E58" s="14" t="s">
        <v>73</v>
      </c>
      <c r="F58" s="14" t="s">
        <v>141</v>
      </c>
      <c r="G58" s="14" t="s">
        <v>493</v>
      </c>
      <c r="H58" s="14" t="s">
        <v>74</v>
      </c>
      <c r="I58" s="15">
        <v>44932</v>
      </c>
      <c r="J58" s="15">
        <f t="shared" si="31"/>
        <v>44962</v>
      </c>
      <c r="K58" s="18">
        <v>3973250</v>
      </c>
      <c r="L58" s="41">
        <f t="shared" ca="1" si="32"/>
        <v>140</v>
      </c>
      <c r="M58" s="17" t="str">
        <f t="shared" ref="M58:M64" ca="1" si="33">IF(L58=0," ",IF(L58&gt;=30,"Муддати тугаган"," "))</f>
        <v>Муддати тугаган</v>
      </c>
    </row>
    <row r="59" spans="1:13" hidden="1" x14ac:dyDescent="0.2">
      <c r="A59" s="21" t="s">
        <v>190</v>
      </c>
      <c r="B59" s="39">
        <v>205281924</v>
      </c>
      <c r="C59" s="22">
        <v>994673544</v>
      </c>
      <c r="D59" s="13"/>
      <c r="E59" s="23" t="s">
        <v>28</v>
      </c>
      <c r="F59" s="23" t="s">
        <v>191</v>
      </c>
      <c r="G59" s="23" t="s">
        <v>493</v>
      </c>
      <c r="H59" s="23" t="s">
        <v>33</v>
      </c>
      <c r="I59" s="24">
        <v>44565</v>
      </c>
      <c r="J59" s="24">
        <f t="shared" si="31"/>
        <v>44595</v>
      </c>
      <c r="K59" s="25">
        <v>1497500</v>
      </c>
      <c r="L59" s="42">
        <f t="shared" ca="1" si="32"/>
        <v>507</v>
      </c>
      <c r="M59" s="53" t="str">
        <f t="shared" ca="1" si="33"/>
        <v>Муддати тугаган</v>
      </c>
    </row>
    <row r="60" spans="1:13" hidden="1" x14ac:dyDescent="0.2">
      <c r="A60" s="12" t="s">
        <v>444</v>
      </c>
      <c r="B60" s="36">
        <v>309717895</v>
      </c>
      <c r="C60" s="13">
        <v>999451523</v>
      </c>
      <c r="D60" s="13"/>
      <c r="E60" s="14" t="s">
        <v>62</v>
      </c>
      <c r="F60" s="14" t="s">
        <v>364</v>
      </c>
      <c r="G60" s="14" t="s">
        <v>493</v>
      </c>
      <c r="H60" s="14" t="s">
        <v>37</v>
      </c>
      <c r="I60" s="15">
        <v>45042</v>
      </c>
      <c r="J60" s="15">
        <f t="shared" si="31"/>
        <v>45072</v>
      </c>
      <c r="K60" s="18">
        <v>1185850</v>
      </c>
      <c r="L60" s="41">
        <f t="shared" ca="1" si="32"/>
        <v>30</v>
      </c>
      <c r="M60" s="17" t="str">
        <f t="shared" ca="1" si="33"/>
        <v>Муддати тугаган</v>
      </c>
    </row>
    <row r="61" spans="1:13" hidden="1" x14ac:dyDescent="0.2">
      <c r="A61" s="12" t="s">
        <v>193</v>
      </c>
      <c r="B61" s="36">
        <v>306621734</v>
      </c>
      <c r="C61" s="13">
        <v>912154251</v>
      </c>
      <c r="D61" s="13"/>
      <c r="E61" s="14" t="s">
        <v>43</v>
      </c>
      <c r="F61" s="14" t="s">
        <v>192</v>
      </c>
      <c r="G61" s="14" t="s">
        <v>493</v>
      </c>
      <c r="H61" s="14" t="s">
        <v>114</v>
      </c>
      <c r="I61" s="15">
        <v>44922</v>
      </c>
      <c r="J61" s="15">
        <f t="shared" si="31"/>
        <v>44952</v>
      </c>
      <c r="K61" s="18">
        <v>2369100</v>
      </c>
      <c r="L61" s="41">
        <f t="shared" ca="1" si="32"/>
        <v>150</v>
      </c>
      <c r="M61" s="17" t="str">
        <f t="shared" ca="1" si="33"/>
        <v>Муддати тугаган</v>
      </c>
    </row>
    <row r="62" spans="1:13" hidden="1" x14ac:dyDescent="0.2">
      <c r="A62" s="12" t="s">
        <v>195</v>
      </c>
      <c r="B62" s="36">
        <v>308064895</v>
      </c>
      <c r="C62" s="13">
        <v>999004322</v>
      </c>
      <c r="D62" s="13"/>
      <c r="E62" s="14" t="s">
        <v>28</v>
      </c>
      <c r="F62" s="14" t="s">
        <v>158</v>
      </c>
      <c r="G62" s="14" t="s">
        <v>493</v>
      </c>
      <c r="H62" s="14" t="s">
        <v>32</v>
      </c>
      <c r="I62" s="15">
        <v>44963</v>
      </c>
      <c r="J62" s="15">
        <f t="shared" ref="J62:J65" si="34">IF(I62&gt;0,I62+30," ")</f>
        <v>44993</v>
      </c>
      <c r="K62" s="16">
        <v>3563500</v>
      </c>
      <c r="L62" s="41">
        <f t="shared" ref="L62:L65" ca="1" si="35">IF(I62&gt;0,(+$A$1-I62),)</f>
        <v>109</v>
      </c>
      <c r="M62" s="17" t="str">
        <f t="shared" ca="1" si="33"/>
        <v>Муддати тугаган</v>
      </c>
    </row>
    <row r="63" spans="1:13" hidden="1" x14ac:dyDescent="0.2">
      <c r="A63" s="12" t="s">
        <v>196</v>
      </c>
      <c r="B63" s="36">
        <v>300388774</v>
      </c>
      <c r="C63" s="13">
        <v>972424327</v>
      </c>
      <c r="D63" s="13"/>
      <c r="E63" s="14" t="s">
        <v>19</v>
      </c>
      <c r="F63" s="14" t="s">
        <v>20</v>
      </c>
      <c r="G63" s="14" t="s">
        <v>493</v>
      </c>
      <c r="H63" s="14" t="s">
        <v>21</v>
      </c>
      <c r="I63" s="15">
        <v>44860</v>
      </c>
      <c r="J63" s="15">
        <f t="shared" si="34"/>
        <v>44890</v>
      </c>
      <c r="K63" s="16">
        <v>4342250</v>
      </c>
      <c r="L63" s="41">
        <f t="shared" ca="1" si="35"/>
        <v>212</v>
      </c>
      <c r="M63" s="17" t="str">
        <f t="shared" ca="1" si="33"/>
        <v>Муддати тугаган</v>
      </c>
    </row>
    <row r="64" spans="1:13" hidden="1" x14ac:dyDescent="0.2">
      <c r="A64" s="12" t="s">
        <v>197</v>
      </c>
      <c r="B64" s="36">
        <v>306664198</v>
      </c>
      <c r="C64" s="13">
        <v>977556637</v>
      </c>
      <c r="D64" s="13"/>
      <c r="E64" s="14" t="s">
        <v>11</v>
      </c>
      <c r="F64" s="14" t="s">
        <v>131</v>
      </c>
      <c r="G64" s="14" t="s">
        <v>493</v>
      </c>
      <c r="H64" s="14" t="s">
        <v>132</v>
      </c>
      <c r="I64" s="15">
        <v>44972</v>
      </c>
      <c r="J64" s="15">
        <f t="shared" si="34"/>
        <v>45002</v>
      </c>
      <c r="K64" s="16">
        <v>2574591</v>
      </c>
      <c r="L64" s="41">
        <f t="shared" ca="1" si="35"/>
        <v>100</v>
      </c>
      <c r="M64" s="17" t="str">
        <f t="shared" ca="1" si="33"/>
        <v>Муддати тугаган</v>
      </c>
    </row>
    <row r="65" spans="1:13" hidden="1" x14ac:dyDescent="0.2">
      <c r="A65" s="12" t="s">
        <v>201</v>
      </c>
      <c r="B65" s="40">
        <v>309015947</v>
      </c>
      <c r="C65" s="13">
        <v>978481110</v>
      </c>
      <c r="D65" s="13"/>
      <c r="E65" s="14" t="s">
        <v>19</v>
      </c>
      <c r="F65" s="14" t="s">
        <v>198</v>
      </c>
      <c r="G65" s="14" t="s">
        <v>493</v>
      </c>
      <c r="H65" s="14" t="s">
        <v>68</v>
      </c>
      <c r="I65" s="15">
        <v>44914</v>
      </c>
      <c r="J65" s="15">
        <f t="shared" si="34"/>
        <v>44944</v>
      </c>
      <c r="K65" s="16">
        <v>9500000</v>
      </c>
      <c r="L65" s="41">
        <f t="shared" ca="1" si="35"/>
        <v>158</v>
      </c>
      <c r="M65" s="17" t="str">
        <f t="shared" ref="M65:M67" ca="1" si="36">IF(L65=0," ",IF(L65&gt;=30,"Муддати тугаган"," "))</f>
        <v>Муддати тугаган</v>
      </c>
    </row>
    <row r="66" spans="1:13" hidden="1" x14ac:dyDescent="0.2">
      <c r="A66" s="12" t="s">
        <v>204</v>
      </c>
      <c r="B66" s="40">
        <v>206987843</v>
      </c>
      <c r="C66" s="13">
        <v>916585638</v>
      </c>
      <c r="D66" s="13"/>
      <c r="E66" s="14" t="s">
        <v>22</v>
      </c>
      <c r="F66" s="14" t="s">
        <v>130</v>
      </c>
      <c r="G66" s="14" t="s">
        <v>493</v>
      </c>
      <c r="H66" s="14" t="s">
        <v>24</v>
      </c>
      <c r="I66" s="15">
        <v>45021</v>
      </c>
      <c r="J66" s="15">
        <f t="shared" ref="J66:J70" si="37">IF(I66&gt;0,I66+30," ")</f>
        <v>45051</v>
      </c>
      <c r="K66" s="16">
        <v>211000</v>
      </c>
      <c r="L66" s="41">
        <f t="shared" ref="L66:L70" ca="1" si="38">IF(I66&gt;0,(+$A$1-I66),)</f>
        <v>51</v>
      </c>
      <c r="M66" s="17" t="str">
        <f t="shared" ca="1" si="36"/>
        <v>Муддати тугаган</v>
      </c>
    </row>
    <row r="67" spans="1:13" hidden="1" x14ac:dyDescent="0.2">
      <c r="A67" s="12" t="s">
        <v>206</v>
      </c>
      <c r="B67" s="36">
        <v>301312615</v>
      </c>
      <c r="C67" s="13"/>
      <c r="D67" s="13"/>
      <c r="E67" s="14" t="s">
        <v>28</v>
      </c>
      <c r="F67" s="14" t="s">
        <v>207</v>
      </c>
      <c r="G67" s="14" t="s">
        <v>493</v>
      </c>
      <c r="H67" s="14" t="s">
        <v>475</v>
      </c>
      <c r="I67" s="15">
        <v>44977</v>
      </c>
      <c r="J67" s="15">
        <f t="shared" si="37"/>
        <v>45007</v>
      </c>
      <c r="K67" s="28">
        <v>1522040</v>
      </c>
      <c r="L67" s="41">
        <f t="shared" ca="1" si="38"/>
        <v>95</v>
      </c>
      <c r="M67" s="17" t="str">
        <f t="shared" ca="1" si="36"/>
        <v>Муддати тугаган</v>
      </c>
    </row>
    <row r="68" spans="1:13" hidden="1" x14ac:dyDescent="0.2">
      <c r="A68" s="12" t="s">
        <v>212</v>
      </c>
      <c r="B68" s="36">
        <v>205712703</v>
      </c>
      <c r="C68" s="13"/>
      <c r="D68" s="13"/>
      <c r="E68" s="14" t="s">
        <v>28</v>
      </c>
      <c r="F68" s="14" t="s">
        <v>77</v>
      </c>
      <c r="G68" s="14" t="s">
        <v>493</v>
      </c>
      <c r="H68" s="14" t="s">
        <v>78</v>
      </c>
      <c r="I68" s="15">
        <v>44923</v>
      </c>
      <c r="J68" s="15">
        <f t="shared" si="37"/>
        <v>44953</v>
      </c>
      <c r="K68" s="16">
        <v>473775</v>
      </c>
      <c r="L68" s="41">
        <f t="shared" ca="1" si="38"/>
        <v>149</v>
      </c>
      <c r="M68" s="17" t="str">
        <f t="shared" ref="M68:M73" ca="1" si="39">IF(L68=0," ",IF(L68&gt;=30,"Муддати тугаган"," "))</f>
        <v>Муддати тугаган</v>
      </c>
    </row>
    <row r="69" spans="1:13" hidden="1" x14ac:dyDescent="0.2">
      <c r="A69" s="12" t="s">
        <v>212</v>
      </c>
      <c r="B69" s="36">
        <v>205712703</v>
      </c>
      <c r="C69" s="13"/>
      <c r="D69" s="13"/>
      <c r="E69" s="14" t="s">
        <v>28</v>
      </c>
      <c r="F69" s="14" t="s">
        <v>77</v>
      </c>
      <c r="G69" s="14" t="s">
        <v>493</v>
      </c>
      <c r="H69" s="14" t="s">
        <v>78</v>
      </c>
      <c r="I69" s="15">
        <v>44932</v>
      </c>
      <c r="J69" s="15">
        <f t="shared" si="37"/>
        <v>44962</v>
      </c>
      <c r="K69" s="16">
        <v>1034900</v>
      </c>
      <c r="L69" s="41">
        <f t="shared" ca="1" si="38"/>
        <v>140</v>
      </c>
      <c r="M69" s="17" t="str">
        <f t="shared" ca="1" si="39"/>
        <v>Муддати тугаган</v>
      </c>
    </row>
    <row r="70" spans="1:13" hidden="1" x14ac:dyDescent="0.2">
      <c r="A70" s="12" t="s">
        <v>212</v>
      </c>
      <c r="B70" s="36">
        <v>205712703</v>
      </c>
      <c r="C70" s="13"/>
      <c r="D70" s="13"/>
      <c r="E70" s="14" t="s">
        <v>28</v>
      </c>
      <c r="F70" s="14" t="s">
        <v>77</v>
      </c>
      <c r="G70" s="14" t="s">
        <v>493</v>
      </c>
      <c r="H70" s="14" t="s">
        <v>78</v>
      </c>
      <c r="I70" s="15">
        <v>44930</v>
      </c>
      <c r="J70" s="15">
        <f t="shared" si="37"/>
        <v>44960</v>
      </c>
      <c r="K70" s="16">
        <v>627000</v>
      </c>
      <c r="L70" s="41">
        <f t="shared" ca="1" si="38"/>
        <v>142</v>
      </c>
      <c r="M70" s="17" t="str">
        <f t="shared" ca="1" si="39"/>
        <v>Муддати тугаган</v>
      </c>
    </row>
    <row r="71" spans="1:13" hidden="1" x14ac:dyDescent="0.2">
      <c r="A71" s="12" t="s">
        <v>569</v>
      </c>
      <c r="B71" s="36">
        <v>305950950</v>
      </c>
      <c r="C71" s="13">
        <v>946496394</v>
      </c>
      <c r="D71" s="13"/>
      <c r="E71" s="14" t="s">
        <v>11</v>
      </c>
      <c r="F71" s="14" t="s">
        <v>131</v>
      </c>
      <c r="G71" s="14" t="s">
        <v>493</v>
      </c>
      <c r="H71" s="14" t="s">
        <v>526</v>
      </c>
      <c r="I71" s="15">
        <v>45028</v>
      </c>
      <c r="J71" s="15">
        <f t="shared" ref="J71:J77" si="40">IF(I71&gt;0,I71+30," ")</f>
        <v>45058</v>
      </c>
      <c r="K71" s="16">
        <v>4012450</v>
      </c>
      <c r="L71" s="41">
        <f t="shared" ref="L71:L77" ca="1" si="41">IF(I71&gt;0,(+$A$1-I71),)</f>
        <v>44</v>
      </c>
      <c r="M71" s="17" t="str">
        <f t="shared" ca="1" si="39"/>
        <v>Муддати тугаган</v>
      </c>
    </row>
    <row r="72" spans="1:13" hidden="1" x14ac:dyDescent="0.2">
      <c r="A72" s="12" t="s">
        <v>214</v>
      </c>
      <c r="B72" s="36">
        <v>309217821</v>
      </c>
      <c r="C72" s="13">
        <v>996750093</v>
      </c>
      <c r="D72" s="13"/>
      <c r="E72" s="14" t="s">
        <v>19</v>
      </c>
      <c r="F72" s="14" t="s">
        <v>198</v>
      </c>
      <c r="G72" s="14" t="s">
        <v>493</v>
      </c>
      <c r="H72" s="14" t="s">
        <v>68</v>
      </c>
      <c r="I72" s="15">
        <v>44966</v>
      </c>
      <c r="J72" s="15">
        <f t="shared" si="40"/>
        <v>44996</v>
      </c>
      <c r="K72" s="16">
        <v>6715000</v>
      </c>
      <c r="L72" s="41">
        <f t="shared" ca="1" si="41"/>
        <v>106</v>
      </c>
      <c r="M72" s="17" t="str">
        <f t="shared" ca="1" si="39"/>
        <v>Муддати тугаган</v>
      </c>
    </row>
    <row r="73" spans="1:13" hidden="1" x14ac:dyDescent="0.2">
      <c r="A73" s="12" t="s">
        <v>215</v>
      </c>
      <c r="B73" s="36">
        <v>301491014</v>
      </c>
      <c r="C73" s="13">
        <v>906077171</v>
      </c>
      <c r="D73" s="13"/>
      <c r="E73" s="14" t="s">
        <v>43</v>
      </c>
      <c r="F73" s="14" t="s">
        <v>102</v>
      </c>
      <c r="G73" s="14" t="s">
        <v>493</v>
      </c>
      <c r="H73" s="14" t="s">
        <v>521</v>
      </c>
      <c r="I73" s="15">
        <v>45023</v>
      </c>
      <c r="J73" s="15">
        <f t="shared" si="40"/>
        <v>45053</v>
      </c>
      <c r="K73" s="16">
        <v>868000</v>
      </c>
      <c r="L73" s="41">
        <f t="shared" ca="1" si="41"/>
        <v>49</v>
      </c>
      <c r="M73" s="17" t="str">
        <f t="shared" ca="1" si="39"/>
        <v>Муддати тугаган</v>
      </c>
    </row>
    <row r="74" spans="1:13" hidden="1" x14ac:dyDescent="0.2">
      <c r="A74" s="12" t="s">
        <v>216</v>
      </c>
      <c r="B74" s="36">
        <v>203600170</v>
      </c>
      <c r="C74" s="13">
        <v>972444451</v>
      </c>
      <c r="D74" s="13"/>
      <c r="E74" s="14" t="s">
        <v>19</v>
      </c>
      <c r="F74" s="14" t="s">
        <v>93</v>
      </c>
      <c r="G74" s="14" t="s">
        <v>493</v>
      </c>
      <c r="H74" s="14" t="s">
        <v>68</v>
      </c>
      <c r="I74" s="15">
        <v>44974</v>
      </c>
      <c r="J74" s="15">
        <f t="shared" si="40"/>
        <v>45004</v>
      </c>
      <c r="K74" s="16">
        <v>14599460</v>
      </c>
      <c r="L74" s="41">
        <f t="shared" ca="1" si="41"/>
        <v>98</v>
      </c>
      <c r="M74" s="17" t="str">
        <f t="shared" ref="M74:M81" ca="1" si="42">IF(L74=0," ",IF(L74&gt;=30,"Муддати тугаган"," "))</f>
        <v>Муддати тугаган</v>
      </c>
    </row>
    <row r="75" spans="1:13" hidden="1" x14ac:dyDescent="0.2">
      <c r="A75" s="12" t="s">
        <v>216</v>
      </c>
      <c r="B75" s="36">
        <v>203600170</v>
      </c>
      <c r="C75" s="13">
        <v>972444451</v>
      </c>
      <c r="D75" s="13"/>
      <c r="E75" s="14" t="s">
        <v>19</v>
      </c>
      <c r="F75" s="14" t="s">
        <v>93</v>
      </c>
      <c r="G75" s="14" t="s">
        <v>493</v>
      </c>
      <c r="H75" s="14" t="s">
        <v>68</v>
      </c>
      <c r="I75" s="15">
        <v>44970</v>
      </c>
      <c r="J75" s="15">
        <f t="shared" si="40"/>
        <v>45000</v>
      </c>
      <c r="K75" s="16">
        <v>1650000</v>
      </c>
      <c r="L75" s="41">
        <f t="shared" ca="1" si="41"/>
        <v>102</v>
      </c>
      <c r="M75" s="17" t="str">
        <f t="shared" ca="1" si="42"/>
        <v>Муддати тугаган</v>
      </c>
    </row>
    <row r="76" spans="1:13" hidden="1" x14ac:dyDescent="0.2">
      <c r="A76" s="12" t="s">
        <v>217</v>
      </c>
      <c r="B76" s="36">
        <v>302654094</v>
      </c>
      <c r="C76" s="13">
        <v>975150008</v>
      </c>
      <c r="D76" s="13"/>
      <c r="E76" s="14" t="s">
        <v>15</v>
      </c>
      <c r="F76" s="14" t="s">
        <v>100</v>
      </c>
      <c r="G76" s="14" t="s">
        <v>493</v>
      </c>
      <c r="H76" s="14" t="s">
        <v>183</v>
      </c>
      <c r="I76" s="15">
        <v>44986</v>
      </c>
      <c r="J76" s="15">
        <f t="shared" si="40"/>
        <v>45016</v>
      </c>
      <c r="K76" s="16">
        <v>5793000</v>
      </c>
      <c r="L76" s="41">
        <f t="shared" ca="1" si="41"/>
        <v>86</v>
      </c>
      <c r="M76" s="17" t="str">
        <f t="shared" ca="1" si="42"/>
        <v>Муддати тугаган</v>
      </c>
    </row>
    <row r="77" spans="1:13" hidden="1" x14ac:dyDescent="0.2">
      <c r="A77" s="12" t="s">
        <v>514</v>
      </c>
      <c r="B77" s="36">
        <v>301336047</v>
      </c>
      <c r="C77" s="13">
        <v>997333352</v>
      </c>
      <c r="D77" s="13"/>
      <c r="E77" s="14" t="s">
        <v>62</v>
      </c>
      <c r="F77" s="14" t="s">
        <v>256</v>
      </c>
      <c r="G77" s="14" t="s">
        <v>493</v>
      </c>
      <c r="H77" s="14" t="s">
        <v>37</v>
      </c>
      <c r="I77" s="15">
        <v>44963</v>
      </c>
      <c r="J77" s="15">
        <f t="shared" si="40"/>
        <v>44993</v>
      </c>
      <c r="K77" s="16">
        <v>824560</v>
      </c>
      <c r="L77" s="41">
        <f t="shared" ca="1" si="41"/>
        <v>109</v>
      </c>
      <c r="M77" s="17" t="str">
        <f t="shared" ca="1" si="42"/>
        <v>Муддати тугаган</v>
      </c>
    </row>
    <row r="78" spans="1:13" hidden="1" x14ac:dyDescent="0.2">
      <c r="A78" s="12" t="s">
        <v>218</v>
      </c>
      <c r="B78" s="36">
        <v>306815934</v>
      </c>
      <c r="C78" s="13">
        <v>934080801</v>
      </c>
      <c r="D78" s="13"/>
      <c r="E78" s="14" t="s">
        <v>53</v>
      </c>
      <c r="F78" s="14" t="s">
        <v>155</v>
      </c>
      <c r="G78" s="14" t="s">
        <v>493</v>
      </c>
      <c r="H78" s="14" t="s">
        <v>57</v>
      </c>
      <c r="I78" s="15">
        <v>44957</v>
      </c>
      <c r="J78" s="15">
        <f t="shared" ref="J78:J86" si="43">IF(I78&gt;0,I78+30," ")</f>
        <v>44987</v>
      </c>
      <c r="K78" s="16">
        <v>1269500</v>
      </c>
      <c r="L78" s="41">
        <f t="shared" ref="L78:L86" ca="1" si="44">IF(I78&gt;0,(+$A$1-I78),)</f>
        <v>115</v>
      </c>
      <c r="M78" s="17" t="str">
        <f t="shared" ca="1" si="42"/>
        <v>Муддати тугаган</v>
      </c>
    </row>
    <row r="79" spans="1:13" hidden="1" x14ac:dyDescent="0.2">
      <c r="A79" s="12" t="s">
        <v>218</v>
      </c>
      <c r="B79" s="36">
        <v>306815934</v>
      </c>
      <c r="C79" s="13">
        <v>934080801</v>
      </c>
      <c r="D79" s="13"/>
      <c r="E79" s="14" t="s">
        <v>53</v>
      </c>
      <c r="F79" s="14" t="s">
        <v>155</v>
      </c>
      <c r="G79" s="14" t="s">
        <v>493</v>
      </c>
      <c r="H79" s="14" t="s">
        <v>57</v>
      </c>
      <c r="I79" s="15">
        <v>44970</v>
      </c>
      <c r="J79" s="15">
        <f t="shared" si="43"/>
        <v>45000</v>
      </c>
      <c r="K79" s="16">
        <v>6923000</v>
      </c>
      <c r="L79" s="41">
        <f t="shared" ca="1" si="44"/>
        <v>102</v>
      </c>
      <c r="M79" s="17" t="str">
        <f t="shared" ca="1" si="42"/>
        <v>Муддати тугаган</v>
      </c>
    </row>
    <row r="80" spans="1:13" hidden="1" x14ac:dyDescent="0.2">
      <c r="A80" s="12" t="s">
        <v>568</v>
      </c>
      <c r="B80" s="36">
        <v>308521912</v>
      </c>
      <c r="C80" s="13">
        <v>916806686</v>
      </c>
      <c r="D80" s="13"/>
      <c r="E80" s="14" t="s">
        <v>22</v>
      </c>
      <c r="F80" s="14" t="s">
        <v>535</v>
      </c>
      <c r="G80" s="14" t="s">
        <v>493</v>
      </c>
      <c r="H80" s="14" t="s">
        <v>149</v>
      </c>
      <c r="I80" s="15">
        <v>45026</v>
      </c>
      <c r="J80" s="15">
        <f t="shared" si="43"/>
        <v>45056</v>
      </c>
      <c r="K80" s="18">
        <v>547960</v>
      </c>
      <c r="L80" s="41">
        <f t="shared" ca="1" si="44"/>
        <v>46</v>
      </c>
      <c r="M80" s="17" t="str">
        <f t="shared" ca="1" si="42"/>
        <v>Муддати тугаган</v>
      </c>
    </row>
    <row r="81" spans="1:13" hidden="1" x14ac:dyDescent="0.2">
      <c r="A81" s="12" t="s">
        <v>509</v>
      </c>
      <c r="B81" s="36">
        <v>309565840</v>
      </c>
      <c r="C81" s="13">
        <v>913967700</v>
      </c>
      <c r="D81" s="13"/>
      <c r="E81" s="14" t="s">
        <v>22</v>
      </c>
      <c r="F81" s="14" t="s">
        <v>170</v>
      </c>
      <c r="G81" s="14" t="s">
        <v>493</v>
      </c>
      <c r="H81" s="14" t="s">
        <v>149</v>
      </c>
      <c r="I81" s="15">
        <v>44958</v>
      </c>
      <c r="J81" s="15">
        <f t="shared" si="43"/>
        <v>44988</v>
      </c>
      <c r="K81" s="16">
        <v>406800</v>
      </c>
      <c r="L81" s="41">
        <f t="shared" ca="1" si="44"/>
        <v>114</v>
      </c>
      <c r="M81" s="17" t="str">
        <f t="shared" ca="1" si="42"/>
        <v>Муддати тугаган</v>
      </c>
    </row>
    <row r="82" spans="1:13" hidden="1" x14ac:dyDescent="0.2">
      <c r="A82" s="12" t="s">
        <v>220</v>
      </c>
      <c r="B82" s="36">
        <v>201741496</v>
      </c>
      <c r="C82" s="34">
        <v>908807823</v>
      </c>
      <c r="D82" s="13"/>
      <c r="E82" s="14" t="s">
        <v>43</v>
      </c>
      <c r="F82" s="14" t="s">
        <v>192</v>
      </c>
      <c r="G82" s="14" t="s">
        <v>493</v>
      </c>
      <c r="H82" s="14" t="s">
        <v>114</v>
      </c>
      <c r="I82" s="15">
        <v>44888</v>
      </c>
      <c r="J82" s="15">
        <f t="shared" si="43"/>
        <v>44918</v>
      </c>
      <c r="K82" s="16">
        <v>5419750</v>
      </c>
      <c r="L82" s="41">
        <f t="shared" ca="1" si="44"/>
        <v>184</v>
      </c>
      <c r="M82" s="17" t="str">
        <f t="shared" ref="M82:M88" ca="1" si="45">IF(L82=0," ",IF(L82&gt;=30,"Муддати тугаган"," "))</f>
        <v>Муддати тугаган</v>
      </c>
    </row>
    <row r="83" spans="1:13" hidden="1" x14ac:dyDescent="0.2">
      <c r="A83" s="12" t="s">
        <v>220</v>
      </c>
      <c r="B83" s="36">
        <v>201741496</v>
      </c>
      <c r="C83" s="34">
        <v>908807823</v>
      </c>
      <c r="D83" s="13"/>
      <c r="E83" s="14" t="s">
        <v>43</v>
      </c>
      <c r="F83" s="14" t="s">
        <v>192</v>
      </c>
      <c r="G83" s="14" t="s">
        <v>493</v>
      </c>
      <c r="H83" s="14" t="s">
        <v>114</v>
      </c>
      <c r="I83" s="15">
        <v>44939</v>
      </c>
      <c r="J83" s="15">
        <f t="shared" si="43"/>
        <v>44969</v>
      </c>
      <c r="K83" s="16">
        <v>4030000</v>
      </c>
      <c r="L83" s="41">
        <f t="shared" ca="1" si="44"/>
        <v>133</v>
      </c>
      <c r="M83" s="17" t="str">
        <f t="shared" ca="1" si="45"/>
        <v>Муддати тугаган</v>
      </c>
    </row>
    <row r="84" spans="1:13" hidden="1" x14ac:dyDescent="0.2">
      <c r="A84" s="12" t="s">
        <v>220</v>
      </c>
      <c r="B84" s="36">
        <v>201741496</v>
      </c>
      <c r="C84" s="34">
        <v>908807823</v>
      </c>
      <c r="D84" s="13"/>
      <c r="E84" s="14" t="s">
        <v>43</v>
      </c>
      <c r="F84" s="14" t="s">
        <v>192</v>
      </c>
      <c r="G84" s="14" t="s">
        <v>493</v>
      </c>
      <c r="H84" s="14" t="s">
        <v>114</v>
      </c>
      <c r="I84" s="15">
        <v>44908</v>
      </c>
      <c r="J84" s="15">
        <f t="shared" si="43"/>
        <v>44938</v>
      </c>
      <c r="K84" s="16">
        <v>3147000</v>
      </c>
      <c r="L84" s="41">
        <f t="shared" ca="1" si="44"/>
        <v>164</v>
      </c>
      <c r="M84" s="17" t="str">
        <f t="shared" ca="1" si="45"/>
        <v>Муддати тугаган</v>
      </c>
    </row>
    <row r="85" spans="1:13" hidden="1" x14ac:dyDescent="0.2">
      <c r="A85" s="21" t="s">
        <v>221</v>
      </c>
      <c r="B85" s="39">
        <v>201761155</v>
      </c>
      <c r="C85" s="22">
        <v>993230307</v>
      </c>
      <c r="D85" s="22"/>
      <c r="E85" s="23" t="s">
        <v>28</v>
      </c>
      <c r="F85" s="23" t="s">
        <v>191</v>
      </c>
      <c r="G85" s="23" t="s">
        <v>493</v>
      </c>
      <c r="H85" s="23" t="s">
        <v>33</v>
      </c>
      <c r="I85" s="24">
        <v>44543</v>
      </c>
      <c r="J85" s="24">
        <f t="shared" si="43"/>
        <v>44573</v>
      </c>
      <c r="K85" s="33">
        <v>4147700</v>
      </c>
      <c r="L85" s="42">
        <f t="shared" ca="1" si="44"/>
        <v>529</v>
      </c>
      <c r="M85" s="53" t="str">
        <f t="shared" ca="1" si="45"/>
        <v>Муддати тугаган</v>
      </c>
    </row>
    <row r="86" spans="1:13" hidden="1" x14ac:dyDescent="0.2">
      <c r="A86" s="12" t="s">
        <v>222</v>
      </c>
      <c r="B86" s="36">
        <v>309197151</v>
      </c>
      <c r="C86" s="13">
        <v>973950320</v>
      </c>
      <c r="D86" s="13"/>
      <c r="E86" s="14" t="s">
        <v>62</v>
      </c>
      <c r="F86" s="14" t="s">
        <v>62</v>
      </c>
      <c r="G86" s="14" t="s">
        <v>493</v>
      </c>
      <c r="H86" s="14" t="s">
        <v>67</v>
      </c>
      <c r="I86" s="15">
        <v>44979</v>
      </c>
      <c r="J86" s="15">
        <f t="shared" si="43"/>
        <v>45009</v>
      </c>
      <c r="K86" s="19">
        <v>1908750</v>
      </c>
      <c r="L86" s="41">
        <f t="shared" ca="1" si="44"/>
        <v>93</v>
      </c>
      <c r="M86" s="17" t="str">
        <f t="shared" ca="1" si="45"/>
        <v>Муддати тугаган</v>
      </c>
    </row>
    <row r="87" spans="1:13" hidden="1" x14ac:dyDescent="0.2">
      <c r="A87" s="12" t="s">
        <v>223</v>
      </c>
      <c r="B87" s="36">
        <v>301630694</v>
      </c>
      <c r="C87" s="27">
        <v>943590080</v>
      </c>
      <c r="D87" s="13"/>
      <c r="E87" s="14" t="s">
        <v>11</v>
      </c>
      <c r="F87" s="14" t="s">
        <v>107</v>
      </c>
      <c r="G87" s="14" t="s">
        <v>493</v>
      </c>
      <c r="H87" s="14" t="s">
        <v>108</v>
      </c>
      <c r="I87" s="15">
        <v>45019</v>
      </c>
      <c r="J87" s="15">
        <f t="shared" ref="J87:J90" si="46">IF(I87&gt;0,I87+30," ")</f>
        <v>45049</v>
      </c>
      <c r="K87" s="16">
        <v>2003810</v>
      </c>
      <c r="L87" s="41">
        <f t="shared" ref="L87:L90" ca="1" si="47">IF(I87&gt;0,(+$A$1-I87),)</f>
        <v>53</v>
      </c>
      <c r="M87" s="17" t="str">
        <f t="shared" ca="1" si="45"/>
        <v>Муддати тугаган</v>
      </c>
    </row>
    <row r="88" spans="1:13" hidden="1" x14ac:dyDescent="0.2">
      <c r="A88" s="12" t="s">
        <v>224</v>
      </c>
      <c r="B88" s="36">
        <v>307328004</v>
      </c>
      <c r="C88" s="13"/>
      <c r="D88" s="13"/>
      <c r="E88" s="14" t="s">
        <v>28</v>
      </c>
      <c r="F88" s="14" t="s">
        <v>158</v>
      </c>
      <c r="G88" s="14" t="s">
        <v>493</v>
      </c>
      <c r="H88" s="14" t="s">
        <v>32</v>
      </c>
      <c r="I88" s="15">
        <v>45015</v>
      </c>
      <c r="J88" s="15">
        <f t="shared" si="46"/>
        <v>45045</v>
      </c>
      <c r="K88" s="16">
        <v>337200</v>
      </c>
      <c r="L88" s="41">
        <f t="shared" ca="1" si="47"/>
        <v>57</v>
      </c>
      <c r="M88" s="17" t="str">
        <f t="shared" ca="1" si="45"/>
        <v>Муддати тугаган</v>
      </c>
    </row>
    <row r="89" spans="1:13" hidden="1" x14ac:dyDescent="0.2">
      <c r="A89" s="12" t="s">
        <v>510</v>
      </c>
      <c r="B89" s="36">
        <v>308678835</v>
      </c>
      <c r="C89" s="13">
        <v>905705618</v>
      </c>
      <c r="D89" s="13"/>
      <c r="E89" s="14" t="s">
        <v>22</v>
      </c>
      <c r="F89" s="14" t="s">
        <v>23</v>
      </c>
      <c r="G89" s="14" t="s">
        <v>493</v>
      </c>
      <c r="H89" s="14" t="s">
        <v>87</v>
      </c>
      <c r="I89" s="15">
        <v>45034</v>
      </c>
      <c r="J89" s="15">
        <f t="shared" si="46"/>
        <v>45064</v>
      </c>
      <c r="K89" s="18">
        <v>7582300</v>
      </c>
      <c r="L89" s="41">
        <f t="shared" ca="1" si="47"/>
        <v>38</v>
      </c>
      <c r="M89" s="17" t="str">
        <f t="shared" ref="M89:M91" ca="1" si="48">IF(L89=0," ",IF(L89&gt;=30,"Муддати тугаган"," "))</f>
        <v>Муддати тугаган</v>
      </c>
    </row>
    <row r="90" spans="1:13" hidden="1" x14ac:dyDescent="0.2">
      <c r="A90" s="12" t="s">
        <v>226</v>
      </c>
      <c r="B90" s="36">
        <v>305942651</v>
      </c>
      <c r="C90" s="13">
        <v>990290050</v>
      </c>
      <c r="D90" s="13"/>
      <c r="E90" s="14" t="s">
        <v>13</v>
      </c>
      <c r="F90" s="14" t="s">
        <v>160</v>
      </c>
      <c r="G90" s="14" t="s">
        <v>493</v>
      </c>
      <c r="H90" s="14" t="s">
        <v>39</v>
      </c>
      <c r="I90" s="15">
        <v>44960</v>
      </c>
      <c r="J90" s="15">
        <f t="shared" si="46"/>
        <v>44990</v>
      </c>
      <c r="K90" s="16">
        <v>3231400</v>
      </c>
      <c r="L90" s="41">
        <f t="shared" ca="1" si="47"/>
        <v>112</v>
      </c>
      <c r="M90" s="17" t="str">
        <f t="shared" ca="1" si="48"/>
        <v>Муддати тугаган</v>
      </c>
    </row>
    <row r="91" spans="1:13" hidden="1" x14ac:dyDescent="0.2">
      <c r="A91" s="12" t="s">
        <v>228</v>
      </c>
      <c r="B91" s="36">
        <v>305741292</v>
      </c>
      <c r="C91" s="13">
        <v>979607545</v>
      </c>
      <c r="D91" s="13"/>
      <c r="E91" s="14" t="s">
        <v>22</v>
      </c>
      <c r="F91" s="14" t="s">
        <v>22</v>
      </c>
      <c r="G91" s="14" t="s">
        <v>493</v>
      </c>
      <c r="H91" s="14" t="s">
        <v>89</v>
      </c>
      <c r="I91" s="15">
        <v>45023</v>
      </c>
      <c r="J91" s="15">
        <f t="shared" ref="J91:J94" si="49">IF(I91&gt;0,I91+30," ")</f>
        <v>45053</v>
      </c>
      <c r="K91" s="18">
        <v>3188575</v>
      </c>
      <c r="L91" s="41">
        <f t="shared" ref="L91:L94" ca="1" si="50">IF(I91&gt;0,(+$A$1-I91),)</f>
        <v>49</v>
      </c>
      <c r="M91" s="17" t="str">
        <f t="shared" ca="1" si="48"/>
        <v>Муддати тугаган</v>
      </c>
    </row>
    <row r="92" spans="1:13" hidden="1" x14ac:dyDescent="0.2">
      <c r="A92" s="12" t="s">
        <v>354</v>
      </c>
      <c r="B92" s="36">
        <v>300385201</v>
      </c>
      <c r="C92" s="13">
        <v>911200044</v>
      </c>
      <c r="D92" s="13"/>
      <c r="E92" s="14" t="s">
        <v>22</v>
      </c>
      <c r="F92" s="14" t="s">
        <v>22</v>
      </c>
      <c r="G92" s="14" t="s">
        <v>493</v>
      </c>
      <c r="H92" s="14" t="s">
        <v>99</v>
      </c>
      <c r="I92" s="15">
        <v>44900</v>
      </c>
      <c r="J92" s="15">
        <f t="shared" si="49"/>
        <v>44930</v>
      </c>
      <c r="K92" s="16">
        <v>8379625</v>
      </c>
      <c r="L92" s="41">
        <f t="shared" ca="1" si="50"/>
        <v>172</v>
      </c>
      <c r="M92" s="17" t="str">
        <f t="shared" ref="M92:M103" ca="1" si="51">IF(L92=0," ",IF(L92&gt;=30,"Муддати тугаган"," "))</f>
        <v>Муддати тугаган</v>
      </c>
    </row>
    <row r="93" spans="1:13" hidden="1" x14ac:dyDescent="0.2">
      <c r="A93" s="12" t="s">
        <v>229</v>
      </c>
      <c r="B93" s="36">
        <v>306205221</v>
      </c>
      <c r="C93" s="13">
        <v>975505575</v>
      </c>
      <c r="D93" s="13"/>
      <c r="E93" s="14" t="s">
        <v>19</v>
      </c>
      <c r="F93" s="14" t="s">
        <v>93</v>
      </c>
      <c r="G93" s="14" t="s">
        <v>493</v>
      </c>
      <c r="H93" s="14" t="s">
        <v>68</v>
      </c>
      <c r="I93" s="15">
        <v>44902</v>
      </c>
      <c r="J93" s="15">
        <f t="shared" si="49"/>
        <v>44932</v>
      </c>
      <c r="K93" s="16">
        <v>2653125</v>
      </c>
      <c r="L93" s="41">
        <f t="shared" ca="1" si="50"/>
        <v>170</v>
      </c>
      <c r="M93" s="17" t="str">
        <f t="shared" ca="1" si="51"/>
        <v>Муддати тугаган</v>
      </c>
    </row>
    <row r="94" spans="1:13" hidden="1" x14ac:dyDescent="0.2">
      <c r="A94" s="12" t="s">
        <v>523</v>
      </c>
      <c r="B94" s="36">
        <v>203508822</v>
      </c>
      <c r="C94" s="13">
        <v>955353530</v>
      </c>
      <c r="D94" s="13"/>
      <c r="E94" s="14" t="s">
        <v>11</v>
      </c>
      <c r="F94" s="14" t="s">
        <v>227</v>
      </c>
      <c r="G94" s="14" t="s">
        <v>493</v>
      </c>
      <c r="H94" s="14" t="s">
        <v>512</v>
      </c>
      <c r="I94" s="15">
        <v>44978</v>
      </c>
      <c r="J94" s="15">
        <f t="shared" si="49"/>
        <v>45008</v>
      </c>
      <c r="K94" s="16">
        <v>71000</v>
      </c>
      <c r="L94" s="41">
        <f t="shared" ca="1" si="50"/>
        <v>94</v>
      </c>
      <c r="M94" s="17" t="str">
        <f t="shared" ca="1" si="51"/>
        <v>Муддати тугаган</v>
      </c>
    </row>
    <row r="95" spans="1:13" hidden="1" x14ac:dyDescent="0.2">
      <c r="A95" s="12" t="s">
        <v>230</v>
      </c>
      <c r="B95" s="36">
        <v>308990852</v>
      </c>
      <c r="C95" s="13"/>
      <c r="D95" s="13"/>
      <c r="E95" s="14" t="s">
        <v>43</v>
      </c>
      <c r="F95" s="14" t="s">
        <v>102</v>
      </c>
      <c r="G95" s="14" t="s">
        <v>493</v>
      </c>
      <c r="H95" s="14" t="s">
        <v>44</v>
      </c>
      <c r="I95" s="15">
        <v>44644</v>
      </c>
      <c r="J95" s="15">
        <f t="shared" ref="J95:J104" si="52">IF(I95&gt;0,I95+30," ")</f>
        <v>44674</v>
      </c>
      <c r="K95" s="16">
        <v>3249000</v>
      </c>
      <c r="L95" s="41">
        <f t="shared" ref="L95:L104" ca="1" si="53">IF(I95&gt;0,(+$A$1-I95),)</f>
        <v>428</v>
      </c>
      <c r="M95" s="17" t="str">
        <f t="shared" ca="1" si="51"/>
        <v>Муддати тугаган</v>
      </c>
    </row>
    <row r="96" spans="1:13" hidden="1" x14ac:dyDescent="0.2">
      <c r="A96" s="12" t="s">
        <v>231</v>
      </c>
      <c r="B96" s="36">
        <v>309909885</v>
      </c>
      <c r="C96" s="13"/>
      <c r="D96" s="13"/>
      <c r="E96" s="14" t="s">
        <v>22</v>
      </c>
      <c r="F96" s="14" t="s">
        <v>232</v>
      </c>
      <c r="G96" s="14" t="s">
        <v>493</v>
      </c>
      <c r="H96" s="14" t="s">
        <v>89</v>
      </c>
      <c r="I96" s="15">
        <v>45026</v>
      </c>
      <c r="J96" s="15">
        <f t="shared" si="52"/>
        <v>45056</v>
      </c>
      <c r="K96" s="16">
        <v>590000</v>
      </c>
      <c r="L96" s="41">
        <f t="shared" ca="1" si="53"/>
        <v>46</v>
      </c>
      <c r="M96" s="17" t="str">
        <f t="shared" ca="1" si="51"/>
        <v>Муддати тугаган</v>
      </c>
    </row>
    <row r="97" spans="1:13" hidden="1" x14ac:dyDescent="0.2">
      <c r="A97" s="12" t="s">
        <v>233</v>
      </c>
      <c r="B97" s="36">
        <v>303502504</v>
      </c>
      <c r="C97" s="13"/>
      <c r="D97" s="13"/>
      <c r="E97" s="14" t="s">
        <v>61</v>
      </c>
      <c r="F97" s="14"/>
      <c r="G97" s="14" t="s">
        <v>493</v>
      </c>
      <c r="H97" s="14"/>
      <c r="I97" s="15">
        <v>44880</v>
      </c>
      <c r="J97" s="15">
        <f t="shared" si="52"/>
        <v>44910</v>
      </c>
      <c r="K97" s="16">
        <v>44876800</v>
      </c>
      <c r="L97" s="41">
        <f t="shared" ca="1" si="53"/>
        <v>192</v>
      </c>
      <c r="M97" s="17" t="str">
        <f t="shared" ca="1" si="51"/>
        <v>Муддати тугаган</v>
      </c>
    </row>
    <row r="98" spans="1:13" hidden="1" x14ac:dyDescent="0.2">
      <c r="A98" s="12" t="s">
        <v>233</v>
      </c>
      <c r="B98" s="36">
        <v>303502504</v>
      </c>
      <c r="C98" s="13"/>
      <c r="D98" s="13"/>
      <c r="E98" s="14" t="s">
        <v>61</v>
      </c>
      <c r="F98" s="14"/>
      <c r="G98" s="14" t="s">
        <v>493</v>
      </c>
      <c r="H98" s="14"/>
      <c r="I98" s="15">
        <v>44880</v>
      </c>
      <c r="J98" s="15">
        <f t="shared" si="52"/>
        <v>44910</v>
      </c>
      <c r="K98" s="16">
        <v>30984400</v>
      </c>
      <c r="L98" s="41">
        <f t="shared" ca="1" si="53"/>
        <v>192</v>
      </c>
      <c r="M98" s="17" t="str">
        <f t="shared" ca="1" si="51"/>
        <v>Муддати тугаган</v>
      </c>
    </row>
    <row r="99" spans="1:13" hidden="1" x14ac:dyDescent="0.2">
      <c r="A99" s="12" t="s">
        <v>233</v>
      </c>
      <c r="B99" s="36">
        <v>303502504</v>
      </c>
      <c r="C99" s="13"/>
      <c r="D99" s="13"/>
      <c r="E99" s="14" t="s">
        <v>61</v>
      </c>
      <c r="F99" s="14"/>
      <c r="G99" s="14" t="s">
        <v>493</v>
      </c>
      <c r="H99" s="14"/>
      <c r="I99" s="15">
        <v>44909</v>
      </c>
      <c r="J99" s="15">
        <f t="shared" si="52"/>
        <v>44939</v>
      </c>
      <c r="K99" s="16">
        <v>37750930</v>
      </c>
      <c r="L99" s="41">
        <f t="shared" ca="1" si="53"/>
        <v>163</v>
      </c>
      <c r="M99" s="17" t="str">
        <f t="shared" ca="1" si="51"/>
        <v>Муддати тугаган</v>
      </c>
    </row>
    <row r="100" spans="1:13" hidden="1" x14ac:dyDescent="0.2">
      <c r="A100" s="12" t="s">
        <v>233</v>
      </c>
      <c r="B100" s="36">
        <v>303502504</v>
      </c>
      <c r="C100" s="13"/>
      <c r="D100" s="13"/>
      <c r="E100" s="14" t="s">
        <v>61</v>
      </c>
      <c r="F100" s="14"/>
      <c r="G100" s="14" t="s">
        <v>493</v>
      </c>
      <c r="H100" s="14"/>
      <c r="I100" s="15">
        <v>44937</v>
      </c>
      <c r="J100" s="15">
        <f t="shared" si="52"/>
        <v>44967</v>
      </c>
      <c r="K100" s="16">
        <v>44477320</v>
      </c>
      <c r="L100" s="41">
        <f t="shared" ca="1" si="53"/>
        <v>135</v>
      </c>
      <c r="M100" s="17" t="str">
        <f t="shared" ca="1" si="51"/>
        <v>Муддати тугаган</v>
      </c>
    </row>
    <row r="101" spans="1:13" hidden="1" x14ac:dyDescent="0.2">
      <c r="A101" s="12" t="s">
        <v>233</v>
      </c>
      <c r="B101" s="36">
        <v>303502504</v>
      </c>
      <c r="C101" s="13"/>
      <c r="D101" s="13"/>
      <c r="E101" s="14" t="s">
        <v>61</v>
      </c>
      <c r="F101" s="14"/>
      <c r="G101" s="14" t="s">
        <v>493</v>
      </c>
      <c r="H101" s="14"/>
      <c r="I101" s="15">
        <v>45002</v>
      </c>
      <c r="J101" s="15">
        <f t="shared" si="52"/>
        <v>45032</v>
      </c>
      <c r="K101" s="16">
        <v>30325520</v>
      </c>
      <c r="L101" s="41">
        <f t="shared" ca="1" si="53"/>
        <v>70</v>
      </c>
      <c r="M101" s="17" t="str">
        <f t="shared" ca="1" si="51"/>
        <v>Муддати тугаган</v>
      </c>
    </row>
    <row r="102" spans="1:13" hidden="1" x14ac:dyDescent="0.2">
      <c r="A102" s="12" t="s">
        <v>233</v>
      </c>
      <c r="B102" s="36">
        <v>303502504</v>
      </c>
      <c r="C102" s="13"/>
      <c r="D102" s="13"/>
      <c r="E102" s="14" t="s">
        <v>61</v>
      </c>
      <c r="F102" s="14"/>
      <c r="G102" s="14" t="s">
        <v>493</v>
      </c>
      <c r="H102" s="14"/>
      <c r="I102" s="15">
        <v>44832</v>
      </c>
      <c r="J102" s="15">
        <f t="shared" si="52"/>
        <v>44862</v>
      </c>
      <c r="K102" s="16">
        <v>33561150</v>
      </c>
      <c r="L102" s="41">
        <f t="shared" ca="1" si="53"/>
        <v>240</v>
      </c>
      <c r="M102" s="17" t="str">
        <f t="shared" ca="1" si="51"/>
        <v>Муддати тугаган</v>
      </c>
    </row>
    <row r="103" spans="1:13" hidden="1" x14ac:dyDescent="0.2">
      <c r="A103" s="12" t="s">
        <v>234</v>
      </c>
      <c r="B103" s="36">
        <v>306392442</v>
      </c>
      <c r="C103" s="13">
        <v>903351590</v>
      </c>
      <c r="D103" s="13"/>
      <c r="E103" s="14" t="s">
        <v>11</v>
      </c>
      <c r="F103" s="14" t="s">
        <v>124</v>
      </c>
      <c r="G103" s="14" t="s">
        <v>493</v>
      </c>
      <c r="H103" s="14" t="s">
        <v>235</v>
      </c>
      <c r="I103" s="15">
        <v>44879</v>
      </c>
      <c r="J103" s="15">
        <f t="shared" si="52"/>
        <v>44909</v>
      </c>
      <c r="K103" s="16">
        <v>350</v>
      </c>
      <c r="L103" s="41">
        <f t="shared" ca="1" si="53"/>
        <v>193</v>
      </c>
      <c r="M103" s="17" t="str">
        <f t="shared" ca="1" si="51"/>
        <v>Муддати тугаган</v>
      </c>
    </row>
    <row r="104" spans="1:13" hidden="1" x14ac:dyDescent="0.2">
      <c r="A104" s="21" t="s">
        <v>236</v>
      </c>
      <c r="B104" s="39">
        <v>307907605</v>
      </c>
      <c r="C104" s="22">
        <v>913230933</v>
      </c>
      <c r="D104" s="13"/>
      <c r="E104" s="23" t="s">
        <v>22</v>
      </c>
      <c r="F104" s="23" t="s">
        <v>22</v>
      </c>
      <c r="G104" s="23" t="s">
        <v>493</v>
      </c>
      <c r="H104" s="23" t="s">
        <v>24</v>
      </c>
      <c r="I104" s="24">
        <v>44537</v>
      </c>
      <c r="J104" s="24">
        <f t="shared" si="52"/>
        <v>44567</v>
      </c>
      <c r="K104" s="33">
        <v>5134000</v>
      </c>
      <c r="L104" s="42">
        <f t="shared" ca="1" si="53"/>
        <v>535</v>
      </c>
      <c r="M104" s="53" t="str">
        <f t="shared" ref="M104:M105" ca="1" si="54">IF(L104=0," ",IF(L104&gt;=30,"Муддати тугаган"," "))</f>
        <v>Муддати тугаган</v>
      </c>
    </row>
    <row r="105" spans="1:13" hidden="1" x14ac:dyDescent="0.2">
      <c r="A105" s="12" t="s">
        <v>239</v>
      </c>
      <c r="B105" s="36">
        <v>204919777</v>
      </c>
      <c r="C105" s="13">
        <v>936809400</v>
      </c>
      <c r="D105" s="13"/>
      <c r="E105" s="14" t="s">
        <v>62</v>
      </c>
      <c r="F105" s="14" t="s">
        <v>62</v>
      </c>
      <c r="G105" s="14" t="s">
        <v>493</v>
      </c>
      <c r="H105" s="14" t="s">
        <v>66</v>
      </c>
      <c r="I105" s="15">
        <v>44957</v>
      </c>
      <c r="J105" s="15">
        <f t="shared" ref="J105:J109" si="55">IF(I105&gt;0,I105+30," ")</f>
        <v>44987</v>
      </c>
      <c r="K105" s="16">
        <v>1946800</v>
      </c>
      <c r="L105" s="41">
        <f t="shared" ref="L105:L109" ca="1" si="56">IF(I105&gt;0,(+$A$1-I105),)</f>
        <v>115</v>
      </c>
      <c r="M105" s="17" t="str">
        <f t="shared" ca="1" si="54"/>
        <v>Муддати тугаган</v>
      </c>
    </row>
    <row r="106" spans="1:13" hidden="1" x14ac:dyDescent="0.2">
      <c r="A106" s="12" t="s">
        <v>241</v>
      </c>
      <c r="B106" s="36">
        <v>307772751</v>
      </c>
      <c r="C106" s="13">
        <v>941911110</v>
      </c>
      <c r="D106" s="13"/>
      <c r="E106" s="14" t="s">
        <v>13</v>
      </c>
      <c r="F106" s="14" t="s">
        <v>242</v>
      </c>
      <c r="G106" s="14" t="s">
        <v>493</v>
      </c>
      <c r="H106" s="14" t="s">
        <v>38</v>
      </c>
      <c r="I106" s="15">
        <v>45042</v>
      </c>
      <c r="J106" s="15">
        <f t="shared" si="55"/>
        <v>45072</v>
      </c>
      <c r="K106" s="16">
        <v>1485900</v>
      </c>
      <c r="L106" s="41">
        <f t="shared" ca="1" si="56"/>
        <v>30</v>
      </c>
      <c r="M106" s="17" t="str">
        <f t="shared" ref="M106:M113" ca="1" si="57">IF(L106=0," ",IF(L106&gt;=30,"Муддати тугаган"," "))</f>
        <v>Муддати тугаган</v>
      </c>
    </row>
    <row r="107" spans="1:13" hidden="1" x14ac:dyDescent="0.2">
      <c r="A107" s="21" t="s">
        <v>243</v>
      </c>
      <c r="B107" s="39">
        <v>307480467</v>
      </c>
      <c r="C107" s="22">
        <v>930943494</v>
      </c>
      <c r="D107" s="13"/>
      <c r="E107" s="23" t="s">
        <v>62</v>
      </c>
      <c r="F107" s="23" t="s">
        <v>165</v>
      </c>
      <c r="G107" s="23" t="s">
        <v>493</v>
      </c>
      <c r="H107" s="23" t="s">
        <v>66</v>
      </c>
      <c r="I107" s="24">
        <v>44384</v>
      </c>
      <c r="J107" s="24">
        <f t="shared" si="55"/>
        <v>44414</v>
      </c>
      <c r="K107" s="33">
        <v>875500</v>
      </c>
      <c r="L107" s="42">
        <f t="shared" ca="1" si="56"/>
        <v>688</v>
      </c>
      <c r="M107" s="53" t="str">
        <f t="shared" ca="1" si="57"/>
        <v>Муддати тугаган</v>
      </c>
    </row>
    <row r="108" spans="1:13" hidden="1" x14ac:dyDescent="0.2">
      <c r="A108" s="21" t="s">
        <v>243</v>
      </c>
      <c r="B108" s="39">
        <v>307480467</v>
      </c>
      <c r="C108" s="22">
        <v>930943494</v>
      </c>
      <c r="D108" s="13"/>
      <c r="E108" s="23" t="s">
        <v>62</v>
      </c>
      <c r="F108" s="23" t="s">
        <v>165</v>
      </c>
      <c r="G108" s="23" t="s">
        <v>493</v>
      </c>
      <c r="H108" s="23" t="s">
        <v>66</v>
      </c>
      <c r="I108" s="24">
        <v>44390</v>
      </c>
      <c r="J108" s="24">
        <f t="shared" si="55"/>
        <v>44420</v>
      </c>
      <c r="K108" s="33">
        <v>989000</v>
      </c>
      <c r="L108" s="42">
        <f t="shared" ca="1" si="56"/>
        <v>682</v>
      </c>
      <c r="M108" s="53" t="str">
        <f t="shared" ca="1" si="57"/>
        <v>Муддати тугаган</v>
      </c>
    </row>
    <row r="109" spans="1:13" hidden="1" x14ac:dyDescent="0.2">
      <c r="A109" s="21" t="s">
        <v>243</v>
      </c>
      <c r="B109" s="39">
        <v>307480467</v>
      </c>
      <c r="C109" s="22">
        <v>930943494</v>
      </c>
      <c r="D109" s="13"/>
      <c r="E109" s="23" t="s">
        <v>62</v>
      </c>
      <c r="F109" s="23" t="s">
        <v>165</v>
      </c>
      <c r="G109" s="23" t="s">
        <v>493</v>
      </c>
      <c r="H109" s="23" t="s">
        <v>66</v>
      </c>
      <c r="I109" s="24">
        <v>44400</v>
      </c>
      <c r="J109" s="24">
        <f t="shared" si="55"/>
        <v>44430</v>
      </c>
      <c r="K109" s="33">
        <v>494000</v>
      </c>
      <c r="L109" s="42">
        <f t="shared" ca="1" si="56"/>
        <v>672</v>
      </c>
      <c r="M109" s="53" t="str">
        <f t="shared" ca="1" si="57"/>
        <v>Муддати тугаган</v>
      </c>
    </row>
    <row r="110" spans="1:13" hidden="1" x14ac:dyDescent="0.2">
      <c r="A110" s="12" t="s">
        <v>245</v>
      </c>
      <c r="B110" s="36">
        <v>309006450</v>
      </c>
      <c r="C110" s="13">
        <v>913514133</v>
      </c>
      <c r="D110" s="13"/>
      <c r="E110" s="14" t="s">
        <v>53</v>
      </c>
      <c r="F110" s="14" t="s">
        <v>53</v>
      </c>
      <c r="G110" s="14" t="s">
        <v>493</v>
      </c>
      <c r="H110" s="14" t="s">
        <v>57</v>
      </c>
      <c r="I110" s="15">
        <v>44890</v>
      </c>
      <c r="J110" s="15">
        <f t="shared" ref="J110:J116" si="58">IF(I110&gt;0,I110+30," ")</f>
        <v>44920</v>
      </c>
      <c r="K110" s="16">
        <v>800000</v>
      </c>
      <c r="L110" s="41">
        <f t="shared" ref="L110:L116" ca="1" si="59">IF(I110&gt;0,(+$A$1-I110),)</f>
        <v>182</v>
      </c>
      <c r="M110" s="17" t="str">
        <f t="shared" ca="1" si="57"/>
        <v>Муддати тугаган</v>
      </c>
    </row>
    <row r="111" spans="1:13" hidden="1" x14ac:dyDescent="0.2">
      <c r="A111" s="12" t="s">
        <v>246</v>
      </c>
      <c r="B111" s="36">
        <v>307535586</v>
      </c>
      <c r="C111" s="13">
        <v>997370082</v>
      </c>
      <c r="D111" s="13"/>
      <c r="E111" s="14" t="s">
        <v>43</v>
      </c>
      <c r="F111" s="14" t="s">
        <v>94</v>
      </c>
      <c r="G111" s="14" t="s">
        <v>493</v>
      </c>
      <c r="H111" s="14" t="s">
        <v>44</v>
      </c>
      <c r="I111" s="15">
        <v>45010</v>
      </c>
      <c r="J111" s="15">
        <f t="shared" si="58"/>
        <v>45040</v>
      </c>
      <c r="K111" s="16">
        <v>684800</v>
      </c>
      <c r="L111" s="41">
        <f t="shared" ca="1" si="59"/>
        <v>62</v>
      </c>
      <c r="M111" s="17" t="str">
        <f t="shared" ca="1" si="57"/>
        <v>Муддати тугаган</v>
      </c>
    </row>
    <row r="112" spans="1:13" hidden="1" x14ac:dyDescent="0.2">
      <c r="A112" s="12" t="s">
        <v>247</v>
      </c>
      <c r="B112" s="36">
        <v>303407233</v>
      </c>
      <c r="C112" s="13"/>
      <c r="D112" s="13"/>
      <c r="E112" s="14" t="s">
        <v>43</v>
      </c>
      <c r="F112" s="14" t="s">
        <v>94</v>
      </c>
      <c r="G112" s="14" t="s">
        <v>493</v>
      </c>
      <c r="H112" s="14" t="s">
        <v>44</v>
      </c>
      <c r="I112" s="15">
        <v>45034</v>
      </c>
      <c r="J112" s="15">
        <f t="shared" si="58"/>
        <v>45064</v>
      </c>
      <c r="K112" s="16">
        <v>816000</v>
      </c>
      <c r="L112" s="41">
        <f t="shared" ca="1" si="59"/>
        <v>38</v>
      </c>
      <c r="M112" s="17" t="str">
        <f t="shared" ca="1" si="57"/>
        <v>Муддати тугаган</v>
      </c>
    </row>
    <row r="113" spans="1:13" hidden="1" x14ac:dyDescent="0.2">
      <c r="A113" s="12" t="s">
        <v>248</v>
      </c>
      <c r="B113" s="36">
        <v>305539756</v>
      </c>
      <c r="C113" s="13">
        <v>997919039</v>
      </c>
      <c r="D113" s="13"/>
      <c r="E113" s="14" t="s">
        <v>48</v>
      </c>
      <c r="F113" s="14" t="s">
        <v>249</v>
      </c>
      <c r="G113" s="14" t="s">
        <v>493</v>
      </c>
      <c r="H113" s="14" t="s">
        <v>50</v>
      </c>
      <c r="I113" s="15">
        <v>44956</v>
      </c>
      <c r="J113" s="15">
        <f t="shared" si="58"/>
        <v>44986</v>
      </c>
      <c r="K113" s="16">
        <v>990000</v>
      </c>
      <c r="L113" s="41">
        <f t="shared" ca="1" si="59"/>
        <v>116</v>
      </c>
      <c r="M113" s="17" t="str">
        <f t="shared" ca="1" si="57"/>
        <v>Муддати тугаган</v>
      </c>
    </row>
    <row r="114" spans="1:13" hidden="1" x14ac:dyDescent="0.2">
      <c r="A114" s="12" t="s">
        <v>251</v>
      </c>
      <c r="B114" s="36">
        <v>206531398</v>
      </c>
      <c r="C114" s="13">
        <v>904384825</v>
      </c>
      <c r="D114" s="13"/>
      <c r="E114" s="14" t="s">
        <v>15</v>
      </c>
      <c r="F114" s="14" t="s">
        <v>100</v>
      </c>
      <c r="G114" s="14" t="s">
        <v>493</v>
      </c>
      <c r="H114" s="14" t="s">
        <v>183</v>
      </c>
      <c r="I114" s="15">
        <v>45019</v>
      </c>
      <c r="J114" s="15">
        <f t="shared" si="58"/>
        <v>45049</v>
      </c>
      <c r="K114" s="16">
        <v>20908490</v>
      </c>
      <c r="L114" s="41">
        <f t="shared" ca="1" si="59"/>
        <v>53</v>
      </c>
      <c r="M114" s="17" t="str">
        <f t="shared" ref="M114:M117" ca="1" si="60">IF(L114=0," ",IF(L114&gt;=30,"Муддати тугаган"," "))</f>
        <v>Муддати тугаган</v>
      </c>
    </row>
    <row r="115" spans="1:13" hidden="1" x14ac:dyDescent="0.2">
      <c r="A115" s="12" t="s">
        <v>252</v>
      </c>
      <c r="B115" s="36">
        <v>302050902</v>
      </c>
      <c r="C115" s="13"/>
      <c r="D115" s="13"/>
      <c r="E115" s="14" t="s">
        <v>43</v>
      </c>
      <c r="F115" s="14" t="s">
        <v>84</v>
      </c>
      <c r="G115" s="14" t="s">
        <v>493</v>
      </c>
      <c r="H115" s="14" t="s">
        <v>45</v>
      </c>
      <c r="I115" s="15">
        <v>44834</v>
      </c>
      <c r="J115" s="15">
        <f t="shared" si="58"/>
        <v>44864</v>
      </c>
      <c r="K115" s="16">
        <v>4505250</v>
      </c>
      <c r="L115" s="41">
        <f t="shared" ca="1" si="59"/>
        <v>238</v>
      </c>
      <c r="M115" s="17" t="str">
        <f t="shared" ca="1" si="60"/>
        <v>Муддати тугаган</v>
      </c>
    </row>
    <row r="116" spans="1:13" hidden="1" x14ac:dyDescent="0.2">
      <c r="A116" s="12" t="s">
        <v>254</v>
      </c>
      <c r="B116" s="36">
        <v>200206758</v>
      </c>
      <c r="C116" s="13">
        <v>907380180</v>
      </c>
      <c r="D116" s="13"/>
      <c r="E116" s="14" t="s">
        <v>15</v>
      </c>
      <c r="F116" s="14" t="s">
        <v>105</v>
      </c>
      <c r="G116" s="14" t="s">
        <v>493</v>
      </c>
      <c r="H116" s="14" t="s">
        <v>183</v>
      </c>
      <c r="I116" s="15">
        <v>45035</v>
      </c>
      <c r="J116" s="15">
        <f t="shared" si="58"/>
        <v>45065</v>
      </c>
      <c r="K116" s="16">
        <v>28252640</v>
      </c>
      <c r="L116" s="41">
        <f t="shared" ca="1" si="59"/>
        <v>37</v>
      </c>
      <c r="M116" s="17" t="str">
        <f t="shared" ca="1" si="60"/>
        <v>Муддати тугаган</v>
      </c>
    </row>
    <row r="117" spans="1:13" hidden="1" x14ac:dyDescent="0.2">
      <c r="A117" s="12" t="s">
        <v>255</v>
      </c>
      <c r="B117" s="36">
        <v>303341673</v>
      </c>
      <c r="C117" s="13"/>
      <c r="D117" s="13"/>
      <c r="E117" s="14" t="s">
        <v>48</v>
      </c>
      <c r="F117" s="31" t="s">
        <v>48</v>
      </c>
      <c r="G117" s="31" t="s">
        <v>493</v>
      </c>
      <c r="H117" s="14" t="s">
        <v>49</v>
      </c>
      <c r="I117" s="15">
        <v>45042</v>
      </c>
      <c r="J117" s="15">
        <f t="shared" ref="J117:J119" si="61">IF(I117&gt;0,I117+30," ")</f>
        <v>45072</v>
      </c>
      <c r="K117" s="19">
        <v>2538000</v>
      </c>
      <c r="L117" s="41">
        <f t="shared" ref="L117:L119" ca="1" si="62">IF(I117&gt;0,(+$A$1-I117),)</f>
        <v>30</v>
      </c>
      <c r="M117" s="17" t="str">
        <f t="shared" ca="1" si="60"/>
        <v>Муддати тугаган</v>
      </c>
    </row>
    <row r="118" spans="1:13" hidden="1" x14ac:dyDescent="0.2">
      <c r="A118" s="12" t="s">
        <v>563</v>
      </c>
      <c r="B118" s="36">
        <v>306009299</v>
      </c>
      <c r="C118" s="13">
        <v>974410079</v>
      </c>
      <c r="D118" s="13"/>
      <c r="E118" s="14" t="s">
        <v>43</v>
      </c>
      <c r="F118" s="14" t="s">
        <v>113</v>
      </c>
      <c r="G118" s="14" t="s">
        <v>493</v>
      </c>
      <c r="H118" s="14" t="s">
        <v>114</v>
      </c>
      <c r="I118" s="15">
        <v>44861</v>
      </c>
      <c r="J118" s="15">
        <f t="shared" si="61"/>
        <v>44891</v>
      </c>
      <c r="K118" s="18">
        <v>2170000</v>
      </c>
      <c r="L118" s="41">
        <f t="shared" ca="1" si="62"/>
        <v>211</v>
      </c>
      <c r="M118" s="17" t="str">
        <f t="shared" ref="M118:M124" ca="1" si="63">IF(L118=0," ",IF(L118&gt;=30,"Муддати тугаган"," "))</f>
        <v>Муддати тугаган</v>
      </c>
    </row>
    <row r="119" spans="1:13" hidden="1" x14ac:dyDescent="0.2">
      <c r="A119" s="12" t="s">
        <v>257</v>
      </c>
      <c r="B119" s="36">
        <v>308315029</v>
      </c>
      <c r="C119" s="13">
        <v>911260753</v>
      </c>
      <c r="D119" s="13"/>
      <c r="E119" s="14" t="s">
        <v>43</v>
      </c>
      <c r="F119" s="14" t="s">
        <v>113</v>
      </c>
      <c r="G119" s="14" t="s">
        <v>493</v>
      </c>
      <c r="H119" s="14" t="s">
        <v>114</v>
      </c>
      <c r="I119" s="15">
        <v>45041</v>
      </c>
      <c r="J119" s="15">
        <f t="shared" si="61"/>
        <v>45071</v>
      </c>
      <c r="K119" s="18">
        <v>2204000</v>
      </c>
      <c r="L119" s="41">
        <f t="shared" ca="1" si="62"/>
        <v>31</v>
      </c>
      <c r="M119" s="17" t="str">
        <f t="shared" ca="1" si="63"/>
        <v>Муддати тугаган</v>
      </c>
    </row>
    <row r="120" spans="1:13" hidden="1" x14ac:dyDescent="0.2">
      <c r="A120" s="12" t="s">
        <v>282</v>
      </c>
      <c r="B120" s="36">
        <v>303045202</v>
      </c>
      <c r="C120" s="30">
        <v>904443844</v>
      </c>
      <c r="D120" s="13"/>
      <c r="E120" s="14" t="s">
        <v>11</v>
      </c>
      <c r="F120" s="14" t="s">
        <v>148</v>
      </c>
      <c r="G120" s="14" t="s">
        <v>493</v>
      </c>
      <c r="H120" s="14" t="s">
        <v>120</v>
      </c>
      <c r="I120" s="15">
        <v>44999</v>
      </c>
      <c r="J120" s="15">
        <f t="shared" ref="J120:J127" si="64">IF(I120&gt;0,I120+30," ")</f>
        <v>45029</v>
      </c>
      <c r="K120" s="16">
        <v>233400</v>
      </c>
      <c r="L120" s="41">
        <f t="shared" ref="L120:L127" ca="1" si="65">IF(I120&gt;0,(+$A$1-I120),)</f>
        <v>73</v>
      </c>
      <c r="M120" s="17" t="str">
        <f t="shared" ca="1" si="63"/>
        <v>Муддати тугаган</v>
      </c>
    </row>
    <row r="121" spans="1:13" hidden="1" x14ac:dyDescent="0.2">
      <c r="A121" s="12" t="s">
        <v>258</v>
      </c>
      <c r="B121" s="36">
        <v>308052981</v>
      </c>
      <c r="C121" s="13">
        <v>916251100</v>
      </c>
      <c r="D121" s="13"/>
      <c r="E121" s="14" t="s">
        <v>13</v>
      </c>
      <c r="F121" s="14" t="s">
        <v>152</v>
      </c>
      <c r="G121" s="14" t="s">
        <v>493</v>
      </c>
      <c r="H121" s="14" t="s">
        <v>14</v>
      </c>
      <c r="I121" s="15">
        <v>44973</v>
      </c>
      <c r="J121" s="15">
        <f t="shared" si="64"/>
        <v>45003</v>
      </c>
      <c r="K121" s="18">
        <v>656100</v>
      </c>
      <c r="L121" s="41">
        <f t="shared" ca="1" si="65"/>
        <v>99</v>
      </c>
      <c r="M121" s="17" t="str">
        <f t="shared" ca="1" si="63"/>
        <v>Муддати тугаган</v>
      </c>
    </row>
    <row r="122" spans="1:13" hidden="1" x14ac:dyDescent="0.2">
      <c r="A122" s="12" t="s">
        <v>140</v>
      </c>
      <c r="B122" s="36">
        <v>303910265</v>
      </c>
      <c r="C122" s="13">
        <v>992844166</v>
      </c>
      <c r="D122" s="13"/>
      <c r="E122" s="14" t="s">
        <v>73</v>
      </c>
      <c r="F122" s="14" t="s">
        <v>141</v>
      </c>
      <c r="G122" s="14" t="s">
        <v>493</v>
      </c>
      <c r="H122" s="14" t="s">
        <v>74</v>
      </c>
      <c r="I122" s="15">
        <v>44949</v>
      </c>
      <c r="J122" s="15">
        <f t="shared" si="64"/>
        <v>44979</v>
      </c>
      <c r="K122" s="16">
        <v>2133000</v>
      </c>
      <c r="L122" s="41">
        <f t="shared" ca="1" si="65"/>
        <v>123</v>
      </c>
      <c r="M122" s="17" t="str">
        <f t="shared" ca="1" si="63"/>
        <v>Муддати тугаган</v>
      </c>
    </row>
    <row r="123" spans="1:13" hidden="1" x14ac:dyDescent="0.2">
      <c r="A123" s="12" t="s">
        <v>140</v>
      </c>
      <c r="B123" s="36">
        <v>303910265</v>
      </c>
      <c r="C123" s="13">
        <v>992844166</v>
      </c>
      <c r="D123" s="13"/>
      <c r="E123" s="14" t="s">
        <v>73</v>
      </c>
      <c r="F123" s="14" t="s">
        <v>141</v>
      </c>
      <c r="G123" s="14" t="s">
        <v>493</v>
      </c>
      <c r="H123" s="14" t="s">
        <v>74</v>
      </c>
      <c r="I123" s="15">
        <v>44957</v>
      </c>
      <c r="J123" s="15">
        <f t="shared" si="64"/>
        <v>44987</v>
      </c>
      <c r="K123" s="16">
        <v>890000</v>
      </c>
      <c r="L123" s="41">
        <f t="shared" ca="1" si="65"/>
        <v>115</v>
      </c>
      <c r="M123" s="17" t="str">
        <f t="shared" ca="1" si="63"/>
        <v>Муддати тугаган</v>
      </c>
    </row>
    <row r="124" spans="1:13" hidden="1" x14ac:dyDescent="0.2">
      <c r="A124" s="12" t="s">
        <v>259</v>
      </c>
      <c r="B124" s="36">
        <v>303298480</v>
      </c>
      <c r="C124" s="13">
        <v>914139911</v>
      </c>
      <c r="D124" s="13"/>
      <c r="E124" s="14" t="s">
        <v>11</v>
      </c>
      <c r="F124" s="14" t="s">
        <v>131</v>
      </c>
      <c r="G124" s="14" t="s">
        <v>493</v>
      </c>
      <c r="H124" s="14" t="s">
        <v>132</v>
      </c>
      <c r="I124" s="15">
        <v>44946</v>
      </c>
      <c r="J124" s="15">
        <f t="shared" si="64"/>
        <v>44976</v>
      </c>
      <c r="K124" s="16">
        <v>7125000</v>
      </c>
      <c r="L124" s="41">
        <f t="shared" ca="1" si="65"/>
        <v>126</v>
      </c>
      <c r="M124" s="17" t="str">
        <f t="shared" ca="1" si="63"/>
        <v>Муддати тугаган</v>
      </c>
    </row>
    <row r="125" spans="1:13" hidden="1" x14ac:dyDescent="0.2">
      <c r="A125" s="12" t="s">
        <v>261</v>
      </c>
      <c r="B125" s="36">
        <v>302090212</v>
      </c>
      <c r="C125" s="13">
        <v>905819271</v>
      </c>
      <c r="D125" s="13"/>
      <c r="E125" s="14" t="s">
        <v>22</v>
      </c>
      <c r="F125" s="14" t="s">
        <v>92</v>
      </c>
      <c r="G125" s="14" t="s">
        <v>493</v>
      </c>
      <c r="H125" s="14" t="s">
        <v>83</v>
      </c>
      <c r="I125" s="15">
        <v>44973</v>
      </c>
      <c r="J125" s="15">
        <f t="shared" si="64"/>
        <v>45003</v>
      </c>
      <c r="K125" s="16">
        <v>250500</v>
      </c>
      <c r="L125" s="41">
        <f t="shared" ca="1" si="65"/>
        <v>99</v>
      </c>
      <c r="M125" s="17" t="str">
        <f t="shared" ref="M125:M129" ca="1" si="66">IF(L125=0," ",IF(L125&gt;=30,"Муддати тугаган"," "))</f>
        <v>Муддати тугаган</v>
      </c>
    </row>
    <row r="126" spans="1:13" hidden="1" x14ac:dyDescent="0.2">
      <c r="A126" s="12" t="s">
        <v>262</v>
      </c>
      <c r="B126" s="36">
        <v>206759833</v>
      </c>
      <c r="C126" s="13">
        <v>903707600</v>
      </c>
      <c r="D126" s="13"/>
      <c r="E126" s="14" t="s">
        <v>11</v>
      </c>
      <c r="F126" s="14" t="s">
        <v>227</v>
      </c>
      <c r="G126" s="14" t="s">
        <v>493</v>
      </c>
      <c r="H126" s="14" t="s">
        <v>530</v>
      </c>
      <c r="I126" s="15">
        <v>45030</v>
      </c>
      <c r="J126" s="15">
        <f t="shared" si="64"/>
        <v>45060</v>
      </c>
      <c r="K126" s="16">
        <v>1916500</v>
      </c>
      <c r="L126" s="41">
        <f t="shared" ca="1" si="65"/>
        <v>42</v>
      </c>
      <c r="M126" s="17" t="str">
        <f t="shared" ca="1" si="66"/>
        <v>Муддати тугаган</v>
      </c>
    </row>
    <row r="127" spans="1:13" hidden="1" x14ac:dyDescent="0.2">
      <c r="A127" s="12" t="s">
        <v>263</v>
      </c>
      <c r="B127" s="36">
        <v>301259507</v>
      </c>
      <c r="C127" s="13">
        <v>972757788</v>
      </c>
      <c r="D127" s="13"/>
      <c r="E127" s="14" t="s">
        <v>73</v>
      </c>
      <c r="F127" s="14" t="s">
        <v>141</v>
      </c>
      <c r="G127" s="14" t="s">
        <v>493</v>
      </c>
      <c r="H127" s="14" t="s">
        <v>74</v>
      </c>
      <c r="I127" s="15">
        <v>44957</v>
      </c>
      <c r="J127" s="15">
        <f t="shared" si="64"/>
        <v>44987</v>
      </c>
      <c r="K127" s="16">
        <v>7032800</v>
      </c>
      <c r="L127" s="41">
        <f t="shared" ca="1" si="65"/>
        <v>115</v>
      </c>
      <c r="M127" s="17" t="str">
        <f t="shared" ca="1" si="66"/>
        <v>Муддати тугаган</v>
      </c>
    </row>
    <row r="128" spans="1:13" hidden="1" x14ac:dyDescent="0.2">
      <c r="A128" s="32" t="s">
        <v>528</v>
      </c>
      <c r="B128" s="36">
        <v>310068985</v>
      </c>
      <c r="C128" s="13">
        <v>933210645</v>
      </c>
      <c r="D128" s="13"/>
      <c r="E128" s="14" t="s">
        <v>73</v>
      </c>
      <c r="F128" s="14" t="s">
        <v>141</v>
      </c>
      <c r="G128" s="14" t="s">
        <v>493</v>
      </c>
      <c r="H128" s="14" t="s">
        <v>74</v>
      </c>
      <c r="I128" s="15">
        <v>44987</v>
      </c>
      <c r="J128" s="15">
        <f t="shared" ref="J128:J136" si="67">IF(I128&gt;0,I128+30," ")</f>
        <v>45017</v>
      </c>
      <c r="K128" s="16">
        <v>3518000</v>
      </c>
      <c r="L128" s="41">
        <f t="shared" ref="L128:L136" ca="1" si="68">IF(I128&gt;0,(+$A$1-I128),)</f>
        <v>85</v>
      </c>
      <c r="M128" s="17" t="str">
        <f t="shared" ca="1" si="66"/>
        <v>Муддати тугаган</v>
      </c>
    </row>
    <row r="129" spans="1:13" hidden="1" x14ac:dyDescent="0.2">
      <c r="A129" s="21" t="s">
        <v>265</v>
      </c>
      <c r="B129" s="39">
        <v>305584765</v>
      </c>
      <c r="C129" s="22">
        <v>914890201</v>
      </c>
      <c r="D129" s="22"/>
      <c r="E129" s="23" t="s">
        <v>28</v>
      </c>
      <c r="F129" s="23" t="s">
        <v>266</v>
      </c>
      <c r="G129" s="23" t="s">
        <v>493</v>
      </c>
      <c r="H129" s="23" t="s">
        <v>30</v>
      </c>
      <c r="I129" s="24">
        <v>44224</v>
      </c>
      <c r="J129" s="24">
        <f t="shared" si="67"/>
        <v>44254</v>
      </c>
      <c r="K129" s="33">
        <v>82800</v>
      </c>
      <c r="L129" s="42">
        <f t="shared" ca="1" si="68"/>
        <v>848</v>
      </c>
      <c r="M129" s="53" t="str">
        <f t="shared" ca="1" si="66"/>
        <v>Муддати тугаган</v>
      </c>
    </row>
    <row r="130" spans="1:13" hidden="1" x14ac:dyDescent="0.2">
      <c r="A130" s="12" t="s">
        <v>564</v>
      </c>
      <c r="B130" s="36">
        <v>303469900</v>
      </c>
      <c r="C130" s="13"/>
      <c r="D130" s="13"/>
      <c r="E130" s="14" t="s">
        <v>48</v>
      </c>
      <c r="F130" s="14" t="s">
        <v>48</v>
      </c>
      <c r="G130" s="14" t="s">
        <v>493</v>
      </c>
      <c r="H130" s="14" t="s">
        <v>65</v>
      </c>
      <c r="I130" s="15">
        <v>45001</v>
      </c>
      <c r="J130" s="15">
        <f t="shared" si="67"/>
        <v>45031</v>
      </c>
      <c r="K130" s="16">
        <v>2068000</v>
      </c>
      <c r="L130" s="41">
        <f t="shared" ca="1" si="68"/>
        <v>71</v>
      </c>
      <c r="M130" s="17" t="str">
        <f t="shared" ref="M130:M140" ca="1" si="69">IF(L130=0," ",IF(L130&gt;=30,"Муддати тугаган"," "))</f>
        <v>Муддати тугаган</v>
      </c>
    </row>
    <row r="131" spans="1:13" hidden="1" x14ac:dyDescent="0.2">
      <c r="A131" s="12" t="s">
        <v>267</v>
      </c>
      <c r="B131" s="36">
        <v>309521183</v>
      </c>
      <c r="C131" s="13">
        <v>911017909</v>
      </c>
      <c r="D131" s="13"/>
      <c r="E131" s="14" t="s">
        <v>73</v>
      </c>
      <c r="F131" s="14" t="s">
        <v>73</v>
      </c>
      <c r="G131" s="14" t="s">
        <v>493</v>
      </c>
      <c r="H131" s="14" t="s">
        <v>75</v>
      </c>
      <c r="I131" s="15">
        <v>44966</v>
      </c>
      <c r="J131" s="15">
        <f t="shared" si="67"/>
        <v>44996</v>
      </c>
      <c r="K131" s="16">
        <v>1265000</v>
      </c>
      <c r="L131" s="41">
        <f t="shared" ca="1" si="68"/>
        <v>106</v>
      </c>
      <c r="M131" s="17" t="str">
        <f t="shared" ca="1" si="69"/>
        <v>Муддати тугаган</v>
      </c>
    </row>
    <row r="132" spans="1:13" hidden="1" x14ac:dyDescent="0.2">
      <c r="A132" s="12" t="s">
        <v>268</v>
      </c>
      <c r="B132" s="36">
        <v>302772050</v>
      </c>
      <c r="C132" s="13"/>
      <c r="D132" s="13"/>
      <c r="E132" s="14" t="s">
        <v>48</v>
      </c>
      <c r="F132" s="14" t="s">
        <v>264</v>
      </c>
      <c r="G132" s="14" t="s">
        <v>493</v>
      </c>
      <c r="H132" s="14" t="s">
        <v>49</v>
      </c>
      <c r="I132" s="15">
        <v>45029</v>
      </c>
      <c r="J132" s="15">
        <f t="shared" si="67"/>
        <v>45059</v>
      </c>
      <c r="K132" s="18">
        <v>4005480</v>
      </c>
      <c r="L132" s="41">
        <f t="shared" ca="1" si="68"/>
        <v>43</v>
      </c>
      <c r="M132" s="17" t="str">
        <f t="shared" ca="1" si="69"/>
        <v>Муддати тугаган</v>
      </c>
    </row>
    <row r="133" spans="1:13" hidden="1" x14ac:dyDescent="0.2">
      <c r="A133" s="12" t="s">
        <v>269</v>
      </c>
      <c r="B133" s="36">
        <v>307481323</v>
      </c>
      <c r="C133" s="13">
        <v>932907757</v>
      </c>
      <c r="D133" s="13"/>
      <c r="E133" s="14" t="s">
        <v>13</v>
      </c>
      <c r="F133" s="14" t="s">
        <v>109</v>
      </c>
      <c r="G133" s="14" t="s">
        <v>493</v>
      </c>
      <c r="H133" s="14" t="s">
        <v>14</v>
      </c>
      <c r="I133" s="15">
        <v>44874</v>
      </c>
      <c r="J133" s="15">
        <f t="shared" si="67"/>
        <v>44904</v>
      </c>
      <c r="K133" s="16">
        <v>9127300</v>
      </c>
      <c r="L133" s="41">
        <f t="shared" ca="1" si="68"/>
        <v>198</v>
      </c>
      <c r="M133" s="17" t="str">
        <f t="shared" ca="1" si="69"/>
        <v>Муддати тугаган</v>
      </c>
    </row>
    <row r="134" spans="1:13" hidden="1" x14ac:dyDescent="0.2">
      <c r="A134" s="12" t="s">
        <v>269</v>
      </c>
      <c r="B134" s="36">
        <v>307481323</v>
      </c>
      <c r="C134" s="13">
        <v>932907757</v>
      </c>
      <c r="D134" s="13"/>
      <c r="E134" s="14" t="s">
        <v>13</v>
      </c>
      <c r="F134" s="14" t="s">
        <v>109</v>
      </c>
      <c r="G134" s="14" t="s">
        <v>493</v>
      </c>
      <c r="H134" s="14" t="s">
        <v>14</v>
      </c>
      <c r="I134" s="15">
        <v>44909</v>
      </c>
      <c r="J134" s="15">
        <f t="shared" si="67"/>
        <v>44939</v>
      </c>
      <c r="K134" s="16">
        <v>6883000</v>
      </c>
      <c r="L134" s="41">
        <f t="shared" ca="1" si="68"/>
        <v>163</v>
      </c>
      <c r="M134" s="17" t="str">
        <f t="shared" ca="1" si="69"/>
        <v>Муддати тугаган</v>
      </c>
    </row>
    <row r="135" spans="1:13" hidden="1" x14ac:dyDescent="0.2">
      <c r="A135" s="12" t="s">
        <v>270</v>
      </c>
      <c r="B135" s="36">
        <v>307998232</v>
      </c>
      <c r="C135" s="13"/>
      <c r="D135" s="13"/>
      <c r="E135" s="14" t="s">
        <v>28</v>
      </c>
      <c r="F135" s="14" t="s">
        <v>28</v>
      </c>
      <c r="G135" s="14" t="s">
        <v>493</v>
      </c>
      <c r="H135" s="14" t="s">
        <v>32</v>
      </c>
      <c r="I135" s="15">
        <v>45015</v>
      </c>
      <c r="J135" s="15">
        <f t="shared" si="67"/>
        <v>45045</v>
      </c>
      <c r="K135" s="16">
        <v>12445400</v>
      </c>
      <c r="L135" s="41">
        <f t="shared" ca="1" si="68"/>
        <v>57</v>
      </c>
      <c r="M135" s="17" t="str">
        <f t="shared" ca="1" si="69"/>
        <v>Муддати тугаган</v>
      </c>
    </row>
    <row r="136" spans="1:13" hidden="1" x14ac:dyDescent="0.2">
      <c r="A136" s="12" t="s">
        <v>271</v>
      </c>
      <c r="B136" s="36">
        <v>305077493</v>
      </c>
      <c r="C136" s="13">
        <v>972770096</v>
      </c>
      <c r="D136" s="13"/>
      <c r="E136" s="14" t="s">
        <v>73</v>
      </c>
      <c r="F136" s="14" t="s">
        <v>73</v>
      </c>
      <c r="G136" s="14" t="s">
        <v>493</v>
      </c>
      <c r="H136" s="14" t="s">
        <v>75</v>
      </c>
      <c r="I136" s="15">
        <v>45041</v>
      </c>
      <c r="J136" s="15">
        <f t="shared" si="67"/>
        <v>45071</v>
      </c>
      <c r="K136" s="16">
        <v>7209000</v>
      </c>
      <c r="L136" s="41">
        <f t="shared" ca="1" si="68"/>
        <v>31</v>
      </c>
      <c r="M136" s="17" t="str">
        <f t="shared" ca="1" si="69"/>
        <v>Муддати тугаган</v>
      </c>
    </row>
    <row r="137" spans="1:13" hidden="1" x14ac:dyDescent="0.2">
      <c r="A137" s="12" t="s">
        <v>272</v>
      </c>
      <c r="B137" s="36">
        <v>305154438</v>
      </c>
      <c r="C137" s="13">
        <v>992580003</v>
      </c>
      <c r="D137" s="13"/>
      <c r="E137" s="14" t="s">
        <v>48</v>
      </c>
      <c r="F137" s="14" t="s">
        <v>264</v>
      </c>
      <c r="G137" s="14" t="s">
        <v>493</v>
      </c>
      <c r="H137" s="14" t="s">
        <v>49</v>
      </c>
      <c r="I137" s="15">
        <v>45042</v>
      </c>
      <c r="J137" s="15">
        <f t="shared" ref="J137:J141" si="70">IF(I137&gt;0,I137+30," ")</f>
        <v>45072</v>
      </c>
      <c r="K137" s="16">
        <v>2360000</v>
      </c>
      <c r="L137" s="41">
        <f t="shared" ref="L137:L141" ca="1" si="71">IF(I137&gt;0,(+$A$1-I137),)</f>
        <v>30</v>
      </c>
      <c r="M137" s="17" t="str">
        <f t="shared" ca="1" si="69"/>
        <v>Муддати тугаган</v>
      </c>
    </row>
    <row r="138" spans="1:13" hidden="1" x14ac:dyDescent="0.2">
      <c r="A138" s="12" t="s">
        <v>571</v>
      </c>
      <c r="B138" s="36">
        <v>307618079</v>
      </c>
      <c r="C138" s="13">
        <v>995472161</v>
      </c>
      <c r="D138" s="13"/>
      <c r="E138" s="14" t="s">
        <v>48</v>
      </c>
      <c r="F138" s="14" t="s">
        <v>249</v>
      </c>
      <c r="G138" s="14" t="s">
        <v>493</v>
      </c>
      <c r="H138" s="14" t="s">
        <v>50</v>
      </c>
      <c r="I138" s="15">
        <v>45030</v>
      </c>
      <c r="J138" s="15">
        <f t="shared" si="70"/>
        <v>45060</v>
      </c>
      <c r="K138" s="16">
        <v>54000</v>
      </c>
      <c r="L138" s="41">
        <f t="shared" ca="1" si="71"/>
        <v>42</v>
      </c>
      <c r="M138" s="17" t="str">
        <f t="shared" ca="1" si="69"/>
        <v>Муддати тугаган</v>
      </c>
    </row>
    <row r="139" spans="1:13" hidden="1" x14ac:dyDescent="0.2">
      <c r="A139" s="21" t="s">
        <v>276</v>
      </c>
      <c r="B139" s="39">
        <v>302441984</v>
      </c>
      <c r="C139" s="22">
        <v>944894001</v>
      </c>
      <c r="D139" s="13"/>
      <c r="E139" s="23" t="s">
        <v>62</v>
      </c>
      <c r="F139" s="23" t="s">
        <v>165</v>
      </c>
      <c r="G139" s="23" t="s">
        <v>493</v>
      </c>
      <c r="H139" s="23" t="s">
        <v>63</v>
      </c>
      <c r="I139" s="24">
        <v>44278</v>
      </c>
      <c r="J139" s="24">
        <f t="shared" si="70"/>
        <v>44308</v>
      </c>
      <c r="K139" s="33">
        <v>24598000</v>
      </c>
      <c r="L139" s="42">
        <f t="shared" ca="1" si="71"/>
        <v>794</v>
      </c>
      <c r="M139" s="53" t="str">
        <f t="shared" ca="1" si="69"/>
        <v>Муддати тугаган</v>
      </c>
    </row>
    <row r="140" spans="1:13" hidden="1" x14ac:dyDescent="0.2">
      <c r="A140" s="12" t="s">
        <v>277</v>
      </c>
      <c r="B140" s="36">
        <v>301933285</v>
      </c>
      <c r="C140" s="13">
        <v>933000074</v>
      </c>
      <c r="D140" s="13"/>
      <c r="E140" s="14" t="s">
        <v>13</v>
      </c>
      <c r="F140" s="14" t="s">
        <v>13</v>
      </c>
      <c r="G140" s="14" t="s">
        <v>493</v>
      </c>
      <c r="H140" s="14" t="s">
        <v>39</v>
      </c>
      <c r="I140" s="15">
        <v>45019</v>
      </c>
      <c r="J140" s="15">
        <f t="shared" si="70"/>
        <v>45049</v>
      </c>
      <c r="K140" s="16">
        <v>294100</v>
      </c>
      <c r="L140" s="41">
        <f t="shared" ca="1" si="71"/>
        <v>53</v>
      </c>
      <c r="M140" s="17" t="str">
        <f t="shared" ca="1" si="69"/>
        <v>Муддати тугаган</v>
      </c>
    </row>
    <row r="141" spans="1:13" hidden="1" x14ac:dyDescent="0.2">
      <c r="A141" s="21" t="s">
        <v>279</v>
      </c>
      <c r="B141" s="39">
        <v>304979598</v>
      </c>
      <c r="C141" s="22">
        <v>933000074</v>
      </c>
      <c r="D141" s="22"/>
      <c r="E141" s="23" t="s">
        <v>13</v>
      </c>
      <c r="F141" s="23" t="s">
        <v>13</v>
      </c>
      <c r="G141" s="23" t="s">
        <v>493</v>
      </c>
      <c r="H141" s="23" t="s">
        <v>40</v>
      </c>
      <c r="I141" s="24">
        <v>44488</v>
      </c>
      <c r="J141" s="24">
        <f t="shared" si="70"/>
        <v>44518</v>
      </c>
      <c r="K141" s="25">
        <v>530000</v>
      </c>
      <c r="L141" s="42">
        <f t="shared" ca="1" si="71"/>
        <v>584</v>
      </c>
      <c r="M141" s="53" t="str">
        <f t="shared" ref="M141:M143" ca="1" si="72">IF(L141=0," ",IF(L141&gt;=30,"Муддати тугаган"," "))</f>
        <v>Муддати тугаган</v>
      </c>
    </row>
    <row r="142" spans="1:13" hidden="1" x14ac:dyDescent="0.2">
      <c r="A142" s="12" t="s">
        <v>279</v>
      </c>
      <c r="B142" s="36">
        <v>304979598</v>
      </c>
      <c r="C142" s="13">
        <v>933000074</v>
      </c>
      <c r="D142" s="13"/>
      <c r="E142" s="14" t="s">
        <v>73</v>
      </c>
      <c r="F142" s="14" t="s">
        <v>141</v>
      </c>
      <c r="G142" s="14" t="s">
        <v>493</v>
      </c>
      <c r="H142" s="14" t="s">
        <v>74</v>
      </c>
      <c r="I142" s="15">
        <v>44953</v>
      </c>
      <c r="J142" s="15">
        <f t="shared" ref="J142:J144" si="73">IF(I142&gt;0,I142+30," ")</f>
        <v>44983</v>
      </c>
      <c r="K142" s="18">
        <v>900000</v>
      </c>
      <c r="L142" s="41">
        <f t="shared" ref="L142:L144" ca="1" si="74">IF(I142&gt;0,(+$A$1-I142),)</f>
        <v>119</v>
      </c>
      <c r="M142" s="17" t="str">
        <f t="shared" ca="1" si="72"/>
        <v>Муддати тугаган</v>
      </c>
    </row>
    <row r="143" spans="1:13" hidden="1" x14ac:dyDescent="0.2">
      <c r="A143" s="12" t="s">
        <v>280</v>
      </c>
      <c r="B143" s="36">
        <v>300855074</v>
      </c>
      <c r="C143" s="13"/>
      <c r="D143" s="13"/>
      <c r="E143" s="14" t="s">
        <v>22</v>
      </c>
      <c r="F143" s="14" t="s">
        <v>80</v>
      </c>
      <c r="G143" s="14" t="s">
        <v>493</v>
      </c>
      <c r="H143" s="14" t="s">
        <v>83</v>
      </c>
      <c r="I143" s="15">
        <v>44959</v>
      </c>
      <c r="J143" s="15">
        <f t="shared" si="73"/>
        <v>44989</v>
      </c>
      <c r="K143" s="16">
        <v>1041900</v>
      </c>
      <c r="L143" s="41">
        <f t="shared" ca="1" si="74"/>
        <v>113</v>
      </c>
      <c r="M143" s="17" t="str">
        <f t="shared" ca="1" si="72"/>
        <v>Муддати тугаган</v>
      </c>
    </row>
    <row r="144" spans="1:13" hidden="1" x14ac:dyDescent="0.2">
      <c r="A144" s="12" t="s">
        <v>520</v>
      </c>
      <c r="B144" s="36">
        <v>308503277</v>
      </c>
      <c r="C144" s="13">
        <v>939257227</v>
      </c>
      <c r="D144" s="13"/>
      <c r="E144" s="14" t="s">
        <v>43</v>
      </c>
      <c r="F144" s="14" t="s">
        <v>102</v>
      </c>
      <c r="G144" s="14" t="s">
        <v>493</v>
      </c>
      <c r="H144" s="14" t="s">
        <v>521</v>
      </c>
      <c r="I144" s="15">
        <v>44972</v>
      </c>
      <c r="J144" s="15">
        <f t="shared" si="73"/>
        <v>45002</v>
      </c>
      <c r="K144" s="16">
        <v>1614550</v>
      </c>
      <c r="L144" s="41">
        <f t="shared" ca="1" si="74"/>
        <v>100</v>
      </c>
      <c r="M144" s="17" t="str">
        <f t="shared" ref="M144:M149" ca="1" si="75">IF(L144=0," ",IF(L144&gt;=30,"Муддати тугаган"," "))</f>
        <v>Муддати тугаган</v>
      </c>
    </row>
    <row r="145" spans="1:13" hidden="1" x14ac:dyDescent="0.2">
      <c r="A145" s="12" t="s">
        <v>283</v>
      </c>
      <c r="B145" s="36">
        <v>308935658</v>
      </c>
      <c r="C145" s="34">
        <v>979534262</v>
      </c>
      <c r="D145" s="13"/>
      <c r="E145" s="14" t="s">
        <v>43</v>
      </c>
      <c r="F145" s="14" t="s">
        <v>113</v>
      </c>
      <c r="G145" s="14" t="s">
        <v>493</v>
      </c>
      <c r="H145" s="14" t="s">
        <v>114</v>
      </c>
      <c r="I145" s="15">
        <v>44951</v>
      </c>
      <c r="J145" s="15">
        <f t="shared" ref="J145:J154" si="76">IF(I145&gt;0,I145+30," ")</f>
        <v>44981</v>
      </c>
      <c r="K145" s="16">
        <v>324000</v>
      </c>
      <c r="L145" s="41">
        <f t="shared" ref="L145:L154" ca="1" si="77">IF(I145&gt;0,(+$A$1-I145),)</f>
        <v>121</v>
      </c>
      <c r="M145" s="17" t="str">
        <f t="shared" ca="1" si="75"/>
        <v>Муддати тугаган</v>
      </c>
    </row>
    <row r="146" spans="1:13" hidden="1" x14ac:dyDescent="0.2">
      <c r="A146" s="12" t="s">
        <v>543</v>
      </c>
      <c r="B146" s="36">
        <v>310162782</v>
      </c>
      <c r="C146" s="13">
        <v>972504340</v>
      </c>
      <c r="D146" s="13"/>
      <c r="E146" s="14" t="s">
        <v>53</v>
      </c>
      <c r="F146" s="14" t="s">
        <v>298</v>
      </c>
      <c r="G146" s="14" t="s">
        <v>493</v>
      </c>
      <c r="H146" s="14" t="s">
        <v>581</v>
      </c>
      <c r="I146" s="15">
        <v>45028</v>
      </c>
      <c r="J146" s="15">
        <f t="shared" si="76"/>
        <v>45058</v>
      </c>
      <c r="K146" s="28">
        <v>4059725</v>
      </c>
      <c r="L146" s="41">
        <f t="shared" ca="1" si="77"/>
        <v>44</v>
      </c>
      <c r="M146" s="17" t="str">
        <f t="shared" ca="1" si="75"/>
        <v>Муддати тугаган</v>
      </c>
    </row>
    <row r="147" spans="1:13" hidden="1" x14ac:dyDescent="0.2">
      <c r="A147" s="12" t="s">
        <v>237</v>
      </c>
      <c r="B147" s="36">
        <v>305159819</v>
      </c>
      <c r="C147" s="13">
        <v>945669438</v>
      </c>
      <c r="D147" s="13"/>
      <c r="E147" s="14" t="s">
        <v>22</v>
      </c>
      <c r="F147" s="14" t="s">
        <v>101</v>
      </c>
      <c r="G147" s="14" t="s">
        <v>493</v>
      </c>
      <c r="H147" s="14" t="s">
        <v>238</v>
      </c>
      <c r="I147" s="15">
        <v>44921</v>
      </c>
      <c r="J147" s="15">
        <f t="shared" si="76"/>
        <v>44951</v>
      </c>
      <c r="K147" s="16">
        <v>647000</v>
      </c>
      <c r="L147" s="41">
        <f t="shared" ca="1" si="77"/>
        <v>151</v>
      </c>
      <c r="M147" s="17" t="str">
        <f t="shared" ca="1" si="75"/>
        <v>Муддати тугаган</v>
      </c>
    </row>
    <row r="148" spans="1:13" hidden="1" x14ac:dyDescent="0.2">
      <c r="A148" s="12" t="s">
        <v>237</v>
      </c>
      <c r="B148" s="36">
        <v>305159819</v>
      </c>
      <c r="C148" s="13">
        <v>945669438</v>
      </c>
      <c r="D148" s="13"/>
      <c r="E148" s="14" t="s">
        <v>22</v>
      </c>
      <c r="F148" s="14" t="s">
        <v>101</v>
      </c>
      <c r="G148" s="14" t="s">
        <v>493</v>
      </c>
      <c r="H148" s="14" t="s">
        <v>238</v>
      </c>
      <c r="I148" s="15">
        <v>44921</v>
      </c>
      <c r="J148" s="15">
        <f t="shared" si="76"/>
        <v>44951</v>
      </c>
      <c r="K148" s="16">
        <v>13827000</v>
      </c>
      <c r="L148" s="41">
        <f t="shared" ca="1" si="77"/>
        <v>151</v>
      </c>
      <c r="M148" s="17" t="str">
        <f t="shared" ca="1" si="75"/>
        <v>Муддати тугаган</v>
      </c>
    </row>
    <row r="149" spans="1:13" hidden="1" x14ac:dyDescent="0.2">
      <c r="A149" s="12" t="s">
        <v>237</v>
      </c>
      <c r="B149" s="36">
        <v>305159819</v>
      </c>
      <c r="C149" s="13">
        <v>945669438</v>
      </c>
      <c r="D149" s="13"/>
      <c r="E149" s="14" t="s">
        <v>22</v>
      </c>
      <c r="F149" s="14" t="s">
        <v>101</v>
      </c>
      <c r="G149" s="14" t="s">
        <v>493</v>
      </c>
      <c r="H149" s="14" t="s">
        <v>238</v>
      </c>
      <c r="I149" s="15">
        <v>44923</v>
      </c>
      <c r="J149" s="15">
        <f t="shared" si="76"/>
        <v>44953</v>
      </c>
      <c r="K149" s="16">
        <v>1363000</v>
      </c>
      <c r="L149" s="41">
        <f t="shared" ca="1" si="77"/>
        <v>149</v>
      </c>
      <c r="M149" s="17" t="str">
        <f t="shared" ca="1" si="75"/>
        <v>Муддати тугаган</v>
      </c>
    </row>
    <row r="150" spans="1:13" hidden="1" x14ac:dyDescent="0.2">
      <c r="A150" s="12" t="s">
        <v>284</v>
      </c>
      <c r="B150" s="36">
        <v>206739414</v>
      </c>
      <c r="C150" s="13">
        <v>736121444</v>
      </c>
      <c r="D150" s="13"/>
      <c r="E150" s="14" t="s">
        <v>22</v>
      </c>
      <c r="F150" s="14" t="s">
        <v>80</v>
      </c>
      <c r="G150" s="14" t="s">
        <v>493</v>
      </c>
      <c r="H150" s="14" t="s">
        <v>81</v>
      </c>
      <c r="I150" s="15">
        <v>45015</v>
      </c>
      <c r="J150" s="15">
        <f t="shared" si="76"/>
        <v>45045</v>
      </c>
      <c r="K150" s="16">
        <v>3151850</v>
      </c>
      <c r="L150" s="41">
        <f t="shared" ca="1" si="77"/>
        <v>57</v>
      </c>
      <c r="M150" s="17" t="str">
        <f t="shared" ref="M150:M156" ca="1" si="78">IF(L150=0," ",IF(L150&gt;=30,"Муддати тугаган"," "))</f>
        <v>Муддати тугаган</v>
      </c>
    </row>
    <row r="151" spans="1:13" hidden="1" x14ac:dyDescent="0.2">
      <c r="A151" s="12" t="s">
        <v>285</v>
      </c>
      <c r="B151" s="36">
        <v>303339136</v>
      </c>
      <c r="C151" s="13">
        <v>943578888</v>
      </c>
      <c r="D151" s="13"/>
      <c r="E151" s="14" t="s">
        <v>73</v>
      </c>
      <c r="F151" s="14" t="s">
        <v>141</v>
      </c>
      <c r="G151" s="14" t="s">
        <v>493</v>
      </c>
      <c r="H151" s="14" t="s">
        <v>74</v>
      </c>
      <c r="I151" s="15">
        <v>45033</v>
      </c>
      <c r="J151" s="15">
        <f t="shared" si="76"/>
        <v>45063</v>
      </c>
      <c r="K151" s="18">
        <v>2185800</v>
      </c>
      <c r="L151" s="41">
        <f t="shared" ca="1" si="77"/>
        <v>39</v>
      </c>
      <c r="M151" s="17" t="str">
        <f t="shared" ca="1" si="78"/>
        <v>Муддати тугаган</v>
      </c>
    </row>
    <row r="152" spans="1:13" hidden="1" x14ac:dyDescent="0.2">
      <c r="A152" s="12" t="s">
        <v>285</v>
      </c>
      <c r="B152" s="36">
        <v>303339136</v>
      </c>
      <c r="C152" s="13">
        <v>943578888</v>
      </c>
      <c r="D152" s="13"/>
      <c r="E152" s="14" t="s">
        <v>73</v>
      </c>
      <c r="F152" s="14" t="s">
        <v>141</v>
      </c>
      <c r="G152" s="14" t="s">
        <v>493</v>
      </c>
      <c r="H152" s="14" t="s">
        <v>74</v>
      </c>
      <c r="I152" s="15">
        <v>44998</v>
      </c>
      <c r="J152" s="15">
        <f t="shared" si="76"/>
        <v>45028</v>
      </c>
      <c r="K152" s="16">
        <v>1509000</v>
      </c>
      <c r="L152" s="41">
        <f t="shared" ca="1" si="77"/>
        <v>74</v>
      </c>
      <c r="M152" s="17" t="str">
        <f t="shared" ca="1" si="78"/>
        <v>Муддати тугаган</v>
      </c>
    </row>
    <row r="153" spans="1:13" hidden="1" x14ac:dyDescent="0.2">
      <c r="A153" s="12" t="s">
        <v>286</v>
      </c>
      <c r="B153" s="36">
        <v>308274040</v>
      </c>
      <c r="C153" s="13">
        <v>993836565</v>
      </c>
      <c r="D153" s="13"/>
      <c r="E153" s="14" t="s">
        <v>13</v>
      </c>
      <c r="F153" s="14" t="s">
        <v>186</v>
      </c>
      <c r="G153" s="14" t="s">
        <v>493</v>
      </c>
      <c r="H153" s="14" t="s">
        <v>40</v>
      </c>
      <c r="I153" s="15">
        <v>44935</v>
      </c>
      <c r="J153" s="15">
        <f t="shared" si="76"/>
        <v>44965</v>
      </c>
      <c r="K153" s="16">
        <v>1029000</v>
      </c>
      <c r="L153" s="41">
        <f t="shared" ca="1" si="77"/>
        <v>137</v>
      </c>
      <c r="M153" s="17" t="str">
        <f t="shared" ca="1" si="78"/>
        <v>Муддати тугаган</v>
      </c>
    </row>
    <row r="154" spans="1:13" x14ac:dyDescent="0.2">
      <c r="A154" s="12" t="s">
        <v>287</v>
      </c>
      <c r="B154" s="36">
        <v>307364340</v>
      </c>
      <c r="C154" s="13">
        <v>943630330</v>
      </c>
      <c r="D154" s="13"/>
      <c r="E154" s="14" t="s">
        <v>11</v>
      </c>
      <c r="F154" s="14" t="s">
        <v>208</v>
      </c>
      <c r="G154" s="14" t="s">
        <v>493</v>
      </c>
      <c r="H154" s="14" t="s">
        <v>209</v>
      </c>
      <c r="I154" s="15">
        <v>45020</v>
      </c>
      <c r="J154" s="15">
        <f t="shared" si="76"/>
        <v>45050</v>
      </c>
      <c r="K154" s="16">
        <v>748400</v>
      </c>
      <c r="L154" s="41">
        <f t="shared" ca="1" si="77"/>
        <v>52</v>
      </c>
      <c r="M154" s="17" t="str">
        <f t="shared" ca="1" si="78"/>
        <v>Муддати тугаган</v>
      </c>
    </row>
    <row r="155" spans="1:13" hidden="1" x14ac:dyDescent="0.2">
      <c r="A155" s="21" t="s">
        <v>288</v>
      </c>
      <c r="B155" s="39">
        <v>307693842</v>
      </c>
      <c r="C155" s="22">
        <v>972757400</v>
      </c>
      <c r="D155" s="13"/>
      <c r="E155" s="23" t="s">
        <v>73</v>
      </c>
      <c r="F155" s="23" t="s">
        <v>141</v>
      </c>
      <c r="G155" s="23" t="s">
        <v>493</v>
      </c>
      <c r="H155" s="23" t="s">
        <v>74</v>
      </c>
      <c r="I155" s="24">
        <v>44279</v>
      </c>
      <c r="J155" s="24">
        <f t="shared" ref="J155:J159" si="79">IF(I155&gt;0,I155+30," ")</f>
        <v>44309</v>
      </c>
      <c r="K155" s="33">
        <v>69000</v>
      </c>
      <c r="L155" s="42">
        <f t="shared" ref="L155:L159" ca="1" si="80">IF(I155&gt;0,(+$A$1-I155),)</f>
        <v>793</v>
      </c>
      <c r="M155" s="53" t="str">
        <f t="shared" ca="1" si="78"/>
        <v>Муддати тугаган</v>
      </c>
    </row>
    <row r="156" spans="1:13" hidden="1" x14ac:dyDescent="0.2">
      <c r="A156" s="21" t="s">
        <v>289</v>
      </c>
      <c r="B156" s="39">
        <v>200217063</v>
      </c>
      <c r="C156" s="22">
        <v>975130990</v>
      </c>
      <c r="D156" s="13"/>
      <c r="E156" s="23" t="s">
        <v>15</v>
      </c>
      <c r="F156" s="23" t="s">
        <v>202</v>
      </c>
      <c r="G156" s="23" t="s">
        <v>493</v>
      </c>
      <c r="H156" s="23" t="s">
        <v>290</v>
      </c>
      <c r="I156" s="24">
        <v>44510</v>
      </c>
      <c r="J156" s="24">
        <f t="shared" si="79"/>
        <v>44540</v>
      </c>
      <c r="K156" s="25">
        <v>4850000</v>
      </c>
      <c r="L156" s="42">
        <f t="shared" ca="1" si="80"/>
        <v>562</v>
      </c>
      <c r="M156" s="53" t="str">
        <f t="shared" ca="1" si="78"/>
        <v>Муддати тугаган</v>
      </c>
    </row>
    <row r="157" spans="1:13" hidden="1" x14ac:dyDescent="0.2">
      <c r="A157" s="12" t="s">
        <v>291</v>
      </c>
      <c r="B157" s="36">
        <v>203328398</v>
      </c>
      <c r="C157" s="13">
        <v>990786278</v>
      </c>
      <c r="D157" s="13"/>
      <c r="E157" s="14" t="s">
        <v>62</v>
      </c>
      <c r="F157" s="14" t="s">
        <v>187</v>
      </c>
      <c r="G157" s="14" t="s">
        <v>493</v>
      </c>
      <c r="H157" s="14" t="s">
        <v>66</v>
      </c>
      <c r="I157" s="15">
        <v>44715</v>
      </c>
      <c r="J157" s="15">
        <f t="shared" si="79"/>
        <v>44745</v>
      </c>
      <c r="K157" s="16">
        <v>2117900</v>
      </c>
      <c r="L157" s="41">
        <f t="shared" ca="1" si="80"/>
        <v>357</v>
      </c>
      <c r="M157" s="17" t="str">
        <f t="shared" ref="M157:M165" ca="1" si="81">IF(L157=0," ",IF(L157&gt;=30,"Муддати тугаган"," "))</f>
        <v>Муддати тугаган</v>
      </c>
    </row>
    <row r="158" spans="1:13" hidden="1" x14ac:dyDescent="0.2">
      <c r="A158" s="12" t="s">
        <v>292</v>
      </c>
      <c r="B158" s="36">
        <v>306984100</v>
      </c>
      <c r="C158" s="13">
        <v>901663931</v>
      </c>
      <c r="D158" s="13"/>
      <c r="E158" s="14" t="s">
        <v>22</v>
      </c>
      <c r="F158" s="14" t="s">
        <v>101</v>
      </c>
      <c r="G158" s="14" t="s">
        <v>493</v>
      </c>
      <c r="H158" s="14" t="s">
        <v>24</v>
      </c>
      <c r="I158" s="15">
        <v>44980</v>
      </c>
      <c r="J158" s="15">
        <f t="shared" si="79"/>
        <v>45010</v>
      </c>
      <c r="K158" s="18">
        <v>8991200</v>
      </c>
      <c r="L158" s="41">
        <f t="shared" ca="1" si="80"/>
        <v>92</v>
      </c>
      <c r="M158" s="17" t="str">
        <f t="shared" ca="1" si="81"/>
        <v>Муддати тугаган</v>
      </c>
    </row>
    <row r="159" spans="1:13" hidden="1" x14ac:dyDescent="0.2">
      <c r="A159" s="12" t="s">
        <v>292</v>
      </c>
      <c r="B159" s="36">
        <v>306984100</v>
      </c>
      <c r="C159" s="13">
        <v>901663931</v>
      </c>
      <c r="D159" s="13"/>
      <c r="E159" s="14" t="s">
        <v>22</v>
      </c>
      <c r="F159" s="14" t="s">
        <v>101</v>
      </c>
      <c r="G159" s="14" t="s">
        <v>493</v>
      </c>
      <c r="H159" s="14" t="s">
        <v>24</v>
      </c>
      <c r="I159" s="15">
        <v>44996</v>
      </c>
      <c r="J159" s="15">
        <f t="shared" si="79"/>
        <v>45026</v>
      </c>
      <c r="K159" s="16">
        <v>2920650</v>
      </c>
      <c r="L159" s="41">
        <f t="shared" ca="1" si="80"/>
        <v>76</v>
      </c>
      <c r="M159" s="17" t="str">
        <f t="shared" ca="1" si="81"/>
        <v>Муддати тугаган</v>
      </c>
    </row>
    <row r="160" spans="1:13" hidden="1" x14ac:dyDescent="0.2">
      <c r="A160" s="29" t="s">
        <v>294</v>
      </c>
      <c r="B160" s="37">
        <v>309834220</v>
      </c>
      <c r="C160" s="13">
        <v>990004510</v>
      </c>
      <c r="D160" s="13"/>
      <c r="E160" s="14" t="s">
        <v>53</v>
      </c>
      <c r="F160" s="14" t="s">
        <v>178</v>
      </c>
      <c r="G160" s="14" t="s">
        <v>493</v>
      </c>
      <c r="H160" s="14" t="s">
        <v>60</v>
      </c>
      <c r="I160" s="15">
        <v>44865</v>
      </c>
      <c r="J160" s="15">
        <f t="shared" ref="J160:J167" si="82">IF(I160&gt;0,I160+30," ")</f>
        <v>44895</v>
      </c>
      <c r="K160" s="16">
        <v>13626240</v>
      </c>
      <c r="L160" s="41">
        <f t="shared" ref="L160:L167" ca="1" si="83">IF(I160&gt;0,(+$A$1-I160),)</f>
        <v>207</v>
      </c>
      <c r="M160" s="17" t="str">
        <f t="shared" ca="1" si="81"/>
        <v>Муддати тугаган</v>
      </c>
    </row>
    <row r="161" spans="1:13" hidden="1" x14ac:dyDescent="0.2">
      <c r="A161" s="29" t="s">
        <v>294</v>
      </c>
      <c r="B161" s="37">
        <v>309834220</v>
      </c>
      <c r="C161" s="13">
        <v>990004510</v>
      </c>
      <c r="D161" s="13"/>
      <c r="E161" s="14" t="s">
        <v>53</v>
      </c>
      <c r="F161" s="14" t="s">
        <v>178</v>
      </c>
      <c r="G161" s="14" t="s">
        <v>493</v>
      </c>
      <c r="H161" s="14" t="s">
        <v>60</v>
      </c>
      <c r="I161" s="15">
        <v>44888</v>
      </c>
      <c r="J161" s="15">
        <f t="shared" si="82"/>
        <v>44918</v>
      </c>
      <c r="K161" s="16">
        <v>2963000</v>
      </c>
      <c r="L161" s="41">
        <f t="shared" ca="1" si="83"/>
        <v>184</v>
      </c>
      <c r="M161" s="17" t="str">
        <f t="shared" ca="1" si="81"/>
        <v>Муддати тугаган</v>
      </c>
    </row>
    <row r="162" spans="1:13" hidden="1" x14ac:dyDescent="0.2">
      <c r="A162" s="29" t="s">
        <v>294</v>
      </c>
      <c r="B162" s="37">
        <v>309834220</v>
      </c>
      <c r="C162" s="13">
        <v>990004510</v>
      </c>
      <c r="D162" s="13"/>
      <c r="E162" s="14" t="s">
        <v>53</v>
      </c>
      <c r="F162" s="14" t="s">
        <v>178</v>
      </c>
      <c r="G162" s="14" t="s">
        <v>493</v>
      </c>
      <c r="H162" s="14" t="s">
        <v>60</v>
      </c>
      <c r="I162" s="15">
        <v>44918</v>
      </c>
      <c r="J162" s="15">
        <f t="shared" si="82"/>
        <v>44948</v>
      </c>
      <c r="K162" s="16">
        <v>914400</v>
      </c>
      <c r="L162" s="41">
        <f t="shared" ca="1" si="83"/>
        <v>154</v>
      </c>
      <c r="M162" s="17" t="str">
        <f t="shared" ca="1" si="81"/>
        <v>Муддати тугаган</v>
      </c>
    </row>
    <row r="163" spans="1:13" hidden="1" x14ac:dyDescent="0.2">
      <c r="A163" s="12" t="s">
        <v>295</v>
      </c>
      <c r="B163" s="36">
        <v>303459328</v>
      </c>
      <c r="C163" s="13">
        <v>955100788</v>
      </c>
      <c r="D163" s="13"/>
      <c r="E163" s="14" t="s">
        <v>73</v>
      </c>
      <c r="F163" s="14" t="s">
        <v>250</v>
      </c>
      <c r="G163" s="14" t="s">
        <v>493</v>
      </c>
      <c r="H163" s="14" t="s">
        <v>75</v>
      </c>
      <c r="I163" s="15">
        <v>44977</v>
      </c>
      <c r="J163" s="15">
        <f t="shared" si="82"/>
        <v>45007</v>
      </c>
      <c r="K163" s="18">
        <v>4596450</v>
      </c>
      <c r="L163" s="41">
        <f t="shared" ca="1" si="83"/>
        <v>95</v>
      </c>
      <c r="M163" s="17" t="str">
        <f t="shared" ca="1" si="81"/>
        <v>Муддати тугаган</v>
      </c>
    </row>
    <row r="164" spans="1:13" hidden="1" x14ac:dyDescent="0.2">
      <c r="A164" s="12" t="s">
        <v>295</v>
      </c>
      <c r="B164" s="36">
        <v>303459328</v>
      </c>
      <c r="C164" s="13">
        <v>955100788</v>
      </c>
      <c r="D164" s="13"/>
      <c r="E164" s="14" t="s">
        <v>73</v>
      </c>
      <c r="F164" s="14" t="s">
        <v>250</v>
      </c>
      <c r="G164" s="14" t="s">
        <v>493</v>
      </c>
      <c r="H164" s="14" t="s">
        <v>75</v>
      </c>
      <c r="I164" s="15">
        <v>45002</v>
      </c>
      <c r="J164" s="15">
        <f t="shared" si="82"/>
        <v>45032</v>
      </c>
      <c r="K164" s="18">
        <v>870550</v>
      </c>
      <c r="L164" s="41">
        <f t="shared" ca="1" si="83"/>
        <v>70</v>
      </c>
      <c r="M164" s="17" t="str">
        <f t="shared" ca="1" si="81"/>
        <v>Муддати тугаган</v>
      </c>
    </row>
    <row r="165" spans="1:13" x14ac:dyDescent="0.2">
      <c r="A165" s="12" t="s">
        <v>296</v>
      </c>
      <c r="B165" s="36">
        <v>303029624</v>
      </c>
      <c r="C165" s="13">
        <v>990057505</v>
      </c>
      <c r="D165" s="13"/>
      <c r="E165" s="14" t="s">
        <v>11</v>
      </c>
      <c r="F165" s="14" t="s">
        <v>208</v>
      </c>
      <c r="G165" s="14" t="s">
        <v>493</v>
      </c>
      <c r="H165" s="14" t="s">
        <v>209</v>
      </c>
      <c r="I165" s="15">
        <v>45042</v>
      </c>
      <c r="J165" s="15">
        <f t="shared" si="82"/>
        <v>45072</v>
      </c>
      <c r="K165" s="16">
        <v>2170775</v>
      </c>
      <c r="L165" s="41">
        <f t="shared" ca="1" si="83"/>
        <v>30</v>
      </c>
      <c r="M165" s="17" t="str">
        <f t="shared" ca="1" si="81"/>
        <v>Муддати тугаган</v>
      </c>
    </row>
    <row r="166" spans="1:13" hidden="1" x14ac:dyDescent="0.2">
      <c r="A166" s="12" t="s">
        <v>297</v>
      </c>
      <c r="B166" s="36">
        <v>309167419</v>
      </c>
      <c r="C166" s="13">
        <v>906940000</v>
      </c>
      <c r="D166" s="13"/>
      <c r="E166" s="14" t="s">
        <v>53</v>
      </c>
      <c r="F166" s="14" t="s">
        <v>53</v>
      </c>
      <c r="G166" s="14" t="s">
        <v>493</v>
      </c>
      <c r="H166" s="14" t="s">
        <v>59</v>
      </c>
      <c r="I166" s="15">
        <v>44939</v>
      </c>
      <c r="J166" s="15">
        <f t="shared" si="82"/>
        <v>44969</v>
      </c>
      <c r="K166" s="16">
        <v>1534500</v>
      </c>
      <c r="L166" s="41">
        <f t="shared" ca="1" si="83"/>
        <v>133</v>
      </c>
      <c r="M166" s="17" t="str">
        <f t="shared" ref="M166:M168" ca="1" si="84">IF(L166=0," ",IF(L166&gt;=30,"Муддати тугаган"," "))</f>
        <v>Муддати тугаган</v>
      </c>
    </row>
    <row r="167" spans="1:13" hidden="1" x14ac:dyDescent="0.2">
      <c r="A167" s="12" t="s">
        <v>297</v>
      </c>
      <c r="B167" s="36">
        <v>309167419</v>
      </c>
      <c r="C167" s="13">
        <v>906940000</v>
      </c>
      <c r="D167" s="13"/>
      <c r="E167" s="14" t="s">
        <v>53</v>
      </c>
      <c r="F167" s="14" t="s">
        <v>53</v>
      </c>
      <c r="G167" s="14" t="s">
        <v>493</v>
      </c>
      <c r="H167" s="14" t="s">
        <v>59</v>
      </c>
      <c r="I167" s="15">
        <v>44921</v>
      </c>
      <c r="J167" s="15">
        <f t="shared" si="82"/>
        <v>44951</v>
      </c>
      <c r="K167" s="16">
        <v>890600</v>
      </c>
      <c r="L167" s="41">
        <f t="shared" ca="1" si="83"/>
        <v>151</v>
      </c>
      <c r="M167" s="17" t="str">
        <f t="shared" ca="1" si="84"/>
        <v>Муддати тугаган</v>
      </c>
    </row>
    <row r="168" spans="1:13" hidden="1" x14ac:dyDescent="0.2">
      <c r="A168" s="12" t="s">
        <v>300</v>
      </c>
      <c r="B168" s="36">
        <v>302926238</v>
      </c>
      <c r="C168" s="13">
        <v>979255551</v>
      </c>
      <c r="D168" s="13"/>
      <c r="E168" s="14" t="s">
        <v>62</v>
      </c>
      <c r="F168" s="14" t="s">
        <v>62</v>
      </c>
      <c r="G168" s="14" t="s">
        <v>493</v>
      </c>
      <c r="H168" s="14" t="s">
        <v>67</v>
      </c>
      <c r="I168" s="15">
        <v>44979</v>
      </c>
      <c r="J168" s="15">
        <f t="shared" ref="J168:J170" si="85">IF(I168&gt;0,I168+30," ")</f>
        <v>45009</v>
      </c>
      <c r="K168" s="16">
        <v>4295200</v>
      </c>
      <c r="L168" s="41">
        <f t="shared" ref="L168:L170" ca="1" si="86">IF(I168&gt;0,(+$A$1-I168),)</f>
        <v>93</v>
      </c>
      <c r="M168" s="17" t="str">
        <f t="shared" ca="1" si="84"/>
        <v>Муддати тугаган</v>
      </c>
    </row>
    <row r="169" spans="1:13" hidden="1" x14ac:dyDescent="0.2">
      <c r="A169" s="12" t="s">
        <v>540</v>
      </c>
      <c r="B169" s="36">
        <v>916406861</v>
      </c>
      <c r="C169" s="13"/>
      <c r="D169" s="13"/>
      <c r="E169" s="14" t="s">
        <v>43</v>
      </c>
      <c r="F169" s="14" t="s">
        <v>370</v>
      </c>
      <c r="G169" s="14" t="s">
        <v>493</v>
      </c>
      <c r="H169" s="14" t="s">
        <v>114</v>
      </c>
      <c r="I169" s="15">
        <v>45001</v>
      </c>
      <c r="J169" s="15">
        <f t="shared" si="85"/>
        <v>45031</v>
      </c>
      <c r="K169" s="16">
        <v>1813040</v>
      </c>
      <c r="L169" s="41">
        <f t="shared" ca="1" si="86"/>
        <v>71</v>
      </c>
      <c r="M169" s="17" t="str">
        <f t="shared" ref="M169:M170" ca="1" si="87">IF(L169=0," ",IF(L169&gt;=30,"Муддати тугаган"," "))</f>
        <v>Муддати тугаган</v>
      </c>
    </row>
    <row r="170" spans="1:13" hidden="1" x14ac:dyDescent="0.2">
      <c r="A170" s="12" t="s">
        <v>302</v>
      </c>
      <c r="B170" s="36">
        <v>305402627</v>
      </c>
      <c r="C170" s="13"/>
      <c r="D170" s="13"/>
      <c r="E170" s="14" t="s">
        <v>62</v>
      </c>
      <c r="F170" s="14" t="s">
        <v>303</v>
      </c>
      <c r="G170" s="14" t="s">
        <v>493</v>
      </c>
      <c r="H170" s="14" t="s">
        <v>66</v>
      </c>
      <c r="I170" s="15">
        <v>44841</v>
      </c>
      <c r="J170" s="15">
        <f t="shared" si="85"/>
        <v>44871</v>
      </c>
      <c r="K170" s="18">
        <v>10013250</v>
      </c>
      <c r="L170" s="41">
        <f t="shared" ca="1" si="86"/>
        <v>231</v>
      </c>
      <c r="M170" s="17" t="str">
        <f t="shared" ca="1" si="87"/>
        <v>Муддати тугаган</v>
      </c>
    </row>
    <row r="171" spans="1:13" hidden="1" x14ac:dyDescent="0.2">
      <c r="A171" s="12" t="s">
        <v>552</v>
      </c>
      <c r="B171" s="36">
        <v>201545067</v>
      </c>
      <c r="C171" s="13"/>
      <c r="D171" s="13"/>
      <c r="E171" s="14" t="s">
        <v>15</v>
      </c>
      <c r="F171" s="14" t="s">
        <v>213</v>
      </c>
      <c r="G171" s="14" t="s">
        <v>493</v>
      </c>
      <c r="H171" s="14" t="s">
        <v>145</v>
      </c>
      <c r="I171" s="15">
        <v>45035</v>
      </c>
      <c r="J171" s="15">
        <f t="shared" ref="J171:J175" si="88">IF(I171&gt;0,I171+30," ")</f>
        <v>45065</v>
      </c>
      <c r="K171" s="18">
        <v>807525</v>
      </c>
      <c r="L171" s="41">
        <f t="shared" ref="L171:L175" ca="1" si="89">IF(I171&gt;0,(+$A$1-I171),)</f>
        <v>37</v>
      </c>
      <c r="M171" s="17" t="str">
        <f t="shared" ref="M171:M178" ca="1" si="90">IF(L171=0," ",IF(L171&gt;=30,"Муддати тугаган"," "))</f>
        <v>Муддати тугаган</v>
      </c>
    </row>
    <row r="172" spans="1:13" hidden="1" x14ac:dyDescent="0.2">
      <c r="A172" s="12" t="s">
        <v>304</v>
      </c>
      <c r="B172" s="36">
        <v>301638374</v>
      </c>
      <c r="C172" s="13">
        <v>902858819</v>
      </c>
      <c r="D172" s="13"/>
      <c r="E172" s="14" t="s">
        <v>62</v>
      </c>
      <c r="F172" s="14" t="s">
        <v>143</v>
      </c>
      <c r="G172" s="14" t="s">
        <v>493</v>
      </c>
      <c r="H172" s="14" t="s">
        <v>66</v>
      </c>
      <c r="I172" s="15">
        <v>45035</v>
      </c>
      <c r="J172" s="15">
        <f t="shared" si="88"/>
        <v>45065</v>
      </c>
      <c r="K172" s="16">
        <v>6194500</v>
      </c>
      <c r="L172" s="41">
        <f t="shared" ca="1" si="89"/>
        <v>37</v>
      </c>
      <c r="M172" s="17" t="str">
        <f t="shared" ca="1" si="90"/>
        <v>Муддати тугаган</v>
      </c>
    </row>
    <row r="173" spans="1:13" hidden="1" x14ac:dyDescent="0.2">
      <c r="A173" s="12" t="s">
        <v>305</v>
      </c>
      <c r="B173" s="36">
        <v>302486271</v>
      </c>
      <c r="C173" s="13">
        <v>902311516</v>
      </c>
      <c r="D173" s="13"/>
      <c r="E173" s="14" t="s">
        <v>22</v>
      </c>
      <c r="F173" s="14" t="s">
        <v>130</v>
      </c>
      <c r="G173" s="14" t="s">
        <v>493</v>
      </c>
      <c r="H173" s="14" t="s">
        <v>99</v>
      </c>
      <c r="I173" s="15">
        <v>45029</v>
      </c>
      <c r="J173" s="15">
        <f t="shared" si="88"/>
        <v>45059</v>
      </c>
      <c r="K173" s="16">
        <v>825000</v>
      </c>
      <c r="L173" s="41">
        <f t="shared" ca="1" si="89"/>
        <v>43</v>
      </c>
      <c r="M173" s="17" t="str">
        <f t="shared" ca="1" si="90"/>
        <v>Муддати тугаган</v>
      </c>
    </row>
    <row r="174" spans="1:13" hidden="1" x14ac:dyDescent="0.2">
      <c r="A174" s="12" t="s">
        <v>306</v>
      </c>
      <c r="B174" s="36">
        <v>303000266</v>
      </c>
      <c r="C174" s="13">
        <v>939421009</v>
      </c>
      <c r="D174" s="13"/>
      <c r="E174" s="14" t="s">
        <v>53</v>
      </c>
      <c r="F174" s="14" t="s">
        <v>210</v>
      </c>
      <c r="G174" s="14" t="s">
        <v>493</v>
      </c>
      <c r="H174" s="14" t="s">
        <v>57</v>
      </c>
      <c r="I174" s="15">
        <v>44950</v>
      </c>
      <c r="J174" s="15">
        <f t="shared" si="88"/>
        <v>44980</v>
      </c>
      <c r="K174" s="16">
        <v>6286100</v>
      </c>
      <c r="L174" s="41">
        <f t="shared" ca="1" si="89"/>
        <v>122</v>
      </c>
      <c r="M174" s="17" t="str">
        <f t="shared" ca="1" si="90"/>
        <v>Муддати тугаган</v>
      </c>
    </row>
    <row r="175" spans="1:13" hidden="1" x14ac:dyDescent="0.2">
      <c r="A175" s="12" t="s">
        <v>306</v>
      </c>
      <c r="B175" s="36">
        <v>303000266</v>
      </c>
      <c r="C175" s="13">
        <v>939421009</v>
      </c>
      <c r="D175" s="13"/>
      <c r="E175" s="14" t="s">
        <v>53</v>
      </c>
      <c r="F175" s="14" t="s">
        <v>210</v>
      </c>
      <c r="G175" s="14" t="s">
        <v>493</v>
      </c>
      <c r="H175" s="14" t="s">
        <v>57</v>
      </c>
      <c r="I175" s="15">
        <v>44985</v>
      </c>
      <c r="J175" s="15">
        <f t="shared" si="88"/>
        <v>45015</v>
      </c>
      <c r="K175" s="16">
        <v>9739400</v>
      </c>
      <c r="L175" s="41">
        <f t="shared" ca="1" si="89"/>
        <v>87</v>
      </c>
      <c r="M175" s="17" t="str">
        <f t="shared" ca="1" si="90"/>
        <v>Муддати тугаган</v>
      </c>
    </row>
    <row r="176" spans="1:13" hidden="1" x14ac:dyDescent="0.2">
      <c r="A176" s="12" t="s">
        <v>517</v>
      </c>
      <c r="B176" s="36">
        <v>307615185</v>
      </c>
      <c r="C176" s="13">
        <v>997099421</v>
      </c>
      <c r="D176" s="13"/>
      <c r="E176" s="14" t="s">
        <v>19</v>
      </c>
      <c r="F176" s="14" t="s">
        <v>119</v>
      </c>
      <c r="G176" s="14" t="s">
        <v>493</v>
      </c>
      <c r="H176" s="14" t="s">
        <v>401</v>
      </c>
      <c r="I176" s="15">
        <v>44965</v>
      </c>
      <c r="J176" s="15">
        <f t="shared" ref="J176:J181" si="91">IF(I176&gt;0,I176+30," ")</f>
        <v>44995</v>
      </c>
      <c r="K176" s="16">
        <v>5004120</v>
      </c>
      <c r="L176" s="41">
        <f t="shared" ref="L176:L181" ca="1" si="92">IF(I176&gt;0,(+$A$1-I176),)</f>
        <v>107</v>
      </c>
      <c r="M176" s="17" t="str">
        <f t="shared" ca="1" si="90"/>
        <v>Муддати тугаган</v>
      </c>
    </row>
    <row r="177" spans="1:13" hidden="1" x14ac:dyDescent="0.2">
      <c r="A177" s="21" t="s">
        <v>308</v>
      </c>
      <c r="B177" s="39">
        <v>305536261</v>
      </c>
      <c r="C177" s="22">
        <v>946606617</v>
      </c>
      <c r="D177" s="13"/>
      <c r="E177" s="23" t="s">
        <v>73</v>
      </c>
      <c r="F177" s="23" t="s">
        <v>141</v>
      </c>
      <c r="G177" s="23" t="s">
        <v>493</v>
      </c>
      <c r="H177" s="23" t="s">
        <v>74</v>
      </c>
      <c r="I177" s="24">
        <v>44236</v>
      </c>
      <c r="J177" s="24">
        <f t="shared" si="91"/>
        <v>44266</v>
      </c>
      <c r="K177" s="33">
        <v>4220100</v>
      </c>
      <c r="L177" s="42">
        <f t="shared" ca="1" si="92"/>
        <v>836</v>
      </c>
      <c r="M177" s="53" t="str">
        <f t="shared" ca="1" si="90"/>
        <v>Муддати тугаган</v>
      </c>
    </row>
    <row r="178" spans="1:13" hidden="1" x14ac:dyDescent="0.2">
      <c r="A178" s="12" t="s">
        <v>309</v>
      </c>
      <c r="B178" s="36">
        <v>306162879</v>
      </c>
      <c r="C178" s="13"/>
      <c r="D178" s="13"/>
      <c r="E178" s="14" t="s">
        <v>43</v>
      </c>
      <c r="F178" s="14" t="s">
        <v>102</v>
      </c>
      <c r="G178" s="14" t="s">
        <v>493</v>
      </c>
      <c r="H178" s="14" t="s">
        <v>163</v>
      </c>
      <c r="I178" s="15">
        <v>45033</v>
      </c>
      <c r="J178" s="15">
        <f t="shared" si="91"/>
        <v>45063</v>
      </c>
      <c r="K178" s="16">
        <v>500</v>
      </c>
      <c r="L178" s="41">
        <f t="shared" ca="1" si="92"/>
        <v>39</v>
      </c>
      <c r="M178" s="17" t="str">
        <f t="shared" ca="1" si="90"/>
        <v>Муддати тугаган</v>
      </c>
    </row>
    <row r="179" spans="1:13" hidden="1" x14ac:dyDescent="0.2">
      <c r="A179" s="12" t="s">
        <v>529</v>
      </c>
      <c r="B179" s="36">
        <v>305973391</v>
      </c>
      <c r="C179" s="13">
        <v>909603111</v>
      </c>
      <c r="D179" s="13"/>
      <c r="E179" s="14" t="s">
        <v>43</v>
      </c>
      <c r="F179" s="14" t="s">
        <v>138</v>
      </c>
      <c r="G179" s="14" t="s">
        <v>493</v>
      </c>
      <c r="H179" s="14" t="s">
        <v>114</v>
      </c>
      <c r="I179" s="15">
        <v>44991</v>
      </c>
      <c r="J179" s="15">
        <f t="shared" si="91"/>
        <v>45021</v>
      </c>
      <c r="K179" s="16">
        <v>1239000</v>
      </c>
      <c r="L179" s="41">
        <f t="shared" ca="1" si="92"/>
        <v>81</v>
      </c>
      <c r="M179" s="17" t="str">
        <f t="shared" ref="M179:M182" ca="1" si="93">IF(L179=0," ",IF(L179&gt;=30,"Муддати тугаган"," "))</f>
        <v>Муддати тугаган</v>
      </c>
    </row>
    <row r="180" spans="1:13" hidden="1" x14ac:dyDescent="0.2">
      <c r="A180" s="12" t="s">
        <v>310</v>
      </c>
      <c r="B180" s="36">
        <v>301167123</v>
      </c>
      <c r="C180" s="34">
        <v>975870741</v>
      </c>
      <c r="D180" s="13"/>
      <c r="E180" s="14" t="s">
        <v>43</v>
      </c>
      <c r="F180" s="14" t="s">
        <v>177</v>
      </c>
      <c r="G180" s="14" t="s">
        <v>493</v>
      </c>
      <c r="H180" s="14" t="s">
        <v>114</v>
      </c>
      <c r="I180" s="15">
        <v>44573</v>
      </c>
      <c r="J180" s="15">
        <f t="shared" si="91"/>
        <v>44603</v>
      </c>
      <c r="K180" s="16">
        <v>650</v>
      </c>
      <c r="L180" s="41">
        <f t="shared" ca="1" si="92"/>
        <v>499</v>
      </c>
      <c r="M180" s="17" t="str">
        <f t="shared" ca="1" si="93"/>
        <v>Муддати тугаган</v>
      </c>
    </row>
    <row r="181" spans="1:13" hidden="1" x14ac:dyDescent="0.2">
      <c r="A181" s="12" t="s">
        <v>311</v>
      </c>
      <c r="B181" s="36">
        <v>307692109</v>
      </c>
      <c r="C181" s="13">
        <v>977233396</v>
      </c>
      <c r="D181" s="13"/>
      <c r="E181" s="14" t="s">
        <v>43</v>
      </c>
      <c r="F181" s="14" t="s">
        <v>177</v>
      </c>
      <c r="G181" s="14" t="s">
        <v>493</v>
      </c>
      <c r="H181" s="14" t="s">
        <v>114</v>
      </c>
      <c r="I181" s="15">
        <v>44904</v>
      </c>
      <c r="J181" s="15">
        <f t="shared" si="91"/>
        <v>44934</v>
      </c>
      <c r="K181" s="16">
        <v>6071000</v>
      </c>
      <c r="L181" s="41">
        <f t="shared" ca="1" si="92"/>
        <v>168</v>
      </c>
      <c r="M181" s="17" t="str">
        <f t="shared" ca="1" si="93"/>
        <v>Муддати тугаган</v>
      </c>
    </row>
    <row r="182" spans="1:13" hidden="1" x14ac:dyDescent="0.2">
      <c r="A182" s="12" t="s">
        <v>312</v>
      </c>
      <c r="B182" s="36">
        <v>309701196</v>
      </c>
      <c r="C182" s="30">
        <v>901353589</v>
      </c>
      <c r="D182" s="13"/>
      <c r="E182" s="14" t="s">
        <v>11</v>
      </c>
      <c r="F182" s="14" t="s">
        <v>124</v>
      </c>
      <c r="G182" s="14" t="s">
        <v>493</v>
      </c>
      <c r="H182" s="14" t="s">
        <v>235</v>
      </c>
      <c r="I182" s="15">
        <v>44826</v>
      </c>
      <c r="J182" s="15">
        <f t="shared" ref="J182:J184" si="94">IF(I182&gt;0,I182+30," ")</f>
        <v>44856</v>
      </c>
      <c r="K182" s="16">
        <v>1973400</v>
      </c>
      <c r="L182" s="41">
        <f t="shared" ref="L182:L184" ca="1" si="95">IF(I182&gt;0,(+$A$1-I182),)</f>
        <v>246</v>
      </c>
      <c r="M182" s="17" t="str">
        <f t="shared" ca="1" si="93"/>
        <v>Муддати тугаган</v>
      </c>
    </row>
    <row r="183" spans="1:13" hidden="1" x14ac:dyDescent="0.2">
      <c r="A183" s="21" t="s">
        <v>313</v>
      </c>
      <c r="B183" s="39">
        <v>302638739</v>
      </c>
      <c r="C183" s="22">
        <v>919498899</v>
      </c>
      <c r="D183" s="13"/>
      <c r="E183" s="23" t="s">
        <v>43</v>
      </c>
      <c r="F183" s="23" t="s">
        <v>102</v>
      </c>
      <c r="G183" s="23" t="s">
        <v>493</v>
      </c>
      <c r="H183" s="23" t="s">
        <v>47</v>
      </c>
      <c r="I183" s="24">
        <v>44515</v>
      </c>
      <c r="J183" s="24">
        <f t="shared" si="94"/>
        <v>44545</v>
      </c>
      <c r="K183" s="33">
        <v>901500</v>
      </c>
      <c r="L183" s="42">
        <f t="shared" ca="1" si="95"/>
        <v>557</v>
      </c>
      <c r="M183" s="53" t="str">
        <f t="shared" ref="M183:M188" ca="1" si="96">IF(L183=0," ",IF(L183&gt;=30,"Муддати тугаган"," "))</f>
        <v>Муддати тугаган</v>
      </c>
    </row>
    <row r="184" spans="1:13" hidden="1" x14ac:dyDescent="0.2">
      <c r="A184" s="12" t="s">
        <v>578</v>
      </c>
      <c r="B184" s="36">
        <v>207112585</v>
      </c>
      <c r="C184" s="13"/>
      <c r="D184" s="13"/>
      <c r="E184" s="14" t="s">
        <v>11</v>
      </c>
      <c r="F184" s="14" t="s">
        <v>377</v>
      </c>
      <c r="G184" s="14" t="s">
        <v>493</v>
      </c>
      <c r="H184" s="14" t="s">
        <v>550</v>
      </c>
      <c r="I184" s="15">
        <v>45035</v>
      </c>
      <c r="J184" s="15">
        <f t="shared" si="94"/>
        <v>45065</v>
      </c>
      <c r="K184" s="16">
        <v>5280000</v>
      </c>
      <c r="L184" s="41">
        <f t="shared" ca="1" si="95"/>
        <v>37</v>
      </c>
      <c r="M184" s="17" t="str">
        <f t="shared" ca="1" si="96"/>
        <v>Муддати тугаган</v>
      </c>
    </row>
    <row r="185" spans="1:13" hidden="1" x14ac:dyDescent="0.2">
      <c r="A185" s="12" t="s">
        <v>314</v>
      </c>
      <c r="B185" s="36">
        <v>201831090</v>
      </c>
      <c r="C185" s="13">
        <v>997006039</v>
      </c>
      <c r="D185" s="13"/>
      <c r="E185" s="14" t="s">
        <v>34</v>
      </c>
      <c r="F185" s="14" t="s">
        <v>293</v>
      </c>
      <c r="G185" s="14" t="s">
        <v>493</v>
      </c>
      <c r="H185" s="14" t="s">
        <v>37</v>
      </c>
      <c r="I185" s="15">
        <v>44823</v>
      </c>
      <c r="J185" s="15">
        <f t="shared" ref="J185:J192" si="97">IF(I185&gt;0,I185+30," ")</f>
        <v>44853</v>
      </c>
      <c r="K185" s="16">
        <v>6723000</v>
      </c>
      <c r="L185" s="41">
        <f t="shared" ref="L185:L192" ca="1" si="98">IF(I185&gt;0,(+$A$1-I185),)</f>
        <v>249</v>
      </c>
      <c r="M185" s="17" t="str">
        <f t="shared" ca="1" si="96"/>
        <v>Муддати тугаган</v>
      </c>
    </row>
    <row r="186" spans="1:13" hidden="1" x14ac:dyDescent="0.2">
      <c r="A186" s="12" t="s">
        <v>315</v>
      </c>
      <c r="B186" s="36">
        <v>306832828</v>
      </c>
      <c r="C186" s="13">
        <v>993160616</v>
      </c>
      <c r="D186" s="13"/>
      <c r="E186" s="14" t="s">
        <v>13</v>
      </c>
      <c r="F186" s="14" t="s">
        <v>152</v>
      </c>
      <c r="G186" s="14" t="s">
        <v>493</v>
      </c>
      <c r="H186" s="14" t="s">
        <v>14</v>
      </c>
      <c r="I186" s="15">
        <v>44951</v>
      </c>
      <c r="J186" s="15">
        <f t="shared" si="97"/>
        <v>44981</v>
      </c>
      <c r="K186" s="16">
        <v>628100</v>
      </c>
      <c r="L186" s="41">
        <f t="shared" ca="1" si="98"/>
        <v>121</v>
      </c>
      <c r="M186" s="17" t="str">
        <f t="shared" ca="1" si="96"/>
        <v>Муддати тугаган</v>
      </c>
    </row>
    <row r="187" spans="1:13" hidden="1" x14ac:dyDescent="0.2">
      <c r="A187" s="12" t="s">
        <v>316</v>
      </c>
      <c r="B187" s="36">
        <v>309312103</v>
      </c>
      <c r="C187" s="13">
        <v>911844447</v>
      </c>
      <c r="D187" s="13"/>
      <c r="E187" s="14" t="s">
        <v>53</v>
      </c>
      <c r="F187" s="14" t="s">
        <v>53</v>
      </c>
      <c r="G187" s="14" t="s">
        <v>493</v>
      </c>
      <c r="H187" s="14" t="s">
        <v>57</v>
      </c>
      <c r="I187" s="15">
        <v>44658</v>
      </c>
      <c r="J187" s="15">
        <f t="shared" si="97"/>
        <v>44688</v>
      </c>
      <c r="K187" s="16">
        <v>865400</v>
      </c>
      <c r="L187" s="41">
        <f t="shared" ca="1" si="98"/>
        <v>414</v>
      </c>
      <c r="M187" s="17" t="str">
        <f t="shared" ca="1" si="96"/>
        <v>Муддати тугаган</v>
      </c>
    </row>
    <row r="188" spans="1:13" hidden="1" x14ac:dyDescent="0.2">
      <c r="A188" s="12" t="s">
        <v>317</v>
      </c>
      <c r="B188" s="36">
        <v>309044681</v>
      </c>
      <c r="C188" s="13">
        <v>933462002</v>
      </c>
      <c r="D188" s="13"/>
      <c r="E188" s="14" t="s">
        <v>62</v>
      </c>
      <c r="F188" s="14" t="s">
        <v>143</v>
      </c>
      <c r="G188" s="14" t="s">
        <v>493</v>
      </c>
      <c r="H188" s="14" t="s">
        <v>66</v>
      </c>
      <c r="I188" s="15">
        <v>44824</v>
      </c>
      <c r="J188" s="15">
        <f t="shared" si="97"/>
        <v>44854</v>
      </c>
      <c r="K188" s="16">
        <v>1132550</v>
      </c>
      <c r="L188" s="41">
        <f t="shared" ca="1" si="98"/>
        <v>248</v>
      </c>
      <c r="M188" s="17" t="str">
        <f t="shared" ca="1" si="96"/>
        <v>Муддати тугаган</v>
      </c>
    </row>
    <row r="189" spans="1:13" hidden="1" x14ac:dyDescent="0.2">
      <c r="A189" s="12" t="s">
        <v>318</v>
      </c>
      <c r="B189" s="36">
        <v>305779514</v>
      </c>
      <c r="C189" s="13">
        <v>977337367</v>
      </c>
      <c r="D189" s="13"/>
      <c r="E189" s="14" t="s">
        <v>22</v>
      </c>
      <c r="F189" s="14" t="s">
        <v>91</v>
      </c>
      <c r="G189" s="14" t="s">
        <v>493</v>
      </c>
      <c r="H189" s="14" t="s">
        <v>81</v>
      </c>
      <c r="I189" s="15">
        <v>44852</v>
      </c>
      <c r="J189" s="15">
        <f t="shared" si="97"/>
        <v>44882</v>
      </c>
      <c r="K189" s="16">
        <v>57300</v>
      </c>
      <c r="L189" s="41">
        <f t="shared" ca="1" si="98"/>
        <v>220</v>
      </c>
      <c r="M189" s="17" t="str">
        <f t="shared" ref="M189:M193" ca="1" si="99">IF(L189=0," ",IF(L189&gt;=30,"Муддати тугаган"," "))</f>
        <v>Муддати тугаган</v>
      </c>
    </row>
    <row r="190" spans="1:13" hidden="1" x14ac:dyDescent="0.2">
      <c r="A190" s="12" t="s">
        <v>318</v>
      </c>
      <c r="B190" s="36">
        <v>305779514</v>
      </c>
      <c r="C190" s="13">
        <v>977337367</v>
      </c>
      <c r="D190" s="13"/>
      <c r="E190" s="14" t="s">
        <v>22</v>
      </c>
      <c r="F190" s="14" t="s">
        <v>91</v>
      </c>
      <c r="G190" s="14" t="s">
        <v>493</v>
      </c>
      <c r="H190" s="14" t="s">
        <v>81</v>
      </c>
      <c r="I190" s="15">
        <v>44879</v>
      </c>
      <c r="J190" s="15">
        <f t="shared" si="97"/>
        <v>44909</v>
      </c>
      <c r="K190" s="16">
        <v>1325000</v>
      </c>
      <c r="L190" s="41">
        <f t="shared" ca="1" si="98"/>
        <v>193</v>
      </c>
      <c r="M190" s="17" t="str">
        <f t="shared" ca="1" si="99"/>
        <v>Муддати тугаган</v>
      </c>
    </row>
    <row r="191" spans="1:13" hidden="1" x14ac:dyDescent="0.2">
      <c r="A191" s="12" t="s">
        <v>319</v>
      </c>
      <c r="B191" s="36">
        <v>206677137</v>
      </c>
      <c r="C191" s="13">
        <v>942704643</v>
      </c>
      <c r="D191" s="13"/>
      <c r="E191" s="14" t="s">
        <v>53</v>
      </c>
      <c r="F191" s="14" t="s">
        <v>298</v>
      </c>
      <c r="G191" s="14" t="s">
        <v>493</v>
      </c>
      <c r="H191" s="14" t="s">
        <v>581</v>
      </c>
      <c r="I191" s="15">
        <v>44952</v>
      </c>
      <c r="J191" s="15">
        <f t="shared" si="97"/>
        <v>44982</v>
      </c>
      <c r="K191" s="16">
        <v>5339600</v>
      </c>
      <c r="L191" s="41">
        <f t="shared" ca="1" si="98"/>
        <v>120</v>
      </c>
      <c r="M191" s="17" t="str">
        <f t="shared" ca="1" si="99"/>
        <v>Муддати тугаган</v>
      </c>
    </row>
    <row r="192" spans="1:13" hidden="1" x14ac:dyDescent="0.2">
      <c r="A192" s="12" t="s">
        <v>320</v>
      </c>
      <c r="B192" s="36">
        <v>201225385</v>
      </c>
      <c r="C192" s="13">
        <v>905363600</v>
      </c>
      <c r="D192" s="13"/>
      <c r="E192" s="14" t="s">
        <v>22</v>
      </c>
      <c r="F192" s="14" t="s">
        <v>130</v>
      </c>
      <c r="G192" s="14" t="s">
        <v>493</v>
      </c>
      <c r="H192" s="14" t="s">
        <v>24</v>
      </c>
      <c r="I192" s="15">
        <v>44945</v>
      </c>
      <c r="J192" s="15">
        <f t="shared" si="97"/>
        <v>44975</v>
      </c>
      <c r="K192" s="16">
        <v>4663450</v>
      </c>
      <c r="L192" s="41">
        <f t="shared" ca="1" si="98"/>
        <v>127</v>
      </c>
      <c r="M192" s="17" t="str">
        <f t="shared" ca="1" si="99"/>
        <v>Муддати тугаган</v>
      </c>
    </row>
    <row r="193" spans="1:13" hidden="1" x14ac:dyDescent="0.2">
      <c r="A193" s="12" t="s">
        <v>341</v>
      </c>
      <c r="B193" s="36">
        <v>308051144</v>
      </c>
      <c r="C193" s="13"/>
      <c r="D193" s="13"/>
      <c r="E193" s="14" t="s">
        <v>22</v>
      </c>
      <c r="F193" s="14" t="s">
        <v>117</v>
      </c>
      <c r="G193" s="14" t="s">
        <v>493</v>
      </c>
      <c r="H193" s="14" t="s">
        <v>99</v>
      </c>
      <c r="I193" s="15">
        <v>44915</v>
      </c>
      <c r="J193" s="15">
        <f t="shared" ref="J193:J194" si="100">IF(I193&gt;0,I193+30," ")</f>
        <v>44945</v>
      </c>
      <c r="K193" s="16">
        <v>9122000</v>
      </c>
      <c r="L193" s="41">
        <f t="shared" ref="L193:L194" ca="1" si="101">IF(I193&gt;0,(+$A$1-I193),)</f>
        <v>157</v>
      </c>
      <c r="M193" s="17" t="str">
        <f t="shared" ca="1" si="99"/>
        <v>Муддати тугаган</v>
      </c>
    </row>
    <row r="194" spans="1:13" hidden="1" x14ac:dyDescent="0.2">
      <c r="A194" s="12" t="s">
        <v>321</v>
      </c>
      <c r="B194" s="36">
        <v>305165771</v>
      </c>
      <c r="C194" s="13">
        <v>994995431</v>
      </c>
      <c r="D194" s="13"/>
      <c r="E194" s="14" t="s">
        <v>28</v>
      </c>
      <c r="F194" s="14" t="s">
        <v>28</v>
      </c>
      <c r="G194" s="14" t="s">
        <v>493</v>
      </c>
      <c r="H194" s="14" t="s">
        <v>31</v>
      </c>
      <c r="I194" s="15">
        <v>44666</v>
      </c>
      <c r="J194" s="15">
        <f t="shared" si="100"/>
        <v>44696</v>
      </c>
      <c r="K194" s="16">
        <v>49500</v>
      </c>
      <c r="L194" s="41">
        <f t="shared" ca="1" si="101"/>
        <v>406</v>
      </c>
      <c r="M194" s="17" t="str">
        <f t="shared" ref="M194:M195" ca="1" si="102">IF(L194=0," ",IF(L194&gt;=30,"Муддати тугаган"," "))</f>
        <v>Муддати тугаган</v>
      </c>
    </row>
    <row r="195" spans="1:13" hidden="1" x14ac:dyDescent="0.2">
      <c r="A195" s="21" t="s">
        <v>323</v>
      </c>
      <c r="B195" s="39">
        <v>203994172</v>
      </c>
      <c r="C195" s="22">
        <v>975780475</v>
      </c>
      <c r="D195" s="13"/>
      <c r="E195" s="23" t="s">
        <v>62</v>
      </c>
      <c r="F195" s="23" t="s">
        <v>165</v>
      </c>
      <c r="G195" s="23" t="s">
        <v>493</v>
      </c>
      <c r="H195" s="23" t="s">
        <v>63</v>
      </c>
      <c r="I195" s="24">
        <v>44209</v>
      </c>
      <c r="J195" s="24">
        <f t="shared" ref="J195:J201" si="103">IF(I195&gt;0,I195+30," ")</f>
        <v>44239</v>
      </c>
      <c r="K195" s="33">
        <v>954000</v>
      </c>
      <c r="L195" s="42">
        <f t="shared" ref="L195:L201" ca="1" si="104">IF(I195&gt;0,(+$A$1-I195),)</f>
        <v>863</v>
      </c>
      <c r="M195" s="53" t="str">
        <f t="shared" ca="1" si="102"/>
        <v>Муддати тугаган</v>
      </c>
    </row>
    <row r="196" spans="1:13" x14ac:dyDescent="0.2">
      <c r="A196" s="12" t="s">
        <v>324</v>
      </c>
      <c r="B196" s="36">
        <v>203381209</v>
      </c>
      <c r="C196" s="13">
        <v>998871041</v>
      </c>
      <c r="D196" s="13"/>
      <c r="E196" s="14" t="s">
        <v>11</v>
      </c>
      <c r="F196" s="14" t="s">
        <v>208</v>
      </c>
      <c r="G196" s="14" t="s">
        <v>493</v>
      </c>
      <c r="H196" s="14" t="s">
        <v>209</v>
      </c>
      <c r="I196" s="15">
        <v>44974</v>
      </c>
      <c r="J196" s="15">
        <f t="shared" si="103"/>
        <v>45004</v>
      </c>
      <c r="K196" s="16">
        <v>31000</v>
      </c>
      <c r="L196" s="41">
        <f t="shared" ca="1" si="104"/>
        <v>98</v>
      </c>
      <c r="M196" s="17" t="str">
        <f t="shared" ref="M196:M202" ca="1" si="105">IF(L196=0," ",IF(L196&gt;=30,"Муддати тугаган"," "))</f>
        <v>Муддати тугаган</v>
      </c>
    </row>
    <row r="197" spans="1:13" hidden="1" x14ac:dyDescent="0.2">
      <c r="A197" s="12" t="s">
        <v>325</v>
      </c>
      <c r="B197" s="36">
        <v>303252064</v>
      </c>
      <c r="C197" s="13"/>
      <c r="D197" s="13"/>
      <c r="E197" s="14" t="s">
        <v>13</v>
      </c>
      <c r="F197" s="14" t="s">
        <v>152</v>
      </c>
      <c r="G197" s="14" t="s">
        <v>493</v>
      </c>
      <c r="H197" s="14" t="s">
        <v>14</v>
      </c>
      <c r="I197" s="15">
        <v>44956</v>
      </c>
      <c r="J197" s="15">
        <f t="shared" si="103"/>
        <v>44986</v>
      </c>
      <c r="K197" s="16">
        <v>4448675</v>
      </c>
      <c r="L197" s="41">
        <f t="shared" ca="1" si="104"/>
        <v>116</v>
      </c>
      <c r="M197" s="17" t="str">
        <f t="shared" ca="1" si="105"/>
        <v>Муддати тугаган</v>
      </c>
    </row>
    <row r="198" spans="1:13" hidden="1" x14ac:dyDescent="0.2">
      <c r="A198" s="12" t="s">
        <v>325</v>
      </c>
      <c r="B198" s="36">
        <v>303252064</v>
      </c>
      <c r="C198" s="13"/>
      <c r="D198" s="13"/>
      <c r="E198" s="14" t="s">
        <v>13</v>
      </c>
      <c r="F198" s="14" t="s">
        <v>152</v>
      </c>
      <c r="G198" s="14" t="s">
        <v>493</v>
      </c>
      <c r="H198" s="14" t="s">
        <v>14</v>
      </c>
      <c r="I198" s="15">
        <v>45021</v>
      </c>
      <c r="J198" s="15">
        <f t="shared" si="103"/>
        <v>45051</v>
      </c>
      <c r="K198" s="16">
        <v>449600</v>
      </c>
      <c r="L198" s="41">
        <f t="shared" ca="1" si="104"/>
        <v>51</v>
      </c>
      <c r="M198" s="17" t="str">
        <f t="shared" ca="1" si="105"/>
        <v>Муддати тугаган</v>
      </c>
    </row>
    <row r="199" spans="1:13" hidden="1" x14ac:dyDescent="0.2">
      <c r="A199" s="12" t="s">
        <v>325</v>
      </c>
      <c r="B199" s="36">
        <v>303252064</v>
      </c>
      <c r="C199" s="13"/>
      <c r="D199" s="13"/>
      <c r="E199" s="14" t="s">
        <v>13</v>
      </c>
      <c r="F199" s="14" t="s">
        <v>152</v>
      </c>
      <c r="G199" s="14" t="s">
        <v>493</v>
      </c>
      <c r="H199" s="14" t="s">
        <v>14</v>
      </c>
      <c r="I199" s="15">
        <v>45036</v>
      </c>
      <c r="J199" s="15">
        <f t="shared" si="103"/>
        <v>45066</v>
      </c>
      <c r="K199" s="16">
        <v>2277000</v>
      </c>
      <c r="L199" s="41">
        <f t="shared" ca="1" si="104"/>
        <v>36</v>
      </c>
      <c r="M199" s="17" t="str">
        <f t="shared" ca="1" si="105"/>
        <v>Муддати тугаган</v>
      </c>
    </row>
    <row r="200" spans="1:13" hidden="1" x14ac:dyDescent="0.2">
      <c r="A200" s="12" t="s">
        <v>555</v>
      </c>
      <c r="B200" s="36">
        <v>309364822</v>
      </c>
      <c r="C200" s="13">
        <v>882440208</v>
      </c>
      <c r="D200" s="13"/>
      <c r="E200" s="14" t="s">
        <v>19</v>
      </c>
      <c r="F200" s="14" t="s">
        <v>93</v>
      </c>
      <c r="G200" s="14" t="s">
        <v>493</v>
      </c>
      <c r="H200" s="14" t="s">
        <v>21</v>
      </c>
      <c r="I200" s="15">
        <v>45022</v>
      </c>
      <c r="J200" s="15">
        <f t="shared" si="103"/>
        <v>45052</v>
      </c>
      <c r="K200" s="16">
        <v>1561000</v>
      </c>
      <c r="L200" s="41">
        <f t="shared" ca="1" si="104"/>
        <v>50</v>
      </c>
      <c r="M200" s="17" t="str">
        <f t="shared" ca="1" si="105"/>
        <v>Муддати тугаган</v>
      </c>
    </row>
    <row r="201" spans="1:13" hidden="1" x14ac:dyDescent="0.2">
      <c r="A201" s="12" t="s">
        <v>326</v>
      </c>
      <c r="B201" s="36">
        <v>301039645</v>
      </c>
      <c r="C201" s="13">
        <v>913500003</v>
      </c>
      <c r="D201" s="13"/>
      <c r="E201" s="14" t="s">
        <v>53</v>
      </c>
      <c r="F201" s="14" t="s">
        <v>53</v>
      </c>
      <c r="G201" s="14" t="s">
        <v>493</v>
      </c>
      <c r="H201" s="14" t="s">
        <v>56</v>
      </c>
      <c r="I201" s="15">
        <v>44889</v>
      </c>
      <c r="J201" s="15">
        <f t="shared" si="103"/>
        <v>44919</v>
      </c>
      <c r="K201" s="16">
        <v>9259500</v>
      </c>
      <c r="L201" s="41">
        <f t="shared" ca="1" si="104"/>
        <v>183</v>
      </c>
      <c r="M201" s="17" t="str">
        <f t="shared" ca="1" si="105"/>
        <v>Муддати тугаган</v>
      </c>
    </row>
    <row r="202" spans="1:13" hidden="1" x14ac:dyDescent="0.2">
      <c r="A202" s="12" t="s">
        <v>327</v>
      </c>
      <c r="B202" s="36">
        <v>306879959</v>
      </c>
      <c r="C202" s="13"/>
      <c r="D202" s="13"/>
      <c r="E202" s="14" t="s">
        <v>28</v>
      </c>
      <c r="F202" s="14" t="s">
        <v>158</v>
      </c>
      <c r="G202" s="14" t="s">
        <v>493</v>
      </c>
      <c r="H202" s="14" t="s">
        <v>32</v>
      </c>
      <c r="I202" s="15">
        <v>44869</v>
      </c>
      <c r="J202" s="15">
        <f t="shared" ref="J202:J211" si="106">IF(I202&gt;0,I202+30," ")</f>
        <v>44899</v>
      </c>
      <c r="K202" s="16">
        <v>4025000</v>
      </c>
      <c r="L202" s="41">
        <f t="shared" ref="L202:L209" ca="1" si="107">IF(I202&gt;0,(+$A$1-I202),)</f>
        <v>203</v>
      </c>
      <c r="M202" s="17" t="str">
        <f t="shared" ca="1" si="105"/>
        <v>Муддати тугаган</v>
      </c>
    </row>
    <row r="203" spans="1:13" hidden="1" x14ac:dyDescent="0.2">
      <c r="A203" s="12" t="s">
        <v>328</v>
      </c>
      <c r="B203" s="36">
        <v>307098807</v>
      </c>
      <c r="C203" s="13">
        <v>906924242</v>
      </c>
      <c r="D203" s="13"/>
      <c r="E203" s="14" t="s">
        <v>53</v>
      </c>
      <c r="F203" s="14" t="s">
        <v>53</v>
      </c>
      <c r="G203" s="14" t="s">
        <v>493</v>
      </c>
      <c r="H203" s="14" t="s">
        <v>58</v>
      </c>
      <c r="I203" s="15">
        <v>45026</v>
      </c>
      <c r="J203" s="15">
        <f t="shared" si="106"/>
        <v>45056</v>
      </c>
      <c r="K203" s="16">
        <v>7887500</v>
      </c>
      <c r="L203" s="41">
        <f t="shared" ca="1" si="107"/>
        <v>46</v>
      </c>
      <c r="M203" s="17" t="str">
        <f t="shared" ref="M203:M213" ca="1" si="108">IF(L203=0," ",IF(L203&gt;=30,"Муддати тугаган"," "))</f>
        <v>Муддати тугаган</v>
      </c>
    </row>
    <row r="204" spans="1:13" hidden="1" x14ac:dyDescent="0.2">
      <c r="A204" s="12" t="s">
        <v>330</v>
      </c>
      <c r="B204" s="36">
        <v>305183473</v>
      </c>
      <c r="C204" s="13">
        <v>912497077</v>
      </c>
      <c r="D204" s="13"/>
      <c r="E204" s="14" t="s">
        <v>48</v>
      </c>
      <c r="F204" s="14" t="s">
        <v>48</v>
      </c>
      <c r="G204" s="14" t="s">
        <v>493</v>
      </c>
      <c r="H204" s="14" t="s">
        <v>49</v>
      </c>
      <c r="I204" s="15">
        <v>44995</v>
      </c>
      <c r="J204" s="15">
        <f t="shared" si="106"/>
        <v>45025</v>
      </c>
      <c r="K204" s="16">
        <v>3907250</v>
      </c>
      <c r="L204" s="41">
        <f t="shared" ca="1" si="107"/>
        <v>77</v>
      </c>
      <c r="M204" s="17" t="str">
        <f t="shared" ca="1" si="108"/>
        <v>Муддати тугаган</v>
      </c>
    </row>
    <row r="205" spans="1:13" hidden="1" x14ac:dyDescent="0.2">
      <c r="A205" s="12" t="s">
        <v>565</v>
      </c>
      <c r="B205" s="36">
        <v>207140948</v>
      </c>
      <c r="C205" s="13">
        <v>998200595</v>
      </c>
      <c r="D205" s="13"/>
      <c r="E205" s="14" t="s">
        <v>11</v>
      </c>
      <c r="F205" s="14" t="s">
        <v>131</v>
      </c>
      <c r="G205" s="14" t="s">
        <v>493</v>
      </c>
      <c r="H205" s="14" t="s">
        <v>526</v>
      </c>
      <c r="I205" s="15">
        <v>45042</v>
      </c>
      <c r="J205" s="15">
        <f t="shared" si="106"/>
        <v>45072</v>
      </c>
      <c r="K205" s="16">
        <v>3392500</v>
      </c>
      <c r="L205" s="41">
        <f t="shared" ca="1" si="107"/>
        <v>30</v>
      </c>
      <c r="M205" s="17" t="str">
        <f t="shared" ca="1" si="108"/>
        <v>Муддати тугаган</v>
      </c>
    </row>
    <row r="206" spans="1:13" hidden="1" x14ac:dyDescent="0.2">
      <c r="A206" s="12" t="s">
        <v>331</v>
      </c>
      <c r="B206" s="36">
        <v>308232797</v>
      </c>
      <c r="C206" s="34">
        <v>909603111</v>
      </c>
      <c r="D206" s="13"/>
      <c r="E206" s="14" t="s">
        <v>43</v>
      </c>
      <c r="F206" s="14" t="s">
        <v>138</v>
      </c>
      <c r="G206" s="14" t="s">
        <v>493</v>
      </c>
      <c r="H206" s="14" t="s">
        <v>114</v>
      </c>
      <c r="I206" s="15">
        <v>44915</v>
      </c>
      <c r="J206" s="15">
        <f t="shared" si="106"/>
        <v>44945</v>
      </c>
      <c r="K206" s="16">
        <v>800500</v>
      </c>
      <c r="L206" s="41">
        <f t="shared" ca="1" si="107"/>
        <v>157</v>
      </c>
      <c r="M206" s="17" t="str">
        <f t="shared" ca="1" si="108"/>
        <v>Муддати тугаган</v>
      </c>
    </row>
    <row r="207" spans="1:13" hidden="1" x14ac:dyDescent="0.2">
      <c r="A207" s="12" t="s">
        <v>332</v>
      </c>
      <c r="B207" s="36">
        <v>308040854</v>
      </c>
      <c r="C207" s="13">
        <v>903813331</v>
      </c>
      <c r="D207" s="13"/>
      <c r="E207" s="14" t="s">
        <v>28</v>
      </c>
      <c r="F207" s="14" t="s">
        <v>28</v>
      </c>
      <c r="G207" s="14" t="s">
        <v>493</v>
      </c>
      <c r="H207" s="14" t="s">
        <v>333</v>
      </c>
      <c r="I207" s="15">
        <v>45030</v>
      </c>
      <c r="J207" s="15">
        <f t="shared" si="106"/>
        <v>45060</v>
      </c>
      <c r="K207" s="18">
        <v>1736200</v>
      </c>
      <c r="L207" s="41">
        <f t="shared" ca="1" si="107"/>
        <v>42</v>
      </c>
      <c r="M207" s="17" t="str">
        <f t="shared" ca="1" si="108"/>
        <v>Муддати тугаган</v>
      </c>
    </row>
    <row r="208" spans="1:13" hidden="1" x14ac:dyDescent="0.2">
      <c r="A208" s="12" t="s">
        <v>332</v>
      </c>
      <c r="B208" s="36">
        <v>308040854</v>
      </c>
      <c r="C208" s="13">
        <v>903813331</v>
      </c>
      <c r="D208" s="13"/>
      <c r="E208" s="14" t="s">
        <v>28</v>
      </c>
      <c r="F208" s="14" t="s">
        <v>28</v>
      </c>
      <c r="G208" s="14" t="s">
        <v>493</v>
      </c>
      <c r="H208" s="14" t="s">
        <v>333</v>
      </c>
      <c r="I208" s="15">
        <v>45012</v>
      </c>
      <c r="J208" s="15">
        <f t="shared" si="106"/>
        <v>45042</v>
      </c>
      <c r="K208" s="18">
        <v>3540000</v>
      </c>
      <c r="L208" s="41">
        <f t="shared" ca="1" si="107"/>
        <v>60</v>
      </c>
      <c r="M208" s="17" t="str">
        <f t="shared" ca="1" si="108"/>
        <v>Муддати тугаган</v>
      </c>
    </row>
    <row r="209" spans="1:13" hidden="1" x14ac:dyDescent="0.2">
      <c r="A209" s="12" t="s">
        <v>438</v>
      </c>
      <c r="B209" s="36">
        <v>309369958</v>
      </c>
      <c r="C209" s="13"/>
      <c r="D209" s="13"/>
      <c r="E209" s="14" t="s">
        <v>73</v>
      </c>
      <c r="F209" s="14" t="s">
        <v>73</v>
      </c>
      <c r="G209" s="14" t="s">
        <v>493</v>
      </c>
      <c r="H209" s="14" t="s">
        <v>75</v>
      </c>
      <c r="I209" s="15">
        <v>44914</v>
      </c>
      <c r="J209" s="15">
        <f t="shared" si="106"/>
        <v>44944</v>
      </c>
      <c r="K209" s="16">
        <v>1628000</v>
      </c>
      <c r="L209" s="41">
        <f t="shared" ca="1" si="107"/>
        <v>158</v>
      </c>
      <c r="M209" s="17" t="str">
        <f t="shared" ca="1" si="108"/>
        <v>Муддати тугаган</v>
      </c>
    </row>
    <row r="210" spans="1:13" hidden="1" x14ac:dyDescent="0.2">
      <c r="A210" s="12" t="s">
        <v>334</v>
      </c>
      <c r="B210" s="36">
        <v>205938484</v>
      </c>
      <c r="C210" s="13">
        <v>913400873</v>
      </c>
      <c r="D210" s="13"/>
      <c r="E210" s="14" t="s">
        <v>53</v>
      </c>
      <c r="F210" s="14" t="s">
        <v>53</v>
      </c>
      <c r="G210" s="14" t="s">
        <v>493</v>
      </c>
      <c r="H210" s="14" t="s">
        <v>56</v>
      </c>
      <c r="I210" s="15">
        <v>44889</v>
      </c>
      <c r="J210" s="15">
        <f t="shared" si="106"/>
        <v>44919</v>
      </c>
      <c r="K210" s="16">
        <v>3262000</v>
      </c>
      <c r="L210" s="41">
        <f t="shared" ref="L210:L215" ca="1" si="109">IF(I210&gt;0,(+$A$1-I210),)</f>
        <v>183</v>
      </c>
      <c r="M210" s="17" t="str">
        <f t="shared" ca="1" si="108"/>
        <v>Муддати тугаган</v>
      </c>
    </row>
    <row r="211" spans="1:13" hidden="1" x14ac:dyDescent="0.2">
      <c r="A211" s="12" t="s">
        <v>334</v>
      </c>
      <c r="B211" s="36">
        <v>205938484</v>
      </c>
      <c r="C211" s="13">
        <v>913400873</v>
      </c>
      <c r="D211" s="13"/>
      <c r="E211" s="14" t="s">
        <v>53</v>
      </c>
      <c r="F211" s="14" t="s">
        <v>53</v>
      </c>
      <c r="G211" s="14" t="s">
        <v>493</v>
      </c>
      <c r="H211" s="14" t="s">
        <v>56</v>
      </c>
      <c r="I211" s="15">
        <v>44951</v>
      </c>
      <c r="J211" s="15">
        <f t="shared" si="106"/>
        <v>44981</v>
      </c>
      <c r="K211" s="16">
        <v>3870000</v>
      </c>
      <c r="L211" s="41">
        <f t="shared" ca="1" si="109"/>
        <v>121</v>
      </c>
      <c r="M211" s="17" t="str">
        <f t="shared" ca="1" si="108"/>
        <v>Муддати тугаган</v>
      </c>
    </row>
    <row r="212" spans="1:13" hidden="1" x14ac:dyDescent="0.2">
      <c r="A212" s="12" t="s">
        <v>378</v>
      </c>
      <c r="B212" s="36">
        <v>305293717</v>
      </c>
      <c r="C212" s="13">
        <v>919135686</v>
      </c>
      <c r="D212" s="13"/>
      <c r="E212" s="14" t="s">
        <v>15</v>
      </c>
      <c r="F212" s="14" t="s">
        <v>299</v>
      </c>
      <c r="G212" s="14" t="s">
        <v>493</v>
      </c>
      <c r="H212" s="14" t="s">
        <v>290</v>
      </c>
      <c r="I212" s="15">
        <v>44910</v>
      </c>
      <c r="J212" s="15">
        <f t="shared" ref="J212:J216" si="110">IF(I212&gt;0,I212+30," ")</f>
        <v>44940</v>
      </c>
      <c r="K212" s="16">
        <v>6295550</v>
      </c>
      <c r="L212" s="41">
        <f t="shared" ca="1" si="109"/>
        <v>162</v>
      </c>
      <c r="M212" s="17" t="str">
        <f t="shared" ca="1" si="108"/>
        <v>Муддати тугаган</v>
      </c>
    </row>
    <row r="213" spans="1:13" hidden="1" x14ac:dyDescent="0.2">
      <c r="A213" s="12" t="s">
        <v>199</v>
      </c>
      <c r="B213" s="40">
        <v>300911725</v>
      </c>
      <c r="C213" s="13">
        <v>903070006</v>
      </c>
      <c r="D213" s="13"/>
      <c r="E213" s="14" t="s">
        <v>22</v>
      </c>
      <c r="F213" s="14" t="s">
        <v>80</v>
      </c>
      <c r="G213" s="14" t="s">
        <v>493</v>
      </c>
      <c r="H213" s="14" t="s">
        <v>200</v>
      </c>
      <c r="I213" s="15">
        <v>45022</v>
      </c>
      <c r="J213" s="15">
        <f t="shared" si="110"/>
        <v>45052</v>
      </c>
      <c r="K213" s="16">
        <v>3755400</v>
      </c>
      <c r="L213" s="41">
        <f t="shared" ca="1" si="109"/>
        <v>50</v>
      </c>
      <c r="M213" s="17" t="str">
        <f t="shared" ca="1" si="108"/>
        <v>Муддати тугаган</v>
      </c>
    </row>
    <row r="214" spans="1:13" hidden="1" x14ac:dyDescent="0.2">
      <c r="A214" s="29" t="s">
        <v>335</v>
      </c>
      <c r="B214" s="36">
        <v>303359444</v>
      </c>
      <c r="C214" s="13">
        <v>972524140</v>
      </c>
      <c r="D214" s="13"/>
      <c r="E214" s="14" t="s">
        <v>53</v>
      </c>
      <c r="F214" s="14" t="s">
        <v>178</v>
      </c>
      <c r="G214" s="14" t="s">
        <v>493</v>
      </c>
      <c r="H214" s="14" t="s">
        <v>60</v>
      </c>
      <c r="I214" s="15">
        <v>44984</v>
      </c>
      <c r="J214" s="15">
        <f t="shared" si="110"/>
        <v>45014</v>
      </c>
      <c r="K214" s="16">
        <v>20240100</v>
      </c>
      <c r="L214" s="41">
        <f t="shared" ca="1" si="109"/>
        <v>88</v>
      </c>
      <c r="M214" s="17" t="str">
        <f t="shared" ref="M214:M218" ca="1" si="111">IF(L214=0," ",IF(L214&gt;=30,"Муддати тугаган"," "))</f>
        <v>Муддати тугаган</v>
      </c>
    </row>
    <row r="215" spans="1:13" hidden="1" x14ac:dyDescent="0.2">
      <c r="A215" s="21" t="s">
        <v>336</v>
      </c>
      <c r="B215" s="39">
        <v>304754554</v>
      </c>
      <c r="C215" s="22">
        <v>944746502</v>
      </c>
      <c r="D215" s="13"/>
      <c r="E215" s="23" t="s">
        <v>62</v>
      </c>
      <c r="F215" s="23" t="s">
        <v>256</v>
      </c>
      <c r="G215" s="23" t="s">
        <v>493</v>
      </c>
      <c r="H215" s="23" t="s">
        <v>63</v>
      </c>
      <c r="I215" s="24">
        <v>44169</v>
      </c>
      <c r="J215" s="24">
        <f t="shared" si="110"/>
        <v>44199</v>
      </c>
      <c r="K215" s="33">
        <v>2657000</v>
      </c>
      <c r="L215" s="42">
        <f t="shared" ca="1" si="109"/>
        <v>903</v>
      </c>
      <c r="M215" s="53" t="str">
        <f t="shared" ca="1" si="111"/>
        <v>Муддати тугаган</v>
      </c>
    </row>
    <row r="216" spans="1:13" hidden="1" x14ac:dyDescent="0.2">
      <c r="A216" s="12" t="s">
        <v>337</v>
      </c>
      <c r="B216" s="36">
        <v>202861591</v>
      </c>
      <c r="C216" s="13">
        <v>996449002</v>
      </c>
      <c r="D216" s="13"/>
      <c r="E216" s="14" t="s">
        <v>28</v>
      </c>
      <c r="F216" s="14" t="s">
        <v>158</v>
      </c>
      <c r="G216" s="14" t="s">
        <v>493</v>
      </c>
      <c r="H216" s="14" t="s">
        <v>32</v>
      </c>
      <c r="I216" s="15">
        <v>45023</v>
      </c>
      <c r="J216" s="15">
        <f t="shared" si="110"/>
        <v>45053</v>
      </c>
      <c r="K216" s="18">
        <v>1621710</v>
      </c>
      <c r="L216" s="41">
        <f t="shared" ref="L216:L220" ca="1" si="112">IF(I216&gt;0,(+$A$1-I216),)</f>
        <v>49</v>
      </c>
      <c r="M216" s="17" t="str">
        <f t="shared" ca="1" si="111"/>
        <v>Муддати тугаган</v>
      </c>
    </row>
    <row r="217" spans="1:13" hidden="1" x14ac:dyDescent="0.2">
      <c r="A217" s="12" t="s">
        <v>338</v>
      </c>
      <c r="B217" s="38">
        <v>205732195</v>
      </c>
      <c r="C217" s="20">
        <v>909832797</v>
      </c>
      <c r="D217" s="13"/>
      <c r="E217" s="14" t="s">
        <v>11</v>
      </c>
      <c r="F217" s="14" t="s">
        <v>148</v>
      </c>
      <c r="G217" s="14" t="s">
        <v>493</v>
      </c>
      <c r="H217" s="14" t="s">
        <v>120</v>
      </c>
      <c r="I217" s="15">
        <v>45021</v>
      </c>
      <c r="J217" s="15">
        <f t="shared" ref="J217:J220" si="113">IF(I217&gt;0,I217+30," ")</f>
        <v>45051</v>
      </c>
      <c r="K217" s="16">
        <v>4759000</v>
      </c>
      <c r="L217" s="41">
        <f t="shared" ca="1" si="112"/>
        <v>51</v>
      </c>
      <c r="M217" s="17" t="str">
        <f t="shared" ca="1" si="111"/>
        <v>Муддати тугаган</v>
      </c>
    </row>
    <row r="218" spans="1:13" hidden="1" x14ac:dyDescent="0.2">
      <c r="A218" s="12" t="s">
        <v>338</v>
      </c>
      <c r="B218" s="38">
        <v>205732195</v>
      </c>
      <c r="C218" s="20">
        <v>909832797</v>
      </c>
      <c r="D218" s="13"/>
      <c r="E218" s="14" t="s">
        <v>11</v>
      </c>
      <c r="F218" s="14" t="s">
        <v>148</v>
      </c>
      <c r="G218" s="14" t="s">
        <v>493</v>
      </c>
      <c r="H218" s="14" t="s">
        <v>120</v>
      </c>
      <c r="I218" s="15">
        <v>45034</v>
      </c>
      <c r="J218" s="15">
        <f t="shared" si="113"/>
        <v>45064</v>
      </c>
      <c r="K218" s="16">
        <v>1909650</v>
      </c>
      <c r="L218" s="41">
        <f t="shared" ca="1" si="112"/>
        <v>38</v>
      </c>
      <c r="M218" s="17" t="str">
        <f t="shared" ca="1" si="111"/>
        <v>Муддати тугаган</v>
      </c>
    </row>
    <row r="219" spans="1:13" hidden="1" x14ac:dyDescent="0.2">
      <c r="A219" s="12" t="s">
        <v>339</v>
      </c>
      <c r="B219" s="36">
        <v>205077489</v>
      </c>
      <c r="C219" s="13">
        <v>941981176</v>
      </c>
      <c r="D219" s="13"/>
      <c r="E219" s="14" t="s">
        <v>13</v>
      </c>
      <c r="F219" s="14" t="s">
        <v>109</v>
      </c>
      <c r="G219" s="14" t="s">
        <v>493</v>
      </c>
      <c r="H219" s="14" t="s">
        <v>14</v>
      </c>
      <c r="I219" s="15">
        <v>45016</v>
      </c>
      <c r="J219" s="15">
        <f t="shared" si="113"/>
        <v>45046</v>
      </c>
      <c r="K219" s="16">
        <v>2347800</v>
      </c>
      <c r="L219" s="41">
        <f t="shared" ca="1" si="112"/>
        <v>56</v>
      </c>
      <c r="M219" s="17" t="str">
        <f t="shared" ref="M219:M223" ca="1" si="114">IF(L219=0," ",IF(L219&gt;=30,"Муддати тугаган"," "))</f>
        <v>Муддати тугаган</v>
      </c>
    </row>
    <row r="220" spans="1:13" hidden="1" x14ac:dyDescent="0.2">
      <c r="A220" s="12" t="s">
        <v>519</v>
      </c>
      <c r="B220" s="72">
        <v>306251578</v>
      </c>
      <c r="C220" s="13">
        <v>906517039</v>
      </c>
      <c r="D220" s="13"/>
      <c r="E220" s="14" t="s">
        <v>41</v>
      </c>
      <c r="F220" s="14" t="s">
        <v>104</v>
      </c>
      <c r="G220" s="14" t="s">
        <v>493</v>
      </c>
      <c r="H220" s="14" t="s">
        <v>42</v>
      </c>
      <c r="I220" s="15">
        <v>44972</v>
      </c>
      <c r="J220" s="15">
        <f t="shared" si="113"/>
        <v>45002</v>
      </c>
      <c r="K220" s="16">
        <v>1586000</v>
      </c>
      <c r="L220" s="41">
        <f t="shared" ca="1" si="112"/>
        <v>100</v>
      </c>
      <c r="M220" s="17" t="str">
        <f t="shared" ca="1" si="114"/>
        <v>Муддати тугаган</v>
      </c>
    </row>
    <row r="221" spans="1:13" hidden="1" x14ac:dyDescent="0.2">
      <c r="A221" s="12" t="s">
        <v>340</v>
      </c>
      <c r="B221" s="36">
        <v>305567990</v>
      </c>
      <c r="C221" s="13">
        <v>944360085</v>
      </c>
      <c r="D221" s="13"/>
      <c r="E221" s="14" t="s">
        <v>28</v>
      </c>
      <c r="F221" s="14" t="s">
        <v>191</v>
      </c>
      <c r="G221" s="14" t="s">
        <v>493</v>
      </c>
      <c r="H221" s="14" t="s">
        <v>33</v>
      </c>
      <c r="I221" s="15">
        <v>44665</v>
      </c>
      <c r="J221" s="15">
        <f t="shared" ref="J221:J225" si="115">IF(I221&gt;0,I221+30," ")</f>
        <v>44695</v>
      </c>
      <c r="K221" s="16">
        <v>1537500</v>
      </c>
      <c r="L221" s="41">
        <f t="shared" ref="L221:L224" ca="1" si="116">IF(I221&gt;0,(+$A$1-I221),)</f>
        <v>407</v>
      </c>
      <c r="M221" s="17" t="str">
        <f t="shared" ca="1" si="114"/>
        <v>Муддати тугаган</v>
      </c>
    </row>
    <row r="222" spans="1:13" hidden="1" x14ac:dyDescent="0.2">
      <c r="A222" s="12" t="s">
        <v>533</v>
      </c>
      <c r="B222" s="36">
        <v>202526041</v>
      </c>
      <c r="C222" s="13">
        <v>912239226</v>
      </c>
      <c r="D222" s="13"/>
      <c r="E222" s="14" t="s">
        <v>43</v>
      </c>
      <c r="F222" s="14" t="s">
        <v>138</v>
      </c>
      <c r="G222" s="14" t="s">
        <v>493</v>
      </c>
      <c r="H222" s="14" t="s">
        <v>114</v>
      </c>
      <c r="I222" s="15">
        <v>44994</v>
      </c>
      <c r="J222" s="15">
        <f t="shared" si="115"/>
        <v>45024</v>
      </c>
      <c r="K222" s="16">
        <v>4335000</v>
      </c>
      <c r="L222" s="41">
        <f t="shared" ca="1" si="116"/>
        <v>78</v>
      </c>
      <c r="M222" s="17" t="str">
        <f t="shared" ca="1" si="114"/>
        <v>Муддати тугаган</v>
      </c>
    </row>
    <row r="223" spans="1:13" hidden="1" x14ac:dyDescent="0.2">
      <c r="A223" s="12" t="s">
        <v>533</v>
      </c>
      <c r="B223" s="36">
        <v>202526041</v>
      </c>
      <c r="C223" s="13">
        <v>912239226</v>
      </c>
      <c r="D223" s="13"/>
      <c r="E223" s="14" t="s">
        <v>43</v>
      </c>
      <c r="F223" s="14" t="s">
        <v>138</v>
      </c>
      <c r="G223" s="14" t="s">
        <v>493</v>
      </c>
      <c r="H223" s="14" t="s">
        <v>114</v>
      </c>
      <c r="I223" s="15">
        <v>45023</v>
      </c>
      <c r="J223" s="15">
        <f t="shared" si="115"/>
        <v>45053</v>
      </c>
      <c r="K223" s="16">
        <v>12073000</v>
      </c>
      <c r="L223" s="41">
        <f t="shared" ca="1" si="116"/>
        <v>49</v>
      </c>
      <c r="M223" s="17" t="str">
        <f t="shared" ca="1" si="114"/>
        <v>Муддати тугаган</v>
      </c>
    </row>
    <row r="224" spans="1:13" hidden="1" x14ac:dyDescent="0.2">
      <c r="A224" s="12" t="s">
        <v>342</v>
      </c>
      <c r="B224" s="36">
        <v>305736535</v>
      </c>
      <c r="C224" s="13">
        <v>974846777</v>
      </c>
      <c r="D224" s="13"/>
      <c r="E224" s="14" t="s">
        <v>13</v>
      </c>
      <c r="F224" s="14" t="s">
        <v>152</v>
      </c>
      <c r="G224" s="14" t="s">
        <v>493</v>
      </c>
      <c r="H224" s="14" t="s">
        <v>14</v>
      </c>
      <c r="I224" s="15">
        <v>44756</v>
      </c>
      <c r="J224" s="15">
        <f t="shared" si="115"/>
        <v>44786</v>
      </c>
      <c r="K224" s="16">
        <v>100</v>
      </c>
      <c r="L224" s="41">
        <f t="shared" ca="1" si="116"/>
        <v>316</v>
      </c>
      <c r="M224" s="17" t="str">
        <f t="shared" ref="M224:M225" ca="1" si="117">IF(L224=0," ",IF(L224&gt;=30,"Муддати тугаган"," "))</f>
        <v>Муддати тугаган</v>
      </c>
    </row>
    <row r="225" spans="1:13" hidden="1" x14ac:dyDescent="0.2">
      <c r="A225" s="12" t="s">
        <v>278</v>
      </c>
      <c r="B225" s="36">
        <v>203484585</v>
      </c>
      <c r="C225" s="13">
        <v>979121393</v>
      </c>
      <c r="D225" s="13"/>
      <c r="E225" s="14" t="s">
        <v>62</v>
      </c>
      <c r="F225" s="14" t="s">
        <v>166</v>
      </c>
      <c r="G225" s="14" t="s">
        <v>493</v>
      </c>
      <c r="H225" s="14" t="s">
        <v>274</v>
      </c>
      <c r="I225" s="15">
        <v>44900</v>
      </c>
      <c r="J225" s="15">
        <f t="shared" si="115"/>
        <v>44930</v>
      </c>
      <c r="K225" s="16">
        <v>5000</v>
      </c>
      <c r="L225" s="41">
        <f t="shared" ref="L225:L229" ca="1" si="118">IF(I225&gt;0,(+$A$1-I225),)</f>
        <v>172</v>
      </c>
      <c r="M225" s="17" t="str">
        <f t="shared" ca="1" si="117"/>
        <v>Муддати тугаган</v>
      </c>
    </row>
    <row r="226" spans="1:13" hidden="1" x14ac:dyDescent="0.2">
      <c r="A226" s="12" t="s">
        <v>98</v>
      </c>
      <c r="B226" s="36">
        <v>309506865</v>
      </c>
      <c r="C226" s="13"/>
      <c r="D226" s="13"/>
      <c r="E226" s="14" t="s">
        <v>22</v>
      </c>
      <c r="F226" s="14" t="s">
        <v>22</v>
      </c>
      <c r="G226" s="14" t="s">
        <v>493</v>
      </c>
      <c r="H226" s="14" t="s">
        <v>99</v>
      </c>
      <c r="I226" s="15">
        <v>44945</v>
      </c>
      <c r="J226" s="15">
        <f t="shared" ref="J226:J229" si="119">IF(I226&gt;0,I226+30," ")</f>
        <v>44975</v>
      </c>
      <c r="K226" s="16">
        <v>624000</v>
      </c>
      <c r="L226" s="41">
        <f t="shared" ca="1" si="118"/>
        <v>127</v>
      </c>
      <c r="M226" s="17" t="str">
        <f t="shared" ref="M226:M231" ca="1" si="120">IF(L226=0," ",IF(L226&gt;=30,"Муддати тугаган"," "))</f>
        <v>Муддати тугаган</v>
      </c>
    </row>
    <row r="227" spans="1:13" hidden="1" x14ac:dyDescent="0.2">
      <c r="A227" s="12" t="s">
        <v>343</v>
      </c>
      <c r="B227" s="36">
        <v>307250515</v>
      </c>
      <c r="C227" s="13">
        <v>942612277</v>
      </c>
      <c r="D227" s="13"/>
      <c r="E227" s="14" t="s">
        <v>19</v>
      </c>
      <c r="F227" s="14" t="s">
        <v>301</v>
      </c>
      <c r="G227" s="14" t="s">
        <v>493</v>
      </c>
      <c r="H227" s="14" t="s">
        <v>68</v>
      </c>
      <c r="I227" s="15">
        <v>44992</v>
      </c>
      <c r="J227" s="15">
        <f t="shared" si="119"/>
        <v>45022</v>
      </c>
      <c r="K227" s="18">
        <v>588000</v>
      </c>
      <c r="L227" s="41">
        <f t="shared" ca="1" si="118"/>
        <v>80</v>
      </c>
      <c r="M227" s="17" t="str">
        <f t="shared" ca="1" si="120"/>
        <v>Муддати тугаган</v>
      </c>
    </row>
    <row r="228" spans="1:13" hidden="1" x14ac:dyDescent="0.2">
      <c r="A228" s="12" t="s">
        <v>344</v>
      </c>
      <c r="B228" s="36">
        <v>300139782</v>
      </c>
      <c r="C228" s="13">
        <v>936420666</v>
      </c>
      <c r="D228" s="13"/>
      <c r="E228" s="14" t="s">
        <v>22</v>
      </c>
      <c r="F228" s="14" t="s">
        <v>92</v>
      </c>
      <c r="G228" s="14" t="s">
        <v>493</v>
      </c>
      <c r="H228" s="14" t="s">
        <v>83</v>
      </c>
      <c r="I228" s="15">
        <v>44760</v>
      </c>
      <c r="J228" s="15">
        <f t="shared" si="119"/>
        <v>44790</v>
      </c>
      <c r="K228" s="16">
        <v>9432900</v>
      </c>
      <c r="L228" s="41">
        <f t="shared" ca="1" si="118"/>
        <v>312</v>
      </c>
      <c r="M228" s="17" t="str">
        <f t="shared" ca="1" si="120"/>
        <v>Муддати тугаган</v>
      </c>
    </row>
    <row r="229" spans="1:13" hidden="1" x14ac:dyDescent="0.2">
      <c r="A229" s="12" t="s">
        <v>345</v>
      </c>
      <c r="B229" s="36">
        <v>307758997</v>
      </c>
      <c r="C229" s="13">
        <v>997032513</v>
      </c>
      <c r="D229" s="13"/>
      <c r="E229" s="14" t="s">
        <v>62</v>
      </c>
      <c r="F229" s="14" t="s">
        <v>166</v>
      </c>
      <c r="G229" s="14" t="s">
        <v>493</v>
      </c>
      <c r="H229" s="14" t="s">
        <v>63</v>
      </c>
      <c r="I229" s="15">
        <v>44695</v>
      </c>
      <c r="J229" s="15">
        <f t="shared" si="119"/>
        <v>44725</v>
      </c>
      <c r="K229" s="16">
        <v>7590000</v>
      </c>
      <c r="L229" s="41">
        <f t="shared" ca="1" si="118"/>
        <v>377</v>
      </c>
      <c r="M229" s="17" t="str">
        <f t="shared" ca="1" si="120"/>
        <v>Муддати тугаган</v>
      </c>
    </row>
    <row r="230" spans="1:13" hidden="1" x14ac:dyDescent="0.2">
      <c r="A230" s="12" t="s">
        <v>346</v>
      </c>
      <c r="B230" s="36">
        <v>306861579</v>
      </c>
      <c r="C230" s="13"/>
      <c r="D230" s="13"/>
      <c r="E230" s="14" t="s">
        <v>22</v>
      </c>
      <c r="F230" s="14" t="s">
        <v>23</v>
      </c>
      <c r="G230" s="14" t="s">
        <v>493</v>
      </c>
      <c r="H230" s="14" t="s">
        <v>24</v>
      </c>
      <c r="I230" s="15">
        <v>45041</v>
      </c>
      <c r="J230" s="15">
        <f t="shared" ref="J230:J233" si="121">IF(I230&gt;0,I230+30," ")</f>
        <v>45071</v>
      </c>
      <c r="K230" s="16">
        <v>4944200</v>
      </c>
      <c r="L230" s="41">
        <f t="shared" ref="L230:L233" ca="1" si="122">IF(I230&gt;0,(+$A$1-I230),)</f>
        <v>31</v>
      </c>
      <c r="M230" s="17" t="str">
        <f t="shared" ca="1" si="120"/>
        <v>Муддати тугаган</v>
      </c>
    </row>
    <row r="231" spans="1:13" hidden="1" x14ac:dyDescent="0.2">
      <c r="A231" s="12" t="s">
        <v>566</v>
      </c>
      <c r="B231" s="36">
        <v>204726116</v>
      </c>
      <c r="C231" s="13">
        <v>909411422</v>
      </c>
      <c r="D231" s="13"/>
      <c r="E231" s="14" t="s">
        <v>11</v>
      </c>
      <c r="F231" s="14" t="s">
        <v>162</v>
      </c>
      <c r="G231" s="14" t="s">
        <v>493</v>
      </c>
      <c r="H231" s="14" t="s">
        <v>163</v>
      </c>
      <c r="I231" s="15">
        <v>44967</v>
      </c>
      <c r="J231" s="15">
        <f t="shared" si="121"/>
        <v>44997</v>
      </c>
      <c r="K231" s="16">
        <v>197360</v>
      </c>
      <c r="L231" s="41">
        <f t="shared" ca="1" si="122"/>
        <v>105</v>
      </c>
      <c r="M231" s="17" t="str">
        <f t="shared" ca="1" si="120"/>
        <v>Муддати тугаган</v>
      </c>
    </row>
    <row r="232" spans="1:13" hidden="1" x14ac:dyDescent="0.2">
      <c r="A232" s="12" t="s">
        <v>347</v>
      </c>
      <c r="B232" s="36">
        <v>306673464</v>
      </c>
      <c r="C232" s="13">
        <v>911249117</v>
      </c>
      <c r="D232" s="13"/>
      <c r="E232" s="14" t="s">
        <v>22</v>
      </c>
      <c r="F232" s="14" t="s">
        <v>88</v>
      </c>
      <c r="G232" s="14" t="s">
        <v>493</v>
      </c>
      <c r="H232" s="14" t="s">
        <v>89</v>
      </c>
      <c r="I232" s="15">
        <v>45021</v>
      </c>
      <c r="J232" s="15">
        <f t="shared" si="121"/>
        <v>45051</v>
      </c>
      <c r="K232" s="16">
        <v>252000</v>
      </c>
      <c r="L232" s="41">
        <f t="shared" ca="1" si="122"/>
        <v>51</v>
      </c>
      <c r="M232" s="17" t="str">
        <f t="shared" ref="M232:M234" ca="1" si="123">IF(L232=0," ",IF(L232&gt;=30,"Муддати тугаган"," "))</f>
        <v>Муддати тугаган</v>
      </c>
    </row>
    <row r="233" spans="1:13" hidden="1" x14ac:dyDescent="0.2">
      <c r="A233" s="12" t="s">
        <v>348</v>
      </c>
      <c r="B233" s="36">
        <v>301593662</v>
      </c>
      <c r="C233" s="13"/>
      <c r="D233" s="13"/>
      <c r="E233" s="14" t="s">
        <v>62</v>
      </c>
      <c r="F233" s="14" t="s">
        <v>244</v>
      </c>
      <c r="G233" s="14" t="s">
        <v>493</v>
      </c>
      <c r="H233" s="14" t="s">
        <v>65</v>
      </c>
      <c r="I233" s="15">
        <v>44951</v>
      </c>
      <c r="J233" s="15">
        <f t="shared" si="121"/>
        <v>44981</v>
      </c>
      <c r="K233" s="16">
        <v>1286400</v>
      </c>
      <c r="L233" s="41">
        <f t="shared" ca="1" si="122"/>
        <v>121</v>
      </c>
      <c r="M233" s="17" t="str">
        <f t="shared" ca="1" si="123"/>
        <v>Муддати тугаган</v>
      </c>
    </row>
    <row r="234" spans="1:13" hidden="1" x14ac:dyDescent="0.2">
      <c r="A234" s="21" t="s">
        <v>349</v>
      </c>
      <c r="B234" s="39">
        <v>306621038</v>
      </c>
      <c r="C234" s="22">
        <v>901079990</v>
      </c>
      <c r="D234" s="13"/>
      <c r="E234" s="23" t="s">
        <v>73</v>
      </c>
      <c r="F234" s="23" t="s">
        <v>141</v>
      </c>
      <c r="G234" s="23" t="s">
        <v>493</v>
      </c>
      <c r="H234" s="23" t="s">
        <v>74</v>
      </c>
      <c r="I234" s="24">
        <v>44236</v>
      </c>
      <c r="J234" s="24">
        <f t="shared" ref="J234:J237" si="124">IF(I234&gt;0,I234+30," ")</f>
        <v>44266</v>
      </c>
      <c r="K234" s="33">
        <v>2750000</v>
      </c>
      <c r="L234" s="42">
        <f t="shared" ref="L234:L236" ca="1" si="125">IF(I234&gt;0,(+$A$1-I234),)</f>
        <v>836</v>
      </c>
      <c r="M234" s="53" t="str">
        <f t="shared" ca="1" si="123"/>
        <v>Муддати тугаган</v>
      </c>
    </row>
    <row r="235" spans="1:13" hidden="1" x14ac:dyDescent="0.2">
      <c r="A235" s="12" t="s">
        <v>350</v>
      </c>
      <c r="B235" s="36">
        <v>305914718</v>
      </c>
      <c r="C235" s="13">
        <v>905520520</v>
      </c>
      <c r="D235" s="13"/>
      <c r="E235" s="14" t="s">
        <v>53</v>
      </c>
      <c r="F235" s="14" t="s">
        <v>53</v>
      </c>
      <c r="G235" s="14" t="s">
        <v>493</v>
      </c>
      <c r="H235" s="14" t="s">
        <v>56</v>
      </c>
      <c r="I235" s="15">
        <v>44984</v>
      </c>
      <c r="J235" s="15">
        <f t="shared" si="124"/>
        <v>45014</v>
      </c>
      <c r="K235" s="18">
        <v>34000000</v>
      </c>
      <c r="L235" s="41">
        <f t="shared" ca="1" si="125"/>
        <v>88</v>
      </c>
      <c r="M235" s="17" t="str">
        <f t="shared" ref="M235:M238" ca="1" si="126">IF(L235=0," ",IF(L235&gt;=30,"Муддати тугаган"," "))</f>
        <v>Муддати тугаган</v>
      </c>
    </row>
    <row r="236" spans="1:13" hidden="1" x14ac:dyDescent="0.2">
      <c r="A236" s="12" t="s">
        <v>547</v>
      </c>
      <c r="B236" s="36">
        <v>302941845</v>
      </c>
      <c r="C236" s="13">
        <v>909160904</v>
      </c>
      <c r="D236" s="13"/>
      <c r="E236" s="14" t="s">
        <v>13</v>
      </c>
      <c r="F236" s="14" t="s">
        <v>13</v>
      </c>
      <c r="G236" s="14" t="s">
        <v>493</v>
      </c>
      <c r="H236" s="14" t="s">
        <v>38</v>
      </c>
      <c r="I236" s="15">
        <v>45012</v>
      </c>
      <c r="J236" s="15">
        <f t="shared" si="124"/>
        <v>45042</v>
      </c>
      <c r="K236" s="16">
        <v>408080</v>
      </c>
      <c r="L236" s="41">
        <f t="shared" ca="1" si="125"/>
        <v>60</v>
      </c>
      <c r="M236" s="17" t="str">
        <f t="shared" ca="1" si="126"/>
        <v>Муддати тугаган</v>
      </c>
    </row>
    <row r="237" spans="1:13" hidden="1" x14ac:dyDescent="0.2">
      <c r="A237" s="12" t="s">
        <v>351</v>
      </c>
      <c r="B237" s="36">
        <v>201310842</v>
      </c>
      <c r="C237" s="13">
        <v>913629966</v>
      </c>
      <c r="D237" s="13"/>
      <c r="E237" s="14" t="s">
        <v>53</v>
      </c>
      <c r="F237" s="14" t="s">
        <v>53</v>
      </c>
      <c r="G237" s="14" t="s">
        <v>493</v>
      </c>
      <c r="H237" s="14" t="s">
        <v>57</v>
      </c>
      <c r="I237" s="15">
        <v>44970</v>
      </c>
      <c r="J237" s="15">
        <f t="shared" si="124"/>
        <v>45000</v>
      </c>
      <c r="K237" s="16">
        <v>2832850</v>
      </c>
      <c r="L237" s="41">
        <f t="shared" ref="L237:L240" ca="1" si="127">IF(I237&gt;0,(+$A$1-I237),)</f>
        <v>102</v>
      </c>
      <c r="M237" s="17" t="str">
        <f t="shared" ca="1" si="126"/>
        <v>Муддати тугаган</v>
      </c>
    </row>
    <row r="238" spans="1:13" hidden="1" x14ac:dyDescent="0.2">
      <c r="A238" s="12" t="s">
        <v>580</v>
      </c>
      <c r="B238" s="36">
        <v>310010647</v>
      </c>
      <c r="C238" s="13">
        <v>945137577</v>
      </c>
      <c r="D238" s="13"/>
      <c r="E238" s="14" t="s">
        <v>11</v>
      </c>
      <c r="F238" s="14" t="s">
        <v>131</v>
      </c>
      <c r="G238" s="14" t="s">
        <v>493</v>
      </c>
      <c r="H238" s="14" t="s">
        <v>526</v>
      </c>
      <c r="I238" s="15">
        <v>45041</v>
      </c>
      <c r="J238" s="15">
        <f t="shared" ref="J238:J239" si="128">IF(I238&gt;0,I238+30," ")</f>
        <v>45071</v>
      </c>
      <c r="K238" s="16">
        <v>1365530</v>
      </c>
      <c r="L238" s="41">
        <f t="shared" ca="1" si="127"/>
        <v>31</v>
      </c>
      <c r="M238" s="17" t="str">
        <f t="shared" ca="1" si="126"/>
        <v>Муддати тугаган</v>
      </c>
    </row>
    <row r="239" spans="1:13" hidden="1" x14ac:dyDescent="0.2">
      <c r="A239" s="12" t="s">
        <v>352</v>
      </c>
      <c r="B239" s="36">
        <v>205167029</v>
      </c>
      <c r="C239" s="13">
        <v>901010130</v>
      </c>
      <c r="D239" s="13"/>
      <c r="E239" s="14" t="s">
        <v>62</v>
      </c>
      <c r="F239" s="14" t="s">
        <v>143</v>
      </c>
      <c r="G239" s="14" t="s">
        <v>493</v>
      </c>
      <c r="H239" s="14" t="s">
        <v>66</v>
      </c>
      <c r="I239" s="15">
        <v>45009</v>
      </c>
      <c r="J239" s="15">
        <f t="shared" si="128"/>
        <v>45039</v>
      </c>
      <c r="K239" s="16">
        <v>13620800</v>
      </c>
      <c r="L239" s="41">
        <f t="shared" ca="1" si="127"/>
        <v>63</v>
      </c>
      <c r="M239" s="17" t="str">
        <f t="shared" ref="M239:M240" ca="1" si="129">IF(L239=0," ",IF(L239&gt;=30,"Муддати тугаган"," "))</f>
        <v>Муддати тугаган</v>
      </c>
    </row>
    <row r="240" spans="1:13" hidden="1" x14ac:dyDescent="0.2">
      <c r="A240" s="12" t="s">
        <v>322</v>
      </c>
      <c r="B240" s="36">
        <v>308976084</v>
      </c>
      <c r="C240" s="13">
        <v>975102553</v>
      </c>
      <c r="D240" s="13"/>
      <c r="E240" s="14" t="s">
        <v>15</v>
      </c>
      <c r="F240" s="14" t="s">
        <v>16</v>
      </c>
      <c r="G240" s="14" t="s">
        <v>493</v>
      </c>
      <c r="H240" s="14" t="s">
        <v>17</v>
      </c>
      <c r="I240" s="15">
        <v>44943</v>
      </c>
      <c r="J240" s="15">
        <f t="shared" ref="J240:J242" si="130">IF(I240&gt;0,I240+30," ")</f>
        <v>44973</v>
      </c>
      <c r="K240" s="16">
        <v>800</v>
      </c>
      <c r="L240" s="41">
        <f t="shared" ca="1" si="127"/>
        <v>129</v>
      </c>
      <c r="M240" s="17" t="str">
        <f t="shared" ca="1" si="129"/>
        <v>Муддати тугаган</v>
      </c>
    </row>
    <row r="241" spans="1:13" hidden="1" x14ac:dyDescent="0.2">
      <c r="A241" s="12" t="s">
        <v>353</v>
      </c>
      <c r="B241" s="36">
        <v>309473315</v>
      </c>
      <c r="C241" s="13">
        <v>999731999</v>
      </c>
      <c r="D241" s="13"/>
      <c r="E241" s="14" t="s">
        <v>53</v>
      </c>
      <c r="F241" s="14" t="s">
        <v>240</v>
      </c>
      <c r="G241" s="14" t="s">
        <v>493</v>
      </c>
      <c r="H241" s="14" t="s">
        <v>57</v>
      </c>
      <c r="I241" s="15">
        <v>44985</v>
      </c>
      <c r="J241" s="15">
        <f t="shared" si="130"/>
        <v>45015</v>
      </c>
      <c r="K241" s="16">
        <v>438500</v>
      </c>
      <c r="L241" s="41">
        <f t="shared" ref="L241:L243" ca="1" si="131">IF(I241&gt;0,(+$A$1-I241),)</f>
        <v>87</v>
      </c>
      <c r="M241" s="17" t="str">
        <f t="shared" ref="M241:M242" ca="1" si="132">IF(L241=0," ",IF(L241&gt;=30,"Муддати тугаган"," "))</f>
        <v>Муддати тугаган</v>
      </c>
    </row>
    <row r="242" spans="1:13" hidden="1" x14ac:dyDescent="0.2">
      <c r="A242" s="12" t="s">
        <v>353</v>
      </c>
      <c r="B242" s="36">
        <v>309473315</v>
      </c>
      <c r="C242" s="13">
        <v>999731999</v>
      </c>
      <c r="D242" s="13"/>
      <c r="E242" s="14" t="s">
        <v>53</v>
      </c>
      <c r="F242" s="14" t="s">
        <v>240</v>
      </c>
      <c r="G242" s="14" t="s">
        <v>493</v>
      </c>
      <c r="H242" s="14" t="s">
        <v>57</v>
      </c>
      <c r="I242" s="15">
        <v>45008</v>
      </c>
      <c r="J242" s="15">
        <f t="shared" si="130"/>
        <v>45038</v>
      </c>
      <c r="K242" s="16">
        <v>2101500</v>
      </c>
      <c r="L242" s="41">
        <f t="shared" ca="1" si="131"/>
        <v>64</v>
      </c>
      <c r="M242" s="17" t="str">
        <f t="shared" ca="1" si="132"/>
        <v>Муддати тугаган</v>
      </c>
    </row>
    <row r="243" spans="1:13" hidden="1" x14ac:dyDescent="0.2">
      <c r="A243" s="12" t="s">
        <v>184</v>
      </c>
      <c r="B243" s="36">
        <v>309632590</v>
      </c>
      <c r="C243" s="13">
        <v>908362788</v>
      </c>
      <c r="D243" s="13"/>
      <c r="E243" s="14" t="s">
        <v>22</v>
      </c>
      <c r="F243" s="14" t="s">
        <v>101</v>
      </c>
      <c r="G243" s="14" t="s">
        <v>493</v>
      </c>
      <c r="H243" s="14" t="s">
        <v>24</v>
      </c>
      <c r="I243" s="15">
        <v>44965</v>
      </c>
      <c r="J243" s="15">
        <f t="shared" ref="J243:J250" si="133">IF(I243&gt;0,I243+30," ")</f>
        <v>44995</v>
      </c>
      <c r="K243" s="16">
        <v>2172000</v>
      </c>
      <c r="L243" s="41">
        <f t="shared" ca="1" si="131"/>
        <v>107</v>
      </c>
      <c r="M243" s="17" t="str">
        <f t="shared" ref="M243:M249" ca="1" si="134">IF(L243=0," ",IF(L243&gt;=30,"Муддати тугаган"," "))</f>
        <v>Муддати тугаган</v>
      </c>
    </row>
    <row r="244" spans="1:13" hidden="1" x14ac:dyDescent="0.2">
      <c r="A244" s="21" t="s">
        <v>355</v>
      </c>
      <c r="B244" s="39">
        <v>206447564</v>
      </c>
      <c r="C244" s="22"/>
      <c r="D244" s="13"/>
      <c r="E244" s="23" t="s">
        <v>48</v>
      </c>
      <c r="F244" s="23" t="s">
        <v>48</v>
      </c>
      <c r="G244" s="23" t="s">
        <v>493</v>
      </c>
      <c r="H244" s="23" t="s">
        <v>51</v>
      </c>
      <c r="I244" s="24">
        <v>44167</v>
      </c>
      <c r="J244" s="24">
        <f t="shared" si="133"/>
        <v>44197</v>
      </c>
      <c r="K244" s="33">
        <v>4348600</v>
      </c>
      <c r="L244" s="42">
        <f t="shared" ref="L244:L250" ca="1" si="135">IF(I244&gt;0,(+$A$1-I244),)</f>
        <v>905</v>
      </c>
      <c r="M244" s="53" t="str">
        <f t="shared" ca="1" si="134"/>
        <v>Муддати тугаган</v>
      </c>
    </row>
    <row r="245" spans="1:13" hidden="1" x14ac:dyDescent="0.2">
      <c r="A245" s="12" t="s">
        <v>356</v>
      </c>
      <c r="B245" s="36">
        <v>203348183</v>
      </c>
      <c r="C245" s="13">
        <v>943140707</v>
      </c>
      <c r="D245" s="13"/>
      <c r="E245" s="14" t="s">
        <v>15</v>
      </c>
      <c r="F245" s="14" t="s">
        <v>16</v>
      </c>
      <c r="G245" s="14" t="s">
        <v>493</v>
      </c>
      <c r="H245" s="14" t="s">
        <v>127</v>
      </c>
      <c r="I245" s="15">
        <v>44981</v>
      </c>
      <c r="J245" s="15">
        <f t="shared" si="133"/>
        <v>45011</v>
      </c>
      <c r="K245" s="16">
        <v>1546490</v>
      </c>
      <c r="L245" s="41">
        <f t="shared" ca="1" si="135"/>
        <v>91</v>
      </c>
      <c r="M245" s="17" t="str">
        <f t="shared" ca="1" si="134"/>
        <v>Муддати тугаган</v>
      </c>
    </row>
    <row r="246" spans="1:13" hidden="1" x14ac:dyDescent="0.2">
      <c r="A246" s="21" t="s">
        <v>357</v>
      </c>
      <c r="B246" s="39">
        <v>307197897</v>
      </c>
      <c r="C246" s="22"/>
      <c r="D246" s="13"/>
      <c r="E246" s="23" t="s">
        <v>62</v>
      </c>
      <c r="F246" s="23" t="s">
        <v>187</v>
      </c>
      <c r="G246" s="23" t="s">
        <v>493</v>
      </c>
      <c r="H246" s="23" t="s">
        <v>66</v>
      </c>
      <c r="I246" s="24">
        <v>44414</v>
      </c>
      <c r="J246" s="24">
        <f t="shared" si="133"/>
        <v>44444</v>
      </c>
      <c r="K246" s="33">
        <v>522500</v>
      </c>
      <c r="L246" s="42">
        <f t="shared" ca="1" si="135"/>
        <v>658</v>
      </c>
      <c r="M246" s="53" t="str">
        <f t="shared" ca="1" si="134"/>
        <v>Муддати тугаган</v>
      </c>
    </row>
    <row r="247" spans="1:13" hidden="1" x14ac:dyDescent="0.2">
      <c r="A247" s="12" t="s">
        <v>358</v>
      </c>
      <c r="B247" s="36">
        <v>302112776</v>
      </c>
      <c r="C247" s="13">
        <v>990061999</v>
      </c>
      <c r="D247" s="13"/>
      <c r="E247" s="14" t="s">
        <v>53</v>
      </c>
      <c r="F247" s="14" t="s">
        <v>53</v>
      </c>
      <c r="G247" s="14" t="s">
        <v>493</v>
      </c>
      <c r="H247" s="14" t="s">
        <v>58</v>
      </c>
      <c r="I247" s="15">
        <v>45020</v>
      </c>
      <c r="J247" s="15">
        <f t="shared" si="133"/>
        <v>45050</v>
      </c>
      <c r="K247" s="16">
        <v>1013400</v>
      </c>
      <c r="L247" s="41">
        <f t="shared" ca="1" si="135"/>
        <v>52</v>
      </c>
      <c r="M247" s="17" t="str">
        <f t="shared" ca="1" si="134"/>
        <v>Муддати тугаган</v>
      </c>
    </row>
    <row r="248" spans="1:13" hidden="1" x14ac:dyDescent="0.2">
      <c r="A248" s="12" t="s">
        <v>359</v>
      </c>
      <c r="B248" s="36">
        <v>303460368</v>
      </c>
      <c r="C248" s="13">
        <v>997011709</v>
      </c>
      <c r="D248" s="13"/>
      <c r="E248" s="14" t="s">
        <v>34</v>
      </c>
      <c r="F248" s="14" t="s">
        <v>260</v>
      </c>
      <c r="G248" s="14" t="s">
        <v>493</v>
      </c>
      <c r="H248" s="14" t="s">
        <v>36</v>
      </c>
      <c r="I248" s="15">
        <v>44978</v>
      </c>
      <c r="J248" s="15">
        <f t="shared" si="133"/>
        <v>45008</v>
      </c>
      <c r="K248" s="16">
        <v>14045400</v>
      </c>
      <c r="L248" s="41">
        <f t="shared" ca="1" si="135"/>
        <v>94</v>
      </c>
      <c r="M248" s="17" t="str">
        <f t="shared" ca="1" si="134"/>
        <v>Муддати тугаган</v>
      </c>
    </row>
    <row r="249" spans="1:13" hidden="1" x14ac:dyDescent="0.2">
      <c r="A249" s="12" t="s">
        <v>360</v>
      </c>
      <c r="B249" s="36">
        <v>302967979</v>
      </c>
      <c r="C249" s="13">
        <v>934836496</v>
      </c>
      <c r="D249" s="13"/>
      <c r="E249" s="14" t="s">
        <v>28</v>
      </c>
      <c r="F249" s="14" t="s">
        <v>158</v>
      </c>
      <c r="G249" s="14" t="s">
        <v>493</v>
      </c>
      <c r="H249" s="14" t="s">
        <v>32</v>
      </c>
      <c r="I249" s="15">
        <v>44900</v>
      </c>
      <c r="J249" s="15">
        <f t="shared" si="133"/>
        <v>44930</v>
      </c>
      <c r="K249" s="16">
        <v>1802700</v>
      </c>
      <c r="L249" s="41">
        <f t="shared" ca="1" si="135"/>
        <v>172</v>
      </c>
      <c r="M249" s="17" t="str">
        <f t="shared" ca="1" si="134"/>
        <v>Муддати тугаган</v>
      </c>
    </row>
    <row r="250" spans="1:13" hidden="1" x14ac:dyDescent="0.2">
      <c r="A250" s="12" t="s">
        <v>574</v>
      </c>
      <c r="B250" s="36">
        <v>302350379</v>
      </c>
      <c r="C250" s="13">
        <v>974185657</v>
      </c>
      <c r="D250" s="13"/>
      <c r="E250" s="14" t="s">
        <v>22</v>
      </c>
      <c r="F250" s="14" t="s">
        <v>126</v>
      </c>
      <c r="G250" s="14" t="s">
        <v>493</v>
      </c>
      <c r="H250" s="14" t="s">
        <v>83</v>
      </c>
      <c r="I250" s="15">
        <v>45034</v>
      </c>
      <c r="J250" s="15">
        <f t="shared" si="133"/>
        <v>45064</v>
      </c>
      <c r="K250" s="16">
        <v>156600</v>
      </c>
      <c r="L250" s="41">
        <f t="shared" ca="1" si="135"/>
        <v>38</v>
      </c>
      <c r="M250" s="17" t="str">
        <f t="shared" ref="M250:M252" ca="1" si="136">IF(L250=0," ",IF(L250&gt;=30,"Муддати тугаган"," "))</f>
        <v>Муддати тугаган</v>
      </c>
    </row>
    <row r="251" spans="1:13" hidden="1" x14ac:dyDescent="0.2">
      <c r="A251" s="12" t="s">
        <v>361</v>
      </c>
      <c r="B251" s="36">
        <v>301256416</v>
      </c>
      <c r="C251" s="13">
        <v>934885499</v>
      </c>
      <c r="D251" s="13"/>
      <c r="E251" s="14" t="s">
        <v>11</v>
      </c>
      <c r="F251" s="14" t="s">
        <v>148</v>
      </c>
      <c r="G251" s="14" t="s">
        <v>493</v>
      </c>
      <c r="H251" s="14" t="s">
        <v>120</v>
      </c>
      <c r="I251" s="15">
        <v>45016</v>
      </c>
      <c r="J251" s="15">
        <f t="shared" ref="J251:J252" si="137">IF(I251&gt;0,I251+30," ")</f>
        <v>45046</v>
      </c>
      <c r="K251" s="16">
        <v>347550</v>
      </c>
      <c r="L251" s="41">
        <f t="shared" ref="L251:L252" ca="1" si="138">IF(I251&gt;0,(+$A$1-I251),)</f>
        <v>56</v>
      </c>
      <c r="M251" s="17" t="str">
        <f t="shared" ca="1" si="136"/>
        <v>Муддати тугаган</v>
      </c>
    </row>
    <row r="252" spans="1:13" hidden="1" x14ac:dyDescent="0.2">
      <c r="A252" s="12" t="s">
        <v>362</v>
      </c>
      <c r="B252" s="36">
        <v>307830458</v>
      </c>
      <c r="C252" s="13"/>
      <c r="D252" s="13"/>
      <c r="E252" s="14" t="s">
        <v>13</v>
      </c>
      <c r="F252" s="14" t="s">
        <v>152</v>
      </c>
      <c r="G252" s="14" t="s">
        <v>493</v>
      </c>
      <c r="H252" s="14" t="s">
        <v>14</v>
      </c>
      <c r="I252" s="15">
        <v>45026</v>
      </c>
      <c r="J252" s="15">
        <f t="shared" si="137"/>
        <v>45056</v>
      </c>
      <c r="K252" s="16">
        <v>2970300</v>
      </c>
      <c r="L252" s="41">
        <f t="shared" ca="1" si="138"/>
        <v>46</v>
      </c>
      <c r="M252" s="17" t="str">
        <f t="shared" ca="1" si="136"/>
        <v>Муддати тугаган</v>
      </c>
    </row>
    <row r="253" spans="1:13" hidden="1" x14ac:dyDescent="0.2">
      <c r="A253" s="12" t="s">
        <v>363</v>
      </c>
      <c r="B253" s="36">
        <v>305809965</v>
      </c>
      <c r="C253" s="13">
        <v>995514171</v>
      </c>
      <c r="D253" s="13"/>
      <c r="E253" s="14" t="s">
        <v>13</v>
      </c>
      <c r="F253" s="14" t="s">
        <v>152</v>
      </c>
      <c r="G253" s="14" t="s">
        <v>493</v>
      </c>
      <c r="H253" s="14" t="s">
        <v>14</v>
      </c>
      <c r="I253" s="15">
        <v>44977</v>
      </c>
      <c r="J253" s="15">
        <f t="shared" ref="J253:J259" si="139">IF(I253&gt;0,I253+30," ")</f>
        <v>45007</v>
      </c>
      <c r="K253" s="16">
        <v>5035680</v>
      </c>
      <c r="L253" s="41">
        <f t="shared" ref="L253:L261" ca="1" si="140">IF(I253&gt;0,(+$A$1-I253),)</f>
        <v>95</v>
      </c>
      <c r="M253" s="17" t="str">
        <f t="shared" ref="M253:M258" ca="1" si="141">IF(L253=0," ",IF(L253&gt;=30,"Муддати тугаган"," "))</f>
        <v>Муддати тугаган</v>
      </c>
    </row>
    <row r="254" spans="1:13" hidden="1" x14ac:dyDescent="0.2">
      <c r="A254" s="12" t="s">
        <v>363</v>
      </c>
      <c r="B254" s="36">
        <v>305809965</v>
      </c>
      <c r="C254" s="13">
        <v>995514171</v>
      </c>
      <c r="D254" s="13"/>
      <c r="E254" s="14" t="s">
        <v>13</v>
      </c>
      <c r="F254" s="14" t="s">
        <v>152</v>
      </c>
      <c r="G254" s="14" t="s">
        <v>493</v>
      </c>
      <c r="H254" s="14" t="s">
        <v>14</v>
      </c>
      <c r="I254" s="15">
        <v>45010</v>
      </c>
      <c r="J254" s="15">
        <f t="shared" si="139"/>
        <v>45040</v>
      </c>
      <c r="K254" s="16">
        <v>2138050</v>
      </c>
      <c r="L254" s="41">
        <f t="shared" ca="1" si="140"/>
        <v>62</v>
      </c>
      <c r="M254" s="17" t="str">
        <f t="shared" ca="1" si="141"/>
        <v>Муддати тугаган</v>
      </c>
    </row>
    <row r="255" spans="1:13" hidden="1" x14ac:dyDescent="0.2">
      <c r="A255" s="12" t="s">
        <v>575</v>
      </c>
      <c r="B255" s="36">
        <v>202731444</v>
      </c>
      <c r="C255" s="13">
        <v>911437342</v>
      </c>
      <c r="D255" s="13"/>
      <c r="E255" s="14" t="s">
        <v>22</v>
      </c>
      <c r="F255" s="14" t="s">
        <v>95</v>
      </c>
      <c r="G255" s="14" t="s">
        <v>493</v>
      </c>
      <c r="H255" s="14" t="s">
        <v>83</v>
      </c>
      <c r="I255" s="15">
        <v>45034</v>
      </c>
      <c r="J255" s="15">
        <f t="shared" si="139"/>
        <v>45064</v>
      </c>
      <c r="K255" s="18">
        <v>1025000</v>
      </c>
      <c r="L255" s="41">
        <f t="shared" ca="1" si="140"/>
        <v>38</v>
      </c>
      <c r="M255" s="17" t="str">
        <f t="shared" ca="1" si="141"/>
        <v>Муддати тугаган</v>
      </c>
    </row>
    <row r="256" spans="1:13" hidden="1" x14ac:dyDescent="0.2">
      <c r="A256" s="12" t="s">
        <v>527</v>
      </c>
      <c r="B256" s="36">
        <v>306560454</v>
      </c>
      <c r="C256" s="13">
        <v>997221828</v>
      </c>
      <c r="D256" s="13"/>
      <c r="E256" s="14" t="s">
        <v>11</v>
      </c>
      <c r="F256" s="14" t="s">
        <v>490</v>
      </c>
      <c r="G256" s="14" t="s">
        <v>493</v>
      </c>
      <c r="H256" s="14"/>
      <c r="I256" s="15">
        <v>44985</v>
      </c>
      <c r="J256" s="15">
        <f t="shared" si="139"/>
        <v>45015</v>
      </c>
      <c r="K256" s="16">
        <v>449700</v>
      </c>
      <c r="L256" s="41">
        <f t="shared" ca="1" si="140"/>
        <v>87</v>
      </c>
      <c r="M256" s="17" t="str">
        <f t="shared" ca="1" si="141"/>
        <v>Муддати тугаган</v>
      </c>
    </row>
    <row r="257" spans="1:13" hidden="1" x14ac:dyDescent="0.2">
      <c r="A257" s="12" t="s">
        <v>365</v>
      </c>
      <c r="B257" s="36">
        <v>305196014</v>
      </c>
      <c r="C257" s="13"/>
      <c r="D257" s="13"/>
      <c r="E257" s="14" t="s">
        <v>11</v>
      </c>
      <c r="F257" s="14" t="s">
        <v>124</v>
      </c>
      <c r="G257" s="14" t="s">
        <v>493</v>
      </c>
      <c r="H257" s="14" t="s">
        <v>235</v>
      </c>
      <c r="I257" s="15">
        <v>44845</v>
      </c>
      <c r="J257" s="15">
        <f t="shared" si="139"/>
        <v>44875</v>
      </c>
      <c r="K257" s="16">
        <v>315600</v>
      </c>
      <c r="L257" s="41">
        <f t="shared" ca="1" si="140"/>
        <v>227</v>
      </c>
      <c r="M257" s="17" t="str">
        <f t="shared" ca="1" si="141"/>
        <v>Муддати тугаган</v>
      </c>
    </row>
    <row r="258" spans="1:13" hidden="1" x14ac:dyDescent="0.2">
      <c r="A258" s="12" t="s">
        <v>365</v>
      </c>
      <c r="B258" s="36">
        <v>305196014</v>
      </c>
      <c r="C258" s="13"/>
      <c r="D258" s="13"/>
      <c r="E258" s="14" t="s">
        <v>11</v>
      </c>
      <c r="F258" s="14" t="s">
        <v>124</v>
      </c>
      <c r="G258" s="14" t="s">
        <v>493</v>
      </c>
      <c r="H258" s="14" t="s">
        <v>235</v>
      </c>
      <c r="I258" s="15">
        <v>44855</v>
      </c>
      <c r="J258" s="15">
        <f t="shared" si="139"/>
        <v>44885</v>
      </c>
      <c r="K258" s="16">
        <v>1172000</v>
      </c>
      <c r="L258" s="41">
        <f t="shared" ca="1" si="140"/>
        <v>217</v>
      </c>
      <c r="M258" s="17" t="str">
        <f t="shared" ca="1" si="141"/>
        <v>Муддати тугаган</v>
      </c>
    </row>
    <row r="259" spans="1:13" hidden="1" x14ac:dyDescent="0.2">
      <c r="A259" s="12" t="s">
        <v>367</v>
      </c>
      <c r="B259" s="36">
        <v>205207959</v>
      </c>
      <c r="C259" s="13">
        <v>972781340</v>
      </c>
      <c r="D259" s="13"/>
      <c r="E259" s="14" t="s">
        <v>73</v>
      </c>
      <c r="F259" s="14" t="s">
        <v>73</v>
      </c>
      <c r="G259" s="14" t="s">
        <v>493</v>
      </c>
      <c r="H259" s="14" t="s">
        <v>75</v>
      </c>
      <c r="I259" s="15">
        <v>44933</v>
      </c>
      <c r="J259" s="15">
        <f t="shared" si="139"/>
        <v>44963</v>
      </c>
      <c r="K259" s="16">
        <v>947000</v>
      </c>
      <c r="L259" s="41">
        <f t="shared" ca="1" si="140"/>
        <v>139</v>
      </c>
      <c r="M259" s="17" t="str">
        <f t="shared" ref="M259:M267" ca="1" si="142">IF(L259=0," ",IF(L259&gt;=30,"Муддати тугаган"," "))</f>
        <v>Муддати тугаган</v>
      </c>
    </row>
    <row r="260" spans="1:13" hidden="1" x14ac:dyDescent="0.2">
      <c r="A260" s="12" t="s">
        <v>368</v>
      </c>
      <c r="B260" s="36">
        <v>305163506</v>
      </c>
      <c r="C260" s="13">
        <v>994584000</v>
      </c>
      <c r="D260" s="13"/>
      <c r="E260" s="14" t="s">
        <v>13</v>
      </c>
      <c r="F260" s="14" t="s">
        <v>369</v>
      </c>
      <c r="G260" s="14" t="s">
        <v>493</v>
      </c>
      <c r="H260" s="14" t="s">
        <v>39</v>
      </c>
      <c r="I260" s="15">
        <v>44977</v>
      </c>
      <c r="J260" s="15">
        <f t="shared" ref="J260:J272" si="143">IF(I260&gt;0,I260+30," ")</f>
        <v>45007</v>
      </c>
      <c r="K260" s="16">
        <v>891750</v>
      </c>
      <c r="L260" s="41">
        <f t="shared" ca="1" si="140"/>
        <v>95</v>
      </c>
      <c r="M260" s="17" t="str">
        <f t="shared" ca="1" si="142"/>
        <v>Муддати тугаган</v>
      </c>
    </row>
    <row r="261" spans="1:13" hidden="1" x14ac:dyDescent="0.2">
      <c r="A261" s="12" t="s">
        <v>368</v>
      </c>
      <c r="B261" s="36">
        <v>305163506</v>
      </c>
      <c r="C261" s="13">
        <v>994584000</v>
      </c>
      <c r="D261" s="13"/>
      <c r="E261" s="14" t="s">
        <v>13</v>
      </c>
      <c r="F261" s="14" t="s">
        <v>369</v>
      </c>
      <c r="G261" s="14" t="s">
        <v>493</v>
      </c>
      <c r="H261" s="14" t="s">
        <v>39</v>
      </c>
      <c r="I261" s="15">
        <v>44999</v>
      </c>
      <c r="J261" s="15">
        <f t="shared" si="143"/>
        <v>45029</v>
      </c>
      <c r="K261" s="16">
        <v>1099000</v>
      </c>
      <c r="L261" s="41">
        <f t="shared" ca="1" si="140"/>
        <v>73</v>
      </c>
      <c r="M261" s="17" t="str">
        <f t="shared" ca="1" si="142"/>
        <v>Муддати тугаган</v>
      </c>
    </row>
    <row r="262" spans="1:13" hidden="1" x14ac:dyDescent="0.2">
      <c r="A262" s="12" t="s">
        <v>371</v>
      </c>
      <c r="B262" s="36">
        <v>300975947</v>
      </c>
      <c r="C262" s="13">
        <v>990290050</v>
      </c>
      <c r="D262" s="13"/>
      <c r="E262" s="14" t="s">
        <v>13</v>
      </c>
      <c r="F262" s="14" t="s">
        <v>369</v>
      </c>
      <c r="G262" s="14" t="s">
        <v>493</v>
      </c>
      <c r="H262" s="14" t="s">
        <v>39</v>
      </c>
      <c r="I262" s="15">
        <v>44774</v>
      </c>
      <c r="J262" s="15">
        <f t="shared" si="143"/>
        <v>44804</v>
      </c>
      <c r="K262" s="16">
        <v>886500</v>
      </c>
      <c r="L262" s="41">
        <f t="shared" ref="L262:L272" ca="1" si="144">IF(I262&gt;0,(+$A$1-I262),)</f>
        <v>298</v>
      </c>
      <c r="M262" s="17" t="str">
        <f t="shared" ca="1" si="142"/>
        <v>Муддати тугаган</v>
      </c>
    </row>
    <row r="263" spans="1:13" hidden="1" x14ac:dyDescent="0.2">
      <c r="A263" s="12" t="s">
        <v>371</v>
      </c>
      <c r="B263" s="36">
        <v>300975947</v>
      </c>
      <c r="C263" s="13">
        <v>990290050</v>
      </c>
      <c r="D263" s="13"/>
      <c r="E263" s="14" t="s">
        <v>13</v>
      </c>
      <c r="F263" s="14" t="s">
        <v>369</v>
      </c>
      <c r="G263" s="14" t="s">
        <v>493</v>
      </c>
      <c r="H263" s="14" t="s">
        <v>39</v>
      </c>
      <c r="I263" s="15">
        <v>44784</v>
      </c>
      <c r="J263" s="15">
        <f t="shared" si="143"/>
        <v>44814</v>
      </c>
      <c r="K263" s="16">
        <v>2073200</v>
      </c>
      <c r="L263" s="41">
        <f t="shared" ca="1" si="144"/>
        <v>288</v>
      </c>
      <c r="M263" s="17" t="str">
        <f t="shared" ca="1" si="142"/>
        <v>Муддати тугаган</v>
      </c>
    </row>
    <row r="264" spans="1:13" hidden="1" x14ac:dyDescent="0.2">
      <c r="A264" s="12" t="s">
        <v>371</v>
      </c>
      <c r="B264" s="36">
        <v>300975947</v>
      </c>
      <c r="C264" s="13">
        <v>990290050</v>
      </c>
      <c r="D264" s="13"/>
      <c r="E264" s="14" t="s">
        <v>13</v>
      </c>
      <c r="F264" s="14" t="s">
        <v>369</v>
      </c>
      <c r="G264" s="14" t="s">
        <v>493</v>
      </c>
      <c r="H264" s="14" t="s">
        <v>39</v>
      </c>
      <c r="I264" s="15">
        <v>44820</v>
      </c>
      <c r="J264" s="15">
        <f t="shared" si="143"/>
        <v>44850</v>
      </c>
      <c r="K264" s="16">
        <v>12578300</v>
      </c>
      <c r="L264" s="41">
        <f t="shared" ca="1" si="144"/>
        <v>252</v>
      </c>
      <c r="M264" s="17" t="str">
        <f t="shared" ca="1" si="142"/>
        <v>Муддати тугаган</v>
      </c>
    </row>
    <row r="265" spans="1:13" hidden="1" x14ac:dyDescent="0.2">
      <c r="A265" s="12" t="s">
        <v>372</v>
      </c>
      <c r="B265" s="36">
        <v>302427502</v>
      </c>
      <c r="C265" s="13">
        <v>977278627</v>
      </c>
      <c r="D265" s="13"/>
      <c r="E265" s="14" t="s">
        <v>62</v>
      </c>
      <c r="F265" s="14" t="s">
        <v>143</v>
      </c>
      <c r="G265" s="14" t="s">
        <v>493</v>
      </c>
      <c r="H265" s="14" t="s">
        <v>66</v>
      </c>
      <c r="I265" s="15">
        <v>44921</v>
      </c>
      <c r="J265" s="15">
        <f t="shared" si="143"/>
        <v>44951</v>
      </c>
      <c r="K265" s="16">
        <v>21029700</v>
      </c>
      <c r="L265" s="41">
        <f t="shared" ca="1" si="144"/>
        <v>151</v>
      </c>
      <c r="M265" s="17" t="str">
        <f t="shared" ca="1" si="142"/>
        <v>Муддати тугаган</v>
      </c>
    </row>
    <row r="266" spans="1:13" hidden="1" x14ac:dyDescent="0.2">
      <c r="A266" s="12" t="s">
        <v>373</v>
      </c>
      <c r="B266" s="36">
        <v>307897359</v>
      </c>
      <c r="C266" s="13">
        <v>993230155</v>
      </c>
      <c r="D266" s="13"/>
      <c r="E266" s="14" t="s">
        <v>53</v>
      </c>
      <c r="F266" s="14" t="s">
        <v>203</v>
      </c>
      <c r="G266" s="14" t="s">
        <v>493</v>
      </c>
      <c r="H266" s="14" t="s">
        <v>56</v>
      </c>
      <c r="I266" s="15">
        <v>45026</v>
      </c>
      <c r="J266" s="15">
        <f t="shared" si="143"/>
        <v>45056</v>
      </c>
      <c r="K266" s="16">
        <v>2242800</v>
      </c>
      <c r="L266" s="41">
        <f t="shared" ca="1" si="144"/>
        <v>46</v>
      </c>
      <c r="M266" s="17" t="str">
        <f t="shared" ca="1" si="142"/>
        <v>Муддати тугаган</v>
      </c>
    </row>
    <row r="267" spans="1:13" hidden="1" x14ac:dyDescent="0.2">
      <c r="A267" s="12" t="s">
        <v>556</v>
      </c>
      <c r="B267" s="36">
        <v>303461595</v>
      </c>
      <c r="C267" s="13">
        <v>933303373</v>
      </c>
      <c r="D267" s="13"/>
      <c r="E267" s="14" t="s">
        <v>61</v>
      </c>
      <c r="F267" s="14"/>
      <c r="G267" s="14" t="s">
        <v>493</v>
      </c>
      <c r="H267" s="14"/>
      <c r="I267" s="15" t="s">
        <v>557</v>
      </c>
      <c r="J267" s="15">
        <f t="shared" si="143"/>
        <v>44968</v>
      </c>
      <c r="K267" s="16">
        <v>3155575</v>
      </c>
      <c r="L267" s="41">
        <f t="shared" ca="1" si="144"/>
        <v>134</v>
      </c>
      <c r="M267" s="17" t="str">
        <f t="shared" ca="1" si="142"/>
        <v>Муддати тугаган</v>
      </c>
    </row>
    <row r="268" spans="1:13" hidden="1" x14ac:dyDescent="0.2">
      <c r="A268" s="12" t="s">
        <v>556</v>
      </c>
      <c r="B268" s="36">
        <v>303461595</v>
      </c>
      <c r="C268" s="13">
        <v>933303373</v>
      </c>
      <c r="D268" s="13"/>
      <c r="E268" s="14" t="s">
        <v>61</v>
      </c>
      <c r="F268" s="14"/>
      <c r="G268" s="14" t="s">
        <v>493</v>
      </c>
      <c r="H268" s="14"/>
      <c r="I268" s="15" t="s">
        <v>558</v>
      </c>
      <c r="J268" s="15">
        <f t="shared" si="143"/>
        <v>44986</v>
      </c>
      <c r="K268" s="16">
        <v>11954200</v>
      </c>
      <c r="L268" s="41">
        <f t="shared" ca="1" si="144"/>
        <v>116</v>
      </c>
      <c r="M268" s="17" t="str">
        <f t="shared" ref="M268:M275" ca="1" si="145">IF(L268=0," ",IF(L268&gt;=30,"Муддати тугаган"," "))</f>
        <v>Муддати тугаган</v>
      </c>
    </row>
    <row r="269" spans="1:13" hidden="1" x14ac:dyDescent="0.2">
      <c r="A269" s="12" t="s">
        <v>556</v>
      </c>
      <c r="B269" s="36">
        <v>303461595</v>
      </c>
      <c r="C269" s="13">
        <v>933303373</v>
      </c>
      <c r="D269" s="13"/>
      <c r="E269" s="14" t="s">
        <v>61</v>
      </c>
      <c r="F269" s="14"/>
      <c r="G269" s="14" t="s">
        <v>493</v>
      </c>
      <c r="H269" s="14"/>
      <c r="I269" s="15" t="s">
        <v>559</v>
      </c>
      <c r="J269" s="15">
        <f t="shared" si="143"/>
        <v>45007</v>
      </c>
      <c r="K269" s="16">
        <v>17772200</v>
      </c>
      <c r="L269" s="41">
        <f t="shared" ca="1" si="144"/>
        <v>95</v>
      </c>
      <c r="M269" s="17" t="str">
        <f t="shared" ca="1" si="145"/>
        <v>Муддати тугаган</v>
      </c>
    </row>
    <row r="270" spans="1:13" hidden="1" x14ac:dyDescent="0.2">
      <c r="A270" s="12" t="s">
        <v>556</v>
      </c>
      <c r="B270" s="36">
        <v>303461595</v>
      </c>
      <c r="C270" s="13">
        <v>933303373</v>
      </c>
      <c r="D270" s="13"/>
      <c r="E270" s="14" t="s">
        <v>61</v>
      </c>
      <c r="F270" s="14"/>
      <c r="G270" s="14" t="s">
        <v>493</v>
      </c>
      <c r="H270" s="14"/>
      <c r="I270" s="15" t="s">
        <v>560</v>
      </c>
      <c r="J270" s="15">
        <f t="shared" si="143"/>
        <v>45017</v>
      </c>
      <c r="K270" s="16">
        <v>24654140</v>
      </c>
      <c r="L270" s="41">
        <f t="shared" ca="1" si="144"/>
        <v>85</v>
      </c>
      <c r="M270" s="17" t="str">
        <f t="shared" ca="1" si="145"/>
        <v>Муддати тугаган</v>
      </c>
    </row>
    <row r="271" spans="1:13" hidden="1" x14ac:dyDescent="0.2">
      <c r="A271" s="12" t="s">
        <v>556</v>
      </c>
      <c r="B271" s="36">
        <v>303461595</v>
      </c>
      <c r="C271" s="13">
        <v>933303373</v>
      </c>
      <c r="D271" s="13"/>
      <c r="E271" s="14" t="s">
        <v>61</v>
      </c>
      <c r="F271" s="14"/>
      <c r="G271" s="14" t="s">
        <v>493</v>
      </c>
      <c r="H271" s="14"/>
      <c r="I271" s="15" t="s">
        <v>561</v>
      </c>
      <c r="J271" s="15">
        <f t="shared" si="143"/>
        <v>45032</v>
      </c>
      <c r="K271" s="16">
        <v>19726200</v>
      </c>
      <c r="L271" s="41">
        <f t="shared" ca="1" si="144"/>
        <v>70</v>
      </c>
      <c r="M271" s="17" t="str">
        <f t="shared" ca="1" si="145"/>
        <v>Муддати тугаган</v>
      </c>
    </row>
    <row r="272" spans="1:13" hidden="1" x14ac:dyDescent="0.2">
      <c r="A272" s="12" t="s">
        <v>556</v>
      </c>
      <c r="B272" s="36">
        <v>303461595</v>
      </c>
      <c r="C272" s="13">
        <v>933303373</v>
      </c>
      <c r="D272" s="13"/>
      <c r="E272" s="14" t="s">
        <v>61</v>
      </c>
      <c r="F272" s="14"/>
      <c r="G272" s="14" t="s">
        <v>493</v>
      </c>
      <c r="H272" s="14"/>
      <c r="I272" s="15" t="s">
        <v>562</v>
      </c>
      <c r="J272" s="15">
        <f t="shared" si="143"/>
        <v>45047</v>
      </c>
      <c r="K272" s="16">
        <v>17281000</v>
      </c>
      <c r="L272" s="41">
        <f t="shared" ca="1" si="144"/>
        <v>55</v>
      </c>
      <c r="M272" s="17" t="str">
        <f t="shared" ca="1" si="145"/>
        <v>Муддати тугаган</v>
      </c>
    </row>
    <row r="273" spans="1:13" hidden="1" x14ac:dyDescent="0.2">
      <c r="A273" s="12" t="s">
        <v>374</v>
      </c>
      <c r="B273" s="36">
        <v>303345826</v>
      </c>
      <c r="C273" s="13">
        <v>902860002</v>
      </c>
      <c r="D273" s="13"/>
      <c r="E273" s="14" t="s">
        <v>62</v>
      </c>
      <c r="F273" s="14" t="s">
        <v>165</v>
      </c>
      <c r="G273" s="14" t="s">
        <v>493</v>
      </c>
      <c r="H273" s="14" t="s">
        <v>66</v>
      </c>
      <c r="I273" s="15">
        <v>44949</v>
      </c>
      <c r="J273" s="15">
        <f t="shared" ref="J273:J277" si="146">IF(I273&gt;0,I273+30," ")</f>
        <v>44979</v>
      </c>
      <c r="K273" s="16">
        <v>1120750</v>
      </c>
      <c r="L273" s="41">
        <f t="shared" ref="L273:L278" ca="1" si="147">IF(I273&gt;0,(+$A$1-I273),)</f>
        <v>123</v>
      </c>
      <c r="M273" s="17" t="str">
        <f t="shared" ca="1" si="145"/>
        <v>Муддати тугаган</v>
      </c>
    </row>
    <row r="274" spans="1:13" hidden="1" x14ac:dyDescent="0.2">
      <c r="A274" s="12" t="s">
        <v>375</v>
      </c>
      <c r="B274" s="36">
        <v>301727399</v>
      </c>
      <c r="C274" s="13"/>
      <c r="D274" s="13"/>
      <c r="E274" s="14" t="s">
        <v>62</v>
      </c>
      <c r="F274" s="14" t="s">
        <v>165</v>
      </c>
      <c r="G274" s="14" t="s">
        <v>493</v>
      </c>
      <c r="H274" s="14" t="s">
        <v>66</v>
      </c>
      <c r="I274" s="15">
        <v>44950</v>
      </c>
      <c r="J274" s="15">
        <f t="shared" si="146"/>
        <v>44980</v>
      </c>
      <c r="K274" s="16">
        <v>1974790</v>
      </c>
      <c r="L274" s="41">
        <f t="shared" ca="1" si="147"/>
        <v>122</v>
      </c>
      <c r="M274" s="17" t="str">
        <f t="shared" ca="1" si="145"/>
        <v>Муддати тугаган</v>
      </c>
    </row>
    <row r="275" spans="1:13" hidden="1" x14ac:dyDescent="0.2">
      <c r="A275" s="12" t="s">
        <v>329</v>
      </c>
      <c r="B275" s="36">
        <v>307176155</v>
      </c>
      <c r="C275" s="13">
        <v>999415238</v>
      </c>
      <c r="D275" s="13"/>
      <c r="E275" s="14" t="s">
        <v>48</v>
      </c>
      <c r="F275" s="14" t="s">
        <v>48</v>
      </c>
      <c r="G275" s="14" t="s">
        <v>493</v>
      </c>
      <c r="H275" s="14" t="s">
        <v>49</v>
      </c>
      <c r="I275" s="15">
        <v>45041</v>
      </c>
      <c r="J275" s="15">
        <f t="shared" si="146"/>
        <v>45071</v>
      </c>
      <c r="K275" s="16">
        <v>608800</v>
      </c>
      <c r="L275" s="41">
        <f t="shared" ca="1" si="147"/>
        <v>31</v>
      </c>
      <c r="M275" s="17" t="str">
        <f t="shared" ca="1" si="145"/>
        <v>Муддати тугаган</v>
      </c>
    </row>
    <row r="276" spans="1:13" hidden="1" x14ac:dyDescent="0.2">
      <c r="A276" s="12" t="s">
        <v>379</v>
      </c>
      <c r="B276" s="36">
        <v>307004376</v>
      </c>
      <c r="C276" s="35">
        <v>936809400</v>
      </c>
      <c r="D276" s="13"/>
      <c r="E276" s="14" t="s">
        <v>62</v>
      </c>
      <c r="F276" s="14" t="s">
        <v>187</v>
      </c>
      <c r="G276" s="14" t="s">
        <v>493</v>
      </c>
      <c r="H276" s="14" t="s">
        <v>66</v>
      </c>
      <c r="I276" s="15">
        <v>44848</v>
      </c>
      <c r="J276" s="15">
        <f t="shared" si="146"/>
        <v>44878</v>
      </c>
      <c r="K276" s="16">
        <v>11069150</v>
      </c>
      <c r="L276" s="41">
        <f t="shared" ca="1" si="147"/>
        <v>224</v>
      </c>
      <c r="M276" s="17" t="str">
        <f t="shared" ref="M276:M282" ca="1" si="148">IF(L276=0," ",IF(L276&gt;=30,"Муддати тугаган"," "))</f>
        <v>Муддати тугаган</v>
      </c>
    </row>
    <row r="277" spans="1:13" hidden="1" x14ac:dyDescent="0.2">
      <c r="A277" s="12" t="s">
        <v>380</v>
      </c>
      <c r="B277" s="36">
        <v>309246010</v>
      </c>
      <c r="C277" s="13">
        <v>972146267</v>
      </c>
      <c r="D277" s="13"/>
      <c r="E277" s="14" t="s">
        <v>22</v>
      </c>
      <c r="F277" s="14" t="s">
        <v>101</v>
      </c>
      <c r="G277" s="14" t="s">
        <v>493</v>
      </c>
      <c r="H277" s="14" t="s">
        <v>24</v>
      </c>
      <c r="I277" s="15">
        <v>44908</v>
      </c>
      <c r="J277" s="15">
        <f t="shared" si="146"/>
        <v>44938</v>
      </c>
      <c r="K277" s="16">
        <v>1884150</v>
      </c>
      <c r="L277" s="41">
        <f t="shared" ca="1" si="147"/>
        <v>164</v>
      </c>
      <c r="M277" s="17" t="str">
        <f t="shared" ca="1" si="148"/>
        <v>Муддати тугаган</v>
      </c>
    </row>
    <row r="278" spans="1:13" hidden="1" x14ac:dyDescent="0.2">
      <c r="A278" s="12" t="s">
        <v>381</v>
      </c>
      <c r="B278" s="36">
        <v>309474076</v>
      </c>
      <c r="C278" s="13">
        <v>999887683</v>
      </c>
      <c r="D278" s="13"/>
      <c r="E278" s="14" t="s">
        <v>73</v>
      </c>
      <c r="F278" s="14" t="s">
        <v>141</v>
      </c>
      <c r="G278" s="14" t="s">
        <v>493</v>
      </c>
      <c r="H278" s="14" t="s">
        <v>74</v>
      </c>
      <c r="I278" s="15">
        <v>44956</v>
      </c>
      <c r="J278" s="15">
        <f t="shared" ref="J278:J282" si="149">IF(I278&gt;0,I278+30," ")</f>
        <v>44986</v>
      </c>
      <c r="K278" s="16">
        <v>1953600</v>
      </c>
      <c r="L278" s="41">
        <f t="shared" ca="1" si="147"/>
        <v>116</v>
      </c>
      <c r="M278" s="17" t="str">
        <f t="shared" ca="1" si="148"/>
        <v>Муддати тугаган</v>
      </c>
    </row>
    <row r="279" spans="1:13" hidden="1" x14ac:dyDescent="0.2">
      <c r="A279" s="12" t="s">
        <v>544</v>
      </c>
      <c r="B279" s="36">
        <v>308627620</v>
      </c>
      <c r="C279" s="13">
        <v>990583535</v>
      </c>
      <c r="D279" s="13"/>
      <c r="E279" s="14" t="s">
        <v>43</v>
      </c>
      <c r="F279" s="14" t="s">
        <v>102</v>
      </c>
      <c r="G279" s="14" t="s">
        <v>493</v>
      </c>
      <c r="H279" s="14" t="s">
        <v>429</v>
      </c>
      <c r="I279" s="15">
        <v>45009</v>
      </c>
      <c r="J279" s="15">
        <f t="shared" si="149"/>
        <v>45039</v>
      </c>
      <c r="K279" s="16">
        <v>2801580</v>
      </c>
      <c r="L279" s="41">
        <f t="shared" ref="L279:L283" ca="1" si="150">IF(I279&gt;0,(+$A$1-I279),)</f>
        <v>63</v>
      </c>
      <c r="M279" s="17" t="str">
        <f t="shared" ca="1" si="148"/>
        <v>Муддати тугаган</v>
      </c>
    </row>
    <row r="280" spans="1:13" hidden="1" x14ac:dyDescent="0.2">
      <c r="A280" s="12" t="s">
        <v>579</v>
      </c>
      <c r="B280" s="36">
        <v>307808467</v>
      </c>
      <c r="C280" s="13">
        <v>973168030</v>
      </c>
      <c r="D280" s="13"/>
      <c r="E280" s="14" t="s">
        <v>43</v>
      </c>
      <c r="F280" s="14" t="s">
        <v>102</v>
      </c>
      <c r="G280" s="14" t="s">
        <v>493</v>
      </c>
      <c r="H280" s="14" t="s">
        <v>163</v>
      </c>
      <c r="I280" s="15">
        <v>45035</v>
      </c>
      <c r="J280" s="15">
        <f t="shared" si="149"/>
        <v>45065</v>
      </c>
      <c r="K280" s="16">
        <v>1604000</v>
      </c>
      <c r="L280" s="41">
        <f t="shared" ca="1" si="150"/>
        <v>37</v>
      </c>
      <c r="M280" s="17" t="str">
        <f t="shared" ca="1" si="148"/>
        <v>Муддати тугаган</v>
      </c>
    </row>
    <row r="281" spans="1:13" x14ac:dyDescent="0.2">
      <c r="A281" s="12" t="s">
        <v>513</v>
      </c>
      <c r="B281" s="36">
        <v>306228081</v>
      </c>
      <c r="C281" s="13">
        <v>958259291</v>
      </c>
      <c r="D281" s="13"/>
      <c r="E281" s="14" t="s">
        <v>11</v>
      </c>
      <c r="F281" s="14" t="s">
        <v>208</v>
      </c>
      <c r="G281" s="14" t="s">
        <v>493</v>
      </c>
      <c r="H281" s="14" t="s">
        <v>209</v>
      </c>
      <c r="I281" s="15">
        <v>44959</v>
      </c>
      <c r="J281" s="15">
        <f t="shared" si="149"/>
        <v>44989</v>
      </c>
      <c r="K281" s="16">
        <v>800</v>
      </c>
      <c r="L281" s="41">
        <f t="shared" ca="1" si="150"/>
        <v>113</v>
      </c>
      <c r="M281" s="17" t="str">
        <f t="shared" ca="1" si="148"/>
        <v>Муддати тугаган</v>
      </c>
    </row>
    <row r="282" spans="1:13" hidden="1" x14ac:dyDescent="0.2">
      <c r="A282" s="12" t="s">
        <v>553</v>
      </c>
      <c r="B282" s="36">
        <v>305965955</v>
      </c>
      <c r="C282" s="13">
        <v>901609709</v>
      </c>
      <c r="D282" s="13"/>
      <c r="E282" s="14" t="s">
        <v>22</v>
      </c>
      <c r="F282" s="14" t="s">
        <v>101</v>
      </c>
      <c r="G282" s="14" t="s">
        <v>493</v>
      </c>
      <c r="H282" s="14" t="s">
        <v>238</v>
      </c>
      <c r="I282" s="15">
        <v>45016</v>
      </c>
      <c r="J282" s="15">
        <f t="shared" si="149"/>
        <v>45046</v>
      </c>
      <c r="K282" s="16">
        <v>591600</v>
      </c>
      <c r="L282" s="41">
        <f t="shared" ca="1" si="150"/>
        <v>56</v>
      </c>
      <c r="M282" s="17" t="str">
        <f t="shared" ca="1" si="148"/>
        <v>Муддати тугаган</v>
      </c>
    </row>
    <row r="283" spans="1:13" hidden="1" x14ac:dyDescent="0.2">
      <c r="A283" s="12" t="s">
        <v>382</v>
      </c>
      <c r="B283" s="36">
        <v>302870855</v>
      </c>
      <c r="C283" s="13">
        <v>919050189</v>
      </c>
      <c r="D283" s="13"/>
      <c r="E283" s="14" t="s">
        <v>19</v>
      </c>
      <c r="F283" s="14" t="s">
        <v>307</v>
      </c>
      <c r="G283" s="14" t="s">
        <v>493</v>
      </c>
      <c r="H283" s="14" t="s">
        <v>72</v>
      </c>
      <c r="I283" s="15">
        <v>44688</v>
      </c>
      <c r="J283" s="15">
        <f t="shared" ref="J283:J289" si="151">IF(I283&gt;0,I283+30," ")</f>
        <v>44718</v>
      </c>
      <c r="K283" s="19">
        <v>180000</v>
      </c>
      <c r="L283" s="41">
        <f t="shared" ca="1" si="150"/>
        <v>384</v>
      </c>
      <c r="M283" s="17" t="str">
        <f t="shared" ref="M283:M288" ca="1" si="152">IF(L283=0," ",IF(L283&gt;=30,"Муддати тугаган"," "))</f>
        <v>Муддати тугаган</v>
      </c>
    </row>
    <row r="284" spans="1:13" hidden="1" x14ac:dyDescent="0.2">
      <c r="A284" s="12" t="s">
        <v>383</v>
      </c>
      <c r="B284" s="36">
        <v>305179643</v>
      </c>
      <c r="C284" s="13">
        <v>998110126</v>
      </c>
      <c r="D284" s="13"/>
      <c r="E284" s="14" t="s">
        <v>62</v>
      </c>
      <c r="F284" s="14" t="s">
        <v>244</v>
      </c>
      <c r="G284" s="14" t="s">
        <v>493</v>
      </c>
      <c r="H284" s="14" t="s">
        <v>65</v>
      </c>
      <c r="I284" s="15">
        <v>44950</v>
      </c>
      <c r="J284" s="15">
        <f t="shared" si="151"/>
        <v>44980</v>
      </c>
      <c r="K284" s="16">
        <v>1555250</v>
      </c>
      <c r="L284" s="41">
        <f t="shared" ref="L284:L289" ca="1" si="153">IF(I284&gt;0,(+$A$1-I284),)</f>
        <v>122</v>
      </c>
      <c r="M284" s="17" t="str">
        <f t="shared" ca="1" si="152"/>
        <v>Муддати тугаган</v>
      </c>
    </row>
    <row r="285" spans="1:13" hidden="1" x14ac:dyDescent="0.2">
      <c r="A285" s="12" t="s">
        <v>385</v>
      </c>
      <c r="B285" s="36">
        <v>308220124</v>
      </c>
      <c r="C285" s="13">
        <v>998442090</v>
      </c>
      <c r="D285" s="13"/>
      <c r="E285" s="14" t="s">
        <v>73</v>
      </c>
      <c r="F285" s="14" t="s">
        <v>250</v>
      </c>
      <c r="G285" s="14" t="s">
        <v>493</v>
      </c>
      <c r="H285" s="14" t="s">
        <v>75</v>
      </c>
      <c r="I285" s="15">
        <v>44894</v>
      </c>
      <c r="J285" s="15">
        <f t="shared" si="151"/>
        <v>44924</v>
      </c>
      <c r="K285" s="16">
        <v>1806800</v>
      </c>
      <c r="L285" s="41">
        <f t="shared" ca="1" si="153"/>
        <v>178</v>
      </c>
      <c r="M285" s="17" t="str">
        <f t="shared" ca="1" si="152"/>
        <v>Муддати тугаган</v>
      </c>
    </row>
    <row r="286" spans="1:13" hidden="1" x14ac:dyDescent="0.2">
      <c r="A286" s="12" t="s">
        <v>567</v>
      </c>
      <c r="B286" s="36">
        <v>305167254</v>
      </c>
      <c r="C286" s="13">
        <v>979997283</v>
      </c>
      <c r="D286" s="13"/>
      <c r="E286" s="14" t="s">
        <v>28</v>
      </c>
      <c r="F286" s="14" t="s">
        <v>158</v>
      </c>
      <c r="G286" s="14" t="s">
        <v>493</v>
      </c>
      <c r="H286" s="14" t="s">
        <v>32</v>
      </c>
      <c r="I286" s="15">
        <v>44991</v>
      </c>
      <c r="J286" s="15">
        <f t="shared" si="151"/>
        <v>45021</v>
      </c>
      <c r="K286" s="16">
        <v>5026750</v>
      </c>
      <c r="L286" s="41">
        <f t="shared" ca="1" si="153"/>
        <v>81</v>
      </c>
      <c r="M286" s="17" t="str">
        <f t="shared" ca="1" si="152"/>
        <v>Муддати тугаган</v>
      </c>
    </row>
    <row r="287" spans="1:13" hidden="1" x14ac:dyDescent="0.2">
      <c r="A287" s="21" t="s">
        <v>386</v>
      </c>
      <c r="B287" s="39">
        <v>306645102</v>
      </c>
      <c r="C287" s="22"/>
      <c r="D287" s="13"/>
      <c r="E287" s="23" t="s">
        <v>11</v>
      </c>
      <c r="F287" s="23" t="s">
        <v>12</v>
      </c>
      <c r="G287" s="23" t="s">
        <v>493</v>
      </c>
      <c r="H287" s="23" t="s">
        <v>86</v>
      </c>
      <c r="I287" s="24">
        <v>44228</v>
      </c>
      <c r="J287" s="24">
        <f t="shared" si="151"/>
        <v>44258</v>
      </c>
      <c r="K287" s="33">
        <v>300000</v>
      </c>
      <c r="L287" s="42">
        <f t="shared" ca="1" si="153"/>
        <v>844</v>
      </c>
      <c r="M287" s="53" t="str">
        <f t="shared" ca="1" si="152"/>
        <v>Муддати тугаган</v>
      </c>
    </row>
    <row r="288" spans="1:13" hidden="1" x14ac:dyDescent="0.2">
      <c r="A288" s="12" t="s">
        <v>576</v>
      </c>
      <c r="B288" s="36">
        <v>310230871</v>
      </c>
      <c r="C288" s="13">
        <v>993110854</v>
      </c>
      <c r="D288" s="13"/>
      <c r="E288" s="14" t="s">
        <v>13</v>
      </c>
      <c r="F288" s="14" t="s">
        <v>186</v>
      </c>
      <c r="G288" s="14" t="s">
        <v>493</v>
      </c>
      <c r="H288" s="14" t="s">
        <v>39</v>
      </c>
      <c r="I288" s="15">
        <v>45035</v>
      </c>
      <c r="J288" s="15">
        <f t="shared" si="151"/>
        <v>45065</v>
      </c>
      <c r="K288" s="16">
        <v>1215000</v>
      </c>
      <c r="L288" s="41">
        <f t="shared" ca="1" si="153"/>
        <v>37</v>
      </c>
      <c r="M288" s="17" t="str">
        <f t="shared" ca="1" si="152"/>
        <v>Муддати тугаган</v>
      </c>
    </row>
    <row r="289" spans="1:13" hidden="1" x14ac:dyDescent="0.2">
      <c r="A289" s="12" t="s">
        <v>387</v>
      </c>
      <c r="B289" s="36">
        <v>300613842</v>
      </c>
      <c r="C289" s="13"/>
      <c r="D289" s="13"/>
      <c r="E289" s="14" t="s">
        <v>43</v>
      </c>
      <c r="F289" s="14" t="s">
        <v>177</v>
      </c>
      <c r="G289" s="14" t="s">
        <v>493</v>
      </c>
      <c r="H289" s="14" t="s">
        <v>114</v>
      </c>
      <c r="I289" s="15">
        <v>45042</v>
      </c>
      <c r="J289" s="15">
        <f t="shared" si="151"/>
        <v>45072</v>
      </c>
      <c r="K289" s="16">
        <v>4150000</v>
      </c>
      <c r="L289" s="41">
        <f t="shared" ca="1" si="153"/>
        <v>30</v>
      </c>
      <c r="M289" s="17" t="str">
        <f t="shared" ref="M289:M291" ca="1" si="154">IF(L289=0," ",IF(L289&gt;=30,"Муддати тугаган"," "))</f>
        <v>Муддати тугаган</v>
      </c>
    </row>
    <row r="290" spans="1:13" hidden="1" x14ac:dyDescent="0.2">
      <c r="A290" s="12" t="s">
        <v>388</v>
      </c>
      <c r="B290" s="36">
        <v>309552485</v>
      </c>
      <c r="C290" s="13"/>
      <c r="D290" s="13"/>
      <c r="E290" s="14" t="s">
        <v>62</v>
      </c>
      <c r="F290" s="14" t="s">
        <v>165</v>
      </c>
      <c r="G290" s="14" t="s">
        <v>493</v>
      </c>
      <c r="H290" s="14" t="s">
        <v>66</v>
      </c>
      <c r="I290" s="15">
        <v>44881</v>
      </c>
      <c r="J290" s="15">
        <f t="shared" ref="J290:J293" si="155">IF(I290&gt;0,I290+30," ")</f>
        <v>44911</v>
      </c>
      <c r="K290" s="16">
        <v>88150</v>
      </c>
      <c r="L290" s="41">
        <f t="shared" ref="L290:L293" ca="1" si="156">IF(I290&gt;0,(+$A$1-I290),)</f>
        <v>191</v>
      </c>
      <c r="M290" s="17" t="str">
        <f t="shared" ca="1" si="154"/>
        <v>Муддати тугаган</v>
      </c>
    </row>
    <row r="291" spans="1:13" hidden="1" x14ac:dyDescent="0.2">
      <c r="A291" s="21" t="s">
        <v>389</v>
      </c>
      <c r="B291" s="39">
        <v>205427154</v>
      </c>
      <c r="C291" s="22"/>
      <c r="D291" s="13"/>
      <c r="E291" s="23" t="s">
        <v>62</v>
      </c>
      <c r="F291" s="23" t="s">
        <v>390</v>
      </c>
      <c r="G291" s="23" t="s">
        <v>493</v>
      </c>
      <c r="H291" s="23" t="s">
        <v>63</v>
      </c>
      <c r="I291" s="24">
        <v>44495</v>
      </c>
      <c r="J291" s="24">
        <f t="shared" si="155"/>
        <v>44525</v>
      </c>
      <c r="K291" s="33">
        <v>999300</v>
      </c>
      <c r="L291" s="42">
        <f t="shared" ca="1" si="156"/>
        <v>577</v>
      </c>
      <c r="M291" s="53" t="str">
        <f t="shared" ca="1" si="154"/>
        <v>Муддати тугаган</v>
      </c>
    </row>
    <row r="292" spans="1:13" hidden="1" x14ac:dyDescent="0.2">
      <c r="A292" s="12" t="s">
        <v>392</v>
      </c>
      <c r="B292" s="36">
        <v>204754754</v>
      </c>
      <c r="C292" s="13">
        <v>999764545</v>
      </c>
      <c r="D292" s="13"/>
      <c r="E292" s="14" t="s">
        <v>53</v>
      </c>
      <c r="F292" s="14" t="s">
        <v>53</v>
      </c>
      <c r="G292" s="14" t="s">
        <v>493</v>
      </c>
      <c r="H292" s="14" t="s">
        <v>57</v>
      </c>
      <c r="I292" s="15">
        <v>45013</v>
      </c>
      <c r="J292" s="15">
        <f t="shared" si="155"/>
        <v>45043</v>
      </c>
      <c r="K292" s="16">
        <v>3000440</v>
      </c>
      <c r="L292" s="41">
        <f t="shared" ca="1" si="156"/>
        <v>59</v>
      </c>
      <c r="M292" s="17" t="str">
        <f t="shared" ref="M292:M298" ca="1" si="157">IF(L292=0," ",IF(L292&gt;=30,"Муддати тугаган"," "))</f>
        <v>Муддати тугаган</v>
      </c>
    </row>
    <row r="293" spans="1:13" hidden="1" x14ac:dyDescent="0.2">
      <c r="A293" s="12" t="s">
        <v>392</v>
      </c>
      <c r="B293" s="36">
        <v>204754754</v>
      </c>
      <c r="C293" s="13">
        <v>999764545</v>
      </c>
      <c r="D293" s="13"/>
      <c r="E293" s="14" t="s">
        <v>53</v>
      </c>
      <c r="F293" s="14" t="s">
        <v>53</v>
      </c>
      <c r="G293" s="14" t="s">
        <v>493</v>
      </c>
      <c r="H293" s="14" t="s">
        <v>57</v>
      </c>
      <c r="I293" s="15">
        <v>45042</v>
      </c>
      <c r="J293" s="15">
        <f t="shared" si="155"/>
        <v>45072</v>
      </c>
      <c r="K293" s="16">
        <v>3486000</v>
      </c>
      <c r="L293" s="41">
        <f t="shared" ca="1" si="156"/>
        <v>30</v>
      </c>
      <c r="M293" s="17" t="str">
        <f t="shared" ca="1" si="157"/>
        <v>Муддати тугаган</v>
      </c>
    </row>
    <row r="294" spans="1:13" hidden="1" x14ac:dyDescent="0.2">
      <c r="A294" s="12" t="s">
        <v>393</v>
      </c>
      <c r="B294" s="36">
        <v>206782600</v>
      </c>
      <c r="C294" s="13">
        <v>939281909</v>
      </c>
      <c r="D294" s="13"/>
      <c r="E294" s="14" t="s">
        <v>15</v>
      </c>
      <c r="F294" s="14" t="s">
        <v>105</v>
      </c>
      <c r="G294" s="14" t="s">
        <v>493</v>
      </c>
      <c r="H294" s="14" t="s">
        <v>183</v>
      </c>
      <c r="I294" s="15">
        <v>44973</v>
      </c>
      <c r="J294" s="15">
        <f t="shared" ref="J294:J298" si="158">IF(I294&gt;0,I294+30," ")</f>
        <v>45003</v>
      </c>
      <c r="K294" s="16">
        <v>1077100</v>
      </c>
      <c r="L294" s="41">
        <f t="shared" ref="L294:L299" ca="1" si="159">IF(I294&gt;0,(+$A$1-I294),)</f>
        <v>99</v>
      </c>
      <c r="M294" s="17" t="str">
        <f t="shared" ca="1" si="157"/>
        <v>Муддати тугаган</v>
      </c>
    </row>
    <row r="295" spans="1:13" hidden="1" x14ac:dyDescent="0.2">
      <c r="A295" s="12" t="s">
        <v>538</v>
      </c>
      <c r="B295" s="36">
        <v>995409067</v>
      </c>
      <c r="C295" s="13"/>
      <c r="D295" s="13"/>
      <c r="E295" s="14" t="s">
        <v>62</v>
      </c>
      <c r="F295" s="14" t="s">
        <v>62</v>
      </c>
      <c r="G295" s="14" t="s">
        <v>493</v>
      </c>
      <c r="H295" s="14" t="s">
        <v>67</v>
      </c>
      <c r="I295" s="15">
        <v>44999</v>
      </c>
      <c r="J295" s="15">
        <f t="shared" si="158"/>
        <v>45029</v>
      </c>
      <c r="K295" s="16">
        <v>552500</v>
      </c>
      <c r="L295" s="41">
        <f t="shared" ca="1" si="159"/>
        <v>73</v>
      </c>
      <c r="M295" s="17" t="str">
        <f t="shared" ca="1" si="157"/>
        <v>Муддати тугаган</v>
      </c>
    </row>
    <row r="296" spans="1:13" hidden="1" x14ac:dyDescent="0.2">
      <c r="A296" s="12" t="s">
        <v>394</v>
      </c>
      <c r="B296" s="36">
        <v>306956633</v>
      </c>
      <c r="C296" s="13">
        <v>991338785</v>
      </c>
      <c r="D296" s="13"/>
      <c r="E296" s="14" t="s">
        <v>19</v>
      </c>
      <c r="F296" s="14" t="s">
        <v>119</v>
      </c>
      <c r="G296" s="14" t="s">
        <v>493</v>
      </c>
      <c r="H296" s="14" t="s">
        <v>68</v>
      </c>
      <c r="I296" s="15">
        <v>44946</v>
      </c>
      <c r="J296" s="15">
        <f t="shared" si="158"/>
        <v>44976</v>
      </c>
      <c r="K296" s="16">
        <v>3252000</v>
      </c>
      <c r="L296" s="41">
        <f t="shared" ca="1" si="159"/>
        <v>126</v>
      </c>
      <c r="M296" s="17" t="str">
        <f t="shared" ca="1" si="157"/>
        <v>Муддати тугаган</v>
      </c>
    </row>
    <row r="297" spans="1:13" hidden="1" x14ac:dyDescent="0.2">
      <c r="A297" s="12" t="s">
        <v>572</v>
      </c>
      <c r="B297" s="36">
        <v>308077333</v>
      </c>
      <c r="C297" s="13">
        <v>974028993</v>
      </c>
      <c r="D297" s="13"/>
      <c r="E297" s="14" t="s">
        <v>11</v>
      </c>
      <c r="F297" s="14" t="s">
        <v>148</v>
      </c>
      <c r="G297" s="14" t="s">
        <v>493</v>
      </c>
      <c r="H297" s="14" t="s">
        <v>512</v>
      </c>
      <c r="I297" s="15">
        <v>45033</v>
      </c>
      <c r="J297" s="15">
        <f t="shared" si="158"/>
        <v>45063</v>
      </c>
      <c r="K297" s="16">
        <v>16827000</v>
      </c>
      <c r="L297" s="41">
        <f t="shared" ca="1" si="159"/>
        <v>39</v>
      </c>
      <c r="M297" s="17" t="str">
        <f t="shared" ca="1" si="157"/>
        <v>Муддати тугаган</v>
      </c>
    </row>
    <row r="298" spans="1:13" hidden="1" x14ac:dyDescent="0.2">
      <c r="A298" s="12" t="s">
        <v>395</v>
      </c>
      <c r="B298" s="36">
        <v>306338239</v>
      </c>
      <c r="C298" s="13">
        <v>902662997</v>
      </c>
      <c r="D298" s="13"/>
      <c r="E298" s="14" t="s">
        <v>19</v>
      </c>
      <c r="F298" s="14" t="s">
        <v>219</v>
      </c>
      <c r="G298" s="14" t="s">
        <v>493</v>
      </c>
      <c r="H298" s="14" t="s">
        <v>21</v>
      </c>
      <c r="I298" s="15">
        <v>44924</v>
      </c>
      <c r="J298" s="15">
        <f t="shared" si="158"/>
        <v>44954</v>
      </c>
      <c r="K298" s="16">
        <v>1159000</v>
      </c>
      <c r="L298" s="41">
        <f t="shared" ca="1" si="159"/>
        <v>148</v>
      </c>
      <c r="M298" s="17" t="str">
        <f t="shared" ca="1" si="157"/>
        <v>Муддати тугаган</v>
      </c>
    </row>
    <row r="299" spans="1:13" hidden="1" x14ac:dyDescent="0.2">
      <c r="A299" s="12" t="s">
        <v>518</v>
      </c>
      <c r="B299" s="36">
        <v>310084151</v>
      </c>
      <c r="C299" s="13"/>
      <c r="D299" s="13"/>
      <c r="E299" s="14" t="s">
        <v>13</v>
      </c>
      <c r="F299" s="14" t="s">
        <v>109</v>
      </c>
      <c r="G299" s="14" t="s">
        <v>493</v>
      </c>
      <c r="H299" s="14" t="s">
        <v>14</v>
      </c>
      <c r="I299" s="15">
        <v>44971</v>
      </c>
      <c r="J299" s="15">
        <f t="shared" ref="J299:J306" si="160">IF(I299&gt;0,I299+30," ")</f>
        <v>45001</v>
      </c>
      <c r="K299" s="16">
        <v>759920</v>
      </c>
      <c r="L299" s="41">
        <f t="shared" ca="1" si="159"/>
        <v>101</v>
      </c>
      <c r="M299" s="17" t="str">
        <f t="shared" ref="M299:M303" ca="1" si="161">IF(L299=0," ",IF(L299&gt;=30,"Муддати тугаган"," "))</f>
        <v>Муддати тугаган</v>
      </c>
    </row>
    <row r="300" spans="1:13" hidden="1" x14ac:dyDescent="0.2">
      <c r="A300" s="12" t="s">
        <v>396</v>
      </c>
      <c r="B300" s="36">
        <v>301879510</v>
      </c>
      <c r="C300" s="13">
        <v>990650009</v>
      </c>
      <c r="D300" s="13"/>
      <c r="E300" s="14" t="s">
        <v>15</v>
      </c>
      <c r="F300" s="14" t="s">
        <v>16</v>
      </c>
      <c r="G300" s="14" t="s">
        <v>493</v>
      </c>
      <c r="H300" s="14" t="s">
        <v>384</v>
      </c>
      <c r="I300" s="15">
        <v>45023</v>
      </c>
      <c r="J300" s="15">
        <f t="shared" si="160"/>
        <v>45053</v>
      </c>
      <c r="K300" s="16">
        <v>323760</v>
      </c>
      <c r="L300" s="41">
        <f t="shared" ref="L300:L307" ca="1" si="162">IF(I300&gt;0,(+$A$1-I300),)</f>
        <v>49</v>
      </c>
      <c r="M300" s="17" t="str">
        <f t="shared" ca="1" si="161"/>
        <v>Муддати тугаган</v>
      </c>
    </row>
    <row r="301" spans="1:13" hidden="1" x14ac:dyDescent="0.2">
      <c r="A301" s="12" t="s">
        <v>397</v>
      </c>
      <c r="B301" s="36">
        <v>301087373</v>
      </c>
      <c r="C301" s="13"/>
      <c r="D301" s="13"/>
      <c r="E301" s="14" t="s">
        <v>28</v>
      </c>
      <c r="F301" s="14" t="s">
        <v>28</v>
      </c>
      <c r="G301" s="14" t="s">
        <v>493</v>
      </c>
      <c r="H301" s="14" t="s">
        <v>398</v>
      </c>
      <c r="I301" s="15">
        <v>44944</v>
      </c>
      <c r="J301" s="15">
        <f t="shared" si="160"/>
        <v>44974</v>
      </c>
      <c r="K301" s="16">
        <v>311500</v>
      </c>
      <c r="L301" s="41">
        <f t="shared" ca="1" si="162"/>
        <v>128</v>
      </c>
      <c r="M301" s="17" t="str">
        <f t="shared" ca="1" si="161"/>
        <v>Муддати тугаган</v>
      </c>
    </row>
    <row r="302" spans="1:13" hidden="1" x14ac:dyDescent="0.2">
      <c r="A302" s="12" t="s">
        <v>399</v>
      </c>
      <c r="B302" s="36">
        <v>308682562</v>
      </c>
      <c r="C302" s="13">
        <v>901079092</v>
      </c>
      <c r="D302" s="13"/>
      <c r="E302" s="14" t="s">
        <v>73</v>
      </c>
      <c r="F302" s="14" t="s">
        <v>141</v>
      </c>
      <c r="G302" s="14" t="s">
        <v>493</v>
      </c>
      <c r="H302" s="14" t="s">
        <v>74</v>
      </c>
      <c r="I302" s="15">
        <v>44611</v>
      </c>
      <c r="J302" s="15">
        <f t="shared" si="160"/>
        <v>44641</v>
      </c>
      <c r="K302" s="16">
        <v>500000</v>
      </c>
      <c r="L302" s="41">
        <f t="shared" ca="1" si="162"/>
        <v>461</v>
      </c>
      <c r="M302" s="17" t="str">
        <f t="shared" ca="1" si="161"/>
        <v>Муддати тугаган</v>
      </c>
    </row>
    <row r="303" spans="1:13" hidden="1" x14ac:dyDescent="0.2">
      <c r="A303" s="12" t="s">
        <v>400</v>
      </c>
      <c r="B303" s="36">
        <v>200208295</v>
      </c>
      <c r="C303" s="13">
        <v>977199111</v>
      </c>
      <c r="D303" s="13"/>
      <c r="E303" s="14" t="s">
        <v>15</v>
      </c>
      <c r="F303" s="14" t="s">
        <v>391</v>
      </c>
      <c r="G303" s="14" t="s">
        <v>493</v>
      </c>
      <c r="H303" s="14" t="s">
        <v>183</v>
      </c>
      <c r="I303" s="15">
        <v>44971</v>
      </c>
      <c r="J303" s="15">
        <f t="shared" si="160"/>
        <v>45001</v>
      </c>
      <c r="K303" s="18">
        <v>27000000</v>
      </c>
      <c r="L303" s="41">
        <f t="shared" ca="1" si="162"/>
        <v>101</v>
      </c>
      <c r="M303" s="17" t="str">
        <f t="shared" ca="1" si="161"/>
        <v>Муддати тугаган</v>
      </c>
    </row>
    <row r="304" spans="1:13" hidden="1" x14ac:dyDescent="0.2">
      <c r="A304" s="12" t="s">
        <v>402</v>
      </c>
      <c r="B304" s="36">
        <v>303818964</v>
      </c>
      <c r="C304" s="13"/>
      <c r="D304" s="13"/>
      <c r="E304" s="14" t="s">
        <v>43</v>
      </c>
      <c r="F304" s="14" t="s">
        <v>138</v>
      </c>
      <c r="G304" s="14" t="s">
        <v>493</v>
      </c>
      <c r="H304" s="14" t="s">
        <v>114</v>
      </c>
      <c r="I304" s="15">
        <v>44958</v>
      </c>
      <c r="J304" s="15">
        <f t="shared" si="160"/>
        <v>44988</v>
      </c>
      <c r="K304" s="16">
        <v>815450</v>
      </c>
      <c r="L304" s="41">
        <f t="shared" ca="1" si="162"/>
        <v>114</v>
      </c>
      <c r="M304" s="17" t="str">
        <f t="shared" ref="M304:M310" ca="1" si="163">IF(L304=0," ",IF(L304&gt;=30,"Муддати тугаган"," "))</f>
        <v>Муддати тугаган</v>
      </c>
    </row>
    <row r="305" spans="1:13" hidden="1" x14ac:dyDescent="0.2">
      <c r="A305" s="12" t="s">
        <v>403</v>
      </c>
      <c r="B305" s="36">
        <v>303031244</v>
      </c>
      <c r="C305" s="13"/>
      <c r="D305" s="13"/>
      <c r="E305" s="14" t="s">
        <v>19</v>
      </c>
      <c r="F305" s="14" t="s">
        <v>219</v>
      </c>
      <c r="G305" s="14" t="s">
        <v>493</v>
      </c>
      <c r="H305" s="14" t="s">
        <v>21</v>
      </c>
      <c r="I305" s="15">
        <v>44970</v>
      </c>
      <c r="J305" s="15">
        <f t="shared" si="160"/>
        <v>45000</v>
      </c>
      <c r="K305" s="16">
        <v>2349000</v>
      </c>
      <c r="L305" s="41">
        <f t="shared" ca="1" si="162"/>
        <v>102</v>
      </c>
      <c r="M305" s="17" t="str">
        <f t="shared" ca="1" si="163"/>
        <v>Муддати тугаган</v>
      </c>
    </row>
    <row r="306" spans="1:13" hidden="1" x14ac:dyDescent="0.2">
      <c r="A306" s="21" t="s">
        <v>404</v>
      </c>
      <c r="B306" s="39">
        <v>300367570</v>
      </c>
      <c r="C306" s="22">
        <v>914630016</v>
      </c>
      <c r="D306" s="13"/>
      <c r="E306" s="23" t="s">
        <v>43</v>
      </c>
      <c r="F306" s="23" t="s">
        <v>192</v>
      </c>
      <c r="G306" s="23" t="s">
        <v>493</v>
      </c>
      <c r="H306" s="23" t="s">
        <v>47</v>
      </c>
      <c r="I306" s="24">
        <v>44487</v>
      </c>
      <c r="J306" s="24">
        <f t="shared" si="160"/>
        <v>44517</v>
      </c>
      <c r="K306" s="33">
        <v>1893600</v>
      </c>
      <c r="L306" s="42">
        <f t="shared" ca="1" si="162"/>
        <v>585</v>
      </c>
      <c r="M306" s="53" t="str">
        <f t="shared" ca="1" si="163"/>
        <v>Муддати тугаган</v>
      </c>
    </row>
    <row r="307" spans="1:13" hidden="1" x14ac:dyDescent="0.2">
      <c r="A307" s="12" t="s">
        <v>405</v>
      </c>
      <c r="B307" s="36">
        <v>202605513</v>
      </c>
      <c r="C307" s="13">
        <v>905848283</v>
      </c>
      <c r="D307" s="13"/>
      <c r="E307" s="14" t="s">
        <v>22</v>
      </c>
      <c r="F307" s="14" t="s">
        <v>170</v>
      </c>
      <c r="G307" s="14" t="s">
        <v>493</v>
      </c>
      <c r="H307" s="14" t="s">
        <v>149</v>
      </c>
      <c r="I307" s="15">
        <v>45033</v>
      </c>
      <c r="J307" s="15">
        <f t="shared" ref="J307:J310" si="164">IF(I307&gt;0,I307+30," ")</f>
        <v>45063</v>
      </c>
      <c r="K307" s="16">
        <v>2185000</v>
      </c>
      <c r="L307" s="41">
        <f t="shared" ca="1" si="162"/>
        <v>39</v>
      </c>
      <c r="M307" s="17" t="str">
        <f t="shared" ca="1" si="163"/>
        <v>Муддати тугаган</v>
      </c>
    </row>
    <row r="308" spans="1:13" hidden="1" x14ac:dyDescent="0.2">
      <c r="A308" s="21" t="s">
        <v>406</v>
      </c>
      <c r="B308" s="39">
        <v>302216844</v>
      </c>
      <c r="C308" s="22">
        <v>985735357</v>
      </c>
      <c r="D308" s="13"/>
      <c r="E308" s="23" t="s">
        <v>62</v>
      </c>
      <c r="F308" s="23" t="s">
        <v>62</v>
      </c>
      <c r="G308" s="23" t="s">
        <v>493</v>
      </c>
      <c r="H308" s="23" t="s">
        <v>64</v>
      </c>
      <c r="I308" s="24">
        <v>44490</v>
      </c>
      <c r="J308" s="24">
        <f t="shared" si="164"/>
        <v>44520</v>
      </c>
      <c r="K308" s="33">
        <v>25000</v>
      </c>
      <c r="L308" s="42">
        <f t="shared" ref="L308:L310" ca="1" si="165">IF(I308&gt;0,(+$A$1-I308),)</f>
        <v>582</v>
      </c>
      <c r="M308" s="53" t="str">
        <f t="shared" ca="1" si="163"/>
        <v>Муддати тугаган</v>
      </c>
    </row>
    <row r="309" spans="1:13" hidden="1" x14ac:dyDescent="0.2">
      <c r="A309" s="21" t="s">
        <v>407</v>
      </c>
      <c r="B309" s="39">
        <v>305130261</v>
      </c>
      <c r="C309" s="22">
        <v>973157700</v>
      </c>
      <c r="D309" s="13"/>
      <c r="E309" s="23" t="s">
        <v>43</v>
      </c>
      <c r="F309" s="23" t="s">
        <v>113</v>
      </c>
      <c r="G309" s="23" t="s">
        <v>493</v>
      </c>
      <c r="H309" s="23" t="s">
        <v>114</v>
      </c>
      <c r="I309" s="24">
        <v>44475</v>
      </c>
      <c r="J309" s="24">
        <f t="shared" si="164"/>
        <v>44505</v>
      </c>
      <c r="K309" s="33">
        <v>14650000</v>
      </c>
      <c r="L309" s="42">
        <f t="shared" ca="1" si="165"/>
        <v>597</v>
      </c>
      <c r="M309" s="53" t="str">
        <f t="shared" ca="1" si="163"/>
        <v>Муддати тугаган</v>
      </c>
    </row>
    <row r="310" spans="1:13" x14ac:dyDescent="0.2">
      <c r="A310" s="12" t="s">
        <v>408</v>
      </c>
      <c r="B310" s="36">
        <v>306604381</v>
      </c>
      <c r="C310" s="13">
        <v>998499252</v>
      </c>
      <c r="D310" s="13"/>
      <c r="E310" s="14" t="s">
        <v>11</v>
      </c>
      <c r="F310" s="14" t="s">
        <v>208</v>
      </c>
      <c r="G310" s="14" t="s">
        <v>493</v>
      </c>
      <c r="H310" s="14" t="s">
        <v>209</v>
      </c>
      <c r="I310" s="15">
        <v>45028</v>
      </c>
      <c r="J310" s="15">
        <f t="shared" si="164"/>
        <v>45058</v>
      </c>
      <c r="K310" s="16">
        <v>720080</v>
      </c>
      <c r="L310" s="41">
        <f t="shared" ca="1" si="165"/>
        <v>44</v>
      </c>
      <c r="M310" s="17" t="str">
        <f t="shared" ca="1" si="163"/>
        <v>Муддати тугаган</v>
      </c>
    </row>
    <row r="311" spans="1:13" hidden="1" x14ac:dyDescent="0.2">
      <c r="A311" s="12" t="s">
        <v>524</v>
      </c>
      <c r="B311" s="36">
        <v>310213963</v>
      </c>
      <c r="C311" s="13">
        <v>770640997</v>
      </c>
      <c r="D311" s="13"/>
      <c r="E311" s="14" t="s">
        <v>19</v>
      </c>
      <c r="F311" s="14" t="s">
        <v>119</v>
      </c>
      <c r="G311" s="14" t="s">
        <v>493</v>
      </c>
      <c r="H311" s="14" t="s">
        <v>401</v>
      </c>
      <c r="I311" s="15">
        <v>44979</v>
      </c>
      <c r="J311" s="15">
        <f t="shared" ref="J311:J313" si="166">IF(I311&gt;0,I311+30," ")</f>
        <v>45009</v>
      </c>
      <c r="K311" s="16">
        <v>4208000</v>
      </c>
      <c r="L311" s="41">
        <f t="shared" ref="L311:L316" ca="1" si="167">IF(I311&gt;0,(+$A$1-I311),)</f>
        <v>93</v>
      </c>
      <c r="M311" s="17" t="str">
        <f t="shared" ref="M311:M312" ca="1" si="168">IF(L311=0," ",IF(L311&gt;=30,"Муддати тугаган"," "))</f>
        <v>Муддати тугаган</v>
      </c>
    </row>
    <row r="312" spans="1:13" hidden="1" x14ac:dyDescent="0.2">
      <c r="A312" s="12" t="s">
        <v>524</v>
      </c>
      <c r="B312" s="36">
        <v>310213963</v>
      </c>
      <c r="C312" s="13">
        <v>770640997</v>
      </c>
      <c r="D312" s="13"/>
      <c r="E312" s="14" t="s">
        <v>19</v>
      </c>
      <c r="F312" s="14" t="s">
        <v>119</v>
      </c>
      <c r="G312" s="14" t="s">
        <v>493</v>
      </c>
      <c r="H312" s="14" t="s">
        <v>401</v>
      </c>
      <c r="I312" s="15">
        <v>45002</v>
      </c>
      <c r="J312" s="15">
        <f t="shared" si="166"/>
        <v>45032</v>
      </c>
      <c r="K312" s="16">
        <v>5710000</v>
      </c>
      <c r="L312" s="41">
        <f t="shared" ca="1" si="167"/>
        <v>70</v>
      </c>
      <c r="M312" s="17" t="str">
        <f t="shared" ca="1" si="168"/>
        <v>Муддати тугаган</v>
      </c>
    </row>
    <row r="313" spans="1:13" hidden="1" x14ac:dyDescent="0.2">
      <c r="A313" s="12" t="s">
        <v>409</v>
      </c>
      <c r="B313" s="36">
        <v>203697914</v>
      </c>
      <c r="C313" s="13">
        <v>902907070</v>
      </c>
      <c r="D313" s="13"/>
      <c r="E313" s="14" t="s">
        <v>22</v>
      </c>
      <c r="F313" s="14" t="s">
        <v>170</v>
      </c>
      <c r="G313" s="14" t="s">
        <v>493</v>
      </c>
      <c r="H313" s="14" t="s">
        <v>149</v>
      </c>
      <c r="I313" s="15">
        <v>44923</v>
      </c>
      <c r="J313" s="15">
        <f t="shared" si="166"/>
        <v>44953</v>
      </c>
      <c r="K313" s="16">
        <v>9458650</v>
      </c>
      <c r="L313" s="41">
        <f t="shared" ca="1" si="167"/>
        <v>149</v>
      </c>
      <c r="M313" s="17" t="str">
        <f t="shared" ref="M313:M324" ca="1" si="169">IF(L313=0," ",IF(L313&gt;=30,"Муддати тугаган"," "))</f>
        <v>Муддати тугаган</v>
      </c>
    </row>
    <row r="314" spans="1:13" hidden="1" x14ac:dyDescent="0.2">
      <c r="A314" s="12" t="s">
        <v>410</v>
      </c>
      <c r="B314" s="36">
        <v>303312756</v>
      </c>
      <c r="C314" s="13">
        <v>904276522</v>
      </c>
      <c r="D314" s="13"/>
      <c r="E314" s="14" t="s">
        <v>43</v>
      </c>
      <c r="F314" s="14" t="s">
        <v>113</v>
      </c>
      <c r="G314" s="14" t="s">
        <v>493</v>
      </c>
      <c r="H314" s="14" t="s">
        <v>114</v>
      </c>
      <c r="I314" s="15">
        <v>45036</v>
      </c>
      <c r="J314" s="15">
        <f t="shared" ref="J314:J324" si="170">IF(I314&gt;0,I314+30," ")</f>
        <v>45066</v>
      </c>
      <c r="K314" s="18">
        <v>2364550</v>
      </c>
      <c r="L314" s="41">
        <f t="shared" ca="1" si="167"/>
        <v>36</v>
      </c>
      <c r="M314" s="17" t="str">
        <f t="shared" ca="1" si="169"/>
        <v>Муддати тугаган</v>
      </c>
    </row>
    <row r="315" spans="1:13" hidden="1" x14ac:dyDescent="0.2">
      <c r="A315" s="12" t="s">
        <v>411</v>
      </c>
      <c r="B315" s="36">
        <v>309589597</v>
      </c>
      <c r="C315" s="13">
        <v>900000377</v>
      </c>
      <c r="D315" s="13"/>
      <c r="E315" s="14" t="s">
        <v>62</v>
      </c>
      <c r="F315" s="14" t="s">
        <v>165</v>
      </c>
      <c r="G315" s="14" t="s">
        <v>493</v>
      </c>
      <c r="H315" s="14" t="s">
        <v>66</v>
      </c>
      <c r="I315" s="15">
        <v>44943</v>
      </c>
      <c r="J315" s="15">
        <f t="shared" si="170"/>
        <v>44973</v>
      </c>
      <c r="K315" s="16">
        <v>1828000</v>
      </c>
      <c r="L315" s="41">
        <f t="shared" ca="1" si="167"/>
        <v>129</v>
      </c>
      <c r="M315" s="17" t="str">
        <f t="shared" ca="1" si="169"/>
        <v>Муддати тугаган</v>
      </c>
    </row>
    <row r="316" spans="1:13" hidden="1" x14ac:dyDescent="0.2">
      <c r="A316" s="12" t="s">
        <v>412</v>
      </c>
      <c r="B316" s="36">
        <v>205225184</v>
      </c>
      <c r="C316" s="13">
        <v>993121976</v>
      </c>
      <c r="D316" s="13"/>
      <c r="E316" s="14" t="s">
        <v>62</v>
      </c>
      <c r="F316" s="14" t="s">
        <v>244</v>
      </c>
      <c r="G316" s="14" t="s">
        <v>493</v>
      </c>
      <c r="H316" s="14" t="s">
        <v>65</v>
      </c>
      <c r="I316" s="15">
        <v>44987</v>
      </c>
      <c r="J316" s="15">
        <f t="shared" si="170"/>
        <v>45017</v>
      </c>
      <c r="K316" s="18">
        <v>2140400</v>
      </c>
      <c r="L316" s="41">
        <f t="shared" ca="1" si="167"/>
        <v>85</v>
      </c>
      <c r="M316" s="17" t="str">
        <f t="shared" ca="1" si="169"/>
        <v>Муддати тугаган</v>
      </c>
    </row>
    <row r="317" spans="1:13" hidden="1" x14ac:dyDescent="0.2">
      <c r="A317" s="12" t="s">
        <v>414</v>
      </c>
      <c r="B317" s="36">
        <v>302672096</v>
      </c>
      <c r="C317" s="13">
        <v>977751982</v>
      </c>
      <c r="D317" s="13"/>
      <c r="E317" s="14" t="s">
        <v>11</v>
      </c>
      <c r="F317" s="14" t="s">
        <v>131</v>
      </c>
      <c r="G317" s="14" t="s">
        <v>493</v>
      </c>
      <c r="H317" s="14" t="s">
        <v>132</v>
      </c>
      <c r="I317" s="15">
        <v>44831</v>
      </c>
      <c r="J317" s="15">
        <f t="shared" si="170"/>
        <v>44861</v>
      </c>
      <c r="K317" s="16">
        <v>2251500</v>
      </c>
      <c r="L317" s="41">
        <f t="shared" ref="L317:L325" ca="1" si="171">IF(I317&gt;0,(+$A$1-I317),)</f>
        <v>241</v>
      </c>
      <c r="M317" s="17" t="str">
        <f t="shared" ca="1" si="169"/>
        <v>Муддати тугаган</v>
      </c>
    </row>
    <row r="318" spans="1:13" hidden="1" x14ac:dyDescent="0.2">
      <c r="A318" s="12" t="s">
        <v>414</v>
      </c>
      <c r="B318" s="36">
        <v>302672096</v>
      </c>
      <c r="C318" s="13">
        <v>977751982</v>
      </c>
      <c r="D318" s="13"/>
      <c r="E318" s="14" t="s">
        <v>11</v>
      </c>
      <c r="F318" s="14" t="s">
        <v>131</v>
      </c>
      <c r="G318" s="14" t="s">
        <v>493</v>
      </c>
      <c r="H318" s="14" t="s">
        <v>132</v>
      </c>
      <c r="I318" s="15">
        <v>44860</v>
      </c>
      <c r="J318" s="15">
        <f t="shared" si="170"/>
        <v>44890</v>
      </c>
      <c r="K318" s="16">
        <v>1080000</v>
      </c>
      <c r="L318" s="41">
        <f t="shared" ca="1" si="171"/>
        <v>212</v>
      </c>
      <c r="M318" s="17" t="str">
        <f t="shared" ca="1" si="169"/>
        <v>Муддати тугаган</v>
      </c>
    </row>
    <row r="319" spans="1:13" hidden="1" x14ac:dyDescent="0.2">
      <c r="A319" s="12" t="s">
        <v>415</v>
      </c>
      <c r="B319" s="36">
        <v>203087858</v>
      </c>
      <c r="C319" s="13">
        <v>901560501</v>
      </c>
      <c r="D319" s="13"/>
      <c r="E319" s="14" t="s">
        <v>53</v>
      </c>
      <c r="F319" s="14" t="s">
        <v>135</v>
      </c>
      <c r="G319" s="14" t="s">
        <v>493</v>
      </c>
      <c r="H319" s="14" t="s">
        <v>55</v>
      </c>
      <c r="I319" s="15">
        <v>44985</v>
      </c>
      <c r="J319" s="15">
        <f t="shared" si="170"/>
        <v>45015</v>
      </c>
      <c r="K319" s="16">
        <v>750</v>
      </c>
      <c r="L319" s="41">
        <f t="shared" ca="1" si="171"/>
        <v>87</v>
      </c>
      <c r="M319" s="17" t="str">
        <f t="shared" ca="1" si="169"/>
        <v>Муддати тугаган</v>
      </c>
    </row>
    <row r="320" spans="1:13" hidden="1" x14ac:dyDescent="0.2">
      <c r="A320" s="21" t="s">
        <v>416</v>
      </c>
      <c r="B320" s="39">
        <v>306696561</v>
      </c>
      <c r="C320" s="22">
        <v>997006622</v>
      </c>
      <c r="D320" s="13"/>
      <c r="E320" s="23" t="s">
        <v>62</v>
      </c>
      <c r="F320" s="23" t="s">
        <v>187</v>
      </c>
      <c r="G320" s="23" t="s">
        <v>493</v>
      </c>
      <c r="H320" s="23" t="s">
        <v>66</v>
      </c>
      <c r="I320" s="24">
        <v>44382</v>
      </c>
      <c r="J320" s="24">
        <f t="shared" si="170"/>
        <v>44412</v>
      </c>
      <c r="K320" s="33">
        <v>6258000</v>
      </c>
      <c r="L320" s="42">
        <f t="shared" ca="1" si="171"/>
        <v>690</v>
      </c>
      <c r="M320" s="53" t="str">
        <f t="shared" ca="1" si="169"/>
        <v>Муддати тугаган</v>
      </c>
    </row>
    <row r="321" spans="1:13" hidden="1" x14ac:dyDescent="0.2">
      <c r="A321" s="12" t="s">
        <v>480</v>
      </c>
      <c r="B321" s="36">
        <v>300584183</v>
      </c>
      <c r="C321" s="13">
        <v>916008680</v>
      </c>
      <c r="D321" s="13"/>
      <c r="E321" s="14" t="s">
        <v>28</v>
      </c>
      <c r="F321" s="14" t="s">
        <v>481</v>
      </c>
      <c r="G321" s="14" t="s">
        <v>493</v>
      </c>
      <c r="H321" s="14" t="s">
        <v>475</v>
      </c>
      <c r="I321" s="15">
        <v>44895</v>
      </c>
      <c r="J321" s="15">
        <f t="shared" si="170"/>
        <v>44925</v>
      </c>
      <c r="K321" s="28">
        <v>699500</v>
      </c>
      <c r="L321" s="41">
        <f t="shared" ca="1" si="171"/>
        <v>177</v>
      </c>
      <c r="M321" s="17" t="str">
        <f t="shared" ca="1" si="169"/>
        <v>Муддати тугаган</v>
      </c>
    </row>
    <row r="322" spans="1:13" hidden="1" x14ac:dyDescent="0.2">
      <c r="A322" s="12" t="s">
        <v>417</v>
      </c>
      <c r="B322" s="36">
        <v>305241148</v>
      </c>
      <c r="C322" s="13">
        <v>905037509</v>
      </c>
      <c r="D322" s="13"/>
      <c r="E322" s="14" t="s">
        <v>62</v>
      </c>
      <c r="F322" s="14" t="s">
        <v>165</v>
      </c>
      <c r="G322" s="14" t="s">
        <v>493</v>
      </c>
      <c r="H322" s="14" t="s">
        <v>66</v>
      </c>
      <c r="I322" s="15">
        <v>44909</v>
      </c>
      <c r="J322" s="15">
        <f t="shared" si="170"/>
        <v>44939</v>
      </c>
      <c r="K322" s="16">
        <v>1739825</v>
      </c>
      <c r="L322" s="41">
        <f t="shared" ca="1" si="171"/>
        <v>163</v>
      </c>
      <c r="M322" s="17" t="str">
        <f t="shared" ca="1" si="169"/>
        <v>Муддати тугаган</v>
      </c>
    </row>
    <row r="323" spans="1:13" hidden="1" x14ac:dyDescent="0.2">
      <c r="A323" s="12" t="s">
        <v>417</v>
      </c>
      <c r="B323" s="36">
        <v>305241148</v>
      </c>
      <c r="C323" s="13">
        <v>905037509</v>
      </c>
      <c r="D323" s="13"/>
      <c r="E323" s="14" t="s">
        <v>62</v>
      </c>
      <c r="F323" s="14" t="s">
        <v>165</v>
      </c>
      <c r="G323" s="14" t="s">
        <v>493</v>
      </c>
      <c r="H323" s="14" t="s">
        <v>66</v>
      </c>
      <c r="I323" s="15">
        <v>44936</v>
      </c>
      <c r="J323" s="15">
        <f t="shared" si="170"/>
        <v>44966</v>
      </c>
      <c r="K323" s="16">
        <v>6693650</v>
      </c>
      <c r="L323" s="41">
        <f t="shared" ca="1" si="171"/>
        <v>136</v>
      </c>
      <c r="M323" s="17" t="str">
        <f t="shared" ca="1" si="169"/>
        <v>Муддати тугаган</v>
      </c>
    </row>
    <row r="324" spans="1:13" hidden="1" x14ac:dyDescent="0.2">
      <c r="A324" s="12" t="s">
        <v>417</v>
      </c>
      <c r="B324" s="36">
        <v>305241148</v>
      </c>
      <c r="C324" s="13">
        <v>905037509</v>
      </c>
      <c r="D324" s="13"/>
      <c r="E324" s="14" t="s">
        <v>62</v>
      </c>
      <c r="F324" s="14" t="s">
        <v>165</v>
      </c>
      <c r="G324" s="14" t="s">
        <v>493</v>
      </c>
      <c r="H324" s="14" t="s">
        <v>66</v>
      </c>
      <c r="I324" s="15">
        <v>44921</v>
      </c>
      <c r="J324" s="15">
        <f t="shared" si="170"/>
        <v>44951</v>
      </c>
      <c r="K324" s="16">
        <v>1935000</v>
      </c>
      <c r="L324" s="41">
        <f t="shared" ca="1" si="171"/>
        <v>151</v>
      </c>
      <c r="M324" s="17" t="str">
        <f t="shared" ca="1" si="169"/>
        <v>Муддати тугаган</v>
      </c>
    </row>
    <row r="325" spans="1:13" hidden="1" x14ac:dyDescent="0.2">
      <c r="A325" s="12" t="s">
        <v>418</v>
      </c>
      <c r="B325" s="36">
        <v>201297764</v>
      </c>
      <c r="C325" s="13">
        <v>916830365</v>
      </c>
      <c r="D325" s="13"/>
      <c r="E325" s="14" t="s">
        <v>22</v>
      </c>
      <c r="F325" s="14" t="s">
        <v>232</v>
      </c>
      <c r="G325" s="14" t="s">
        <v>493</v>
      </c>
      <c r="H325" s="14" t="s">
        <v>24</v>
      </c>
      <c r="I325" s="15">
        <v>45026</v>
      </c>
      <c r="J325" s="15">
        <f t="shared" ref="J325:J333" si="172">IF(I325&gt;0,I325+30," ")</f>
        <v>45056</v>
      </c>
      <c r="K325" s="16">
        <v>2267240</v>
      </c>
      <c r="L325" s="41">
        <f t="shared" ca="1" si="171"/>
        <v>46</v>
      </c>
      <c r="M325" s="17" t="str">
        <f t="shared" ref="M325:M331" ca="1" si="173">IF(L325=0," ",IF(L325&gt;=30,"Муддати тугаган"," "))</f>
        <v>Муддати тугаган</v>
      </c>
    </row>
    <row r="326" spans="1:13" hidden="1" x14ac:dyDescent="0.2">
      <c r="A326" s="12" t="s">
        <v>419</v>
      </c>
      <c r="B326" s="36">
        <v>308342218</v>
      </c>
      <c r="C326" s="13">
        <v>882079595</v>
      </c>
      <c r="D326" s="13"/>
      <c r="E326" s="14" t="s">
        <v>22</v>
      </c>
      <c r="F326" s="14" t="s">
        <v>91</v>
      </c>
      <c r="G326" s="14" t="s">
        <v>493</v>
      </c>
      <c r="H326" s="14" t="s">
        <v>81</v>
      </c>
      <c r="I326" s="15">
        <v>44952</v>
      </c>
      <c r="J326" s="15">
        <f t="shared" si="172"/>
        <v>44982</v>
      </c>
      <c r="K326" s="16">
        <v>217100</v>
      </c>
      <c r="L326" s="41">
        <f t="shared" ref="L326:L333" ca="1" si="174">IF(I326&gt;0,(+$A$1-I326),)</f>
        <v>120</v>
      </c>
      <c r="M326" s="17" t="str">
        <f t="shared" ca="1" si="173"/>
        <v>Муддати тугаган</v>
      </c>
    </row>
    <row r="327" spans="1:13" hidden="1" x14ac:dyDescent="0.2">
      <c r="A327" s="12" t="s">
        <v>420</v>
      </c>
      <c r="B327" s="36">
        <v>203779898</v>
      </c>
      <c r="C327" s="13">
        <v>902420707</v>
      </c>
      <c r="D327" s="13"/>
      <c r="E327" s="14" t="s">
        <v>73</v>
      </c>
      <c r="F327" s="14" t="s">
        <v>141</v>
      </c>
      <c r="G327" s="14" t="s">
        <v>493</v>
      </c>
      <c r="H327" s="14" t="s">
        <v>74</v>
      </c>
      <c r="I327" s="15">
        <v>45023</v>
      </c>
      <c r="J327" s="15">
        <f t="shared" si="172"/>
        <v>45053</v>
      </c>
      <c r="K327" s="19">
        <v>2016500</v>
      </c>
      <c r="L327" s="41">
        <f t="shared" ca="1" si="174"/>
        <v>49</v>
      </c>
      <c r="M327" s="17" t="str">
        <f t="shared" ca="1" si="173"/>
        <v>Муддати тугаган</v>
      </c>
    </row>
    <row r="328" spans="1:13" hidden="1" x14ac:dyDescent="0.2">
      <c r="A328" s="12" t="s">
        <v>420</v>
      </c>
      <c r="B328" s="36">
        <v>203779898</v>
      </c>
      <c r="C328" s="13">
        <v>902420707</v>
      </c>
      <c r="D328" s="13"/>
      <c r="E328" s="14" t="s">
        <v>73</v>
      </c>
      <c r="F328" s="14" t="s">
        <v>141</v>
      </c>
      <c r="G328" s="14" t="s">
        <v>493</v>
      </c>
      <c r="H328" s="14" t="s">
        <v>74</v>
      </c>
      <c r="I328" s="15">
        <v>45033</v>
      </c>
      <c r="J328" s="15">
        <f t="shared" si="172"/>
        <v>45063</v>
      </c>
      <c r="K328" s="16">
        <v>1780000</v>
      </c>
      <c r="L328" s="41">
        <f t="shared" ca="1" si="174"/>
        <v>39</v>
      </c>
      <c r="M328" s="17" t="str">
        <f t="shared" ca="1" si="173"/>
        <v>Муддати тугаган</v>
      </c>
    </row>
    <row r="329" spans="1:13" hidden="1" x14ac:dyDescent="0.2">
      <c r="A329" s="12" t="s">
        <v>421</v>
      </c>
      <c r="B329" s="36">
        <v>305582737</v>
      </c>
      <c r="C329" s="13">
        <v>903593029</v>
      </c>
      <c r="D329" s="13"/>
      <c r="E329" s="14" t="s">
        <v>62</v>
      </c>
      <c r="F329" s="14" t="s">
        <v>166</v>
      </c>
      <c r="G329" s="14" t="s">
        <v>493</v>
      </c>
      <c r="H329" s="14" t="s">
        <v>274</v>
      </c>
      <c r="I329" s="15">
        <v>44900</v>
      </c>
      <c r="J329" s="15">
        <f t="shared" si="172"/>
        <v>44930</v>
      </c>
      <c r="K329" s="16">
        <v>937500</v>
      </c>
      <c r="L329" s="41">
        <f t="shared" ca="1" si="174"/>
        <v>172</v>
      </c>
      <c r="M329" s="17" t="str">
        <f t="shared" ca="1" si="173"/>
        <v>Муддати тугаган</v>
      </c>
    </row>
    <row r="330" spans="1:13" hidden="1" x14ac:dyDescent="0.2">
      <c r="A330" s="12" t="s">
        <v>421</v>
      </c>
      <c r="B330" s="36">
        <v>305582737</v>
      </c>
      <c r="C330" s="13">
        <v>903593029</v>
      </c>
      <c r="D330" s="13"/>
      <c r="E330" s="14" t="s">
        <v>62</v>
      </c>
      <c r="F330" s="14" t="s">
        <v>166</v>
      </c>
      <c r="G330" s="14" t="s">
        <v>493</v>
      </c>
      <c r="H330" s="14" t="s">
        <v>274</v>
      </c>
      <c r="I330" s="15">
        <v>44921</v>
      </c>
      <c r="J330" s="15">
        <f t="shared" si="172"/>
        <v>44951</v>
      </c>
      <c r="K330" s="16">
        <v>937500</v>
      </c>
      <c r="L330" s="41">
        <f t="shared" ca="1" si="174"/>
        <v>151</v>
      </c>
      <c r="M330" s="17" t="str">
        <f t="shared" ca="1" si="173"/>
        <v>Муддати тугаган</v>
      </c>
    </row>
    <row r="331" spans="1:13" hidden="1" x14ac:dyDescent="0.2">
      <c r="A331" s="12" t="s">
        <v>422</v>
      </c>
      <c r="B331" s="36">
        <v>305105480</v>
      </c>
      <c r="C331" s="13">
        <v>902304454</v>
      </c>
      <c r="D331" s="13"/>
      <c r="E331" s="14" t="s">
        <v>22</v>
      </c>
      <c r="F331" s="14" t="s">
        <v>232</v>
      </c>
      <c r="G331" s="14" t="s">
        <v>493</v>
      </c>
      <c r="H331" s="14" t="s">
        <v>99</v>
      </c>
      <c r="I331" s="15">
        <v>45041</v>
      </c>
      <c r="J331" s="15">
        <f t="shared" si="172"/>
        <v>45071</v>
      </c>
      <c r="K331" s="16">
        <v>1424000</v>
      </c>
      <c r="L331" s="41">
        <f t="shared" ca="1" si="174"/>
        <v>31</v>
      </c>
      <c r="M331" s="17" t="str">
        <f t="shared" ca="1" si="173"/>
        <v>Муддати тугаган</v>
      </c>
    </row>
    <row r="332" spans="1:13" hidden="1" x14ac:dyDescent="0.2">
      <c r="A332" s="12" t="s">
        <v>423</v>
      </c>
      <c r="B332" s="36">
        <v>305835261</v>
      </c>
      <c r="C332" s="13">
        <v>994406777</v>
      </c>
      <c r="D332" s="13"/>
      <c r="E332" s="14" t="s">
        <v>73</v>
      </c>
      <c r="F332" s="14" t="s">
        <v>73</v>
      </c>
      <c r="G332" s="14" t="s">
        <v>493</v>
      </c>
      <c r="H332" s="14" t="s">
        <v>75</v>
      </c>
      <c r="I332" s="15">
        <v>45026</v>
      </c>
      <c r="J332" s="15">
        <f t="shared" si="172"/>
        <v>45056</v>
      </c>
      <c r="K332" s="16">
        <v>1889700</v>
      </c>
      <c r="L332" s="41">
        <f t="shared" ca="1" si="174"/>
        <v>46</v>
      </c>
      <c r="M332" s="17" t="str">
        <f t="shared" ref="M332:M341" ca="1" si="175">IF(L332=0," ",IF(L332&gt;=30,"Муддати тугаган"," "))</f>
        <v>Муддати тугаган</v>
      </c>
    </row>
    <row r="333" spans="1:13" hidden="1" x14ac:dyDescent="0.2">
      <c r="A333" s="12" t="s">
        <v>424</v>
      </c>
      <c r="B333" s="36">
        <v>307665931</v>
      </c>
      <c r="C333" s="13">
        <v>945764605</v>
      </c>
      <c r="D333" s="13"/>
      <c r="E333" s="14" t="s">
        <v>13</v>
      </c>
      <c r="F333" s="14" t="s">
        <v>152</v>
      </c>
      <c r="G333" s="14" t="s">
        <v>493</v>
      </c>
      <c r="H333" s="14" t="s">
        <v>14</v>
      </c>
      <c r="I333" s="15">
        <v>44932</v>
      </c>
      <c r="J333" s="15">
        <f t="shared" si="172"/>
        <v>44962</v>
      </c>
      <c r="K333" s="16">
        <v>3247975</v>
      </c>
      <c r="L333" s="41">
        <f t="shared" ca="1" si="174"/>
        <v>140</v>
      </c>
      <c r="M333" s="17" t="str">
        <f t="shared" ca="1" si="175"/>
        <v>Муддати тугаган</v>
      </c>
    </row>
    <row r="334" spans="1:13" hidden="1" x14ac:dyDescent="0.2">
      <c r="A334" s="12" t="s">
        <v>425</v>
      </c>
      <c r="B334" s="36">
        <v>306617642</v>
      </c>
      <c r="C334" s="13">
        <v>915051503</v>
      </c>
      <c r="D334" s="13"/>
      <c r="E334" s="14" t="s">
        <v>73</v>
      </c>
      <c r="F334" s="14" t="s">
        <v>413</v>
      </c>
      <c r="G334" s="14" t="s">
        <v>493</v>
      </c>
      <c r="H334" s="14" t="s">
        <v>75</v>
      </c>
      <c r="I334" s="15">
        <v>45022</v>
      </c>
      <c r="J334" s="15">
        <f t="shared" ref="J334:J342" si="176">IF(I334&gt;0,I334+30," ")</f>
        <v>45052</v>
      </c>
      <c r="K334" s="16">
        <v>1864500</v>
      </c>
      <c r="L334" s="41">
        <f t="shared" ref="L334:L342" ca="1" si="177">IF(I334&gt;0,(+$A$1-I334),)</f>
        <v>50</v>
      </c>
      <c r="M334" s="17" t="str">
        <f t="shared" ca="1" si="175"/>
        <v>Муддати тугаган</v>
      </c>
    </row>
    <row r="335" spans="1:13" hidden="1" x14ac:dyDescent="0.2">
      <c r="A335" s="12" t="s">
        <v>426</v>
      </c>
      <c r="B335" s="36">
        <v>201237821</v>
      </c>
      <c r="C335" s="13">
        <v>902317292</v>
      </c>
      <c r="D335" s="13"/>
      <c r="E335" s="14" t="s">
        <v>22</v>
      </c>
      <c r="F335" s="14" t="s">
        <v>101</v>
      </c>
      <c r="G335" s="14" t="s">
        <v>493</v>
      </c>
      <c r="H335" s="14" t="s">
        <v>238</v>
      </c>
      <c r="I335" s="15">
        <v>45002</v>
      </c>
      <c r="J335" s="15">
        <f t="shared" si="176"/>
        <v>45032</v>
      </c>
      <c r="K335" s="16">
        <v>350700</v>
      </c>
      <c r="L335" s="41">
        <f t="shared" ca="1" si="177"/>
        <v>70</v>
      </c>
      <c r="M335" s="17" t="str">
        <f t="shared" ca="1" si="175"/>
        <v>Муддати тугаган</v>
      </c>
    </row>
    <row r="336" spans="1:13" hidden="1" x14ac:dyDescent="0.2">
      <c r="A336" s="12" t="s">
        <v>427</v>
      </c>
      <c r="B336" s="36">
        <v>201709953</v>
      </c>
      <c r="C336" s="13">
        <v>983503505</v>
      </c>
      <c r="D336" s="13"/>
      <c r="E336" s="14" t="s">
        <v>19</v>
      </c>
      <c r="F336" s="14" t="s">
        <v>20</v>
      </c>
      <c r="G336" s="14" t="s">
        <v>493</v>
      </c>
      <c r="H336" s="14" t="s">
        <v>21</v>
      </c>
      <c r="I336" s="15">
        <v>44967</v>
      </c>
      <c r="J336" s="15">
        <f t="shared" si="176"/>
        <v>44997</v>
      </c>
      <c r="K336" s="16">
        <v>1016100</v>
      </c>
      <c r="L336" s="41">
        <f t="shared" ca="1" si="177"/>
        <v>105</v>
      </c>
      <c r="M336" s="17" t="str">
        <f t="shared" ca="1" si="175"/>
        <v>Муддати тугаган</v>
      </c>
    </row>
    <row r="337" spans="1:13" hidden="1" x14ac:dyDescent="0.2">
      <c r="A337" s="12" t="s">
        <v>366</v>
      </c>
      <c r="B337" s="36">
        <v>309745466</v>
      </c>
      <c r="C337" s="13">
        <v>919057772</v>
      </c>
      <c r="D337" s="13"/>
      <c r="E337" s="14" t="s">
        <v>19</v>
      </c>
      <c r="F337" s="14" t="s">
        <v>119</v>
      </c>
      <c r="G337" s="14" t="s">
        <v>493</v>
      </c>
      <c r="H337" s="14" t="s">
        <v>68</v>
      </c>
      <c r="I337" s="15">
        <v>44894</v>
      </c>
      <c r="J337" s="15">
        <f t="shared" si="176"/>
        <v>44924</v>
      </c>
      <c r="K337" s="16">
        <v>474800</v>
      </c>
      <c r="L337" s="41">
        <f t="shared" ca="1" si="177"/>
        <v>178</v>
      </c>
      <c r="M337" s="17" t="str">
        <f t="shared" ca="1" si="175"/>
        <v>Муддати тугаган</v>
      </c>
    </row>
    <row r="338" spans="1:13" hidden="1" x14ac:dyDescent="0.2">
      <c r="A338" s="12" t="s">
        <v>366</v>
      </c>
      <c r="B338" s="36">
        <v>309745466</v>
      </c>
      <c r="C338" s="13">
        <v>919057772</v>
      </c>
      <c r="D338" s="13"/>
      <c r="E338" s="14" t="s">
        <v>19</v>
      </c>
      <c r="F338" s="14" t="s">
        <v>119</v>
      </c>
      <c r="G338" s="14" t="s">
        <v>493</v>
      </c>
      <c r="H338" s="14" t="s">
        <v>68</v>
      </c>
      <c r="I338" s="15">
        <v>44915</v>
      </c>
      <c r="J338" s="15">
        <f t="shared" si="176"/>
        <v>44945</v>
      </c>
      <c r="K338" s="16">
        <v>1034900</v>
      </c>
      <c r="L338" s="41">
        <f t="shared" ca="1" si="177"/>
        <v>157</v>
      </c>
      <c r="M338" s="17" t="str">
        <f t="shared" ca="1" si="175"/>
        <v>Муддати тугаган</v>
      </c>
    </row>
    <row r="339" spans="1:13" hidden="1" x14ac:dyDescent="0.2">
      <c r="A339" s="21" t="s">
        <v>428</v>
      </c>
      <c r="B339" s="39">
        <v>302432687</v>
      </c>
      <c r="C339" s="22">
        <v>974107050</v>
      </c>
      <c r="D339" s="13"/>
      <c r="E339" s="23" t="s">
        <v>11</v>
      </c>
      <c r="F339" s="23" t="s">
        <v>12</v>
      </c>
      <c r="G339" s="23" t="s">
        <v>493</v>
      </c>
      <c r="H339" s="23" t="s">
        <v>86</v>
      </c>
      <c r="I339" s="24">
        <v>44405</v>
      </c>
      <c r="J339" s="24">
        <f t="shared" si="176"/>
        <v>44435</v>
      </c>
      <c r="K339" s="33">
        <v>1712475</v>
      </c>
      <c r="L339" s="42">
        <f t="shared" ca="1" si="177"/>
        <v>667</v>
      </c>
      <c r="M339" s="53" t="str">
        <f t="shared" ca="1" si="175"/>
        <v>Муддати тугаган</v>
      </c>
    </row>
    <row r="340" spans="1:13" hidden="1" x14ac:dyDescent="0.2">
      <c r="A340" s="21" t="s">
        <v>428</v>
      </c>
      <c r="B340" s="39">
        <v>302432687</v>
      </c>
      <c r="C340" s="22">
        <v>974107050</v>
      </c>
      <c r="D340" s="13"/>
      <c r="E340" s="23" t="s">
        <v>11</v>
      </c>
      <c r="F340" s="23" t="s">
        <v>12</v>
      </c>
      <c r="G340" s="23" t="s">
        <v>493</v>
      </c>
      <c r="H340" s="23" t="s">
        <v>86</v>
      </c>
      <c r="I340" s="24">
        <v>44433</v>
      </c>
      <c r="J340" s="24">
        <f t="shared" si="176"/>
        <v>44463</v>
      </c>
      <c r="K340" s="33">
        <v>932000</v>
      </c>
      <c r="L340" s="42">
        <f t="shared" ca="1" si="177"/>
        <v>639</v>
      </c>
      <c r="M340" s="53" t="str">
        <f t="shared" ca="1" si="175"/>
        <v>Муддати тугаган</v>
      </c>
    </row>
    <row r="341" spans="1:13" hidden="1" x14ac:dyDescent="0.2">
      <c r="A341" s="12" t="s">
        <v>532</v>
      </c>
      <c r="B341" s="36">
        <v>204975836</v>
      </c>
      <c r="C341" s="13">
        <v>904700022</v>
      </c>
      <c r="D341" s="13"/>
      <c r="E341" s="14" t="s">
        <v>62</v>
      </c>
      <c r="F341" s="14" t="s">
        <v>62</v>
      </c>
      <c r="G341" s="14" t="s">
        <v>493</v>
      </c>
      <c r="H341" s="14" t="s">
        <v>67</v>
      </c>
      <c r="I341" s="15">
        <v>44994</v>
      </c>
      <c r="J341" s="15">
        <f t="shared" si="176"/>
        <v>45024</v>
      </c>
      <c r="K341" s="16">
        <v>1344530</v>
      </c>
      <c r="L341" s="41">
        <f t="shared" ca="1" si="177"/>
        <v>78</v>
      </c>
      <c r="M341" s="17" t="str">
        <f t="shared" ca="1" si="175"/>
        <v>Муддати тугаган</v>
      </c>
    </row>
    <row r="342" spans="1:13" hidden="1" x14ac:dyDescent="0.2">
      <c r="A342" s="12" t="s">
        <v>430</v>
      </c>
      <c r="B342" s="36">
        <v>304461018</v>
      </c>
      <c r="C342" s="13">
        <v>939154396</v>
      </c>
      <c r="D342" s="13"/>
      <c r="E342" s="14" t="s">
        <v>53</v>
      </c>
      <c r="F342" s="14" t="s">
        <v>53</v>
      </c>
      <c r="G342" s="14" t="s">
        <v>493</v>
      </c>
      <c r="H342" s="14" t="s">
        <v>57</v>
      </c>
      <c r="I342" s="15">
        <v>44945</v>
      </c>
      <c r="J342" s="15">
        <f t="shared" si="176"/>
        <v>44975</v>
      </c>
      <c r="K342" s="16">
        <v>2495000</v>
      </c>
      <c r="L342" s="41">
        <f t="shared" ca="1" si="177"/>
        <v>127</v>
      </c>
      <c r="M342" s="17" t="str">
        <f t="shared" ref="M342:M344" ca="1" si="178">IF(L342=0," ",IF(L342&gt;=30,"Муддати тугаган"," "))</f>
        <v>Муддати тугаган</v>
      </c>
    </row>
    <row r="343" spans="1:13" hidden="1" x14ac:dyDescent="0.2">
      <c r="A343" s="12" t="s">
        <v>431</v>
      </c>
      <c r="B343" s="36">
        <v>303921774</v>
      </c>
      <c r="C343" s="13">
        <v>916414666</v>
      </c>
      <c r="D343" s="13"/>
      <c r="E343" s="14" t="s">
        <v>43</v>
      </c>
      <c r="F343" s="14" t="s">
        <v>138</v>
      </c>
      <c r="G343" s="14" t="s">
        <v>493</v>
      </c>
      <c r="H343" s="14" t="s">
        <v>114</v>
      </c>
      <c r="I343" s="15">
        <v>45035</v>
      </c>
      <c r="J343" s="15">
        <f t="shared" ref="J343:J344" si="179">IF(I343&gt;0,I343+30," ")</f>
        <v>45065</v>
      </c>
      <c r="K343" s="19">
        <v>2300000</v>
      </c>
      <c r="L343" s="41">
        <f t="shared" ref="L343:L346" ca="1" si="180">IF(I343&gt;0,(+$A$1-I343),)</f>
        <v>37</v>
      </c>
      <c r="M343" s="17" t="str">
        <f t="shared" ca="1" si="178"/>
        <v>Муддати тугаган</v>
      </c>
    </row>
    <row r="344" spans="1:13" hidden="1" x14ac:dyDescent="0.2">
      <c r="A344" s="12" t="s">
        <v>432</v>
      </c>
      <c r="B344" s="36">
        <v>303632492</v>
      </c>
      <c r="C344" s="13"/>
      <c r="D344" s="13"/>
      <c r="E344" s="14" t="s">
        <v>13</v>
      </c>
      <c r="F344" s="14" t="s">
        <v>225</v>
      </c>
      <c r="G344" s="14" t="s">
        <v>493</v>
      </c>
      <c r="H344" s="14" t="s">
        <v>38</v>
      </c>
      <c r="I344" s="15">
        <v>45022</v>
      </c>
      <c r="J344" s="15">
        <f t="shared" si="179"/>
        <v>45052</v>
      </c>
      <c r="K344" s="16">
        <v>1890000</v>
      </c>
      <c r="L344" s="41">
        <f t="shared" ca="1" si="180"/>
        <v>50</v>
      </c>
      <c r="M344" s="17" t="str">
        <f t="shared" ca="1" si="178"/>
        <v>Муддати тугаган</v>
      </c>
    </row>
    <row r="345" spans="1:13" hidden="1" x14ac:dyDescent="0.2">
      <c r="A345" s="12" t="s">
        <v>433</v>
      </c>
      <c r="B345" s="36">
        <v>309452547</v>
      </c>
      <c r="C345" s="13"/>
      <c r="D345" s="13"/>
      <c r="E345" s="14" t="s">
        <v>15</v>
      </c>
      <c r="F345" s="14" t="s">
        <v>144</v>
      </c>
      <c r="G345" s="14" t="s">
        <v>493</v>
      </c>
      <c r="H345" s="14" t="s">
        <v>145</v>
      </c>
      <c r="I345" s="15">
        <v>44978</v>
      </c>
      <c r="J345" s="15">
        <f t="shared" ref="J345:J349" si="181">IF(I345&gt;0,I345+30," ")</f>
        <v>45008</v>
      </c>
      <c r="K345" s="16">
        <v>2349000</v>
      </c>
      <c r="L345" s="41">
        <f t="shared" ca="1" si="180"/>
        <v>94</v>
      </c>
      <c r="M345" s="17" t="str">
        <f t="shared" ref="M345:M348" ca="1" si="182">IF(L345=0," ",IF(L345&gt;=30,"Муддати тугаган"," "))</f>
        <v>Муддати тугаган</v>
      </c>
    </row>
    <row r="346" spans="1:13" hidden="1" x14ac:dyDescent="0.2">
      <c r="A346" s="12" t="s">
        <v>211</v>
      </c>
      <c r="B346" s="36">
        <v>204620652</v>
      </c>
      <c r="C346" s="13">
        <v>907747161</v>
      </c>
      <c r="D346" s="13"/>
      <c r="E346" s="14" t="s">
        <v>28</v>
      </c>
      <c r="F346" s="14" t="s">
        <v>77</v>
      </c>
      <c r="G346" s="14" t="s">
        <v>493</v>
      </c>
      <c r="H346" s="14" t="s">
        <v>78</v>
      </c>
      <c r="I346" s="15">
        <v>44945</v>
      </c>
      <c r="J346" s="15">
        <f t="shared" si="181"/>
        <v>44975</v>
      </c>
      <c r="K346" s="16">
        <v>462000</v>
      </c>
      <c r="L346" s="41">
        <f t="shared" ca="1" si="180"/>
        <v>127</v>
      </c>
      <c r="M346" s="17" t="str">
        <f t="shared" ca="1" si="182"/>
        <v>Муддати тугаган</v>
      </c>
    </row>
    <row r="347" spans="1:13" hidden="1" x14ac:dyDescent="0.2">
      <c r="A347" s="12" t="s">
        <v>434</v>
      </c>
      <c r="B347" s="36">
        <v>305916248</v>
      </c>
      <c r="C347" s="13"/>
      <c r="D347" s="13"/>
      <c r="E347" s="14" t="s">
        <v>19</v>
      </c>
      <c r="F347" s="14" t="s">
        <v>119</v>
      </c>
      <c r="G347" s="14" t="s">
        <v>493</v>
      </c>
      <c r="H347" s="14" t="s">
        <v>401</v>
      </c>
      <c r="I347" s="15">
        <v>44947</v>
      </c>
      <c r="J347" s="15">
        <f t="shared" si="181"/>
        <v>44977</v>
      </c>
      <c r="K347" s="16">
        <v>9803100</v>
      </c>
      <c r="L347" s="41">
        <f t="shared" ref="L347:L350" ca="1" si="183">IF(I347&gt;0,(+$A$1-I347),)</f>
        <v>125</v>
      </c>
      <c r="M347" s="17" t="str">
        <f t="shared" ca="1" si="182"/>
        <v>Муддати тугаган</v>
      </c>
    </row>
    <row r="348" spans="1:13" hidden="1" x14ac:dyDescent="0.2">
      <c r="A348" s="12" t="s">
        <v>434</v>
      </c>
      <c r="B348" s="36">
        <v>305916248</v>
      </c>
      <c r="C348" s="13"/>
      <c r="D348" s="13"/>
      <c r="E348" s="14" t="s">
        <v>19</v>
      </c>
      <c r="F348" s="14" t="s">
        <v>119</v>
      </c>
      <c r="G348" s="14" t="s">
        <v>493</v>
      </c>
      <c r="H348" s="14" t="s">
        <v>401</v>
      </c>
      <c r="I348" s="15">
        <v>44947</v>
      </c>
      <c r="J348" s="15">
        <f t="shared" si="181"/>
        <v>44977</v>
      </c>
      <c r="K348" s="16">
        <v>14422000</v>
      </c>
      <c r="L348" s="41">
        <f t="shared" ca="1" si="183"/>
        <v>125</v>
      </c>
      <c r="M348" s="17" t="str">
        <f t="shared" ca="1" si="182"/>
        <v>Муддати тугаган</v>
      </c>
    </row>
    <row r="349" spans="1:13" hidden="1" x14ac:dyDescent="0.2">
      <c r="A349" s="12" t="s">
        <v>546</v>
      </c>
      <c r="B349" s="36">
        <v>309813509</v>
      </c>
      <c r="C349" s="13">
        <v>907778383</v>
      </c>
      <c r="D349" s="13"/>
      <c r="E349" s="14" t="s">
        <v>22</v>
      </c>
      <c r="F349" s="14" t="s">
        <v>101</v>
      </c>
      <c r="G349" s="14" t="s">
        <v>493</v>
      </c>
      <c r="H349" s="14" t="s">
        <v>238</v>
      </c>
      <c r="I349" s="15">
        <v>45012</v>
      </c>
      <c r="J349" s="15">
        <f t="shared" si="181"/>
        <v>45042</v>
      </c>
      <c r="K349" s="16">
        <v>953000</v>
      </c>
      <c r="L349" s="41">
        <f t="shared" ca="1" si="183"/>
        <v>60</v>
      </c>
      <c r="M349" s="17" t="str">
        <f t="shared" ref="M349:M353" ca="1" si="184">IF(L349=0," ",IF(L349&gt;=30,"Муддати тугаган"," "))</f>
        <v>Муддати тугаган</v>
      </c>
    </row>
    <row r="350" spans="1:13" hidden="1" x14ac:dyDescent="0.2">
      <c r="A350" s="12" t="s">
        <v>435</v>
      </c>
      <c r="B350" s="36">
        <v>308066212</v>
      </c>
      <c r="C350" s="13">
        <v>991095593</v>
      </c>
      <c r="D350" s="13"/>
      <c r="E350" s="14" t="s">
        <v>28</v>
      </c>
      <c r="F350" s="14" t="s">
        <v>28</v>
      </c>
      <c r="G350" s="14" t="s">
        <v>493</v>
      </c>
      <c r="H350" s="14" t="s">
        <v>29</v>
      </c>
      <c r="I350" s="15">
        <v>44565</v>
      </c>
      <c r="J350" s="15">
        <f t="shared" ref="J350:J353" si="185">IF(I350&gt;0,I350+30," ")</f>
        <v>44595</v>
      </c>
      <c r="K350" s="16">
        <v>500000</v>
      </c>
      <c r="L350" s="41">
        <f t="shared" ca="1" si="183"/>
        <v>507</v>
      </c>
      <c r="M350" s="17" t="str">
        <f t="shared" ca="1" si="184"/>
        <v>Муддати тугаган</v>
      </c>
    </row>
    <row r="351" spans="1:13" hidden="1" x14ac:dyDescent="0.2">
      <c r="A351" s="12" t="s">
        <v>436</v>
      </c>
      <c r="B351" s="36">
        <v>309368104</v>
      </c>
      <c r="C351" s="13">
        <v>937659294</v>
      </c>
      <c r="D351" s="13"/>
      <c r="E351" s="14" t="s">
        <v>19</v>
      </c>
      <c r="F351" s="14" t="s">
        <v>123</v>
      </c>
      <c r="G351" s="14" t="s">
        <v>493</v>
      </c>
      <c r="H351" s="14" t="s">
        <v>70</v>
      </c>
      <c r="I351" s="15">
        <v>44936</v>
      </c>
      <c r="J351" s="15">
        <f t="shared" si="185"/>
        <v>44966</v>
      </c>
      <c r="K351" s="16">
        <v>27540</v>
      </c>
      <c r="L351" s="41">
        <f t="shared" ref="L351:L353" ca="1" si="186">IF(I351&gt;0,(+$A$1-I351),)</f>
        <v>136</v>
      </c>
      <c r="M351" s="17" t="str">
        <f t="shared" ca="1" si="184"/>
        <v>Муддати тугаган</v>
      </c>
    </row>
    <row r="352" spans="1:13" hidden="1" x14ac:dyDescent="0.2">
      <c r="A352" s="12" t="s">
        <v>437</v>
      </c>
      <c r="B352" s="36">
        <v>206027288</v>
      </c>
      <c r="C352" s="13">
        <v>932287096</v>
      </c>
      <c r="D352" s="13"/>
      <c r="E352" s="14" t="s">
        <v>62</v>
      </c>
      <c r="F352" s="14" t="s">
        <v>143</v>
      </c>
      <c r="G352" s="14" t="s">
        <v>493</v>
      </c>
      <c r="H352" s="14" t="s">
        <v>66</v>
      </c>
      <c r="I352" s="15">
        <v>45021</v>
      </c>
      <c r="J352" s="15">
        <f t="shared" si="185"/>
        <v>45051</v>
      </c>
      <c r="K352" s="18">
        <v>1089925</v>
      </c>
      <c r="L352" s="41">
        <f t="shared" ca="1" si="186"/>
        <v>51</v>
      </c>
      <c r="M352" s="17" t="str">
        <f t="shared" ca="1" si="184"/>
        <v>Муддати тугаган</v>
      </c>
    </row>
    <row r="353" spans="1:13" hidden="1" x14ac:dyDescent="0.2">
      <c r="A353" s="12" t="s">
        <v>437</v>
      </c>
      <c r="B353" s="36">
        <v>206027288</v>
      </c>
      <c r="C353" s="13">
        <v>932287096</v>
      </c>
      <c r="D353" s="13"/>
      <c r="E353" s="14" t="s">
        <v>62</v>
      </c>
      <c r="F353" s="14" t="s">
        <v>62</v>
      </c>
      <c r="G353" s="14" t="s">
        <v>493</v>
      </c>
      <c r="H353" s="14" t="s">
        <v>66</v>
      </c>
      <c r="I353" s="15">
        <v>45034</v>
      </c>
      <c r="J353" s="15">
        <f t="shared" si="185"/>
        <v>45064</v>
      </c>
      <c r="K353" s="16">
        <v>1895800</v>
      </c>
      <c r="L353" s="41">
        <f t="shared" ca="1" si="186"/>
        <v>38</v>
      </c>
      <c r="M353" s="17" t="str">
        <f t="shared" ca="1" si="184"/>
        <v>Муддати тугаган</v>
      </c>
    </row>
    <row r="354" spans="1:13" hidden="1" x14ac:dyDescent="0.2">
      <c r="A354" s="21" t="s">
        <v>439</v>
      </c>
      <c r="B354" s="39">
        <v>305700382</v>
      </c>
      <c r="C354" s="22">
        <v>935601387</v>
      </c>
      <c r="D354" s="13"/>
      <c r="E354" s="23" t="s">
        <v>15</v>
      </c>
      <c r="F354" s="23" t="s">
        <v>202</v>
      </c>
      <c r="G354" s="23" t="s">
        <v>493</v>
      </c>
      <c r="H354" s="23" t="s">
        <v>290</v>
      </c>
      <c r="I354" s="24">
        <v>44557</v>
      </c>
      <c r="J354" s="24">
        <f t="shared" ref="J354:J358" si="187">IF(I354&gt;0,I354+30," ")</f>
        <v>44587</v>
      </c>
      <c r="K354" s="33">
        <v>8053850</v>
      </c>
      <c r="L354" s="42">
        <f t="shared" ref="L354:L358" ca="1" si="188">IF(I354&gt;0,(+$A$1-I354),)</f>
        <v>515</v>
      </c>
      <c r="M354" s="53" t="str">
        <f t="shared" ref="M354:M357" ca="1" si="189">IF(L354=0," ",IF(L354&gt;=30,"Муддати тугаган"," "))</f>
        <v>Муддати тугаган</v>
      </c>
    </row>
    <row r="355" spans="1:13" hidden="1" x14ac:dyDescent="0.2">
      <c r="A355" s="12" t="s">
        <v>515</v>
      </c>
      <c r="B355" s="36">
        <v>302460914</v>
      </c>
      <c r="C355" s="13">
        <v>916867007</v>
      </c>
      <c r="D355" s="13"/>
      <c r="E355" s="14" t="s">
        <v>22</v>
      </c>
      <c r="F355" s="14" t="s">
        <v>126</v>
      </c>
      <c r="G355" s="14" t="s">
        <v>493</v>
      </c>
      <c r="H355" s="14" t="s">
        <v>83</v>
      </c>
      <c r="I355" s="15">
        <v>45036</v>
      </c>
      <c r="J355" s="15">
        <f t="shared" si="187"/>
        <v>45066</v>
      </c>
      <c r="K355" s="16">
        <v>1050500</v>
      </c>
      <c r="L355" s="41">
        <f t="shared" ca="1" si="188"/>
        <v>36</v>
      </c>
      <c r="M355" s="17" t="str">
        <f t="shared" ca="1" si="189"/>
        <v>Муддати тугаган</v>
      </c>
    </row>
    <row r="356" spans="1:13" hidden="1" x14ac:dyDescent="0.2">
      <c r="A356" s="12" t="s">
        <v>440</v>
      </c>
      <c r="B356" s="36">
        <v>306517008</v>
      </c>
      <c r="C356" s="13"/>
      <c r="D356" s="13"/>
      <c r="E356" s="14" t="s">
        <v>22</v>
      </c>
      <c r="F356" s="14" t="s">
        <v>117</v>
      </c>
      <c r="G356" s="14" t="s">
        <v>493</v>
      </c>
      <c r="H356" s="14" t="s">
        <v>99</v>
      </c>
      <c r="I356" s="15">
        <v>45033</v>
      </c>
      <c r="J356" s="15">
        <f t="shared" si="187"/>
        <v>45063</v>
      </c>
      <c r="K356" s="16">
        <v>883000</v>
      </c>
      <c r="L356" s="41">
        <f t="shared" ca="1" si="188"/>
        <v>39</v>
      </c>
      <c r="M356" s="17" t="str">
        <f t="shared" ca="1" si="189"/>
        <v>Муддати тугаган</v>
      </c>
    </row>
    <row r="357" spans="1:13" hidden="1" x14ac:dyDescent="0.2">
      <c r="A357" s="12" t="s">
        <v>441</v>
      </c>
      <c r="B357" s="36">
        <v>302852552</v>
      </c>
      <c r="C357" s="13">
        <v>903028772</v>
      </c>
      <c r="D357" s="13"/>
      <c r="E357" s="14" t="s">
        <v>22</v>
      </c>
      <c r="F357" s="14" t="s">
        <v>170</v>
      </c>
      <c r="G357" s="14" t="s">
        <v>493</v>
      </c>
      <c r="H357" s="14" t="s">
        <v>149</v>
      </c>
      <c r="I357" s="15">
        <v>44998</v>
      </c>
      <c r="J357" s="15">
        <f t="shared" si="187"/>
        <v>45028</v>
      </c>
      <c r="K357" s="16">
        <v>1004050</v>
      </c>
      <c r="L357" s="41">
        <f t="shared" ca="1" si="188"/>
        <v>74</v>
      </c>
      <c r="M357" s="17" t="str">
        <f t="shared" ca="1" si="189"/>
        <v>Муддати тугаган</v>
      </c>
    </row>
    <row r="358" spans="1:13" hidden="1" x14ac:dyDescent="0.2">
      <c r="A358" s="12" t="s">
        <v>442</v>
      </c>
      <c r="B358" s="36">
        <v>302341262</v>
      </c>
      <c r="C358" s="13">
        <v>914705599</v>
      </c>
      <c r="D358" s="13"/>
      <c r="E358" s="14" t="s">
        <v>43</v>
      </c>
      <c r="F358" s="14" t="s">
        <v>138</v>
      </c>
      <c r="G358" s="14" t="s">
        <v>493</v>
      </c>
      <c r="H358" s="14" t="s">
        <v>114</v>
      </c>
      <c r="I358" s="15">
        <v>44980</v>
      </c>
      <c r="J358" s="15">
        <f t="shared" si="187"/>
        <v>45010</v>
      </c>
      <c r="K358" s="16">
        <v>12348000</v>
      </c>
      <c r="L358" s="41">
        <f t="shared" ca="1" si="188"/>
        <v>92</v>
      </c>
      <c r="M358" s="17" t="str">
        <f t="shared" ref="M358:M363" ca="1" si="190">IF(L358=0," ",IF(L358&gt;=30,"Муддати тугаган"," "))</f>
        <v>Муддати тугаган</v>
      </c>
    </row>
    <row r="359" spans="1:13" hidden="1" x14ac:dyDescent="0.2">
      <c r="A359" s="12" t="s">
        <v>443</v>
      </c>
      <c r="B359" s="36">
        <v>205161574</v>
      </c>
      <c r="C359" s="13">
        <v>907216818</v>
      </c>
      <c r="D359" s="13"/>
      <c r="E359" s="14" t="s">
        <v>43</v>
      </c>
      <c r="F359" s="14" t="s">
        <v>138</v>
      </c>
      <c r="G359" s="14" t="s">
        <v>493</v>
      </c>
      <c r="H359" s="14" t="s">
        <v>114</v>
      </c>
      <c r="I359" s="15">
        <v>44979</v>
      </c>
      <c r="J359" s="15">
        <f t="shared" ref="J359:J364" si="191">IF(I359&gt;0,I359+30," ")</f>
        <v>45009</v>
      </c>
      <c r="K359" s="16">
        <v>3733500</v>
      </c>
      <c r="L359" s="41">
        <f t="shared" ref="L359:L366" ca="1" si="192">IF(I359&gt;0,(+$A$1-I359),)</f>
        <v>93</v>
      </c>
      <c r="M359" s="17" t="str">
        <f t="shared" ca="1" si="190"/>
        <v>Муддати тугаган</v>
      </c>
    </row>
    <row r="360" spans="1:13" hidden="1" x14ac:dyDescent="0.2">
      <c r="A360" s="21" t="s">
        <v>445</v>
      </c>
      <c r="B360" s="39">
        <v>307533043</v>
      </c>
      <c r="C360" s="22">
        <v>919092424</v>
      </c>
      <c r="D360" s="13"/>
      <c r="E360" s="23" t="s">
        <v>19</v>
      </c>
      <c r="F360" s="23" t="s">
        <v>93</v>
      </c>
      <c r="G360" s="23" t="s">
        <v>493</v>
      </c>
      <c r="H360" s="23" t="s">
        <v>69</v>
      </c>
      <c r="I360" s="24">
        <v>44083</v>
      </c>
      <c r="J360" s="24">
        <f t="shared" si="191"/>
        <v>44113</v>
      </c>
      <c r="K360" s="33">
        <v>100</v>
      </c>
      <c r="L360" s="42">
        <f t="shared" ca="1" si="192"/>
        <v>989</v>
      </c>
      <c r="M360" s="53" t="str">
        <f t="shared" ca="1" si="190"/>
        <v>Муддати тугаган</v>
      </c>
    </row>
    <row r="361" spans="1:13" hidden="1" x14ac:dyDescent="0.2">
      <c r="A361" s="12" t="s">
        <v>273</v>
      </c>
      <c r="B361" s="36">
        <v>309789958</v>
      </c>
      <c r="C361" s="13"/>
      <c r="D361" s="13"/>
      <c r="E361" s="14" t="s">
        <v>62</v>
      </c>
      <c r="F361" s="14" t="s">
        <v>96</v>
      </c>
      <c r="G361" s="14" t="s">
        <v>493</v>
      </c>
      <c r="H361" s="14" t="s">
        <v>274</v>
      </c>
      <c r="I361" s="15">
        <v>44944</v>
      </c>
      <c r="J361" s="15">
        <f t="shared" si="191"/>
        <v>44974</v>
      </c>
      <c r="K361" s="16">
        <v>280000</v>
      </c>
      <c r="L361" s="41">
        <f t="shared" ca="1" si="192"/>
        <v>128</v>
      </c>
      <c r="M361" s="17" t="str">
        <f t="shared" ca="1" si="190"/>
        <v>Муддати тугаган</v>
      </c>
    </row>
    <row r="362" spans="1:13" hidden="1" x14ac:dyDescent="0.2">
      <c r="A362" s="12" t="s">
        <v>446</v>
      </c>
      <c r="B362" s="36">
        <v>200176740</v>
      </c>
      <c r="C362" s="13">
        <v>911210207</v>
      </c>
      <c r="D362" s="13"/>
      <c r="E362" s="14" t="s">
        <v>22</v>
      </c>
      <c r="F362" s="14" t="s">
        <v>88</v>
      </c>
      <c r="G362" s="14" t="s">
        <v>493</v>
      </c>
      <c r="H362" s="14" t="s">
        <v>89</v>
      </c>
      <c r="I362" s="15">
        <v>45021</v>
      </c>
      <c r="J362" s="15">
        <f t="shared" si="191"/>
        <v>45051</v>
      </c>
      <c r="K362" s="16">
        <v>2368600</v>
      </c>
      <c r="L362" s="41">
        <f t="shared" ca="1" si="192"/>
        <v>51</v>
      </c>
      <c r="M362" s="17" t="str">
        <f t="shared" ca="1" si="190"/>
        <v>Муддати тугаган</v>
      </c>
    </row>
    <row r="363" spans="1:13" hidden="1" x14ac:dyDescent="0.2">
      <c r="A363" s="12" t="s">
        <v>446</v>
      </c>
      <c r="B363" s="36">
        <v>200176740</v>
      </c>
      <c r="C363" s="13">
        <v>911210207</v>
      </c>
      <c r="D363" s="13"/>
      <c r="E363" s="14" t="s">
        <v>22</v>
      </c>
      <c r="F363" s="14" t="s">
        <v>88</v>
      </c>
      <c r="G363" s="14" t="s">
        <v>493</v>
      </c>
      <c r="H363" s="14" t="s">
        <v>89</v>
      </c>
      <c r="I363" s="15">
        <v>45042</v>
      </c>
      <c r="J363" s="15">
        <f t="shared" si="191"/>
        <v>45072</v>
      </c>
      <c r="K363" s="16">
        <v>885000</v>
      </c>
      <c r="L363" s="41">
        <f t="shared" ca="1" si="192"/>
        <v>30</v>
      </c>
      <c r="M363" s="17" t="str">
        <f t="shared" ca="1" si="190"/>
        <v>Муддати тугаган</v>
      </c>
    </row>
    <row r="364" spans="1:13" hidden="1" x14ac:dyDescent="0.2">
      <c r="A364" s="12" t="s">
        <v>448</v>
      </c>
      <c r="B364" s="36">
        <v>306739428</v>
      </c>
      <c r="C364" s="13">
        <v>990399492</v>
      </c>
      <c r="D364" s="13"/>
      <c r="E364" s="14" t="s">
        <v>53</v>
      </c>
      <c r="F364" s="14" t="s">
        <v>178</v>
      </c>
      <c r="G364" s="14" t="s">
        <v>493</v>
      </c>
      <c r="H364" s="14" t="s">
        <v>60</v>
      </c>
      <c r="I364" s="15">
        <v>44944</v>
      </c>
      <c r="J364" s="15">
        <f t="shared" si="191"/>
        <v>44974</v>
      </c>
      <c r="K364" s="18">
        <v>3860000</v>
      </c>
      <c r="L364" s="41">
        <f t="shared" ca="1" si="192"/>
        <v>128</v>
      </c>
      <c r="M364" s="17" t="str">
        <f t="shared" ref="M364:M373" ca="1" si="193">IF(L364=0," ",IF(L364&gt;=30,"Муддати тугаган"," "))</f>
        <v>Муддати тугаган</v>
      </c>
    </row>
    <row r="365" spans="1:13" hidden="1" x14ac:dyDescent="0.2">
      <c r="A365" s="12" t="s">
        <v>448</v>
      </c>
      <c r="B365" s="36">
        <v>306739428</v>
      </c>
      <c r="C365" s="13">
        <v>990399492</v>
      </c>
      <c r="D365" s="13"/>
      <c r="E365" s="14" t="s">
        <v>53</v>
      </c>
      <c r="F365" s="14" t="s">
        <v>178</v>
      </c>
      <c r="G365" s="14" t="s">
        <v>493</v>
      </c>
      <c r="H365" s="14" t="s">
        <v>60</v>
      </c>
      <c r="I365" s="15">
        <v>44923</v>
      </c>
      <c r="J365" s="15">
        <f t="shared" ref="J365:J373" si="194">IF(I365&gt;0,I365+30," ")</f>
        <v>44953</v>
      </c>
      <c r="K365" s="18">
        <v>1787600</v>
      </c>
      <c r="L365" s="41">
        <f t="shared" ca="1" si="192"/>
        <v>149</v>
      </c>
      <c r="M365" s="17" t="str">
        <f t="shared" ca="1" si="193"/>
        <v>Муддати тугаган</v>
      </c>
    </row>
    <row r="366" spans="1:13" hidden="1" x14ac:dyDescent="0.2">
      <c r="A366" s="12" t="s">
        <v>531</v>
      </c>
      <c r="B366" s="36">
        <v>306025027</v>
      </c>
      <c r="C366" s="13">
        <v>911939939</v>
      </c>
      <c r="D366" s="13"/>
      <c r="E366" s="14" t="s">
        <v>13</v>
      </c>
      <c r="F366" s="14" t="s">
        <v>186</v>
      </c>
      <c r="G366" s="14" t="s">
        <v>493</v>
      </c>
      <c r="H366" s="14" t="s">
        <v>39</v>
      </c>
      <c r="I366" s="15">
        <v>44994</v>
      </c>
      <c r="J366" s="15">
        <f t="shared" si="194"/>
        <v>45024</v>
      </c>
      <c r="K366" s="16">
        <v>633000</v>
      </c>
      <c r="L366" s="41">
        <f t="shared" ca="1" si="192"/>
        <v>78</v>
      </c>
      <c r="M366" s="17" t="str">
        <f t="shared" ca="1" si="193"/>
        <v>Муддати тугаган</v>
      </c>
    </row>
    <row r="367" spans="1:13" hidden="1" x14ac:dyDescent="0.2">
      <c r="A367" s="12" t="s">
        <v>545</v>
      </c>
      <c r="B367" s="36">
        <v>201093551</v>
      </c>
      <c r="C367" s="13">
        <v>932686222</v>
      </c>
      <c r="D367" s="13"/>
      <c r="E367" s="14" t="s">
        <v>53</v>
      </c>
      <c r="F367" s="14" t="s">
        <v>298</v>
      </c>
      <c r="G367" s="14" t="s">
        <v>493</v>
      </c>
      <c r="H367" s="14" t="s">
        <v>581</v>
      </c>
      <c r="I367" s="15">
        <v>45009</v>
      </c>
      <c r="J367" s="15">
        <f t="shared" si="194"/>
        <v>45039</v>
      </c>
      <c r="K367" s="28">
        <v>1548000</v>
      </c>
      <c r="L367" s="41">
        <f t="shared" ref="L367:L373" ca="1" si="195">IF(I367&gt;0,(+$A$1-I367),)</f>
        <v>63</v>
      </c>
      <c r="M367" s="17" t="str">
        <f t="shared" ca="1" si="193"/>
        <v>Муддати тугаган</v>
      </c>
    </row>
    <row r="368" spans="1:13" hidden="1" x14ac:dyDescent="0.2">
      <c r="A368" s="12" t="s">
        <v>573</v>
      </c>
      <c r="B368" s="36">
        <v>303550628</v>
      </c>
      <c r="C368" s="13">
        <v>909296700</v>
      </c>
      <c r="D368" s="13"/>
      <c r="E368" s="14" t="s">
        <v>11</v>
      </c>
      <c r="F368" s="14" t="s">
        <v>377</v>
      </c>
      <c r="G368" s="14" t="s">
        <v>493</v>
      </c>
      <c r="H368" s="14" t="s">
        <v>525</v>
      </c>
      <c r="I368" s="15">
        <v>45034</v>
      </c>
      <c r="J368" s="15">
        <f t="shared" si="194"/>
        <v>45064</v>
      </c>
      <c r="K368" s="16">
        <v>3350000</v>
      </c>
      <c r="L368" s="41">
        <f t="shared" ca="1" si="195"/>
        <v>38</v>
      </c>
      <c r="M368" s="17" t="str">
        <f t="shared" ca="1" si="193"/>
        <v>Муддати тугаган</v>
      </c>
    </row>
    <row r="369" spans="1:13" hidden="1" x14ac:dyDescent="0.2">
      <c r="A369" s="12" t="s">
        <v>449</v>
      </c>
      <c r="B369" s="36">
        <v>308890408</v>
      </c>
      <c r="C369" s="13"/>
      <c r="D369" s="13"/>
      <c r="E369" s="14" t="s">
        <v>53</v>
      </c>
      <c r="F369" s="14" t="s">
        <v>136</v>
      </c>
      <c r="G369" s="14" t="s">
        <v>493</v>
      </c>
      <c r="H369" s="14" t="s">
        <v>55</v>
      </c>
      <c r="I369" s="15">
        <v>44589</v>
      </c>
      <c r="J369" s="15">
        <f t="shared" si="194"/>
        <v>44619</v>
      </c>
      <c r="K369" s="16">
        <f>82016000-18119.52</f>
        <v>81997880.480000004</v>
      </c>
      <c r="L369" s="41">
        <f t="shared" ca="1" si="195"/>
        <v>483</v>
      </c>
      <c r="M369" s="17" t="str">
        <f t="shared" ca="1" si="193"/>
        <v>Муддати тугаган</v>
      </c>
    </row>
    <row r="370" spans="1:13" hidden="1" x14ac:dyDescent="0.2">
      <c r="A370" s="12" t="s">
        <v>450</v>
      </c>
      <c r="B370" s="36">
        <v>302089813</v>
      </c>
      <c r="C370" s="13"/>
      <c r="D370" s="13"/>
      <c r="E370" s="14" t="s">
        <v>43</v>
      </c>
      <c r="F370" s="14" t="s">
        <v>102</v>
      </c>
      <c r="G370" s="14" t="s">
        <v>493</v>
      </c>
      <c r="H370" s="14" t="s">
        <v>46</v>
      </c>
      <c r="I370" s="15">
        <v>45015</v>
      </c>
      <c r="J370" s="15">
        <f t="shared" si="194"/>
        <v>45045</v>
      </c>
      <c r="K370" s="16">
        <v>252500</v>
      </c>
      <c r="L370" s="41">
        <f t="shared" ca="1" si="195"/>
        <v>57</v>
      </c>
      <c r="M370" s="17" t="str">
        <f t="shared" ca="1" si="193"/>
        <v>Муддати тугаган</v>
      </c>
    </row>
    <row r="371" spans="1:13" hidden="1" x14ac:dyDescent="0.2">
      <c r="A371" s="12" t="s">
        <v>451</v>
      </c>
      <c r="B371" s="36">
        <v>206191205</v>
      </c>
      <c r="C371" s="13">
        <v>913967700</v>
      </c>
      <c r="D371" s="13"/>
      <c r="E371" s="14" t="s">
        <v>22</v>
      </c>
      <c r="F371" s="14" t="s">
        <v>170</v>
      </c>
      <c r="G371" s="14" t="s">
        <v>493</v>
      </c>
      <c r="H371" s="14" t="s">
        <v>149</v>
      </c>
      <c r="I371" s="15">
        <v>44763</v>
      </c>
      <c r="J371" s="15">
        <f t="shared" si="194"/>
        <v>44793</v>
      </c>
      <c r="K371" s="16">
        <v>542350</v>
      </c>
      <c r="L371" s="41">
        <f t="shared" ca="1" si="195"/>
        <v>309</v>
      </c>
      <c r="M371" s="17" t="str">
        <f t="shared" ca="1" si="193"/>
        <v>Муддати тугаган</v>
      </c>
    </row>
    <row r="372" spans="1:13" hidden="1" x14ac:dyDescent="0.2">
      <c r="A372" s="12" t="s">
        <v>451</v>
      </c>
      <c r="B372" s="36">
        <v>206191205</v>
      </c>
      <c r="C372" s="13">
        <v>913967700</v>
      </c>
      <c r="D372" s="13"/>
      <c r="E372" s="14" t="s">
        <v>22</v>
      </c>
      <c r="F372" s="14" t="s">
        <v>170</v>
      </c>
      <c r="G372" s="14" t="s">
        <v>493</v>
      </c>
      <c r="H372" s="14" t="s">
        <v>149</v>
      </c>
      <c r="I372" s="15">
        <v>44769</v>
      </c>
      <c r="J372" s="15">
        <f t="shared" si="194"/>
        <v>44799</v>
      </c>
      <c r="K372" s="16">
        <v>1020000</v>
      </c>
      <c r="L372" s="41">
        <f t="shared" ca="1" si="195"/>
        <v>303</v>
      </c>
      <c r="M372" s="17" t="str">
        <f t="shared" ca="1" si="193"/>
        <v>Муддати тугаган</v>
      </c>
    </row>
    <row r="373" spans="1:13" hidden="1" x14ac:dyDescent="0.2">
      <c r="A373" s="12" t="s">
        <v>452</v>
      </c>
      <c r="B373" s="36">
        <v>302981037</v>
      </c>
      <c r="C373" s="13"/>
      <c r="D373" s="13"/>
      <c r="E373" s="14" t="s">
        <v>48</v>
      </c>
      <c r="F373" s="14" t="s">
        <v>264</v>
      </c>
      <c r="G373" s="14" t="s">
        <v>493</v>
      </c>
      <c r="H373" s="14" t="s">
        <v>49</v>
      </c>
      <c r="I373" s="15">
        <v>45030</v>
      </c>
      <c r="J373" s="15">
        <f t="shared" si="194"/>
        <v>45060</v>
      </c>
      <c r="K373" s="16">
        <v>800000</v>
      </c>
      <c r="L373" s="41">
        <f t="shared" ca="1" si="195"/>
        <v>42</v>
      </c>
      <c r="M373" s="17" t="str">
        <f t="shared" ca="1" si="193"/>
        <v>Муддати тугаган</v>
      </c>
    </row>
    <row r="374" spans="1:13" hidden="1" x14ac:dyDescent="0.2">
      <c r="A374" s="12" t="s">
        <v>453</v>
      </c>
      <c r="B374" s="36">
        <v>303240166</v>
      </c>
      <c r="C374" s="13"/>
      <c r="D374" s="13"/>
      <c r="E374" s="14" t="s">
        <v>28</v>
      </c>
      <c r="F374" s="14" t="s">
        <v>158</v>
      </c>
      <c r="G374" s="14" t="s">
        <v>493</v>
      </c>
      <c r="H374" s="14" t="s">
        <v>32</v>
      </c>
      <c r="I374" s="15">
        <v>45033</v>
      </c>
      <c r="J374" s="15">
        <f t="shared" ref="J374:J380" si="196">IF(I374&gt;0,I374+30," ")</f>
        <v>45063</v>
      </c>
      <c r="K374" s="16">
        <v>71830</v>
      </c>
      <c r="L374" s="41">
        <f t="shared" ref="L374:L382" ca="1" si="197">IF(I374&gt;0,(+$A$1-I374),)</f>
        <v>39</v>
      </c>
      <c r="M374" s="17" t="str">
        <f t="shared" ref="M374:M379" ca="1" si="198">IF(L374=0," ",IF(L374&gt;=30,"Муддати тугаган"," "))</f>
        <v>Муддати тугаган</v>
      </c>
    </row>
    <row r="375" spans="1:13" hidden="1" x14ac:dyDescent="0.2">
      <c r="A375" s="12" t="s">
        <v>454</v>
      </c>
      <c r="B375" s="36">
        <v>306402530</v>
      </c>
      <c r="C375" s="13"/>
      <c r="D375" s="13"/>
      <c r="E375" s="14" t="s">
        <v>13</v>
      </c>
      <c r="F375" s="14" t="s">
        <v>455</v>
      </c>
      <c r="G375" s="14" t="s">
        <v>493</v>
      </c>
      <c r="H375" s="14" t="s">
        <v>39</v>
      </c>
      <c r="I375" s="15">
        <v>44833</v>
      </c>
      <c r="J375" s="15">
        <f t="shared" si="196"/>
        <v>44863</v>
      </c>
      <c r="K375" s="16">
        <v>6845450</v>
      </c>
      <c r="L375" s="41">
        <f t="shared" ca="1" si="197"/>
        <v>239</v>
      </c>
      <c r="M375" s="17" t="str">
        <f t="shared" ca="1" si="198"/>
        <v>Муддати тугаган</v>
      </c>
    </row>
    <row r="376" spans="1:13" hidden="1" x14ac:dyDescent="0.2">
      <c r="A376" s="12" t="s">
        <v>275</v>
      </c>
      <c r="B376" s="36">
        <v>309335184</v>
      </c>
      <c r="C376" s="13">
        <v>996797926</v>
      </c>
      <c r="D376" s="13"/>
      <c r="E376" s="14" t="s">
        <v>62</v>
      </c>
      <c r="F376" s="14" t="s">
        <v>96</v>
      </c>
      <c r="G376" s="14" t="s">
        <v>493</v>
      </c>
      <c r="H376" s="14" t="s">
        <v>274</v>
      </c>
      <c r="I376" s="15">
        <v>44931</v>
      </c>
      <c r="J376" s="15">
        <f t="shared" si="196"/>
        <v>44961</v>
      </c>
      <c r="K376" s="16">
        <v>677900</v>
      </c>
      <c r="L376" s="41">
        <f t="shared" ca="1" si="197"/>
        <v>141</v>
      </c>
      <c r="M376" s="17" t="str">
        <f t="shared" ca="1" si="198"/>
        <v>Муддати тугаган</v>
      </c>
    </row>
    <row r="377" spans="1:13" hidden="1" x14ac:dyDescent="0.2">
      <c r="A377" s="12" t="s">
        <v>456</v>
      </c>
      <c r="B377" s="36">
        <v>305751344</v>
      </c>
      <c r="C377" s="27">
        <v>983633707</v>
      </c>
      <c r="D377" s="13"/>
      <c r="E377" s="14" t="s">
        <v>11</v>
      </c>
      <c r="F377" s="14" t="s">
        <v>205</v>
      </c>
      <c r="G377" s="14" t="s">
        <v>493</v>
      </c>
      <c r="H377" s="14" t="s">
        <v>163</v>
      </c>
      <c r="I377" s="15">
        <v>44981</v>
      </c>
      <c r="J377" s="15">
        <f t="shared" si="196"/>
        <v>45011</v>
      </c>
      <c r="K377" s="16">
        <v>945000</v>
      </c>
      <c r="L377" s="41">
        <f t="shared" ca="1" si="197"/>
        <v>91</v>
      </c>
      <c r="M377" s="17" t="str">
        <f t="shared" ca="1" si="198"/>
        <v>Муддати тугаган</v>
      </c>
    </row>
    <row r="378" spans="1:13" hidden="1" x14ac:dyDescent="0.2">
      <c r="A378" s="12" t="s">
        <v>376</v>
      </c>
      <c r="B378" s="36">
        <v>309009146</v>
      </c>
      <c r="C378" s="13">
        <v>981266668</v>
      </c>
      <c r="D378" s="13"/>
      <c r="E378" s="14" t="s">
        <v>11</v>
      </c>
      <c r="F378" s="14" t="s">
        <v>377</v>
      </c>
      <c r="G378" s="14" t="s">
        <v>493</v>
      </c>
      <c r="H378" s="14" t="s">
        <v>525</v>
      </c>
      <c r="I378" s="15">
        <v>45002</v>
      </c>
      <c r="J378" s="15">
        <f t="shared" si="196"/>
        <v>45032</v>
      </c>
      <c r="K378" s="16">
        <v>627160</v>
      </c>
      <c r="L378" s="41">
        <f t="shared" ca="1" si="197"/>
        <v>70</v>
      </c>
      <c r="M378" s="17" t="str">
        <f t="shared" ca="1" si="198"/>
        <v>Муддати тугаган</v>
      </c>
    </row>
    <row r="379" spans="1:13" hidden="1" x14ac:dyDescent="0.2">
      <c r="A379" s="12" t="s">
        <v>457</v>
      </c>
      <c r="B379" s="36">
        <v>302427644</v>
      </c>
      <c r="C379" s="13">
        <v>971212202</v>
      </c>
      <c r="D379" s="13"/>
      <c r="E379" s="14" t="s">
        <v>73</v>
      </c>
      <c r="F379" s="14" t="s">
        <v>73</v>
      </c>
      <c r="G379" s="14" t="s">
        <v>493</v>
      </c>
      <c r="H379" s="14" t="s">
        <v>75</v>
      </c>
      <c r="I379" s="15">
        <v>45034</v>
      </c>
      <c r="J379" s="15">
        <f t="shared" si="196"/>
        <v>45064</v>
      </c>
      <c r="K379" s="16">
        <v>3456750</v>
      </c>
      <c r="L379" s="41">
        <f t="shared" ca="1" si="197"/>
        <v>38</v>
      </c>
      <c r="M379" s="17" t="str">
        <f t="shared" ca="1" si="198"/>
        <v>Муддати тугаган</v>
      </c>
    </row>
    <row r="380" spans="1:13" hidden="1" x14ac:dyDescent="0.2">
      <c r="A380" s="12" t="s">
        <v>458</v>
      </c>
      <c r="B380" s="36">
        <v>203130986</v>
      </c>
      <c r="C380" s="13">
        <v>999998929</v>
      </c>
      <c r="D380" s="13"/>
      <c r="E380" s="14" t="s">
        <v>22</v>
      </c>
      <c r="F380" s="14" t="s">
        <v>22</v>
      </c>
      <c r="G380" s="14" t="s">
        <v>493</v>
      </c>
      <c r="H380" s="14" t="s">
        <v>99</v>
      </c>
      <c r="I380" s="15">
        <v>45013</v>
      </c>
      <c r="J380" s="15">
        <f t="shared" si="196"/>
        <v>45043</v>
      </c>
      <c r="K380" s="16">
        <v>100</v>
      </c>
      <c r="L380" s="41">
        <f t="shared" ca="1" si="197"/>
        <v>59</v>
      </c>
      <c r="M380" s="17" t="str">
        <f t="shared" ref="M380:M387" ca="1" si="199">IF(L380=0," ",IF(L380&gt;=30,"Муддати тугаган"," "))</f>
        <v>Муддати тугаган</v>
      </c>
    </row>
    <row r="381" spans="1:13" hidden="1" x14ac:dyDescent="0.2">
      <c r="A381" s="12" t="s">
        <v>447</v>
      </c>
      <c r="B381" s="36">
        <v>305118647</v>
      </c>
      <c r="C381" s="13">
        <v>932656363</v>
      </c>
      <c r="D381" s="13"/>
      <c r="E381" s="14" t="s">
        <v>53</v>
      </c>
      <c r="F381" s="14" t="s">
        <v>178</v>
      </c>
      <c r="G381" s="14" t="s">
        <v>493</v>
      </c>
      <c r="H381" s="14" t="s">
        <v>60</v>
      </c>
      <c r="I381" s="15">
        <v>44907</v>
      </c>
      <c r="J381" s="15">
        <f t="shared" ref="J381:J387" si="200">IF(I381&gt;0,I381+30," ")</f>
        <v>44937</v>
      </c>
      <c r="K381" s="18">
        <v>1393000</v>
      </c>
      <c r="L381" s="41">
        <f t="shared" ca="1" si="197"/>
        <v>165</v>
      </c>
      <c r="M381" s="17" t="str">
        <f t="shared" ca="1" si="199"/>
        <v>Муддати тугаган</v>
      </c>
    </row>
    <row r="382" spans="1:13" hidden="1" x14ac:dyDescent="0.2">
      <c r="A382" s="12" t="s">
        <v>447</v>
      </c>
      <c r="B382" s="36">
        <v>305118647</v>
      </c>
      <c r="C382" s="13">
        <v>932656363</v>
      </c>
      <c r="D382" s="13"/>
      <c r="E382" s="14" t="s">
        <v>53</v>
      </c>
      <c r="F382" s="14" t="s">
        <v>178</v>
      </c>
      <c r="G382" s="14" t="s">
        <v>493</v>
      </c>
      <c r="H382" s="14" t="s">
        <v>60</v>
      </c>
      <c r="I382" s="15">
        <v>44921</v>
      </c>
      <c r="J382" s="15">
        <f t="shared" si="200"/>
        <v>44951</v>
      </c>
      <c r="K382" s="18">
        <v>1037000</v>
      </c>
      <c r="L382" s="41">
        <f t="shared" ca="1" si="197"/>
        <v>151</v>
      </c>
      <c r="M382" s="17" t="str">
        <f t="shared" ca="1" si="199"/>
        <v>Муддати тугаган</v>
      </c>
    </row>
    <row r="383" spans="1:13" hidden="1" x14ac:dyDescent="0.2">
      <c r="A383" s="12" t="s">
        <v>459</v>
      </c>
      <c r="B383" s="36">
        <v>308201756</v>
      </c>
      <c r="C383" s="13"/>
      <c r="D383" s="13"/>
      <c r="E383" s="14" t="s">
        <v>22</v>
      </c>
      <c r="F383" s="14" t="s">
        <v>88</v>
      </c>
      <c r="G383" s="14" t="s">
        <v>493</v>
      </c>
      <c r="H383" s="14" t="s">
        <v>89</v>
      </c>
      <c r="I383" s="15">
        <v>45041</v>
      </c>
      <c r="J383" s="15">
        <f t="shared" si="200"/>
        <v>45071</v>
      </c>
      <c r="K383" s="16">
        <v>1198500</v>
      </c>
      <c r="L383" s="41">
        <f t="shared" ref="L383:L389" ca="1" si="201">IF(I383&gt;0,(+$A$1-I383),)</f>
        <v>31</v>
      </c>
      <c r="M383" s="17" t="str">
        <f t="shared" ca="1" si="199"/>
        <v>Муддати тугаган</v>
      </c>
    </row>
    <row r="384" spans="1:13" hidden="1" x14ac:dyDescent="0.2">
      <c r="A384" s="12" t="s">
        <v>460</v>
      </c>
      <c r="B384" s="36">
        <v>305716805</v>
      </c>
      <c r="C384" s="13">
        <v>991521341</v>
      </c>
      <c r="D384" s="13"/>
      <c r="E384" s="14" t="s">
        <v>15</v>
      </c>
      <c r="F384" s="14" t="s">
        <v>144</v>
      </c>
      <c r="G384" s="14" t="s">
        <v>493</v>
      </c>
      <c r="H384" s="14" t="s">
        <v>145</v>
      </c>
      <c r="I384" s="15">
        <v>44869</v>
      </c>
      <c r="J384" s="15">
        <f t="shared" si="200"/>
        <v>44899</v>
      </c>
      <c r="K384" s="16">
        <v>5717300</v>
      </c>
      <c r="L384" s="41">
        <f t="shared" ca="1" si="201"/>
        <v>203</v>
      </c>
      <c r="M384" s="17" t="str">
        <f t="shared" ca="1" si="199"/>
        <v>Муддати тугаган</v>
      </c>
    </row>
    <row r="385" spans="1:13" hidden="1" x14ac:dyDescent="0.2">
      <c r="A385" s="12" t="s">
        <v>461</v>
      </c>
      <c r="B385" s="36">
        <v>303912531</v>
      </c>
      <c r="C385" s="26">
        <v>914266993</v>
      </c>
      <c r="D385" s="13"/>
      <c r="E385" s="14" t="s">
        <v>15</v>
      </c>
      <c r="F385" s="14" t="s">
        <v>144</v>
      </c>
      <c r="G385" s="14" t="s">
        <v>493</v>
      </c>
      <c r="H385" s="14" t="s">
        <v>145</v>
      </c>
      <c r="I385" s="15">
        <v>45041</v>
      </c>
      <c r="J385" s="15">
        <f t="shared" si="200"/>
        <v>45071</v>
      </c>
      <c r="K385" s="16">
        <v>1146200</v>
      </c>
      <c r="L385" s="41">
        <f t="shared" ca="1" si="201"/>
        <v>31</v>
      </c>
      <c r="M385" s="17" t="str">
        <f t="shared" ca="1" si="199"/>
        <v>Муддати тугаган</v>
      </c>
    </row>
    <row r="386" spans="1:13" hidden="1" x14ac:dyDescent="0.2">
      <c r="A386" s="12" t="s">
        <v>462</v>
      </c>
      <c r="B386" s="36">
        <v>302162407</v>
      </c>
      <c r="C386" s="13"/>
      <c r="D386" s="13"/>
      <c r="E386" s="14" t="s">
        <v>15</v>
      </c>
      <c r="F386" s="14" t="s">
        <v>144</v>
      </c>
      <c r="G386" s="14" t="s">
        <v>493</v>
      </c>
      <c r="H386" s="14" t="s">
        <v>145</v>
      </c>
      <c r="I386" s="15">
        <v>44728</v>
      </c>
      <c r="J386" s="15">
        <f t="shared" si="200"/>
        <v>44758</v>
      </c>
      <c r="K386" s="16">
        <v>5440000</v>
      </c>
      <c r="L386" s="41">
        <f t="shared" ca="1" si="201"/>
        <v>344</v>
      </c>
      <c r="M386" s="17" t="str">
        <f t="shared" ca="1" si="199"/>
        <v>Муддати тугаган</v>
      </c>
    </row>
    <row r="387" spans="1:13" hidden="1" x14ac:dyDescent="0.2">
      <c r="A387" s="12" t="s">
        <v>570</v>
      </c>
      <c r="B387" s="36">
        <v>204676764</v>
      </c>
      <c r="C387" s="13">
        <v>912770199</v>
      </c>
      <c r="D387" s="13"/>
      <c r="E387" s="14" t="s">
        <v>15</v>
      </c>
      <c r="F387" s="14" t="s">
        <v>144</v>
      </c>
      <c r="G387" s="14" t="s">
        <v>493</v>
      </c>
      <c r="H387" s="14" t="s">
        <v>145</v>
      </c>
      <c r="I387" s="15">
        <v>45029</v>
      </c>
      <c r="J387" s="15">
        <f t="shared" si="200"/>
        <v>45059</v>
      </c>
      <c r="K387" s="16">
        <v>2782000</v>
      </c>
      <c r="L387" s="41">
        <f t="shared" ca="1" si="201"/>
        <v>43</v>
      </c>
      <c r="M387" s="17" t="str">
        <f t="shared" ca="1" si="199"/>
        <v>Муддати тугаган</v>
      </c>
    </row>
    <row r="388" spans="1:13" hidden="1" x14ac:dyDescent="0.2">
      <c r="A388" s="12" t="s">
        <v>534</v>
      </c>
      <c r="B388" s="36">
        <v>933084021</v>
      </c>
      <c r="C388" s="13"/>
      <c r="D388" s="13"/>
      <c r="E388" s="14" t="s">
        <v>13</v>
      </c>
      <c r="F388" s="14" t="s">
        <v>186</v>
      </c>
      <c r="G388" s="14" t="s">
        <v>493</v>
      </c>
      <c r="H388" s="14" t="s">
        <v>39</v>
      </c>
      <c r="I388" s="15">
        <v>44995</v>
      </c>
      <c r="J388" s="15">
        <f t="shared" ref="J388:J393" si="202">IF(I388&gt;0,I388+30," ")</f>
        <v>45025</v>
      </c>
      <c r="K388" s="16">
        <v>419000</v>
      </c>
      <c r="L388" s="41">
        <f t="shared" ca="1" si="201"/>
        <v>77</v>
      </c>
      <c r="M388" s="17" t="str">
        <f t="shared" ref="M388:M392" ca="1" si="203">IF(L388=0," ",IF(L388&gt;=30,"Муддати тугаган"," "))</f>
        <v>Муддати тугаган</v>
      </c>
    </row>
    <row r="389" spans="1:13" hidden="1" x14ac:dyDescent="0.2">
      <c r="A389" s="21" t="s">
        <v>463</v>
      </c>
      <c r="B389" s="39">
        <v>204180670</v>
      </c>
      <c r="C389" s="71"/>
      <c r="D389" s="13"/>
      <c r="E389" s="23" t="s">
        <v>62</v>
      </c>
      <c r="F389" s="23" t="s">
        <v>159</v>
      </c>
      <c r="G389" s="23" t="s">
        <v>493</v>
      </c>
      <c r="H389" s="23" t="s">
        <v>63</v>
      </c>
      <c r="I389" s="24">
        <v>44392</v>
      </c>
      <c r="J389" s="24">
        <f t="shared" si="202"/>
        <v>44422</v>
      </c>
      <c r="K389" s="33">
        <v>20000000</v>
      </c>
      <c r="L389" s="42">
        <f t="shared" ca="1" si="201"/>
        <v>680</v>
      </c>
      <c r="M389" s="53" t="str">
        <f t="shared" ca="1" si="203"/>
        <v>Муддати тугаган</v>
      </c>
    </row>
    <row r="390" spans="1:13" hidden="1" x14ac:dyDescent="0.2">
      <c r="A390" s="12" t="s">
        <v>464</v>
      </c>
      <c r="B390" s="38">
        <v>309730636</v>
      </c>
      <c r="C390" s="20">
        <v>936147717</v>
      </c>
      <c r="D390" s="13"/>
      <c r="E390" s="14" t="s">
        <v>41</v>
      </c>
      <c r="F390" s="14" t="s">
        <v>129</v>
      </c>
      <c r="G390" s="14" t="s">
        <v>493</v>
      </c>
      <c r="H390" s="14" t="s">
        <v>52</v>
      </c>
      <c r="I390" s="15">
        <v>45041</v>
      </c>
      <c r="J390" s="15">
        <f t="shared" si="202"/>
        <v>45071</v>
      </c>
      <c r="K390" s="16">
        <v>3163025</v>
      </c>
      <c r="L390" s="41">
        <f t="shared" ref="L390:L395" ca="1" si="204">IF(I390&gt;0,(+$A$1-I390),)</f>
        <v>31</v>
      </c>
      <c r="M390" s="17" t="str">
        <f t="shared" ca="1" si="203"/>
        <v>Муддати тугаган</v>
      </c>
    </row>
    <row r="391" spans="1:13" hidden="1" x14ac:dyDescent="0.2">
      <c r="A391" s="12" t="s">
        <v>465</v>
      </c>
      <c r="B391" s="36">
        <v>309064150</v>
      </c>
      <c r="C391" s="13"/>
      <c r="D391" s="13"/>
      <c r="E391" s="14" t="s">
        <v>53</v>
      </c>
      <c r="F391" s="14" t="s">
        <v>178</v>
      </c>
      <c r="G391" s="14" t="s">
        <v>493</v>
      </c>
      <c r="H391" s="14" t="s">
        <v>60</v>
      </c>
      <c r="I391" s="15">
        <v>44881</v>
      </c>
      <c r="J391" s="15">
        <f t="shared" si="202"/>
        <v>44911</v>
      </c>
      <c r="K391" s="18">
        <v>4010400</v>
      </c>
      <c r="L391" s="41">
        <f t="shared" ca="1" si="204"/>
        <v>191</v>
      </c>
      <c r="M391" s="17" t="str">
        <f t="shared" ca="1" si="203"/>
        <v>Муддати тугаган</v>
      </c>
    </row>
    <row r="392" spans="1:13" hidden="1" x14ac:dyDescent="0.2">
      <c r="A392" s="12" t="s">
        <v>466</v>
      </c>
      <c r="B392" s="36">
        <v>302914442</v>
      </c>
      <c r="C392" s="13">
        <v>903109818</v>
      </c>
      <c r="D392" s="13"/>
      <c r="E392" s="14" t="s">
        <v>13</v>
      </c>
      <c r="F392" s="14" t="s">
        <v>13</v>
      </c>
      <c r="G392" s="14" t="s">
        <v>493</v>
      </c>
      <c r="H392" s="14" t="s">
        <v>14</v>
      </c>
      <c r="I392" s="15">
        <v>44917</v>
      </c>
      <c r="J392" s="15">
        <f t="shared" si="202"/>
        <v>44947</v>
      </c>
      <c r="K392" s="16">
        <v>9951250</v>
      </c>
      <c r="L392" s="41">
        <f t="shared" ca="1" si="204"/>
        <v>155</v>
      </c>
      <c r="M392" s="17" t="str">
        <f t="shared" ca="1" si="203"/>
        <v>Муддати тугаган</v>
      </c>
    </row>
    <row r="393" spans="1:13" hidden="1" x14ac:dyDescent="0.2">
      <c r="A393" s="12" t="s">
        <v>467</v>
      </c>
      <c r="B393" s="36">
        <v>306056677</v>
      </c>
      <c r="C393" s="13">
        <v>973613732</v>
      </c>
      <c r="D393" s="13"/>
      <c r="E393" s="14" t="s">
        <v>15</v>
      </c>
      <c r="F393" s="14" t="s">
        <v>299</v>
      </c>
      <c r="G393" s="14" t="s">
        <v>493</v>
      </c>
      <c r="H393" s="14" t="s">
        <v>253</v>
      </c>
      <c r="I393" s="15">
        <v>44910</v>
      </c>
      <c r="J393" s="15">
        <f t="shared" si="202"/>
        <v>44940</v>
      </c>
      <c r="K393" s="18">
        <v>8740200</v>
      </c>
      <c r="L393" s="41">
        <f t="shared" ca="1" si="204"/>
        <v>162</v>
      </c>
      <c r="M393" s="17" t="str">
        <f t="shared" ref="M393:M403" ca="1" si="205">IF(L393=0," ",IF(L393&gt;=30,"Муддати тугаган"," "))</f>
        <v>Муддати тугаган</v>
      </c>
    </row>
    <row r="394" spans="1:13" hidden="1" x14ac:dyDescent="0.2">
      <c r="A394" s="12" t="s">
        <v>468</v>
      </c>
      <c r="B394" s="36">
        <v>302697491</v>
      </c>
      <c r="C394" s="13">
        <v>913450151</v>
      </c>
      <c r="D394" s="13"/>
      <c r="E394" s="14" t="s">
        <v>53</v>
      </c>
      <c r="F394" s="14" t="s">
        <v>178</v>
      </c>
      <c r="G394" s="14" t="s">
        <v>493</v>
      </c>
      <c r="H394" s="14" t="s">
        <v>60</v>
      </c>
      <c r="I394" s="15">
        <v>44817</v>
      </c>
      <c r="J394" s="15">
        <f t="shared" ref="J394:J403" si="206">IF(I394&gt;0,I394+30," ")</f>
        <v>44847</v>
      </c>
      <c r="K394" s="16">
        <v>2485700</v>
      </c>
      <c r="L394" s="41">
        <f t="shared" ca="1" si="204"/>
        <v>255</v>
      </c>
      <c r="M394" s="17" t="str">
        <f t="shared" ca="1" si="205"/>
        <v>Муддати тугаган</v>
      </c>
    </row>
    <row r="395" spans="1:13" hidden="1" x14ac:dyDescent="0.2">
      <c r="A395" s="12" t="s">
        <v>468</v>
      </c>
      <c r="B395" s="36">
        <v>302697491</v>
      </c>
      <c r="C395" s="13">
        <v>913450151</v>
      </c>
      <c r="D395" s="13"/>
      <c r="E395" s="14" t="s">
        <v>53</v>
      </c>
      <c r="F395" s="14" t="s">
        <v>178</v>
      </c>
      <c r="G395" s="14" t="s">
        <v>493</v>
      </c>
      <c r="H395" s="14" t="s">
        <v>60</v>
      </c>
      <c r="I395" s="15">
        <v>44796</v>
      </c>
      <c r="J395" s="15">
        <f t="shared" si="206"/>
        <v>44826</v>
      </c>
      <c r="K395" s="16">
        <v>810200</v>
      </c>
      <c r="L395" s="41">
        <f t="shared" ca="1" si="204"/>
        <v>276</v>
      </c>
      <c r="M395" s="17" t="str">
        <f t="shared" ca="1" si="205"/>
        <v>Муддати тугаган</v>
      </c>
    </row>
    <row r="396" spans="1:13" hidden="1" x14ac:dyDescent="0.2">
      <c r="A396" s="12" t="s">
        <v>469</v>
      </c>
      <c r="B396" s="36">
        <v>305088194</v>
      </c>
      <c r="C396" s="13">
        <v>992657755</v>
      </c>
      <c r="D396" s="13"/>
      <c r="E396" s="14" t="s">
        <v>34</v>
      </c>
      <c r="F396" s="14" t="s">
        <v>134</v>
      </c>
      <c r="G396" s="14" t="s">
        <v>493</v>
      </c>
      <c r="H396" s="14" t="s">
        <v>35</v>
      </c>
      <c r="I396" s="15">
        <v>44932</v>
      </c>
      <c r="J396" s="15">
        <f t="shared" si="206"/>
        <v>44962</v>
      </c>
      <c r="K396" s="16">
        <v>534000</v>
      </c>
      <c r="L396" s="41">
        <f t="shared" ref="L396:L403" ca="1" si="207">IF(I396&gt;0,(+$A$1-I396),)</f>
        <v>140</v>
      </c>
      <c r="M396" s="17" t="str">
        <f t="shared" ca="1" si="205"/>
        <v>Муддати тугаган</v>
      </c>
    </row>
    <row r="397" spans="1:13" hidden="1" x14ac:dyDescent="0.2">
      <c r="A397" s="12" t="s">
        <v>469</v>
      </c>
      <c r="B397" s="36">
        <v>305088194</v>
      </c>
      <c r="C397" s="13">
        <v>992657755</v>
      </c>
      <c r="D397" s="13"/>
      <c r="E397" s="14" t="s">
        <v>34</v>
      </c>
      <c r="F397" s="14" t="s">
        <v>134</v>
      </c>
      <c r="G397" s="14" t="s">
        <v>493</v>
      </c>
      <c r="H397" s="14" t="s">
        <v>35</v>
      </c>
      <c r="I397" s="15">
        <v>44904</v>
      </c>
      <c r="J397" s="15">
        <f t="shared" si="206"/>
        <v>44934</v>
      </c>
      <c r="K397" s="16">
        <v>599500</v>
      </c>
      <c r="L397" s="41">
        <f t="shared" ca="1" si="207"/>
        <v>168</v>
      </c>
      <c r="M397" s="17" t="str">
        <f t="shared" ca="1" si="205"/>
        <v>Муддати тугаган</v>
      </c>
    </row>
    <row r="398" spans="1:13" hidden="1" x14ac:dyDescent="0.2">
      <c r="A398" s="12" t="s">
        <v>470</v>
      </c>
      <c r="B398" s="36">
        <v>303412473</v>
      </c>
      <c r="C398" s="13">
        <v>990019200</v>
      </c>
      <c r="D398" s="13"/>
      <c r="E398" s="14" t="s">
        <v>28</v>
      </c>
      <c r="F398" s="14" t="s">
        <v>281</v>
      </c>
      <c r="G398" s="14" t="s">
        <v>493</v>
      </c>
      <c r="H398" s="14" t="s">
        <v>33</v>
      </c>
      <c r="I398" s="15">
        <v>44580</v>
      </c>
      <c r="J398" s="15">
        <f t="shared" si="206"/>
        <v>44610</v>
      </c>
      <c r="K398" s="16">
        <v>1479500</v>
      </c>
      <c r="L398" s="41">
        <f t="shared" ca="1" si="207"/>
        <v>492</v>
      </c>
      <c r="M398" s="17" t="str">
        <f t="shared" ca="1" si="205"/>
        <v>Муддати тугаган</v>
      </c>
    </row>
    <row r="399" spans="1:13" hidden="1" x14ac:dyDescent="0.2">
      <c r="A399" s="12" t="s">
        <v>471</v>
      </c>
      <c r="B399" s="36">
        <v>309169763</v>
      </c>
      <c r="C399" s="13">
        <v>995013111</v>
      </c>
      <c r="D399" s="13"/>
      <c r="E399" s="14" t="s">
        <v>15</v>
      </c>
      <c r="F399" s="14" t="s">
        <v>16</v>
      </c>
      <c r="G399" s="14" t="s">
        <v>493</v>
      </c>
      <c r="H399" s="14" t="s">
        <v>17</v>
      </c>
      <c r="I399" s="15">
        <v>44844</v>
      </c>
      <c r="J399" s="15">
        <f t="shared" si="206"/>
        <v>44874</v>
      </c>
      <c r="K399" s="16">
        <v>1005200</v>
      </c>
      <c r="L399" s="41">
        <f t="shared" ca="1" si="207"/>
        <v>228</v>
      </c>
      <c r="M399" s="17" t="str">
        <f t="shared" ca="1" si="205"/>
        <v>Муддати тугаган</v>
      </c>
    </row>
    <row r="400" spans="1:13" hidden="1" x14ac:dyDescent="0.2">
      <c r="A400" s="21" t="s">
        <v>472</v>
      </c>
      <c r="B400" s="39">
        <v>207126931</v>
      </c>
      <c r="C400" s="22">
        <v>981262656</v>
      </c>
      <c r="D400" s="13"/>
      <c r="E400" s="23" t="s">
        <v>11</v>
      </c>
      <c r="F400" s="23" t="s">
        <v>131</v>
      </c>
      <c r="G400" s="23" t="s">
        <v>493</v>
      </c>
      <c r="H400" s="23" t="s">
        <v>473</v>
      </c>
      <c r="I400" s="24">
        <v>44103</v>
      </c>
      <c r="J400" s="24">
        <f t="shared" si="206"/>
        <v>44133</v>
      </c>
      <c r="K400" s="33">
        <v>3000</v>
      </c>
      <c r="L400" s="42">
        <f t="shared" ca="1" si="207"/>
        <v>969</v>
      </c>
      <c r="M400" s="53" t="str">
        <f t="shared" ca="1" si="205"/>
        <v>Муддати тугаган</v>
      </c>
    </row>
    <row r="401" spans="1:13" hidden="1" x14ac:dyDescent="0.2">
      <c r="A401" s="12" t="s">
        <v>476</v>
      </c>
      <c r="B401" s="36">
        <v>300460647</v>
      </c>
      <c r="C401" s="13">
        <v>979900284</v>
      </c>
      <c r="D401" s="13"/>
      <c r="E401" s="14" t="s">
        <v>28</v>
      </c>
      <c r="F401" s="14" t="s">
        <v>477</v>
      </c>
      <c r="G401" s="14" t="s">
        <v>493</v>
      </c>
      <c r="H401" s="14" t="s">
        <v>333</v>
      </c>
      <c r="I401" s="15">
        <v>44847</v>
      </c>
      <c r="J401" s="15">
        <f t="shared" si="206"/>
        <v>44877</v>
      </c>
      <c r="K401" s="18">
        <v>1124100</v>
      </c>
      <c r="L401" s="41">
        <f t="shared" ca="1" si="207"/>
        <v>225</v>
      </c>
      <c r="M401" s="17" t="str">
        <f t="shared" ca="1" si="205"/>
        <v>Муддати тугаган</v>
      </c>
    </row>
    <row r="402" spans="1:13" hidden="1" x14ac:dyDescent="0.2">
      <c r="A402" s="12" t="s">
        <v>476</v>
      </c>
      <c r="B402" s="36">
        <v>300460647</v>
      </c>
      <c r="C402" s="13">
        <v>979900284</v>
      </c>
      <c r="D402" s="13"/>
      <c r="E402" s="14" t="s">
        <v>28</v>
      </c>
      <c r="F402" s="14" t="s">
        <v>477</v>
      </c>
      <c r="G402" s="14" t="s">
        <v>493</v>
      </c>
      <c r="H402" s="14" t="s">
        <v>333</v>
      </c>
      <c r="I402" s="15">
        <v>44862</v>
      </c>
      <c r="J402" s="15">
        <f t="shared" si="206"/>
        <v>44892</v>
      </c>
      <c r="K402" s="18">
        <v>1124100</v>
      </c>
      <c r="L402" s="41">
        <f t="shared" ca="1" si="207"/>
        <v>210</v>
      </c>
      <c r="M402" s="17" t="str">
        <f t="shared" ca="1" si="205"/>
        <v>Муддати тугаган</v>
      </c>
    </row>
    <row r="403" spans="1:13" hidden="1" x14ac:dyDescent="0.2">
      <c r="A403" s="12" t="s">
        <v>478</v>
      </c>
      <c r="B403" s="36">
        <v>206988937</v>
      </c>
      <c r="C403" s="13">
        <v>998586800</v>
      </c>
      <c r="D403" s="13"/>
      <c r="E403" s="14" t="s">
        <v>11</v>
      </c>
      <c r="F403" s="14" t="s">
        <v>194</v>
      </c>
      <c r="G403" s="14" t="s">
        <v>493</v>
      </c>
      <c r="H403" s="14" t="s">
        <v>120</v>
      </c>
      <c r="I403" s="15">
        <v>45035</v>
      </c>
      <c r="J403" s="15">
        <f t="shared" si="206"/>
        <v>45065</v>
      </c>
      <c r="K403" s="18">
        <v>13494500</v>
      </c>
      <c r="L403" s="41">
        <f t="shared" ca="1" si="207"/>
        <v>37</v>
      </c>
      <c r="M403" s="17" t="str">
        <f t="shared" ca="1" si="205"/>
        <v>Муддати тугаган</v>
      </c>
    </row>
    <row r="404" spans="1:13" hidden="1" x14ac:dyDescent="0.2">
      <c r="A404" s="29" t="s">
        <v>479</v>
      </c>
      <c r="B404" s="37">
        <v>200069295</v>
      </c>
      <c r="C404" s="13">
        <v>990117500</v>
      </c>
      <c r="D404" s="13"/>
      <c r="E404" s="14" t="s">
        <v>53</v>
      </c>
      <c r="F404" s="14" t="s">
        <v>178</v>
      </c>
      <c r="G404" s="14" t="s">
        <v>493</v>
      </c>
      <c r="H404" s="14" t="s">
        <v>60</v>
      </c>
      <c r="I404" s="15">
        <v>44992</v>
      </c>
      <c r="J404" s="15">
        <f t="shared" ref="J404:J410" si="208">IF(I404&gt;0,I404+30," ")</f>
        <v>45022</v>
      </c>
      <c r="K404" s="16">
        <v>3498700</v>
      </c>
      <c r="L404" s="41">
        <f t="shared" ref="L404:L411" ca="1" si="209">IF(I404&gt;0,(+$A$1-I404),)</f>
        <v>80</v>
      </c>
      <c r="M404" s="17" t="str">
        <f t="shared" ref="M404:M410" ca="1" si="210">IF(L404=0," ",IF(L404&gt;=30,"Муддати тугаган"," "))</f>
        <v>Муддати тугаган</v>
      </c>
    </row>
    <row r="405" spans="1:13" hidden="1" x14ac:dyDescent="0.2">
      <c r="A405" s="12" t="s">
        <v>482</v>
      </c>
      <c r="B405" s="36">
        <v>200252963</v>
      </c>
      <c r="C405" s="13"/>
      <c r="D405" s="13"/>
      <c r="E405" s="14" t="s">
        <v>28</v>
      </c>
      <c r="F405" s="14" t="s">
        <v>481</v>
      </c>
      <c r="G405" s="14" t="s">
        <v>493</v>
      </c>
      <c r="H405" s="14" t="s">
        <v>475</v>
      </c>
      <c r="I405" s="15">
        <v>45041</v>
      </c>
      <c r="J405" s="15">
        <f t="shared" si="208"/>
        <v>45071</v>
      </c>
      <c r="K405" s="28">
        <v>187385</v>
      </c>
      <c r="L405" s="41">
        <f t="shared" ca="1" si="209"/>
        <v>31</v>
      </c>
      <c r="M405" s="17" t="str">
        <f t="shared" ca="1" si="210"/>
        <v>Муддати тугаган</v>
      </c>
    </row>
    <row r="406" spans="1:13" hidden="1" x14ac:dyDescent="0.2">
      <c r="A406" s="12" t="s">
        <v>172</v>
      </c>
      <c r="B406" s="36">
        <v>203643141</v>
      </c>
      <c r="C406" s="13">
        <v>935904606</v>
      </c>
      <c r="D406" s="13"/>
      <c r="E406" s="14" t="s">
        <v>19</v>
      </c>
      <c r="F406" s="14" t="s">
        <v>173</v>
      </c>
      <c r="G406" s="14" t="s">
        <v>493</v>
      </c>
      <c r="H406" s="14" t="s">
        <v>72</v>
      </c>
      <c r="I406" s="15">
        <v>44935</v>
      </c>
      <c r="J406" s="15">
        <f t="shared" si="208"/>
        <v>44965</v>
      </c>
      <c r="K406" s="16">
        <v>2100900</v>
      </c>
      <c r="L406" s="41">
        <f t="shared" ca="1" si="209"/>
        <v>137</v>
      </c>
      <c r="M406" s="17" t="str">
        <f t="shared" ca="1" si="210"/>
        <v>Муддати тугаган</v>
      </c>
    </row>
    <row r="407" spans="1:13" hidden="1" x14ac:dyDescent="0.2">
      <c r="A407" s="12" t="s">
        <v>483</v>
      </c>
      <c r="B407" s="36">
        <v>303091068</v>
      </c>
      <c r="C407" s="13">
        <v>995377702</v>
      </c>
      <c r="D407" s="13"/>
      <c r="E407" s="14" t="s">
        <v>73</v>
      </c>
      <c r="F407" s="14" t="s">
        <v>141</v>
      </c>
      <c r="G407" s="14" t="s">
        <v>493</v>
      </c>
      <c r="H407" s="14" t="s">
        <v>74</v>
      </c>
      <c r="I407" s="15">
        <v>44972</v>
      </c>
      <c r="J407" s="15">
        <f t="shared" si="208"/>
        <v>45002</v>
      </c>
      <c r="K407" s="18">
        <v>1788250</v>
      </c>
      <c r="L407" s="41">
        <f t="shared" ca="1" si="209"/>
        <v>100</v>
      </c>
      <c r="M407" s="17" t="str">
        <f t="shared" ca="1" si="210"/>
        <v>Муддати тугаган</v>
      </c>
    </row>
    <row r="408" spans="1:13" hidden="1" x14ac:dyDescent="0.2">
      <c r="A408" s="12" t="s">
        <v>483</v>
      </c>
      <c r="B408" s="36">
        <v>303091068</v>
      </c>
      <c r="C408" s="13">
        <v>995377702</v>
      </c>
      <c r="D408" s="13"/>
      <c r="E408" s="14" t="s">
        <v>73</v>
      </c>
      <c r="F408" s="14" t="s">
        <v>141</v>
      </c>
      <c r="G408" s="14" t="s">
        <v>493</v>
      </c>
      <c r="H408" s="14" t="s">
        <v>74</v>
      </c>
      <c r="I408" s="15">
        <v>44988</v>
      </c>
      <c r="J408" s="15">
        <f t="shared" si="208"/>
        <v>45018</v>
      </c>
      <c r="K408" s="18">
        <v>1660000</v>
      </c>
      <c r="L408" s="41">
        <f t="shared" ca="1" si="209"/>
        <v>84</v>
      </c>
      <c r="M408" s="17" t="str">
        <f t="shared" ca="1" si="210"/>
        <v>Муддати тугаган</v>
      </c>
    </row>
    <row r="409" spans="1:13" hidden="1" x14ac:dyDescent="0.2">
      <c r="A409" s="12" t="s">
        <v>483</v>
      </c>
      <c r="B409" s="36">
        <v>303091068</v>
      </c>
      <c r="C409" s="13">
        <v>995377702</v>
      </c>
      <c r="D409" s="13"/>
      <c r="E409" s="14" t="s">
        <v>73</v>
      </c>
      <c r="F409" s="14" t="s">
        <v>141</v>
      </c>
      <c r="G409" s="14" t="s">
        <v>493</v>
      </c>
      <c r="H409" s="14" t="s">
        <v>74</v>
      </c>
      <c r="I409" s="15">
        <v>45016</v>
      </c>
      <c r="J409" s="15">
        <f t="shared" si="208"/>
        <v>45046</v>
      </c>
      <c r="K409" s="18">
        <v>1625000</v>
      </c>
      <c r="L409" s="41">
        <f t="shared" ca="1" si="209"/>
        <v>56</v>
      </c>
      <c r="M409" s="17" t="str">
        <f t="shared" ca="1" si="210"/>
        <v>Муддати тугаган</v>
      </c>
    </row>
    <row r="410" spans="1:13" hidden="1" x14ac:dyDescent="0.2">
      <c r="A410" s="12" t="s">
        <v>485</v>
      </c>
      <c r="B410" s="36">
        <v>308007774</v>
      </c>
      <c r="C410" s="13">
        <v>944282301</v>
      </c>
      <c r="D410" s="13"/>
      <c r="E410" s="14" t="s">
        <v>15</v>
      </c>
      <c r="F410" s="14" t="s">
        <v>16</v>
      </c>
      <c r="G410" s="14" t="s">
        <v>493</v>
      </c>
      <c r="H410" s="14" t="s">
        <v>17</v>
      </c>
      <c r="I410" s="15">
        <v>45042</v>
      </c>
      <c r="J410" s="15">
        <f t="shared" si="208"/>
        <v>45072</v>
      </c>
      <c r="K410" s="16">
        <v>5373800</v>
      </c>
      <c r="L410" s="41">
        <f t="shared" ca="1" si="209"/>
        <v>30</v>
      </c>
      <c r="M410" s="17" t="str">
        <f t="shared" ca="1" si="210"/>
        <v>Муддати тугаган</v>
      </c>
    </row>
    <row r="411" spans="1:13" hidden="1" x14ac:dyDescent="0.2">
      <c r="A411" s="21" t="s">
        <v>486</v>
      </c>
      <c r="B411" s="39">
        <v>202510918</v>
      </c>
      <c r="C411" s="22"/>
      <c r="D411" s="13"/>
      <c r="E411" s="23" t="s">
        <v>19</v>
      </c>
      <c r="F411" s="23" t="s">
        <v>139</v>
      </c>
      <c r="G411" s="23" t="s">
        <v>493</v>
      </c>
      <c r="H411" s="23" t="s">
        <v>71</v>
      </c>
      <c r="I411" s="24">
        <v>44432</v>
      </c>
      <c r="J411" s="24">
        <f t="shared" ref="J411:J412" si="211">IF(I411&gt;0,I411+30," ")</f>
        <v>44462</v>
      </c>
      <c r="K411" s="33">
        <v>200000</v>
      </c>
      <c r="L411" s="42">
        <f t="shared" ca="1" si="209"/>
        <v>640</v>
      </c>
      <c r="M411" s="53" t="str">
        <f t="shared" ref="M411:M412" ca="1" si="212">IF(L411=0," ",IF(L411&gt;=30,"Муддати тугаган"," "))</f>
        <v>Муддати тугаган</v>
      </c>
    </row>
    <row r="412" spans="1:13" hidden="1" x14ac:dyDescent="0.2">
      <c r="A412" s="29" t="s">
        <v>487</v>
      </c>
      <c r="B412" s="37">
        <v>200084563</v>
      </c>
      <c r="C412" s="13"/>
      <c r="D412" s="13"/>
      <c r="E412" s="14" t="s">
        <v>53</v>
      </c>
      <c r="F412" s="14" t="s">
        <v>178</v>
      </c>
      <c r="G412" s="14" t="s">
        <v>493</v>
      </c>
      <c r="H412" s="14" t="s">
        <v>58</v>
      </c>
      <c r="I412" s="15">
        <v>44716</v>
      </c>
      <c r="J412" s="15">
        <f t="shared" si="211"/>
        <v>44746</v>
      </c>
      <c r="K412" s="16">
        <v>27360000</v>
      </c>
      <c r="L412" s="41">
        <f t="shared" ref="L412" ca="1" si="213">IF(I412&gt;0,(+$A$1-I412),)</f>
        <v>356</v>
      </c>
      <c r="M412" s="17" t="str">
        <f t="shared" ca="1" si="212"/>
        <v>Муддати тугаган</v>
      </c>
    </row>
    <row r="413" spans="1:13" hidden="1" x14ac:dyDescent="0.2">
      <c r="A413" s="12" t="s">
        <v>577</v>
      </c>
      <c r="B413" s="36">
        <v>200298114</v>
      </c>
      <c r="C413" s="13">
        <v>944362961</v>
      </c>
      <c r="D413" s="13"/>
      <c r="E413" s="14" t="s">
        <v>28</v>
      </c>
      <c r="F413" s="14" t="s">
        <v>281</v>
      </c>
      <c r="G413" s="14" t="s">
        <v>493</v>
      </c>
      <c r="H413" s="14" t="s">
        <v>521</v>
      </c>
      <c r="I413" s="15">
        <v>45035</v>
      </c>
      <c r="J413" s="15">
        <f t="shared" ref="J413:J414" si="214">IF(I413&gt;0,I413+30," ")</f>
        <v>45065</v>
      </c>
      <c r="K413" s="16">
        <v>14022500</v>
      </c>
      <c r="L413" s="41">
        <f t="shared" ref="L413:L414" ca="1" si="215">IF(I413&gt;0,(+$A$1-I413),)</f>
        <v>37</v>
      </c>
      <c r="M413" s="17" t="str">
        <f t="shared" ref="M413:M414" ca="1" si="216">IF(L413=0," ",IF(L413&gt;=30,"Муддати тугаган"," "))</f>
        <v>Муддати тугаган</v>
      </c>
    </row>
    <row r="414" spans="1:13" hidden="1" x14ac:dyDescent="0.2">
      <c r="A414" s="12" t="s">
        <v>577</v>
      </c>
      <c r="B414" s="36">
        <v>200298114</v>
      </c>
      <c r="C414" s="13">
        <v>944362961</v>
      </c>
      <c r="D414" s="13"/>
      <c r="E414" s="14" t="s">
        <v>28</v>
      </c>
      <c r="F414" s="14" t="s">
        <v>281</v>
      </c>
      <c r="G414" s="14" t="s">
        <v>493</v>
      </c>
      <c r="H414" s="14" t="s">
        <v>521</v>
      </c>
      <c r="I414" s="15">
        <v>45035</v>
      </c>
      <c r="J414" s="15">
        <f t="shared" si="214"/>
        <v>45065</v>
      </c>
      <c r="K414" s="16">
        <v>23502500</v>
      </c>
      <c r="L414" s="41">
        <f t="shared" ca="1" si="215"/>
        <v>37</v>
      </c>
      <c r="M414" s="17" t="str">
        <f t="shared" ca="1" si="216"/>
        <v>Муддати тугаган</v>
      </c>
    </row>
    <row r="415" spans="1:13" x14ac:dyDescent="0.2">
      <c r="D415" s="11"/>
    </row>
    <row r="416" spans="1:13" ht="13.8" x14ac:dyDescent="0.2">
      <c r="D416" s="11"/>
      <c r="K416" s="70">
        <f>SUBTOTAL(9,Таблица1[Сумма долга])</f>
        <v>4875055</v>
      </c>
    </row>
  </sheetData>
  <dataValidations count="1">
    <dataValidation type="list" allowBlank="1" showInputMessage="1" showErrorMessage="1" sqref="H3:H414">
      <formula1>$H$3:$H$414</formula1>
    </dataValidation>
  </dataValidations>
  <pageMargins left="0.19685039370078741" right="0.19685039370078741" top="0.94488188976377963" bottom="0.94488188976377963" header="0.31496062992125984" footer="0.31496062992125984"/>
  <pageSetup paperSize="9" scale="10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P35"/>
  <sheetViews>
    <sheetView zoomScale="80" zoomScaleNormal="80" workbookViewId="0">
      <selection activeCell="E34" sqref="B1:E34"/>
    </sheetView>
  </sheetViews>
  <sheetFormatPr defaultRowHeight="10.199999999999999" x14ac:dyDescent="0.2"/>
  <cols>
    <col min="1" max="1" width="9.140625" style="1"/>
    <col min="2" max="2" width="30.140625" style="1" customWidth="1"/>
    <col min="3" max="3" width="20.140625" style="1" customWidth="1"/>
    <col min="4" max="4" width="16.28515625" style="1" customWidth="1"/>
    <col min="5" max="5" width="17.7109375" style="1" customWidth="1"/>
    <col min="6" max="6" width="19.85546875" style="1" customWidth="1"/>
    <col min="7" max="10" width="9.140625" style="1"/>
    <col min="11" max="11" width="8.5703125" style="1" customWidth="1"/>
    <col min="12" max="16384" width="9.140625" style="1"/>
  </cols>
  <sheetData>
    <row r="1" spans="2:16" ht="16.5" customHeight="1" x14ac:dyDescent="0.2"/>
    <row r="2" spans="2:16" ht="16.2" customHeight="1" x14ac:dyDescent="0.35">
      <c r="B2" s="52">
        <f ca="1">TODAY()-1</f>
        <v>45072</v>
      </c>
      <c r="C2" s="63" t="s">
        <v>488</v>
      </c>
    </row>
    <row r="3" spans="2:16" ht="10.8" customHeight="1" x14ac:dyDescent="0.2">
      <c r="B3" s="2"/>
      <c r="C3" s="3"/>
      <c r="D3" s="3"/>
      <c r="E3" s="3"/>
    </row>
    <row r="4" spans="2:16" s="4" customFormat="1" ht="28.05" customHeight="1" x14ac:dyDescent="0.2">
      <c r="B4" s="47" t="s">
        <v>3</v>
      </c>
      <c r="C4" s="48" t="s">
        <v>25</v>
      </c>
      <c r="D4" s="48" t="s">
        <v>26</v>
      </c>
      <c r="E4" s="49" t="s">
        <v>27</v>
      </c>
      <c r="K4" s="1"/>
      <c r="L4" s="1"/>
      <c r="M4" s="1"/>
      <c r="N4" s="1"/>
      <c r="O4" s="1"/>
      <c r="P4" s="1"/>
    </row>
    <row r="5" spans="2:16" ht="15" customHeight="1" x14ac:dyDescent="0.2">
      <c r="B5" s="44" t="s">
        <v>28</v>
      </c>
      <c r="C5" s="6">
        <f>SUMIFS(Таблица1[Сумма долга],Таблица1[Область],Общие!B5)/2</f>
        <v>61608970</v>
      </c>
      <c r="D5" s="6" t="e">
        <f>SUMIFS(#REF!,Таблица1[Область],Общие!B5)</f>
        <v>#REF!</v>
      </c>
      <c r="E5" s="45" t="e">
        <f t="shared" ref="E5:E30" si="0">D5/C5</f>
        <v>#REF!</v>
      </c>
      <c r="I5" s="5"/>
    </row>
    <row r="6" spans="2:16" ht="15" customHeight="1" x14ac:dyDescent="0.2">
      <c r="B6" s="64" t="s">
        <v>494</v>
      </c>
      <c r="C6" s="58">
        <f>SUMIFS(Таблица1[Сумма долга],Таблица1[Область],Общие!B6)/2</f>
        <v>0</v>
      </c>
      <c r="D6" s="58" t="e">
        <f>SUMIFS(#REF!,Таблица1[Область],Общие!B6)</f>
        <v>#REF!</v>
      </c>
      <c r="E6" s="45" t="e">
        <f>D6/C6</f>
        <v>#REF!</v>
      </c>
      <c r="I6" s="5"/>
    </row>
    <row r="7" spans="2:16" ht="15" customHeight="1" x14ac:dyDescent="0.2">
      <c r="B7" s="44" t="s">
        <v>34</v>
      </c>
      <c r="C7" s="6">
        <f>SUMIFS(Таблица1[Сумма долга],Таблица1[Область],Общие!B7)/2</f>
        <v>11474550</v>
      </c>
      <c r="D7" s="6" t="e">
        <f>SUMIFS(#REF!,Таблица1[Область],Общие!B7)</f>
        <v>#REF!</v>
      </c>
      <c r="E7" s="45" t="e">
        <f t="shared" si="0"/>
        <v>#REF!</v>
      </c>
    </row>
    <row r="8" spans="2:16" ht="15" customHeight="1" x14ac:dyDescent="0.2">
      <c r="B8" s="64" t="s">
        <v>495</v>
      </c>
      <c r="C8" s="58">
        <f>SUMIFS(Таблица1[Сумма долга],Таблица1[Область],Общие!B8)/2</f>
        <v>0</v>
      </c>
      <c r="D8" s="58" t="e">
        <f>SUMIFS(#REF!,Таблица1[Область],Общие!B8)</f>
        <v>#REF!</v>
      </c>
      <c r="E8" s="45" t="e">
        <f>D8/C8</f>
        <v>#REF!</v>
      </c>
    </row>
    <row r="9" spans="2:16" ht="15" customHeight="1" x14ac:dyDescent="0.2">
      <c r="B9" s="44" t="s">
        <v>13</v>
      </c>
      <c r="C9" s="6">
        <f>SUMIFS(Таблица1[Сумма долга],Таблица1[Область],Общие!B9)/2</f>
        <v>44562316</v>
      </c>
      <c r="D9" s="6" t="e">
        <f>SUMIFS(#REF!,Таблица1[Область],Общие!B9)</f>
        <v>#REF!</v>
      </c>
      <c r="E9" s="45" t="e">
        <f t="shared" si="0"/>
        <v>#REF!</v>
      </c>
    </row>
    <row r="10" spans="2:16" ht="15" hidden="1" customHeight="1" x14ac:dyDescent="0.2">
      <c r="B10" s="44" t="s">
        <v>500</v>
      </c>
      <c r="C10" s="6">
        <f>SUMIFS(Таблица1[Сумма долга],Таблица1[Область],Общие!B10)/2</f>
        <v>0</v>
      </c>
      <c r="D10" s="6" t="e">
        <f>SUMIFS(#REF!,Таблица1[Область],Общие!B10)</f>
        <v>#REF!</v>
      </c>
      <c r="E10" s="45" t="e">
        <f>D10/C10</f>
        <v>#REF!</v>
      </c>
    </row>
    <row r="11" spans="2:16" ht="15" customHeight="1" x14ac:dyDescent="0.2">
      <c r="B11" s="44" t="s">
        <v>41</v>
      </c>
      <c r="C11" s="6">
        <f>SUMIFS(Таблица1[Сумма долга],Таблица1[Область],Общие!B11)/2</f>
        <v>2945372.5</v>
      </c>
      <c r="D11" s="6" t="e">
        <f>SUMIFS(#REF!,Таблица1[Область],Общие!B11)</f>
        <v>#REF!</v>
      </c>
      <c r="E11" s="45" t="e">
        <f t="shared" si="0"/>
        <v>#REF!</v>
      </c>
    </row>
    <row r="12" spans="2:16" ht="15" customHeight="1" x14ac:dyDescent="0.2">
      <c r="B12" s="64" t="s">
        <v>496</v>
      </c>
      <c r="C12" s="58">
        <f>SUMIFS(Таблица1[Сумма долга],Таблица1[Область],Общие!B12)/2</f>
        <v>0</v>
      </c>
      <c r="D12" s="58" t="e">
        <f>SUMIFS(#REF!,Таблица1[Область],Общие!B12)</f>
        <v>#REF!</v>
      </c>
      <c r="E12" s="45" t="e">
        <f>D12/C12</f>
        <v>#REF!</v>
      </c>
    </row>
    <row r="13" spans="2:16" ht="15" customHeight="1" x14ac:dyDescent="0.2">
      <c r="B13" s="44" t="s">
        <v>43</v>
      </c>
      <c r="C13" s="6">
        <f>SUMIFS(Таблица1[Сумма долга],Таблица1[Область],Общие!B13)/2</f>
        <v>67350285</v>
      </c>
      <c r="D13" s="6" t="e">
        <f>SUMIFS(#REF!,Таблица1[Область],Общие!B13)</f>
        <v>#REF!</v>
      </c>
      <c r="E13" s="45" t="e">
        <f t="shared" si="0"/>
        <v>#REF!</v>
      </c>
    </row>
    <row r="14" spans="2:16" ht="15" hidden="1" customHeight="1" x14ac:dyDescent="0.2">
      <c r="B14" s="44" t="s">
        <v>501</v>
      </c>
      <c r="C14" s="6">
        <f>SUMIFS(Таблица1[Сумма долга],Таблица1[Область],Общие!B14)/2</f>
        <v>0</v>
      </c>
      <c r="D14" s="6" t="e">
        <f>SUMIFS(#REF!,Таблица1[Область],Общие!B14)</f>
        <v>#REF!</v>
      </c>
      <c r="E14" s="45" t="e">
        <f>D14/C14</f>
        <v>#REF!</v>
      </c>
    </row>
    <row r="15" spans="2:16" ht="15" customHeight="1" x14ac:dyDescent="0.2">
      <c r="B15" s="44" t="s">
        <v>48</v>
      </c>
      <c r="C15" s="6">
        <f>SUMIFS(Таблица1[Сумма долга],Таблица1[Область],Общие!B15)/2</f>
        <v>10840065</v>
      </c>
      <c r="D15" s="6" t="e">
        <f>SUMIFS(#REF!,Таблица1[Область],Общие!B15)</f>
        <v>#REF!</v>
      </c>
      <c r="E15" s="45" t="e">
        <f t="shared" si="0"/>
        <v>#REF!</v>
      </c>
    </row>
    <row r="16" spans="2:16" ht="15" hidden="1" customHeight="1" x14ac:dyDescent="0.2">
      <c r="B16" s="44" t="s">
        <v>502</v>
      </c>
      <c r="C16" s="6">
        <f>SUMIFS(Таблица1[Сумма долга],Таблица1[Область],Общие!B16)/2</f>
        <v>0</v>
      </c>
      <c r="D16" s="6" t="e">
        <f>SUMIFS(#REF!,Таблица1[Область],Общие!B16)</f>
        <v>#REF!</v>
      </c>
      <c r="E16" s="45" t="e">
        <f>D16/C16</f>
        <v>#REF!</v>
      </c>
    </row>
    <row r="17" spans="2:5" ht="15" customHeight="1" x14ac:dyDescent="0.2">
      <c r="B17" s="44" t="s">
        <v>53</v>
      </c>
      <c r="C17" s="6">
        <f>SUMIFS(Таблица1[Сумма долга],Таблица1[Область],Общие!B17)/2</f>
        <v>144782792.74000001</v>
      </c>
      <c r="D17" s="6" t="e">
        <f>SUMIFS(#REF!,Таблица1[Область],Общие!B17)</f>
        <v>#REF!</v>
      </c>
      <c r="E17" s="45" t="e">
        <f t="shared" si="0"/>
        <v>#REF!</v>
      </c>
    </row>
    <row r="18" spans="2:5" ht="15" hidden="1" customHeight="1" x14ac:dyDescent="0.2">
      <c r="B18" s="44" t="s">
        <v>503</v>
      </c>
      <c r="C18" s="6">
        <f>SUMIFS(Таблица1[Сумма долга],Таблица1[Область],Общие!B18)/2</f>
        <v>0</v>
      </c>
      <c r="D18" s="6" t="e">
        <f>SUMIFS(#REF!,Таблица1[Область],Общие!B18)</f>
        <v>#REF!</v>
      </c>
      <c r="E18" s="45" t="e">
        <f>D18/C18</f>
        <v>#REF!</v>
      </c>
    </row>
    <row r="19" spans="2:5" ht="15" customHeight="1" x14ac:dyDescent="0.2">
      <c r="B19" s="44" t="s">
        <v>61</v>
      </c>
      <c r="C19" s="6">
        <f>SUMIFS(Таблица1[Сумма долга],Таблица1[Область],Общие!B19)/2</f>
        <v>158259717.5</v>
      </c>
      <c r="D19" s="6" t="e">
        <f>SUMIFS(#REF!,Таблица1[Область],Общие!B19)</f>
        <v>#REF!</v>
      </c>
      <c r="E19" s="45" t="e">
        <f>D19/C19</f>
        <v>#REF!</v>
      </c>
    </row>
    <row r="20" spans="2:5" ht="15" customHeight="1" x14ac:dyDescent="0.2">
      <c r="B20" s="44" t="s">
        <v>62</v>
      </c>
      <c r="C20" s="6">
        <f>SUMIFS(Таблица1[Сумма долга],Таблица1[Область],Общие!B20)/2</f>
        <v>89616983.5</v>
      </c>
      <c r="D20" s="6" t="e">
        <f>SUMIFS(#REF!,Таблица1[Область],Общие!B20)</f>
        <v>#REF!</v>
      </c>
      <c r="E20" s="45" t="e">
        <f t="shared" si="0"/>
        <v>#REF!</v>
      </c>
    </row>
    <row r="21" spans="2:5" ht="15" customHeight="1" x14ac:dyDescent="0.2">
      <c r="B21" s="64" t="s">
        <v>497</v>
      </c>
      <c r="C21" s="58">
        <f>SUMIFS(Таблица1[Сумма долга],Таблица1[Область],Общие!B21)/2</f>
        <v>0</v>
      </c>
      <c r="D21" s="58" t="e">
        <f>SUMIFS(#REF!,Таблица1[Область],Общие!B21)</f>
        <v>#REF!</v>
      </c>
      <c r="E21" s="45" t="e">
        <f>D21/C21</f>
        <v>#REF!</v>
      </c>
    </row>
    <row r="22" spans="2:5" ht="15" customHeight="1" x14ac:dyDescent="0.2">
      <c r="B22" s="44" t="s">
        <v>19</v>
      </c>
      <c r="C22" s="6">
        <f>SUMIFS(Таблица1[Сумма долга],Таблица1[Область],Общие!B22)/2</f>
        <v>58207532.5</v>
      </c>
      <c r="D22" s="6" t="e">
        <f>SUMIFS(#REF!,Таблица1[Область],Общие!B22)</f>
        <v>#REF!</v>
      </c>
      <c r="E22" s="45" t="e">
        <f t="shared" si="0"/>
        <v>#REF!</v>
      </c>
    </row>
    <row r="23" spans="2:5" ht="15" customHeight="1" x14ac:dyDescent="0.2">
      <c r="B23" s="64" t="s">
        <v>498</v>
      </c>
      <c r="C23" s="58">
        <f>SUMIFS(Таблица1[Сумма долга],Таблица1[Область],Общие!B23)/2</f>
        <v>0</v>
      </c>
      <c r="D23" s="58" t="e">
        <f>SUMIFS(#REF!,Таблица1[Область],Общие!B23)</f>
        <v>#REF!</v>
      </c>
      <c r="E23" s="45" t="e">
        <f>D23/C23</f>
        <v>#REF!</v>
      </c>
    </row>
    <row r="24" spans="2:5" ht="15" customHeight="1" x14ac:dyDescent="0.2">
      <c r="B24" s="44" t="s">
        <v>73</v>
      </c>
      <c r="C24" s="6">
        <f>SUMIFS(Таблица1[Сумма долга],Таблица1[Область],Общие!B24)/2</f>
        <v>33959025</v>
      </c>
      <c r="D24" s="6" t="e">
        <f>SUMIFS(#REF!,Таблица1[Область],Общие!B24)</f>
        <v>#REF!</v>
      </c>
      <c r="E24" s="46" t="e">
        <f t="shared" si="0"/>
        <v>#REF!</v>
      </c>
    </row>
    <row r="25" spans="2:5" ht="15" hidden="1" customHeight="1" x14ac:dyDescent="0.2">
      <c r="B25" s="44" t="s">
        <v>504</v>
      </c>
      <c r="C25" s="6">
        <f>SUMIFS(Таблица1[Сумма долга],Таблица1[Область],Общие!B25)/2</f>
        <v>0</v>
      </c>
      <c r="D25" s="6" t="e">
        <f>SUMIFS(#REF!,Таблица1[Область],Общие!B25)</f>
        <v>#REF!</v>
      </c>
      <c r="E25" s="46" t="e">
        <f>D25/C25</f>
        <v>#REF!</v>
      </c>
    </row>
    <row r="26" spans="2:5" ht="15" customHeight="1" x14ac:dyDescent="0.2">
      <c r="B26" s="44" t="s">
        <v>11</v>
      </c>
      <c r="C26" s="6">
        <f>SUMIFS(Таблица1[Сумма долга],Таблица1[Область],Общие!B26)/2</f>
        <v>53120165.5</v>
      </c>
      <c r="D26" s="6" t="e">
        <f>SUMIFS(#REF!,Таблица1[Область],Общие!B26)</f>
        <v>#REF!</v>
      </c>
      <c r="E26" s="46" t="e">
        <f t="shared" si="0"/>
        <v>#REF!</v>
      </c>
    </row>
    <row r="27" spans="2:5" ht="15" customHeight="1" x14ac:dyDescent="0.2">
      <c r="B27" s="64" t="s">
        <v>499</v>
      </c>
      <c r="C27" s="58">
        <f>SUMIFS(Таблица1[Сумма долга],Таблица1[Область],Общие!B27)/2</f>
        <v>0</v>
      </c>
      <c r="D27" s="58" t="e">
        <f>SUMIFS(#REF!,Таблица1[Область],Общие!B27)</f>
        <v>#REF!</v>
      </c>
      <c r="E27" s="46" t="e">
        <f>D27/C27</f>
        <v>#REF!</v>
      </c>
    </row>
    <row r="28" spans="2:5" ht="15" customHeight="1" x14ac:dyDescent="0.2">
      <c r="B28" s="44" t="s">
        <v>22</v>
      </c>
      <c r="C28" s="6">
        <f>SUMIFS(Таблица1[Сумма долга],Таблица1[Область],Общие!B28)/2</f>
        <v>78417635</v>
      </c>
      <c r="D28" s="6" t="e">
        <f>SUMIFS(#REF!,Таблица1[Область],Общие!B28)</f>
        <v>#REF!</v>
      </c>
      <c r="E28" s="45" t="e">
        <f t="shared" si="0"/>
        <v>#REF!</v>
      </c>
    </row>
    <row r="29" spans="2:5" ht="15" hidden="1" customHeight="1" x14ac:dyDescent="0.2">
      <c r="B29" s="44" t="s">
        <v>505</v>
      </c>
      <c r="C29" s="50">
        <f>SUMIFS(Таблица1[Сумма долга],Таблица1[Область],Общие!B29)/2</f>
        <v>0</v>
      </c>
      <c r="D29" s="50" t="e">
        <f>SUMIFS(#REF!,Таблица1[Область],Общие!B29)</f>
        <v>#REF!</v>
      </c>
      <c r="E29" s="51" t="e">
        <f>D29/C29</f>
        <v>#REF!</v>
      </c>
    </row>
    <row r="30" spans="2:5" ht="15" customHeight="1" thickBot="1" x14ac:dyDescent="0.25">
      <c r="B30" s="65" t="s">
        <v>15</v>
      </c>
      <c r="C30" s="57">
        <f>SUMIFS(Таблица1[Сумма долга],Таблица1[Область],Общие!B30)/2</f>
        <v>76527122.5</v>
      </c>
      <c r="D30" s="57" t="e">
        <f>SUMIFS(#REF!,Таблица1[Область],Общие!B30)</f>
        <v>#REF!</v>
      </c>
      <c r="E30" s="66" t="e">
        <f t="shared" si="0"/>
        <v>#REF!</v>
      </c>
    </row>
    <row r="31" spans="2:5" ht="15" hidden="1" customHeight="1" x14ac:dyDescent="0.2">
      <c r="B31" s="67" t="s">
        <v>506</v>
      </c>
      <c r="C31" s="68">
        <f>SUMIFS(Таблица1[Сумма долга],Таблица1[Область],Общие!B31)/2</f>
        <v>0</v>
      </c>
      <c r="D31" s="68" t="e">
        <f>SUMIFS(#REF!,Таблица1[Область],Общие!B31)</f>
        <v>#REF!</v>
      </c>
      <c r="E31" s="69" t="e">
        <f>D31/C31</f>
        <v>#REF!</v>
      </c>
    </row>
    <row r="32" spans="2:5" ht="15" customHeight="1" x14ac:dyDescent="0.2">
      <c r="B32" s="60" t="s">
        <v>507</v>
      </c>
      <c r="C32" s="54">
        <f>C5+C7+C9+C11+C13+C15+C17+C19+C20+C22+C24+C26+C28+C30</f>
        <v>891672532.74000001</v>
      </c>
      <c r="D32" s="54" t="e">
        <f>D5+D7+D9+D11+D13+D15+D17+D19+D20+D22+D24+D26+D28+D30</f>
        <v>#REF!</v>
      </c>
      <c r="E32" s="43" t="e">
        <f>D32/C32</f>
        <v>#REF!</v>
      </c>
    </row>
    <row r="33" spans="2:5" ht="15" customHeight="1" x14ac:dyDescent="0.2">
      <c r="B33" s="61" t="s">
        <v>491</v>
      </c>
      <c r="C33" s="59">
        <f>C6+C8+C10+C12+C14+C16+C18+C21+C23+C25+C27+C29+C31</f>
        <v>0</v>
      </c>
      <c r="D33" s="59" t="e">
        <f>D6+D8+D10+D12+D14+D16+D18+D21+D23+D25+D27+D29+D31</f>
        <v>#REF!</v>
      </c>
      <c r="E33" s="43" t="e">
        <f>D33/C33</f>
        <v>#REF!</v>
      </c>
    </row>
    <row r="34" spans="2:5" ht="15" customHeight="1" x14ac:dyDescent="0.2">
      <c r="B34" s="62" t="s">
        <v>508</v>
      </c>
      <c r="C34" s="56">
        <f>SUM(C32:C33)</f>
        <v>891672532.74000001</v>
      </c>
      <c r="D34" s="56" t="e">
        <f>SUM(D32:D33)</f>
        <v>#REF!</v>
      </c>
      <c r="E34" s="43" t="e">
        <f>D34/C34</f>
        <v>#REF!</v>
      </c>
    </row>
    <row r="35" spans="2:5" ht="15" customHeight="1" x14ac:dyDescent="0.2">
      <c r="C35" s="7"/>
    </row>
  </sheetData>
  <conditionalFormatting sqref="E5:E34">
    <cfRule type="cellIs" dxfId="8" priority="1" operator="greaterThan">
      <formula>0.7099</formula>
    </cfRule>
    <cfRule type="cellIs" dxfId="7" priority="2" operator="greaterThan">
      <formula>0.507</formula>
    </cfRule>
  </conditionalFormatting>
  <conditionalFormatting sqref="E5:E31">
    <cfRule type="cellIs" dxfId="6" priority="3" operator="lessThan">
      <formula>0.5</formula>
    </cfRule>
  </conditionalFormatting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Общие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Сардор</dc:creator>
  <cp:lastModifiedBy>Сардор</cp:lastModifiedBy>
  <cp:lastPrinted>2023-03-15T13:26:02Z</cp:lastPrinted>
  <dcterms:created xsi:type="dcterms:W3CDTF">2023-01-05T11:37:51Z</dcterms:created>
  <dcterms:modified xsi:type="dcterms:W3CDTF">2023-05-27T08:35:51Z</dcterms:modified>
</cp:coreProperties>
</file>