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yew\Documents\classwork\excel-challenge\"/>
    </mc:Choice>
  </mc:AlternateContent>
  <xr:revisionPtr revIDLastSave="0" documentId="13_ncr:1_{21A4829F-0CB3-47B2-B06D-0F24C42278A6}" xr6:coauthVersionLast="47" xr6:coauthVersionMax="47" xr10:uidLastSave="{00000000-0000-0000-0000-000000000000}"/>
  <bookViews>
    <workbookView xWindow="-28920" yWindow="-120" windowWidth="29040" windowHeight="15720" activeTab="5" xr2:uid="{00000000-000D-0000-FFFF-FFFF00000000}"/>
  </bookViews>
  <sheets>
    <sheet name="Crowdfunding" sheetId="1" r:id="rId1"/>
    <sheet name="Parent Category" sheetId="2" r:id="rId2"/>
    <sheet name="Sub-Category" sheetId="3" r:id="rId3"/>
    <sheet name="Date Created" sheetId="4" r:id="rId4"/>
    <sheet name="Goal Analysis" sheetId="5" r:id="rId5"/>
    <sheet name="Statistical Analysis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M2" i="6"/>
  <c r="L3" i="6"/>
  <c r="L2" i="6"/>
  <c r="K3" i="6"/>
  <c r="K2" i="6"/>
  <c r="J3" i="6"/>
  <c r="J2" i="6"/>
  <c r="I3" i="6"/>
  <c r="I2" i="6"/>
  <c r="H2" i="6"/>
  <c r="H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E13" i="5" s="1"/>
  <c r="B4" i="5"/>
  <c r="E4" i="5" s="1"/>
  <c r="B5" i="5"/>
  <c r="E5" i="5" s="1"/>
  <c r="B6" i="5"/>
  <c r="B7" i="5"/>
  <c r="B8" i="5"/>
  <c r="B9" i="5"/>
  <c r="E9" i="5" s="1"/>
  <c r="F9" i="5" s="1"/>
  <c r="B10" i="5"/>
  <c r="E10" i="5" s="1"/>
  <c r="B11" i="5"/>
  <c r="B12" i="5"/>
  <c r="E12" i="5" s="1"/>
  <c r="B3" i="5"/>
  <c r="E3" i="5" s="1"/>
  <c r="B2" i="5"/>
  <c r="D38" i="3"/>
  <c r="E38" i="3" s="1"/>
  <c r="D51" i="3"/>
  <c r="E51" i="3" s="1"/>
  <c r="D46" i="3"/>
  <c r="E46" i="3" s="1"/>
  <c r="D55" i="3"/>
  <c r="E55" i="3" s="1"/>
  <c r="D54" i="3"/>
  <c r="E54" i="3" s="1"/>
  <c r="D58" i="3"/>
  <c r="E58" i="3" s="1"/>
  <c r="D56" i="3"/>
  <c r="E56" i="3" s="1"/>
  <c r="D49" i="3"/>
  <c r="E49" i="3" s="1"/>
  <c r="D53" i="3"/>
  <c r="E53" i="3" s="1"/>
  <c r="D61" i="3"/>
  <c r="E61" i="3" s="1"/>
  <c r="D43" i="3"/>
  <c r="E43" i="3" s="1"/>
  <c r="D42" i="3"/>
  <c r="E42" i="3" s="1"/>
  <c r="D52" i="3"/>
  <c r="E52" i="3" s="1"/>
  <c r="D59" i="3"/>
  <c r="E59" i="3" s="1"/>
  <c r="D50" i="3"/>
  <c r="E50" i="3" s="1"/>
  <c r="D60" i="3"/>
  <c r="E60" i="3" s="1"/>
  <c r="D47" i="3"/>
  <c r="E47" i="3" s="1"/>
  <c r="D40" i="3"/>
  <c r="E40" i="3" s="1"/>
  <c r="D45" i="3"/>
  <c r="E45" i="3" s="1"/>
  <c r="D57" i="3"/>
  <c r="E57" i="3" s="1"/>
  <c r="D48" i="3"/>
  <c r="E48" i="3" s="1"/>
  <c r="D41" i="3"/>
  <c r="E41" i="3" s="1"/>
  <c r="D39" i="3"/>
  <c r="E39" i="3" s="1"/>
  <c r="D44" i="3"/>
  <c r="E44" i="3" s="1"/>
  <c r="D30" i="2"/>
  <c r="E30" i="2" s="1"/>
  <c r="D34" i="2"/>
  <c r="E34" i="2" s="1"/>
  <c r="D35" i="2"/>
  <c r="E35" i="2" s="1"/>
  <c r="D27" i="2"/>
  <c r="E27" i="2" s="1"/>
  <c r="D32" i="2"/>
  <c r="E32" i="2" s="1"/>
  <c r="D28" i="2"/>
  <c r="E28" i="2" s="1"/>
  <c r="D31" i="2"/>
  <c r="E31" i="2" s="1"/>
  <c r="D29" i="2"/>
  <c r="E29" i="2" s="1"/>
  <c r="D33" i="2"/>
  <c r="E33" i="2" s="1"/>
  <c r="D23" i="4"/>
  <c r="E23" i="4" s="1"/>
  <c r="D25" i="4"/>
  <c r="E25" i="4" s="1"/>
  <c r="D24" i="4"/>
  <c r="E24" i="4" s="1"/>
  <c r="D26" i="4"/>
  <c r="E26" i="4" s="1"/>
  <c r="D27" i="4"/>
  <c r="E27" i="4" s="1"/>
  <c r="D28" i="4"/>
  <c r="E28" i="4" s="1"/>
  <c r="D30" i="4"/>
  <c r="E30" i="4" s="1"/>
  <c r="D29" i="4"/>
  <c r="E29" i="4" s="1"/>
  <c r="D31" i="4"/>
  <c r="E31" i="4" s="1"/>
  <c r="D32" i="4"/>
  <c r="E32" i="4" s="1"/>
  <c r="D33" i="4"/>
  <c r="E33" i="4" s="1"/>
  <c r="D34" i="4"/>
  <c r="E34" i="4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2" i="1"/>
  <c r="H502" i="1"/>
  <c r="H923" i="1"/>
  <c r="H498" i="1"/>
  <c r="H102" i="1"/>
  <c r="H152" i="1"/>
  <c r="H752" i="1"/>
  <c r="H802" i="1"/>
  <c r="H852" i="1"/>
  <c r="H832" i="1"/>
  <c r="H273" i="1"/>
  <c r="H938" i="1"/>
  <c r="H905" i="1"/>
  <c r="H52" i="1"/>
  <c r="H202" i="1"/>
  <c r="H402" i="1"/>
  <c r="H652" i="1"/>
  <c r="H902" i="1"/>
  <c r="H740" i="1"/>
  <c r="H544" i="1"/>
  <c r="H172" i="1"/>
  <c r="H252" i="1"/>
  <c r="H702" i="1"/>
  <c r="H624" i="1"/>
  <c r="H131" i="1"/>
  <c r="H138" i="1"/>
  <c r="H206" i="1"/>
  <c r="H601" i="1"/>
  <c r="H217" i="1"/>
  <c r="H452" i="1"/>
  <c r="H552" i="1"/>
  <c r="H723" i="1"/>
  <c r="H961" i="1"/>
  <c r="H302" i="1"/>
  <c r="H352" i="1"/>
  <c r="H602" i="1"/>
  <c r="H952" i="1"/>
  <c r="H897" i="1"/>
  <c r="H520" i="1"/>
  <c r="H596" i="1"/>
  <c r="H393" i="1"/>
  <c r="H308" i="1"/>
  <c r="H659" i="1"/>
  <c r="H222" i="1"/>
  <c r="H200" i="1"/>
  <c r="H322" i="1"/>
  <c r="H294" i="1"/>
  <c r="H948" i="1"/>
  <c r="H379" i="1"/>
  <c r="H777" i="1"/>
  <c r="H173" i="1"/>
  <c r="H425" i="1"/>
  <c r="H238" i="1"/>
  <c r="H417" i="1"/>
  <c r="H531" i="1"/>
  <c r="H390" i="1"/>
  <c r="H640" i="1"/>
  <c r="H360" i="1"/>
  <c r="H65" i="1"/>
  <c r="H906" i="1"/>
  <c r="H564" i="1"/>
  <c r="H594" i="1"/>
  <c r="H745" i="1"/>
  <c r="H943" i="1"/>
  <c r="H376" i="1"/>
  <c r="H488" i="1"/>
  <c r="H613" i="1"/>
  <c r="H507" i="1"/>
  <c r="H380" i="1"/>
  <c r="H797" i="1"/>
  <c r="H347" i="1"/>
  <c r="H112" i="1"/>
  <c r="H536" i="1"/>
  <c r="H320" i="1"/>
  <c r="H545" i="1"/>
  <c r="H295" i="1"/>
  <c r="H484" i="1"/>
  <c r="H642" i="1"/>
  <c r="H436" i="1"/>
  <c r="H580" i="1"/>
  <c r="H148" i="1"/>
  <c r="H288" i="1"/>
  <c r="H730" i="1"/>
  <c r="H680" i="1"/>
  <c r="H928" i="1"/>
  <c r="H125" i="1"/>
  <c r="H285" i="1"/>
  <c r="H579" i="1"/>
  <c r="H369" i="1"/>
  <c r="H958" i="1"/>
  <c r="H319" i="1"/>
  <c r="H912" i="1"/>
  <c r="H10" i="1"/>
  <c r="H194" i="1"/>
  <c r="H909" i="1"/>
  <c r="H713" i="1"/>
  <c r="H312" i="1"/>
  <c r="H670" i="1"/>
  <c r="H141" i="1"/>
  <c r="H8" i="1"/>
  <c r="H211" i="1"/>
  <c r="H975" i="1"/>
  <c r="H516" i="1"/>
  <c r="H331" i="1"/>
  <c r="H258" i="1"/>
  <c r="H191" i="1"/>
  <c r="H871" i="1"/>
  <c r="H500" i="1"/>
  <c r="H494" i="1"/>
  <c r="H513" i="1"/>
  <c r="H71" i="1"/>
  <c r="H325" i="1"/>
  <c r="H543" i="1"/>
  <c r="H449" i="1"/>
  <c r="H717" i="1"/>
  <c r="H105" i="1"/>
  <c r="H443" i="1"/>
  <c r="H878" i="1"/>
  <c r="H793" i="1"/>
  <c r="H177" i="1"/>
  <c r="H459" i="1"/>
  <c r="H949" i="1"/>
  <c r="H272" i="1"/>
  <c r="H899" i="1"/>
  <c r="H973" i="1"/>
  <c r="H621" i="1"/>
  <c r="H889" i="1"/>
  <c r="H478" i="1"/>
  <c r="H742" i="1"/>
  <c r="H747" i="1"/>
  <c r="H810" i="1"/>
  <c r="H792" i="1"/>
  <c r="H464" i="1"/>
  <c r="H845" i="1"/>
  <c r="H487" i="1"/>
  <c r="H768" i="1"/>
  <c r="H263" i="1"/>
  <c r="H170" i="1"/>
  <c r="H304" i="1"/>
  <c r="H188" i="1"/>
  <c r="H190" i="1"/>
  <c r="H276" i="1"/>
  <c r="H947" i="1"/>
  <c r="H524" i="1"/>
  <c r="H738" i="1"/>
  <c r="H666" i="1"/>
  <c r="H676" i="1"/>
  <c r="H100" i="1"/>
  <c r="H317" i="1"/>
  <c r="H794" i="1"/>
  <c r="H54" i="1"/>
  <c r="H499" i="1"/>
  <c r="H762" i="1"/>
  <c r="H348" i="1"/>
  <c r="H445" i="1"/>
  <c r="H354" i="1"/>
  <c r="H750" i="1"/>
  <c r="H861" i="1"/>
  <c r="H297" i="1"/>
  <c r="H412" i="1"/>
  <c r="H918" i="1"/>
  <c r="H358" i="1"/>
  <c r="H722" i="1"/>
  <c r="H791" i="1"/>
  <c r="H880" i="1"/>
  <c r="H85" i="1"/>
  <c r="H540" i="1"/>
  <c r="H193" i="1"/>
  <c r="H329" i="1"/>
  <c r="H128" i="1"/>
  <c r="H321" i="1"/>
  <c r="H208" i="1"/>
  <c r="H883" i="1"/>
  <c r="H474" i="1"/>
  <c r="H389" i="1"/>
  <c r="H515" i="1"/>
  <c r="H509" i="1"/>
  <c r="H982" i="1"/>
  <c r="H988" i="1"/>
  <c r="H404" i="1"/>
  <c r="H381" i="1"/>
  <c r="H426" i="1"/>
  <c r="H470" i="1"/>
  <c r="H23" i="1"/>
  <c r="H649" i="1"/>
  <c r="H237" i="1"/>
  <c r="H346" i="1"/>
  <c r="H658" i="1"/>
  <c r="H518" i="1"/>
  <c r="H634" i="1"/>
  <c r="H868" i="1"/>
  <c r="H675" i="1"/>
  <c r="H418" i="1"/>
  <c r="H555" i="1"/>
  <c r="H456" i="1"/>
  <c r="H568" i="1"/>
  <c r="H219" i="1"/>
  <c r="H68" i="1"/>
  <c r="H195" i="1"/>
  <c r="H929" i="1"/>
  <c r="H328" i="1"/>
  <c r="H411" i="1"/>
  <c r="H430" i="1"/>
  <c r="H79" i="1"/>
  <c r="H661" i="1"/>
  <c r="H17" i="1"/>
  <c r="H47" i="1"/>
  <c r="H501" i="1"/>
  <c r="H13" i="1"/>
  <c r="H28" i="1"/>
  <c r="H646" i="1"/>
  <c r="H93" i="1"/>
  <c r="H651" i="1"/>
  <c r="H21" i="1"/>
  <c r="H620" i="1"/>
  <c r="H779" i="1"/>
  <c r="H941" i="1"/>
  <c r="H773" i="1"/>
  <c r="H939" i="1"/>
  <c r="H727" i="1"/>
  <c r="H450" i="1"/>
  <c r="H915" i="1"/>
  <c r="H821" i="1"/>
  <c r="H783" i="1"/>
  <c r="H41" i="1"/>
  <c r="H807" i="1"/>
  <c r="H854" i="1"/>
  <c r="H831" i="1"/>
  <c r="H301" i="1"/>
  <c r="H129" i="1"/>
  <c r="H11" i="1"/>
  <c r="H584" i="1"/>
  <c r="H990" i="1"/>
  <c r="H900" i="1"/>
  <c r="H996" i="1"/>
  <c r="H159" i="1"/>
  <c r="H485" i="1"/>
  <c r="H351" i="1"/>
  <c r="H201" i="1"/>
  <c r="H345" i="1"/>
  <c r="H253" i="1"/>
  <c r="H704" i="1"/>
  <c r="H435" i="1"/>
  <c r="H663" i="1"/>
  <c r="H479" i="1"/>
  <c r="H574" i="1"/>
  <c r="H292" i="1"/>
  <c r="H377" i="1"/>
  <c r="H798" i="1"/>
  <c r="H298" i="1"/>
  <c r="H419" i="1"/>
  <c r="H517" i="1"/>
  <c r="H674" i="1"/>
  <c r="H641" i="1"/>
  <c r="H455" i="1"/>
  <c r="H1001" i="1"/>
  <c r="H1000" i="1"/>
  <c r="H769" i="1"/>
  <c r="H420" i="1"/>
  <c r="H916" i="1"/>
  <c r="H919" i="1"/>
  <c r="H553" i="1"/>
  <c r="H921" i="1"/>
  <c r="H156" i="1"/>
  <c r="H357" i="1"/>
  <c r="H5" i="1"/>
  <c r="H698" i="1"/>
  <c r="H111" i="1"/>
  <c r="H955" i="1"/>
  <c r="H660" i="1"/>
  <c r="H130" i="1"/>
  <c r="H95" i="1"/>
  <c r="H999" i="1"/>
  <c r="H972" i="1"/>
  <c r="H741" i="1"/>
  <c r="H183" i="1"/>
  <c r="H89" i="1"/>
  <c r="H415" i="1"/>
  <c r="H942" i="1"/>
  <c r="H632" i="1"/>
  <c r="H811" i="1"/>
  <c r="H577" i="1"/>
  <c r="H950" i="1"/>
  <c r="H650" i="1"/>
  <c r="H198" i="1"/>
  <c r="H454" i="1"/>
  <c r="H384" i="1"/>
  <c r="H401" i="1"/>
  <c r="H695" i="1"/>
  <c r="H423" i="1"/>
  <c r="H583" i="1"/>
  <c r="H668" i="1"/>
  <c r="H886" i="1"/>
  <c r="H153" i="1"/>
  <c r="H124" i="1"/>
  <c r="H638" i="1"/>
  <c r="H631" i="1"/>
  <c r="H944" i="1"/>
  <c r="H591" i="1"/>
  <c r="H578" i="1"/>
  <c r="H157" i="1"/>
  <c r="H778" i="1"/>
  <c r="H394" i="1"/>
  <c r="H344" i="1"/>
  <c r="H318" i="1"/>
  <c r="H16" i="1"/>
  <c r="H20" i="1"/>
  <c r="H987" i="1"/>
  <c r="H212" i="1"/>
  <c r="H687" i="1"/>
  <c r="H432" i="1"/>
  <c r="H373" i="1"/>
  <c r="H761" i="1"/>
  <c r="H192" i="1"/>
  <c r="H830" i="1"/>
  <c r="H185" i="1"/>
  <c r="H877" i="1"/>
  <c r="H6" i="1"/>
  <c r="H860" i="1"/>
  <c r="H81" i="1"/>
  <c r="H954" i="1"/>
  <c r="H503" i="1"/>
  <c r="H511" i="1"/>
  <c r="H137" i="1"/>
  <c r="H350" i="1"/>
  <c r="H187" i="1"/>
  <c r="H933" i="1"/>
  <c r="H541" i="1"/>
  <c r="H589" i="1"/>
  <c r="H998" i="1"/>
  <c r="H158" i="1"/>
  <c r="H979" i="1"/>
  <c r="H310" i="1"/>
  <c r="H178" i="1"/>
  <c r="H838" i="1"/>
  <c r="H311" i="1"/>
  <c r="H388" i="1"/>
  <c r="H233" i="1"/>
  <c r="H268" i="1"/>
  <c r="H813" i="1"/>
  <c r="H665" i="1"/>
  <c r="H627" i="1"/>
  <c r="H879" i="1"/>
  <c r="H995" i="1"/>
  <c r="H78" i="1"/>
  <c r="H163" i="1"/>
  <c r="H636" i="1"/>
  <c r="H92" i="1"/>
  <c r="H204" i="1"/>
  <c r="H590" i="1"/>
  <c r="H639" i="1"/>
  <c r="H29" i="1"/>
  <c r="H341" i="1"/>
  <c r="H530" i="1"/>
  <c r="H781" i="1"/>
  <c r="H483" i="1"/>
  <c r="H946" i="1"/>
  <c r="H662" i="1"/>
  <c r="H592" i="1"/>
  <c r="H448" i="1"/>
  <c r="H305" i="1"/>
  <c r="H434" i="1"/>
  <c r="H174" i="1"/>
  <c r="H635" i="1"/>
  <c r="H286" i="1"/>
  <c r="H679" i="1"/>
  <c r="H566" i="1"/>
  <c r="H526" i="1"/>
  <c r="H696" i="1"/>
  <c r="H527" i="1"/>
  <c r="H701" i="1"/>
  <c r="H343" i="1"/>
  <c r="H965" i="1"/>
  <c r="H416" i="1"/>
  <c r="H888" i="1"/>
  <c r="H984" i="1"/>
  <c r="H962" i="1"/>
  <c r="H405" i="1"/>
  <c r="H683" i="1"/>
  <c r="H34" i="1"/>
  <c r="H771" i="1"/>
  <c r="H801" i="1"/>
  <c r="H117" i="1"/>
  <c r="H992" i="1"/>
  <c r="H118" i="1"/>
  <c r="H790" i="1"/>
  <c r="H653" i="1"/>
  <c r="H648" i="1"/>
  <c r="H547" i="1"/>
  <c r="H728" i="1"/>
  <c r="H255" i="1"/>
  <c r="H14" i="1"/>
  <c r="H407" i="1"/>
  <c r="H136" i="1"/>
  <c r="H837" i="1"/>
  <c r="H56" i="1"/>
  <c r="H872" i="1"/>
  <c r="H461" i="1"/>
  <c r="H733" i="1"/>
  <c r="H694" i="1"/>
  <c r="H431" i="1"/>
  <c r="H327" i="1"/>
  <c r="H283" i="1"/>
  <c r="H532" i="1"/>
  <c r="H53" i="1"/>
  <c r="H734" i="1"/>
  <c r="H816" i="1"/>
  <c r="H506" i="1"/>
  <c r="H754" i="1"/>
  <c r="H63" i="1"/>
  <c r="H647" i="1"/>
  <c r="H155" i="1"/>
  <c r="H225" i="1"/>
  <c r="H573" i="1"/>
  <c r="H323" i="1"/>
  <c r="H299" i="1"/>
  <c r="H342" i="1"/>
  <c r="H213" i="1"/>
  <c r="H533" i="1"/>
  <c r="H140" i="1"/>
  <c r="H180" i="1"/>
  <c r="H278" i="1"/>
  <c r="H338" i="1"/>
  <c r="H682" i="1"/>
  <c r="H66" i="1"/>
  <c r="H241" i="1"/>
  <c r="H290" i="1"/>
  <c r="H664" i="1"/>
  <c r="H554" i="1"/>
  <c r="H223" i="1"/>
  <c r="H707" i="1"/>
  <c r="H846" i="1"/>
  <c r="H529" i="1"/>
  <c r="H789" i="1"/>
  <c r="H598" i="1"/>
  <c r="H161" i="1"/>
  <c r="H166" i="1"/>
  <c r="H720" i="1"/>
  <c r="H842" i="1"/>
  <c r="H482" i="1"/>
  <c r="H691" i="1"/>
  <c r="H133" i="1"/>
  <c r="H561" i="1"/>
  <c r="H581" i="1"/>
  <c r="H210" i="1"/>
  <c r="H491" i="1"/>
  <c r="H143" i="1"/>
  <c r="H521" i="1"/>
  <c r="H243" i="1"/>
  <c r="H857" i="1"/>
  <c r="H458" i="1"/>
  <c r="H413" i="1"/>
  <c r="H30" i="1"/>
  <c r="H863" i="1"/>
  <c r="H782" i="1"/>
  <c r="H805" i="1"/>
  <c r="H284" i="1"/>
  <c r="H73" i="1"/>
  <c r="H465" i="1"/>
  <c r="H971" i="1"/>
  <c r="H833" i="1"/>
  <c r="H236" i="1"/>
  <c r="H799" i="1"/>
  <c r="H940" i="1"/>
  <c r="H575" i="1"/>
  <c r="H519" i="1"/>
  <c r="H510" i="1"/>
  <c r="H22" i="1"/>
  <c r="H932" i="1"/>
  <c r="H149" i="1"/>
  <c r="H26" i="1"/>
  <c r="H429" i="1"/>
  <c r="H97" i="1"/>
  <c r="H993" i="1"/>
  <c r="H765" i="1"/>
  <c r="H774" i="1"/>
  <c r="H856" i="1"/>
  <c r="H477" i="1"/>
  <c r="H637" i="1"/>
  <c r="H337" i="1"/>
  <c r="H48" i="1"/>
  <c r="H786" i="1"/>
  <c r="H892" i="1"/>
  <c r="H134" i="1"/>
  <c r="H437" i="1"/>
  <c r="H539" i="1"/>
  <c r="H930" i="1"/>
  <c r="H120" i="1"/>
  <c r="H887" i="1"/>
  <c r="H457" i="1"/>
  <c r="H512" i="1"/>
  <c r="H963" i="1"/>
  <c r="H586" i="1"/>
  <c r="H605" i="1"/>
  <c r="H230" i="1"/>
  <c r="H113" i="1"/>
  <c r="H643" i="1"/>
  <c r="H257" i="1"/>
  <c r="H611" i="1"/>
  <c r="H150" i="1"/>
  <c r="H167" i="1"/>
  <c r="H673" i="1"/>
  <c r="H391" i="1"/>
  <c r="H76" i="1"/>
  <c r="H196" i="1"/>
  <c r="H706" i="1"/>
  <c r="H339" i="1"/>
  <c r="H453" i="1"/>
  <c r="H677" i="1"/>
  <c r="H439" i="1"/>
  <c r="H267" i="1"/>
  <c r="H421" i="1"/>
  <c r="H356" i="1"/>
  <c r="H72" i="1"/>
  <c r="H335" i="1"/>
  <c r="H796" i="1"/>
  <c r="H826" i="1"/>
  <c r="H654" i="1"/>
  <c r="H959" i="1"/>
  <c r="H424" i="1"/>
  <c r="H353" i="1"/>
  <c r="H244" i="1"/>
  <c r="H708" i="1"/>
  <c r="H24" i="1"/>
  <c r="H895" i="1"/>
  <c r="H604" i="1"/>
  <c r="H422" i="1"/>
  <c r="H146" i="1"/>
  <c r="H397" i="1"/>
  <c r="H817" i="1"/>
  <c r="H87" i="1"/>
  <c r="H609" i="1"/>
  <c r="H4" i="1"/>
  <c r="H410" i="1"/>
  <c r="H309" i="1"/>
  <c r="H86" i="1"/>
  <c r="H851" i="1"/>
  <c r="H466" i="1"/>
  <c r="H330" i="1"/>
  <c r="H697" i="1"/>
  <c r="H726" i="1"/>
  <c r="H205" i="1"/>
  <c r="H776" i="1"/>
  <c r="H145" i="1"/>
  <c r="H739" i="1"/>
  <c r="H969" i="1"/>
  <c r="H168" i="1"/>
  <c r="H275" i="1"/>
  <c r="H560" i="1"/>
  <c r="H224" i="1"/>
  <c r="H565" i="1"/>
  <c r="H840" i="1"/>
  <c r="H514" i="1"/>
  <c r="H614" i="1"/>
  <c r="H859" i="1"/>
  <c r="H39" i="1"/>
  <c r="H55" i="1"/>
  <c r="H463" i="1"/>
  <c r="H785" i="1"/>
  <c r="H693" i="1"/>
  <c r="H711" i="1"/>
  <c r="H843" i="1"/>
  <c r="H106" i="1"/>
  <c r="H981" i="1"/>
  <c r="H58" i="1"/>
  <c r="H300" i="1"/>
  <c r="H62" i="1"/>
  <c r="H107" i="1"/>
  <c r="H644" i="1"/>
  <c r="H523" i="1"/>
  <c r="H985" i="1"/>
  <c r="H259" i="1"/>
  <c r="H387" i="1"/>
  <c r="H587" i="1"/>
  <c r="H712" i="1"/>
  <c r="H122" i="1"/>
  <c r="H164" i="1"/>
  <c r="H538" i="1"/>
  <c r="H684" i="1"/>
  <c r="H37" i="1"/>
  <c r="H77" i="1"/>
  <c r="H36" i="1"/>
  <c r="H556" i="1"/>
  <c r="H630" i="1"/>
  <c r="H214" i="1"/>
  <c r="H986" i="1"/>
  <c r="H699" i="1"/>
  <c r="H721" i="1"/>
  <c r="H836" i="1"/>
  <c r="H595" i="1"/>
  <c r="H977" i="1"/>
  <c r="H218" i="1"/>
  <c r="H132" i="1"/>
  <c r="H616" i="1"/>
  <c r="H917" i="1"/>
  <c r="H528" i="1"/>
  <c r="H903" i="1"/>
  <c r="H724" i="1"/>
  <c r="H38" i="1"/>
  <c r="H751" i="1"/>
  <c r="H997" i="1"/>
  <c r="H835" i="1"/>
  <c r="H262" i="1"/>
  <c r="H235" i="1"/>
  <c r="H709" i="1"/>
  <c r="H535" i="1"/>
  <c r="H372" i="1"/>
  <c r="H239" i="1"/>
  <c r="H19" i="1"/>
  <c r="H945" i="1"/>
  <c r="H127" i="1"/>
  <c r="H625" i="1"/>
  <c r="H365" i="1"/>
  <c r="H382" i="1"/>
  <c r="H32" i="1"/>
  <c r="H951" i="1"/>
  <c r="H442" i="1"/>
  <c r="H715" i="1"/>
  <c r="H600" i="1"/>
  <c r="H162" i="1"/>
  <c r="H69" i="1"/>
  <c r="H869" i="1"/>
  <c r="H908" i="1"/>
  <c r="H175" i="1"/>
  <c r="H548" i="1"/>
  <c r="H907" i="1"/>
  <c r="H326" i="1"/>
  <c r="H937" i="1"/>
  <c r="H729" i="1"/>
  <c r="H324" i="1"/>
  <c r="H757" i="1"/>
  <c r="H398" i="1"/>
  <c r="H88" i="1"/>
  <c r="H756" i="1"/>
  <c r="H229" i="1"/>
  <c r="H42" i="1"/>
  <c r="H891" i="1"/>
  <c r="H874" i="1"/>
  <c r="H617" i="1"/>
  <c r="H281" i="1"/>
  <c r="H606" i="1"/>
  <c r="H234" i="1"/>
  <c r="H462" i="1"/>
  <c r="H386" i="1"/>
  <c r="H363" i="1"/>
  <c r="H7" i="1"/>
  <c r="H399" i="1"/>
  <c r="H119" i="1"/>
  <c r="H615" i="1"/>
  <c r="H703" i="1"/>
  <c r="H924" i="1"/>
  <c r="H669" i="1"/>
  <c r="H446" i="1"/>
  <c r="H764" i="1"/>
  <c r="H57" i="1"/>
  <c r="H475" i="1"/>
  <c r="H983" i="1"/>
  <c r="H489" i="1"/>
  <c r="H440" i="1"/>
  <c r="H340" i="1"/>
  <c r="H505" i="1"/>
  <c r="H270" i="1"/>
  <c r="H936" i="1"/>
  <c r="H408" i="1"/>
  <c r="H922" i="1"/>
  <c r="H383" i="1"/>
  <c r="H471" i="1"/>
  <c r="H870" i="1"/>
  <c r="H256" i="1"/>
  <c r="H359" i="1"/>
  <c r="H332" i="1"/>
  <c r="H731" i="1"/>
  <c r="H867" i="1"/>
  <c r="H45" i="1"/>
  <c r="H570" i="1"/>
  <c r="H109" i="1"/>
  <c r="H392" i="1"/>
  <c r="H336" i="1"/>
  <c r="H607" i="1"/>
  <c r="H864" i="1"/>
  <c r="H467" i="1"/>
  <c r="H875" i="1"/>
  <c r="H608" i="1"/>
  <c r="H800" i="1"/>
  <c r="H896" i="1"/>
  <c r="H618" i="1"/>
  <c r="H51" i="1"/>
  <c r="H678" i="1"/>
  <c r="H841" i="1"/>
  <c r="H775" i="1"/>
  <c r="H657" i="1"/>
  <c r="H492" i="1"/>
  <c r="H688" i="1"/>
  <c r="H433" i="1"/>
  <c r="H787" i="1"/>
  <c r="H812" i="1"/>
  <c r="H231" i="1"/>
  <c r="H215" i="1"/>
  <c r="H101" i="1"/>
  <c r="H804" i="1"/>
  <c r="H847" i="1"/>
  <c r="H444" i="1"/>
  <c r="H913" i="1"/>
  <c r="H559" i="1"/>
  <c r="H334" i="1"/>
  <c r="H599" i="1"/>
  <c r="H803" i="1"/>
  <c r="H313" i="1"/>
  <c r="H567" i="1"/>
  <c r="H628" i="1"/>
  <c r="H603" i="1"/>
  <c r="H853" i="1"/>
  <c r="H767" i="1"/>
  <c r="H597" i="1"/>
  <c r="H289" i="1"/>
  <c r="H890" i="1"/>
  <c r="H250" i="1"/>
  <c r="H934" i="1"/>
  <c r="H748" i="1"/>
  <c r="H43" i="1"/>
  <c r="H121" i="1"/>
  <c r="H59" i="1"/>
  <c r="H784" i="1"/>
  <c r="H220" i="1"/>
  <c r="H27" i="1"/>
  <c r="H989" i="1"/>
  <c r="H931" i="1"/>
  <c r="H98" i="1"/>
  <c r="H569" i="1"/>
  <c r="H123" i="1"/>
  <c r="H151" i="1"/>
  <c r="H490" i="1"/>
  <c r="H160" i="1"/>
  <c r="H645" i="1"/>
  <c r="H142" i="1"/>
  <c r="H557" i="1"/>
  <c r="H927" i="1"/>
  <c r="H83" i="1"/>
  <c r="H385" i="1"/>
  <c r="H814" i="1"/>
  <c r="H362" i="1"/>
  <c r="H692" i="1"/>
  <c r="H60" i="1"/>
  <c r="H974" i="1"/>
  <c r="H882" i="1"/>
  <c r="H749" i="1"/>
  <c r="H395" i="1"/>
  <c r="H189" i="1"/>
  <c r="H144" i="1"/>
  <c r="H894" i="1"/>
  <c r="H770" i="1"/>
  <c r="H753" i="1"/>
  <c r="H269" i="1"/>
  <c r="H67" i="1"/>
  <c r="H480" i="1"/>
  <c r="H147" i="1"/>
  <c r="H571" i="1"/>
  <c r="H920" i="1"/>
  <c r="H849" i="1"/>
  <c r="H925" i="1"/>
  <c r="H885" i="1"/>
  <c r="H815" i="1"/>
  <c r="H667" i="1"/>
  <c r="H935" i="1"/>
  <c r="H558" i="1"/>
  <c r="H277" i="1"/>
  <c r="H15" i="1"/>
  <c r="H719" i="1"/>
  <c r="H619" i="1"/>
  <c r="H862" i="1"/>
  <c r="H904" i="1"/>
  <c r="H91" i="1"/>
  <c r="H271" i="1"/>
  <c r="H165" i="1"/>
  <c r="H70" i="1"/>
  <c r="H755" i="1"/>
  <c r="H893" i="1"/>
  <c r="H94" i="1"/>
  <c r="H227" i="1"/>
  <c r="H486" i="1"/>
  <c r="H90" i="1"/>
  <c r="H139" i="1"/>
  <c r="H809" i="1"/>
  <c r="H542" i="1"/>
  <c r="H12" i="1"/>
  <c r="H829" i="1"/>
  <c r="H622" i="1"/>
  <c r="H260" i="1"/>
  <c r="H806" i="1"/>
  <c r="H114" i="1"/>
  <c r="H725" i="1"/>
  <c r="H772" i="1"/>
  <c r="H550" i="1"/>
  <c r="H873" i="1"/>
  <c r="H371" i="1"/>
  <c r="H251" i="1"/>
  <c r="H61" i="1"/>
  <c r="H546" i="1"/>
  <c r="H370" i="1"/>
  <c r="H626" i="1"/>
  <c r="H104" i="1"/>
  <c r="H610" i="1"/>
  <c r="H551" i="1"/>
  <c r="H472" i="1"/>
  <c r="H307" i="1"/>
  <c r="H427" i="1"/>
  <c r="H823" i="1"/>
  <c r="H186" i="1"/>
  <c r="H316" i="1"/>
  <c r="H964" i="1"/>
  <c r="H199" i="1"/>
  <c r="H361" i="1"/>
  <c r="H80" i="1"/>
  <c r="H96" i="1"/>
  <c r="H274" i="1"/>
  <c r="H493" i="1"/>
  <c r="H572" i="1"/>
  <c r="H182" i="1"/>
  <c r="H33" i="1"/>
  <c r="H314" i="1"/>
  <c r="H633" i="1"/>
  <c r="H135" i="1"/>
  <c r="H705" i="1"/>
  <c r="H264" i="1"/>
  <c r="H834" i="1"/>
  <c r="H406" i="1"/>
  <c r="H473" i="1"/>
  <c r="H736" i="1"/>
  <c r="H910" i="1"/>
  <c r="H978" i="1"/>
  <c r="H585" i="1"/>
  <c r="H40" i="1"/>
  <c r="H248" i="1"/>
  <c r="H280" i="1"/>
  <c r="H9" i="1"/>
  <c r="H31" i="1"/>
  <c r="H468" i="1"/>
  <c r="H25" i="1"/>
  <c r="H221" i="1"/>
  <c r="H970" i="1"/>
  <c r="H850" i="1"/>
  <c r="H582" i="1"/>
  <c r="H876" i="1"/>
  <c r="H866" i="1"/>
  <c r="H824" i="1"/>
  <c r="H460" i="1"/>
  <c r="H737" i="1"/>
  <c r="H441" i="1"/>
  <c r="H966" i="1"/>
  <c r="H409" i="1"/>
  <c r="H858" i="1"/>
  <c r="H825" i="1"/>
  <c r="H181" i="1"/>
  <c r="H685" i="1"/>
  <c r="H671" i="1"/>
  <c r="H108" i="1"/>
  <c r="H378" i="1"/>
  <c r="H197" i="1"/>
  <c r="H266" i="1"/>
  <c r="H476" i="1"/>
  <c r="H228" i="1"/>
  <c r="H956" i="1"/>
  <c r="H126" i="1"/>
  <c r="H819" i="1"/>
  <c r="H576" i="1"/>
  <c r="H563" i="1"/>
  <c r="H884" i="1"/>
  <c r="H265" i="1"/>
  <c r="H364" i="1"/>
  <c r="H976" i="1"/>
  <c r="H115" i="1"/>
  <c r="H35" i="1"/>
  <c r="H967" i="1"/>
  <c r="H865" i="1"/>
  <c r="H50" i="1"/>
  <c r="H827" i="1"/>
  <c r="H315" i="1"/>
  <c r="H226" i="1"/>
  <c r="H759" i="1"/>
  <c r="H901" i="1"/>
  <c r="H355" i="1"/>
  <c r="H732" i="1"/>
  <c r="H497" i="1"/>
  <c r="H169" i="1"/>
  <c r="H179" i="1"/>
  <c r="H242" i="1"/>
  <c r="H612" i="1"/>
  <c r="H232" i="1"/>
  <c r="H240" i="1"/>
  <c r="H154" i="1"/>
  <c r="H171" i="1"/>
  <c r="H209" i="1"/>
  <c r="H522" i="1"/>
  <c r="H994" i="1"/>
  <c r="H690" i="1"/>
  <c r="H207" i="1"/>
  <c r="H333" i="1"/>
  <c r="H44" i="1"/>
  <c r="H245" i="1"/>
  <c r="H700" i="1"/>
  <c r="H293" i="1"/>
  <c r="H828" i="1"/>
  <c r="H672" i="1"/>
  <c r="H396" i="1"/>
  <c r="H716" i="1"/>
  <c r="H49" i="1"/>
  <c r="H911" i="1"/>
  <c r="H537" i="1"/>
  <c r="H926" i="1"/>
  <c r="H991" i="1"/>
  <c r="H534" i="1"/>
  <c r="H656" i="1"/>
  <c r="H848" i="1"/>
  <c r="H247" i="1"/>
  <c r="H447" i="1"/>
  <c r="H481" i="1"/>
  <c r="H718" i="1"/>
  <c r="H735" i="1"/>
  <c r="H504" i="1"/>
  <c r="H686" i="1"/>
  <c r="H881" i="1"/>
  <c r="H306" i="1"/>
  <c r="H496" i="1"/>
  <c r="H844" i="1"/>
  <c r="H760" i="1"/>
  <c r="H246" i="1"/>
  <c r="H428" i="1"/>
  <c r="H469" i="1"/>
  <c r="H282" i="1"/>
  <c r="H368" i="1"/>
  <c r="H110" i="1"/>
  <c r="H261" i="1"/>
  <c r="H818" i="1"/>
  <c r="H623" i="1"/>
  <c r="H254" i="1"/>
  <c r="H82" i="1"/>
  <c r="H18" i="1"/>
  <c r="H855" i="1"/>
  <c r="H763" i="1"/>
  <c r="H46" i="1"/>
  <c r="H75" i="1"/>
  <c r="H414" i="1"/>
  <c r="H74" i="1"/>
  <c r="H203" i="1"/>
  <c r="H629" i="1"/>
  <c r="H525" i="1"/>
  <c r="H287" i="1"/>
  <c r="H710" i="1"/>
  <c r="H746" i="1"/>
  <c r="H400" i="1"/>
  <c r="H184" i="1"/>
  <c r="H64" i="1"/>
  <c r="H495" i="1"/>
  <c r="H116" i="1"/>
  <c r="H766" i="1"/>
  <c r="H788" i="1"/>
  <c r="H375" i="1"/>
  <c r="H367" i="1"/>
  <c r="H960" i="1"/>
  <c r="H758" i="1"/>
  <c r="H898" i="1"/>
  <c r="H780" i="1"/>
  <c r="H968" i="1"/>
  <c r="H562" i="1"/>
  <c r="H914" i="1"/>
  <c r="H822" i="1"/>
  <c r="H839" i="1"/>
  <c r="H980" i="1"/>
  <c r="H176" i="1"/>
  <c r="H99" i="1"/>
  <c r="H508" i="1"/>
  <c r="H689" i="1"/>
  <c r="H249" i="1"/>
  <c r="H588" i="1"/>
  <c r="H451" i="1"/>
  <c r="H549" i="1"/>
  <c r="H103" i="1"/>
  <c r="H216" i="1"/>
  <c r="H681" i="1"/>
  <c r="H593" i="1"/>
  <c r="H3" i="1"/>
  <c r="H438" i="1"/>
  <c r="H279" i="1"/>
  <c r="H820" i="1"/>
  <c r="H953" i="1"/>
  <c r="H957" i="1"/>
  <c r="H744" i="1"/>
  <c r="H743" i="1"/>
  <c r="H808" i="1"/>
  <c r="H795" i="1"/>
  <c r="H296" i="1"/>
  <c r="H303" i="1"/>
  <c r="H349" i="1"/>
  <c r="H84" i="1"/>
  <c r="H403" i="1"/>
  <c r="H374" i="1"/>
  <c r="H366" i="1"/>
  <c r="H291" i="1"/>
  <c r="H714" i="1"/>
  <c r="H6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4" i="5" l="1"/>
  <c r="G12" i="5"/>
  <c r="E7" i="5"/>
  <c r="F7" i="5" s="1"/>
  <c r="E2" i="5"/>
  <c r="G2" i="5" s="1"/>
  <c r="E6" i="5"/>
  <c r="F6" i="5" s="1"/>
  <c r="E11" i="5"/>
  <c r="F11" i="5" s="1"/>
  <c r="G10" i="5"/>
  <c r="G3" i="5"/>
  <c r="G5" i="5"/>
  <c r="G13" i="5"/>
  <c r="H9" i="5"/>
  <c r="G6" i="5"/>
  <c r="H10" i="5"/>
  <c r="H3" i="5"/>
  <c r="H4" i="5"/>
  <c r="H12" i="5"/>
  <c r="G9" i="5"/>
  <c r="H5" i="5"/>
  <c r="H13" i="5"/>
  <c r="F5" i="5"/>
  <c r="F4" i="5"/>
  <c r="E8" i="5"/>
  <c r="F8" i="5" s="1"/>
  <c r="F3" i="5"/>
  <c r="F13" i="5"/>
  <c r="F2" i="5"/>
  <c r="F12" i="5"/>
  <c r="F10" i="5"/>
  <c r="H11" i="5" l="1"/>
  <c r="H7" i="5"/>
  <c r="G7" i="5"/>
  <c r="G11" i="5"/>
  <c r="H6" i="5"/>
  <c r="H2" i="5"/>
  <c r="G8" i="5"/>
  <c r="H8" i="5"/>
</calcChain>
</file>

<file path=xl/sharedStrings.xml><?xml version="1.0" encoding="utf-8"?>
<sst xmlns="http://schemas.openxmlformats.org/spreadsheetml/2006/main" count="7129" uniqueCount="2124">
  <si>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</si>
  <si>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</si>
  <si>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</si>
  <si>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</si>
  <si>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</si>
  <si>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</si>
  <si>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</si>
  <si>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</si>
  <si>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</si>
  <si>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</si>
  <si>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</si>
  <si>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</si>
  <si>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</si>
  <si>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</si>
  <si>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</si>
  <si>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</si>
  <si>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</si>
  <si>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</si>
  <si>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</si>
  <si>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</si>
  <si>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</si>
  <si>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</si>
  <si>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</si>
  <si>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</si>
  <si>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</si>
  <si>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</si>
  <si>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</si>
  <si>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</si>
  <si>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</si>
  <si>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</si>
  <si>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</si>
  <si>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</si>
  <si>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</si>
  <si>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</si>
  <si>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</si>
  <si>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</si>
  <si>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</si>
  <si>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</si>
  <si>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</si>
  <si>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</si>
  <si>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</si>
  <si>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</si>
  <si>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</si>
  <si>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</si>
  <si>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</si>
  <si>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</si>
  <si>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</si>
  <si>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</si>
  <si>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</si>
  <si>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</si>
  <si>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</si>
  <si>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</si>
  <si>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</si>
  <si>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</si>
  <si>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</si>
  <si>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</si>
  <si>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</si>
  <si>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</si>
  <si>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</si>
  <si>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</si>
  <si>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</si>
  <si>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</si>
  <si>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</si>
  <si>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</si>
  <si>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</si>
  <si>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</si>
  <si>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</si>
  <si>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</si>
  <si>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</si>
  <si>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</si>
  <si>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</si>
  <si>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</si>
  <si>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</si>
  <si>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</si>
  <si>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</si>
  <si>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</si>
  <si>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</si>
  <si>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</si>
  <si>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</si>
  <si>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</si>
  <si>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</si>
  <si>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</si>
  <si>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</si>
  <si>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</si>
  <si>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</si>
  <si>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</si>
  <si>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</si>
  <si>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</si>
  <si>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</si>
  <si>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</si>
  <si>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</si>
  <si>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</si>
  <si>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</si>
  <si>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</si>
  <si>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</si>
  <si>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</si>
  <si>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</si>
  <si>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</si>
  <si>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</si>
  <si>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</si>
  <si>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</si>
  <si>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</si>
  <si>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</si>
  <si>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</si>
  <si>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</si>
  <si>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</si>
  <si>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</si>
  <si>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</si>
  <si>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</si>
  <si>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</si>
  <si>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</si>
  <si>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</si>
  <si>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</si>
  <si>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</si>
  <si>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</si>
  <si>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</si>
  <si>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</si>
  <si>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</si>
  <si>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</si>
  <si>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</si>
  <si>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</si>
  <si>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</si>
  <si>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</si>
  <si>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</si>
  <si>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</si>
  <si>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</si>
  <si>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</si>
  <si>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</si>
  <si>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</si>
  <si>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</si>
  <si>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</si>
  <si>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</si>
  <si>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</si>
  <si>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</si>
  <si>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</si>
  <si>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</si>
  <si>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</si>
  <si>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</si>
  <si>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</si>
  <si>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</si>
  <si>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</si>
  <si>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</si>
  <si>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</si>
  <si>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</si>
  <si>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</si>
  <si>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</si>
  <si>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</si>
  <si>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</si>
  <si>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</si>
  <si>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</si>
  <si>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</si>
  <si>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</si>
  <si>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</si>
  <si>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</si>
  <si>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</si>
  <si>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</si>
  <si>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</si>
  <si>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</si>
  <si>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</si>
  <si>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</si>
  <si>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</si>
  <si>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</si>
  <si>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</si>
  <si>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</si>
  <si>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</si>
  <si>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</si>
  <si>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</si>
  <si>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</si>
  <si>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</si>
  <si>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</si>
  <si>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</si>
  <si>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</si>
  <si>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</si>
  <si>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</si>
  <si>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</si>
  <si>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</si>
  <si>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</si>
  <si>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</si>
  <si>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</si>
  <si>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</si>
  <si>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</si>
  <si>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</si>
  <si>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</si>
  <si>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</si>
  <si>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</si>
  <si>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</si>
  <si>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</si>
  <si>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</si>
  <si>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</si>
  <si>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</si>
  <si>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</si>
  <si>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</si>
  <si>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</si>
  <si>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</si>
  <si>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</si>
  <si>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</si>
  <si>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</si>
  <si>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</si>
  <si>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</si>
  <si>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</si>
  <si>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</si>
  <si>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</si>
  <si>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</si>
  <si>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</si>
  <si>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</si>
  <si>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</si>
  <si>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</si>
  <si>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</si>
  <si>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</si>
  <si>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</si>
  <si>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</si>
  <si>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</si>
  <si>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</si>
  <si>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</si>
  <si>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</si>
  <si>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</si>
  <si>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</si>
  <si>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</si>
  <si>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</si>
  <si>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</si>
  <si>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</si>
  <si>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</si>
  <si>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</si>
  <si>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</si>
  <si>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</si>
  <si>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</si>
  <si>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</si>
  <si>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</si>
  <si>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</si>
  <si>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</si>
  <si>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</si>
  <si>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</si>
  <si>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</si>
  <si>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</si>
  <si>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</si>
  <si>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</si>
  <si>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</si>
  <si>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</si>
  <si>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</si>
  <si>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</si>
  <si>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</si>
  <si>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</si>
  <si>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</si>
  <si>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</si>
  <si>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</si>
  <si>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</si>
  <si>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</si>
  <si>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</si>
  <si>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</si>
  <si>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</si>
  <si>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</si>
  <si>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</si>
  <si>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</si>
  <si>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</si>
  <si>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</si>
  <si>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</si>
  <si>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</si>
  <si>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</si>
  <si>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</si>
  <si>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</si>
  <si>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</si>
  <si>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</si>
  <si>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</si>
  <si>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</si>
  <si>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</si>
  <si>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</si>
  <si>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</si>
  <si>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</si>
  <si>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</si>
  <si>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</si>
  <si>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</si>
  <si>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</si>
  <si>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</si>
  <si>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</si>
  <si>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</si>
  <si>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</si>
  <si>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</si>
  <si>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</si>
  <si>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</si>
  <si>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</si>
  <si>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</si>
  <si>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</si>
  <si>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</si>
  <si>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</si>
  <si>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</si>
  <si>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</si>
  <si>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</si>
  <si>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</si>
  <si>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</si>
  <si>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</si>
  <si>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</si>
  <si>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</si>
  <si>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</si>
  <si>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</si>
  <si>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</si>
  <si>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</si>
  <si>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</si>
  <si>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</si>
  <si>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</si>
  <si>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</si>
  <si>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</si>
  <si>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</si>
  <si>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</si>
  <si>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</si>
  <si>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</si>
  <si>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</si>
  <si>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</si>
  <si>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</si>
  <si>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</si>
  <si>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</si>
  <si>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</si>
  <si>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</si>
  <si>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</si>
  <si>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</si>
  <si>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</si>
  <si>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</si>
  <si>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</si>
  <si>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</si>
  <si>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</si>
  <si>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</si>
  <si>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</si>
  <si>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</si>
  <si>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</si>
  <si>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</si>
  <si>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</si>
  <si>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</si>
  <si>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</si>
  <si>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</si>
  <si>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</si>
  <si>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</si>
  <si>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</si>
  <si>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</si>
  <si>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</si>
  <si>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</si>
  <si>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</si>
  <si>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</si>
  <si>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</si>
  <si>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</si>
  <si>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</si>
  <si>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</si>
  <si>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</si>
  <si>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</si>
  <si>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</si>
  <si>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</si>
  <si>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</si>
  <si>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</si>
  <si>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</si>
  <si>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</si>
  <si>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</si>
  <si>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</si>
  <si>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</si>
  <si>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</si>
  <si>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</si>
  <si>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</si>
  <si>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</si>
  <si>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</si>
  <si>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</si>
  <si>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</si>
  <si>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</si>
  <si>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</si>
  <si>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</si>
  <si>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</si>
  <si>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</si>
  <si>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</si>
  <si>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</si>
  <si>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</si>
  <si>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</si>
  <si>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</si>
  <si>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</si>
  <si>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</si>
  <si>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</si>
  <si>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</si>
  <si>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</si>
  <si>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</si>
  <si>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</si>
  <si>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</si>
  <si>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</si>
  <si>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</si>
  <si>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</si>
  <si>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</si>
  <si>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</si>
  <si>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</si>
  <si>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</si>
  <si>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</si>
  <si>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</si>
  <si>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</si>
  <si>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</si>
  <si>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</si>
  <si>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</si>
  <si>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</si>
  <si>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</si>
  <si>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</si>
  <si>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</si>
  <si>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</si>
  <si>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</si>
  <si>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</si>
  <si>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</si>
  <si>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</si>
  <si>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</si>
  <si>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</si>
  <si>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</si>
  <si>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</si>
  <si>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</si>
  <si>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</si>
  <si>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</si>
  <si>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</si>
  <si>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</si>
  <si>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</si>
  <si>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</si>
  <si>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</si>
  <si>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</si>
  <si>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</si>
  <si>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</si>
  <si>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</si>
  <si>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</si>
  <si>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</si>
  <si>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</si>
  <si>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</si>
  <si>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</si>
  <si>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</si>
  <si>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</si>
  <si>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</si>
  <si>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</si>
  <si>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</si>
  <si>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</si>
  <si>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</si>
  <si>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</si>
  <si>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</si>
  <si>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</si>
  <si>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</si>
  <si>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</si>
  <si>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</si>
  <si>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</si>
  <si>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</si>
  <si>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</si>
  <si>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</si>
  <si>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</si>
  <si>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</si>
  <si>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</si>
  <si>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</si>
  <si>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</si>
  <si>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</si>
  <si>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</si>
  <si>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</si>
  <si>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</si>
  <si>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</si>
  <si>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</si>
  <si>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</si>
  <si>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</si>
  <si>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</si>
  <si>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</si>
  <si>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</si>
  <si>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</si>
  <si>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</si>
  <si>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</si>
  <si>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</si>
  <si>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</si>
  <si>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</si>
  <si>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</si>
  <si>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</si>
  <si>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</si>
  <si>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</si>
  <si>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</si>
  <si>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</si>
  <si>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</si>
  <si>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</si>
  <si>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</si>
  <si>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</si>
  <si>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</si>
  <si>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</si>
  <si>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</si>
  <si>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</si>
  <si>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</si>
  <si>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</si>
  <si>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</si>
  <si>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</si>
  <si>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</si>
  <si>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</si>
  <si>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</si>
  <si>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</si>
  <si>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</si>
  <si>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</si>
  <si>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</si>
  <si>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</si>
  <si>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</si>
  <si>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</si>
  <si>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</si>
  <si>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</si>
  <si>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</si>
  <si>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</si>
  <si>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</si>
  <si>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</si>
  <si>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</si>
  <si>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</si>
  <si>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</si>
  <si>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</si>
  <si>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</si>
  <si>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</si>
  <si>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</si>
  <si>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</si>
  <si>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</si>
  <si>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</si>
  <si>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</si>
  <si>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</si>
  <si>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</si>
  <si>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</si>
  <si>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</si>
  <si>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</si>
  <si>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</si>
  <si>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</si>
  <si>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</si>
  <si>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</si>
  <si>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</si>
  <si>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</si>
  <si>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</si>
  <si>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</si>
  <si>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</si>
  <si>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</si>
  <si>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</si>
  <si>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</si>
  <si>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</si>
  <si>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</si>
  <si>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</si>
  <si>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</si>
  <si>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</si>
  <si>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</si>
  <si>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</si>
  <si>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</si>
  <si>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</si>
  <si>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</si>
  <si>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</si>
  <si>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</si>
  <si>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</si>
  <si>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</si>
  <si>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</si>
  <si>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</si>
  <si>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</si>
  <si>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</si>
  <si>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</si>
  <si>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</si>
  <si>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</si>
  <si>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</si>
  <si>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</si>
  <si>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</si>
  <si>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</si>
  <si>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</si>
  <si>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</si>
  <si>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</si>
  <si>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</si>
  <si>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</si>
  <si>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</si>
  <si>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</si>
  <si>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</si>
  <si>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</si>
  <si>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</si>
  <si>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</si>
  <si>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</si>
  <si>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</si>
  <si>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</si>
  <si>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</si>
  <si>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</si>
  <si>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</si>
  <si>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</si>
  <si>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</si>
  <si>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</si>
  <si>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</si>
  <si>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</si>
  <si>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</si>
  <si>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</si>
  <si>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</si>
  <si>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</si>
  <si>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</si>
  <si>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</si>
  <si>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</si>
  <si>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</si>
  <si>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</si>
  <si>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</si>
  <si>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</si>
  <si>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</si>
  <si>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</si>
  <si>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</si>
  <si>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</si>
  <si>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</si>
  <si>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</si>
  <si>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</si>
  <si>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</si>
  <si>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</si>
  <si>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</si>
  <si>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</si>
  <si>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</si>
  <si>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</si>
  <si>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</si>
  <si>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</si>
  <si>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</si>
  <si>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</si>
  <si>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</si>
  <si>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</si>
  <si>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</si>
  <si>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</si>
  <si>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</si>
  <si>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</si>
  <si>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</si>
  <si>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</si>
  <si>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</si>
  <si>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</si>
  <si>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</si>
  <si>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</si>
  <si>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</si>
  <si>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</si>
  <si>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</si>
  <si>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</si>
  <si>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</si>
  <si>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</si>
  <si>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</si>
  <si>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</si>
  <si>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</si>
  <si>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</si>
  <si>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</si>
  <si>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</si>
  <si>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</si>
  <si>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</si>
  <si>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</si>
  <si>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</si>
  <si>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</si>
  <si>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</si>
  <si>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</si>
  <si>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</si>
  <si>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</si>
  <si>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</si>
  <si>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</si>
  <si>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</si>
  <si>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</si>
  <si>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</si>
  <si>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</si>
  <si>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</si>
  <si>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</si>
  <si>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</si>
  <si>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</si>
  <si>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</si>
  <si>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</si>
  <si>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</si>
  <si>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</si>
  <si>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</si>
  <si>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</si>
  <si>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</si>
  <si>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</si>
  <si>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</si>
  <si>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</si>
  <si>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</si>
  <si>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</si>
  <si>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</si>
  <si>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</si>
  <si>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</si>
  <si>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</si>
  <si>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</si>
  <si>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</si>
  <si>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</si>
  <si>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</si>
  <si>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</si>
  <si>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</si>
  <si>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</si>
  <si>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</si>
  <si>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</si>
  <si>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</si>
  <si>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</si>
  <si>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</si>
  <si>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</si>
  <si>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</si>
  <si>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</si>
  <si>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</si>
  <si>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</si>
  <si>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</si>
  <si>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</si>
  <si>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</si>
  <si>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</si>
  <si>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</si>
  <si>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</si>
  <si>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</si>
  <si>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</si>
  <si>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</si>
  <si>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</si>
  <si>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</si>
  <si>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</si>
  <si>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</si>
  <si>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</si>
  <si>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</si>
  <si>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</si>
  <si>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</si>
  <si>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</si>
  <si>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</si>
  <si>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</si>
  <si>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</si>
  <si>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</si>
  <si>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</si>
  <si>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</si>
  <si>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</si>
  <si>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</si>
  <si>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</si>
  <si>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</si>
  <si>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</si>
  <si>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</si>
  <si>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</si>
  <si>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</si>
  <si>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</si>
  <si>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</si>
  <si>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</si>
  <si>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</si>
  <si>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</si>
  <si>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</si>
  <si>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</si>
  <si>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</si>
  <si>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</si>
  <si>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</si>
  <si>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</si>
  <si>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</si>
  <si>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</si>
  <si>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</si>
  <si>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</si>
  <si>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</si>
  <si>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</si>
  <si>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</si>
  <si>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</si>
  <si>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</si>
  <si>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</si>
  <si>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</si>
  <si>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</si>
  <si>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</si>
  <si>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</si>
  <si>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</si>
  <si>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</si>
  <si>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</si>
  <si>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</si>
  <si>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</si>
  <si>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</si>
  <si>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</si>
  <si>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</si>
  <si>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</si>
  <si>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</si>
  <si>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</si>
  <si>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</si>
  <si>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</si>
  <si>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</si>
  <si>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</si>
  <si>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</si>
  <si>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</si>
  <si>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</si>
  <si>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</si>
  <si>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</si>
  <si>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</si>
  <si>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</si>
  <si>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</si>
  <si>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</si>
  <si>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</si>
  <si>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</si>
  <si>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</si>
  <si>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</si>
  <si>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</si>
  <si>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</si>
  <si>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</si>
  <si>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</si>
  <si>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</si>
  <si>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</si>
  <si>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</si>
  <si>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</si>
  <si>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</si>
  <si>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</si>
  <si>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</si>
  <si>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</si>
  <si>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</si>
  <si>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</si>
  <si>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</si>
  <si>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</si>
  <si>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</si>
  <si>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</si>
  <si>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</si>
  <si>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</si>
  <si>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</si>
  <si>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</si>
  <si>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</si>
  <si>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</si>
  <si>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</si>
  <si>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</si>
  <si>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</si>
  <si>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</si>
  <si>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</si>
  <si>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</si>
  <si>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</si>
  <si>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</si>
  <si>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</si>
  <si>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</si>
  <si>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</si>
  <si>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</si>
  <si>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</si>
  <si>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</si>
  <si>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</si>
  <si>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</si>
  <si>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</si>
  <si>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</si>
  <si>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</si>
  <si>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</si>
  <si>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</si>
  <si>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</si>
  <si>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</si>
  <si>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</si>
  <si>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</si>
  <si>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</si>
  <si>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</si>
  <si>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</si>
  <si>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</si>
  <si>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</si>
  <si>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</si>
  <si>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</si>
  <si>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</si>
  <si>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</si>
  <si>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</si>
  <si>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</si>
  <si>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</si>
  <si>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</si>
  <si>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</si>
  <si>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</si>
  <si>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</si>
  <si>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</si>
  <si>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</si>
  <si>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</si>
  <si>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</si>
  <si>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</si>
  <si>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</si>
  <si>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</si>
  <si>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</si>
  <si>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</si>
  <si>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</si>
  <si>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</si>
  <si>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</si>
  <si>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</si>
  <si>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</si>
  <si>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</si>
  <si>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</si>
  <si>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</si>
  <si>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</si>
  <si>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</si>
  <si>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</si>
  <si>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</si>
  <si>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</si>
  <si>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</si>
  <si>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</si>
  <si>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</si>
  <si>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</si>
  <si>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</si>
  <si>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</si>
  <si>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</si>
  <si>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</si>
  <si>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</si>
  <si>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</si>
  <si>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</si>
  <si>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</si>
  <si>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</si>
  <si>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</si>
  <si>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</si>
  <si>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</si>
  <si>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</si>
  <si>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</si>
  <si>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</si>
  <si>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</si>
  <si>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</si>
  <si>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</si>
  <si>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</si>
  <si>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</si>
  <si>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</si>
  <si>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</si>
  <si>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</si>
  <si>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</si>
  <si>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</si>
  <si>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</si>
  <si>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</si>
  <si>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</si>
  <si>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</si>
  <si>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</si>
  <si>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</si>
  <si>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</si>
  <si>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</si>
  <si>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</si>
  <si>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</si>
  <si>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</si>
  <si>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</si>
  <si>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</si>
  <si>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</si>
  <si>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</si>
  <si>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</si>
  <si>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</si>
  <si>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</si>
  <si>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</si>
  <si>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</si>
  <si>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</si>
  <si>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</si>
  <si>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</si>
  <si>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</si>
  <si>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</si>
  <si>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</si>
  <si>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</si>
  <si>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</si>
  <si>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</si>
  <si>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</si>
  <si>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</si>
  <si>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</si>
  <si>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</si>
  <si>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</si>
  <si>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</si>
  <si>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</si>
  <si>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</si>
  <si>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</si>
  <si>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</si>
  <si>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</si>
  <si>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</si>
  <si>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</si>
  <si>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</si>
  <si>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</si>
  <si>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</si>
  <si>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</si>
  <si>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</si>
  <si>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</si>
  <si>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</si>
  <si>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</si>
  <si>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</si>
  <si>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</si>
  <si>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</si>
  <si>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</si>
  <si>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</si>
  <si>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</si>
  <si>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</si>
  <si>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</si>
  <si>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</si>
  <si>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</si>
  <si>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</si>
  <si>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</si>
  <si>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</si>
  <si>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</si>
  <si>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</si>
  <si>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</si>
  <si>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</si>
  <si>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</si>
  <si>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</si>
  <si>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</si>
  <si>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</si>
  <si>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</si>
  <si>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</si>
  <si>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</si>
  <si>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</si>
  <si>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</si>
  <si>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</si>
  <si>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</si>
  <si>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</si>
  <si>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</si>
  <si>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</si>
  <si>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</si>
  <si>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</si>
  <si>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</si>
  <si>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</si>
  <si>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</si>
  <si>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</si>
  <si>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</si>
  <si>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</si>
  <si>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</si>
  <si>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</si>
  <si>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</si>
  <si>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</si>
  <si>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</si>
  <si>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</si>
  <si>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</si>
  <si>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</si>
  <si>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</si>
  <si>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</si>
  <si>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</si>
  <si>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</si>
  <si>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</si>
  <si>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</si>
  <si>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</si>
  <si>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</si>
  <si>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</si>
  <si>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</si>
  <si>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</si>
  <si>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</si>
  <si>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</si>
  <si>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</si>
  <si>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</si>
  <si>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</si>
  <si>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</si>
  <si>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</si>
  <si>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</si>
  <si>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</si>
  <si>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</si>
  <si>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</si>
  <si>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</si>
  <si>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</si>
  <si>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</si>
  <si>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</si>
  <si>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</si>
  <si>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</si>
  <si>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</si>
  <si>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</si>
  <si>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</si>
  <si>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</si>
  <si>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</si>
  <si>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</si>
  <si>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</si>
  <si>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</si>
  <si>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</si>
  <si>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</si>
  <si>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</si>
  <si>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</si>
  <si>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</si>
  <si>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</si>
  <si>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</si>
  <si>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</si>
  <si>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</si>
  <si>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</si>
  <si>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</si>
  <si>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</si>
  <si>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</si>
  <si>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</si>
  <si>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</si>
  <si>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</si>
  <si>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</si>
  <si>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</si>
  <si>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</si>
  <si>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</si>
  <si>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</si>
  <si>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</si>
  <si>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</si>
  <si>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</si>
  <si>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</si>
  <si>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</si>
  <si>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</si>
  <si>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</si>
  <si>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</si>
  <si>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</si>
  <si>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</si>
  <si>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</si>
  <si>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</si>
  <si>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</si>
  <si>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</si>
  <si>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</si>
  <si>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</si>
  <si>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</si>
  <si>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</si>
  <si>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</si>
  <si>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</si>
  <si>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</si>
  <si>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</si>
  <si>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</si>
  <si>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</si>
  <si>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</si>
  <si>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</si>
  <si>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</si>
  <si>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</si>
  <si>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</si>
  <si>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</si>
  <si>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</si>
  <si>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</si>
  <si>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</si>
  <si>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</si>
  <si>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</si>
  <si>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</si>
  <si>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</si>
  <si>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</si>
  <si>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</si>
  <si>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</si>
  <si>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</si>
  <si>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</si>
  <si>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</si>
  <si>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</si>
  <si>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</si>
  <si>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</si>
  <si>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</si>
  <si>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</si>
  <si>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</si>
  <si>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</si>
  <si>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</si>
  <si>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</si>
  <si>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</si>
  <si>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</si>
  <si>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</si>
  <si>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</si>
  <si>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</si>
  <si>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</si>
  <si>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</si>
  <si>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</si>
  <si>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</si>
  <si>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</si>
  <si>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</si>
  <si>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</si>
  <si>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</si>
  <si>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</si>
  <si>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</si>
  <si>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</si>
  <si>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</si>
  <si>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</si>
  <si>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</si>
  <si>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</si>
  <si>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</si>
  <si>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</si>
  <si>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</si>
  <si>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</si>
  <si>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</si>
  <si>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</si>
  <si>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</si>
  <si>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</si>
  <si>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</si>
  <si>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</si>
  <si>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</si>
  <si>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</si>
  <si>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</si>
  <si>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</si>
  <si>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</si>
  <si>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</si>
  <si>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</si>
  <si>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</si>
  <si>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</si>
  <si>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</si>
  <si>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</si>
  <si>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</si>
  <si>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</si>
  <si>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</si>
  <si>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</si>
  <si>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</si>
  <si>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</si>
  <si>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</si>
  <si>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</si>
  <si>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</si>
  <si>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</si>
  <si>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</si>
  <si>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</si>
  <si>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</si>
  <si>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</si>
  <si>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</si>
  <si>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</si>
  <si>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</si>
  <si>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</si>
  <si>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</si>
  <si>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</si>
  <si>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</si>
  <si>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</si>
  <si>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</si>
  <si>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</si>
  <si>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</si>
  <si>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</si>
  <si>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</si>
  <si>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</si>
  <si>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</si>
  <si>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</si>
  <si>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</si>
  <si>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</si>
  <si>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</si>
  <si>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</si>
  <si>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</si>
  <si>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</si>
  <si>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</si>
  <si>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</si>
  <si>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</si>
  <si>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</si>
  <si>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</si>
  <si>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</si>
  <si>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</si>
  <si>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</si>
  <si>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</si>
  <si>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</si>
  <si>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</si>
  <si>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</si>
  <si>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</si>
  <si>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</si>
  <si>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</si>
  <si>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</si>
  <si>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</si>
  <si>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</si>
  <si>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</si>
  <si>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</si>
  <si>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</si>
  <si>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</si>
  <si>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</si>
  <si>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</si>
  <si>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</si>
  <si>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</si>
  <si>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</si>
  <si>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</si>
  <si>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</si>
  <si>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</si>
  <si>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</si>
  <si>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</si>
  <si>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</si>
  <si>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</si>
  <si>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</si>
  <si>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</si>
  <si>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</si>
  <si>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</si>
  <si>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</si>
  <si>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</si>
  <si>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</si>
  <si>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</si>
  <si>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</si>
  <si>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</si>
  <si>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</si>
  <si>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</si>
  <si>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</si>
  <si>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</si>
  <si>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</si>
  <si>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</si>
  <si>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</si>
  <si>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</si>
  <si>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</si>
  <si>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</si>
  <si>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</si>
  <si>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</si>
  <si>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</si>
  <si>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</si>
  <si>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</si>
  <si>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</si>
  <si>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</si>
  <si>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</si>
  <si>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</si>
  <si>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</si>
  <si>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</si>
  <si>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</si>
  <si>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</si>
  <si>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</si>
  <si>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</si>
  <si>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</si>
  <si>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</si>
  <si>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</si>
  <si>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</si>
  <si>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</si>
  <si>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</si>
  <si>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</si>
  <si>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</si>
  <si>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</si>
  <si>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</si>
  <si>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</si>
  <si>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</si>
  <si>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</si>
  <si>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</si>
  <si>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</si>
  <si>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</si>
  <si>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</si>
  <si>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</si>
  <si>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</si>
  <si>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</si>
  <si>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</si>
  <si>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</si>
  <si>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</si>
  <si>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</si>
  <si>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</si>
  <si>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</si>
  <si>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</si>
  <si>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</si>
  <si>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</si>
  <si>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</si>
  <si>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</si>
  <si>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</si>
  <si>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</si>
  <si>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</si>
  <si>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</si>
  <si>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</si>
  <si>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</si>
  <si>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</si>
  <si>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</si>
  <si>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</si>
  <si>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</si>
  <si>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</si>
  <si>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</si>
  <si>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</si>
  <si>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</si>
  <si>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</si>
  <si>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</si>
  <si>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</si>
  <si>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</si>
  <si>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</si>
  <si>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</si>
  <si>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</si>
  <si>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</si>
  <si>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</si>
  <si>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</si>
  <si>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</si>
  <si>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</si>
  <si>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</si>
  <si>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</si>
  <si>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</si>
  <si>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</si>
  <si>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</si>
  <si>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</si>
  <si>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</si>
  <si>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</si>
  <si>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</si>
  <si>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</si>
  <si>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</si>
  <si>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</si>
  <si>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</si>
  <si>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</si>
  <si>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</si>
  <si>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</si>
  <si>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</si>
  <si>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</si>
  <si>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</si>
  <si>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</si>
  <si>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</si>
  <si>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</si>
  <si>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</si>
  <si>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</si>
  <si>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</si>
  <si>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</si>
  <si>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</si>
  <si>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</si>
  <si>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</si>
  <si>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</si>
  <si>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</si>
  <si>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</si>
  <si>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</si>
  <si>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</si>
  <si>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</si>
  <si>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</si>
  <si>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</si>
  <si>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</si>
  <si>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</si>
  <si>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</si>
  <si>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</si>
  <si>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</si>
  <si>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</si>
  <si>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</si>
  <si>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</si>
  <si>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</si>
  <si>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</si>
  <si>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</si>
  <si>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</si>
  <si>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</si>
  <si>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</si>
  <si>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</si>
  <si>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</si>
  <si>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</si>
  <si>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</si>
  <si>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</si>
  <si>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</si>
  <si>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</si>
  <si>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</si>
  <si>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</si>
  <si>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</si>
  <si>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</si>
  <si>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</si>
  <si>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</si>
  <si>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</si>
  <si>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</si>
  <si>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</si>
  <si>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</si>
  <si>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</si>
  <si>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</si>
  <si>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</si>
  <si>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</si>
  <si>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</si>
  <si>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</si>
  <si>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</si>
  <si>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</si>
  <si>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</si>
  <si>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</si>
  <si>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</si>
  <si>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</si>
  <si>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</si>
  <si>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</si>
  <si>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</si>
  <si>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</si>
  <si>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</si>
  <si>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</si>
  <si>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</si>
  <si>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</si>
  <si>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</si>
  <si>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</si>
  <si>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</si>
  <si>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</si>
  <si>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</si>
  <si>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</si>
  <si>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</si>
  <si>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</si>
  <si>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</si>
  <si>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</si>
  <si>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</si>
  <si>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</si>
  <si>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</si>
  <si>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</si>
  <si>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</si>
  <si>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</si>
  <si>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</si>
  <si>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</si>
  <si>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</si>
  <si>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</si>
  <si>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</si>
  <si>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</si>
  <si>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</si>
  <si>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</si>
  <si>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</si>
  <si>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</si>
  <si>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</si>
  <si>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</si>
  <si>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</si>
  <si>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</si>
  <si>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</si>
  <si>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</si>
  <si>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</si>
  <si>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</si>
  <si>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</si>
  <si>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</si>
  <si>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</si>
  <si>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</si>
  <si>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</si>
  <si>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</si>
  <si>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</si>
  <si>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</si>
  <si>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</si>
  <si>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</si>
  <si>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</si>
  <si>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</si>
  <si>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</si>
  <si>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</si>
  <si>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</si>
  <si>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</si>
  <si>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</si>
  <si>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</si>
  <si>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</si>
  <si>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</si>
  <si>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</si>
  <si>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</si>
  <si>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</si>
  <si>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</si>
  <si>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</si>
  <si>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</si>
  <si>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</si>
  <si>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</si>
  <si>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</si>
  <si>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</si>
  <si>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</si>
  <si>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</si>
  <si>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</si>
  <si>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</si>
  <si>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</si>
  <si>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</si>
  <si>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</si>
  <si>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</si>
  <si>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</si>
  <si>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</si>
  <si>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</si>
  <si>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</si>
  <si>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</si>
  <si>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</si>
  <si>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</si>
  <si>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</si>
  <si>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</si>
  <si>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</si>
  <si>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</si>
  <si>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</si>
  <si>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</si>
  <si>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</si>
  <si>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</si>
  <si>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</si>
  <si>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</si>
  <si>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</si>
  <si>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</si>
  <si>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</si>
  <si>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</si>
  <si>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</si>
  <si>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</si>
  <si>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</si>
  <si>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</si>
  <si>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</si>
  <si>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</si>
  <si>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</si>
  <si>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</si>
  <si>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</si>
  <si>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</si>
  <si>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</si>
  <si>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</si>
  <si>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</si>
  <si>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</si>
  <si>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</si>
  <si>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</si>
  <si>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</si>
  <si>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</si>
  <si>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</si>
  <si>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</si>
  <si>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</si>
  <si>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</si>
  <si>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</si>
  <si>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</si>
  <si>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</si>
  <si>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</si>
  <si>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</si>
  <si>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</si>
  <si>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</si>
  <si>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</si>
  <si>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</si>
  <si>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</si>
  <si>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</si>
  <si>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</si>
  <si>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</si>
  <si>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</si>
  <si>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</si>
  <si>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</si>
  <si>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</si>
  <si>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</si>
  <si>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</si>
  <si>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</si>
  <si>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</si>
  <si>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</si>
  <si>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</si>
  <si>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</si>
  <si>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</si>
  <si>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</si>
  <si>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</si>
  <si>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</si>
  <si>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</si>
  <si>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</si>
  <si>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</si>
  <si>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</si>
  <si>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</si>
  <si>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</si>
  <si>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</si>
  <si>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</si>
  <si>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</si>
  <si>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</si>
  <si>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</si>
  <si>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</si>
  <si>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</si>
  <si>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</si>
  <si>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</si>
  <si>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</si>
  <si>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</si>
  <si>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</si>
  <si>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</si>
  <si>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</si>
  <si>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</si>
  <si>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</si>
  <si>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</si>
  <si>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</si>
  <si>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</si>
  <si>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</si>
  <si>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</si>
  <si>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</si>
  <si>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</si>
  <si>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</si>
  <si>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</si>
  <si>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</si>
  <si>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</si>
  <si>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</si>
  <si>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</si>
  <si>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</si>
  <si>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</si>
  <si>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</si>
  <si>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</si>
  <si>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</si>
  <si>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</si>
  <si>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</si>
  <si>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</si>
  <si>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</si>
  <si>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</si>
  <si>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</si>
  <si>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</si>
  <si>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</si>
  <si>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</si>
  <si>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</si>
  <si>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</si>
  <si>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</si>
  <si>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</si>
  <si>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</si>
  <si>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</si>
  <si>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</si>
  <si>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</si>
  <si>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</si>
  <si>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</si>
  <si>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</si>
  <si>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</si>
  <si>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</si>
  <si>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</si>
  <si>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</si>
  <si>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</si>
  <si>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</si>
  <si>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</si>
  <si>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</si>
  <si>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</si>
  <si>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</si>
  <si>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</si>
  <si>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</si>
  <si>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</si>
  <si>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</si>
  <si>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</si>
  <si>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</si>
  <si>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</si>
  <si>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</si>
  <si>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</si>
  <si>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</si>
  <si>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</si>
  <si>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</si>
  <si>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</si>
  <si>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</si>
  <si>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</si>
  <si>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</si>
  <si>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</si>
  <si>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</si>
  <si>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</si>
  <si>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</si>
  <si>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</si>
  <si>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</si>
  <si>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</si>
  <si>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</si>
  <si>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</si>
  <si>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</si>
  <si>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</si>
  <si>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</si>
  <si>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</si>
  <si>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</si>
  <si>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</si>
  <si>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</si>
  <si>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</si>
  <si>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</si>
  <si>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</si>
  <si>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</si>
  <si>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</si>
  <si>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</si>
  <si>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</si>
  <si>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</si>
  <si>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</si>
  <si>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</si>
  <si>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</si>
  <si>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</si>
  <si>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</si>
  <si>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</si>
  <si>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</si>
  <si>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</si>
  <si>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</si>
  <si>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</si>
  <si>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</si>
  <si>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</si>
  <si>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</si>
  <si>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</si>
  <si>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</si>
  <si>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</si>
  <si>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</si>
  <si>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</si>
  <si>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</si>
  <si>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</si>
  <si>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</si>
  <si>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</si>
  <si>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</si>
  <si>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</si>
  <si>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</si>
  <si>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</si>
  <si>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</si>
  <si>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</si>
  <si>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</si>
  <si>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</si>
  <si>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</si>
  <si>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</si>
  <si>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</si>
  <si>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</si>
  <si>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</si>
  <si>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</si>
  <si>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</si>
  <si>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</si>
  <si>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</si>
  <si>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</si>
  <si>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</si>
  <si>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</si>
  <si>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</si>
  <si>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</si>
  <si>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</si>
  <si>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</si>
  <si>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</si>
  <si>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</si>
  <si>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</si>
  <si>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</si>
  <si>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</si>
  <si>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</si>
  <si>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</si>
  <si>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</si>
  <si>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</si>
  <si>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</si>
  <si>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</si>
  <si>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</si>
  <si>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</si>
  <si>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</si>
  <si>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</si>
  <si>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</si>
  <si>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</si>
  <si>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</si>
  <si>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</si>
  <si>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</si>
  <si>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</si>
  <si>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</si>
  <si>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</si>
  <si>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</si>
  <si>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</si>
  <si>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</si>
  <si>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</si>
  <si>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</si>
  <si>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</si>
  <si>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</si>
  <si>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</si>
  <si>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</si>
  <si>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</si>
  <si>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</si>
  <si>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</si>
  <si>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</si>
  <si>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</si>
  <si>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</si>
  <si>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</si>
  <si>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</si>
  <si>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</si>
  <si>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</si>
  <si>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</si>
  <si>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</si>
  <si>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</si>
  <si>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</si>
  <si>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</si>
  <si>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</si>
  <si>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</si>
  <si>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</si>
  <si>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</si>
  <si>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</si>
  <si>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</si>
  <si>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</si>
  <si>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</si>
  <si>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</si>
  <si>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</si>
  <si>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</si>
  <si>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</si>
  <si>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</si>
  <si>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</si>
  <si>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</si>
  <si>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</si>
  <si>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</si>
  <si>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</si>
  <si>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</si>
  <si>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</si>
  <si>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</si>
  <si>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</si>
  <si>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</si>
  <si>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</si>
  <si>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</si>
  <si>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</si>
  <si>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</si>
  <si>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</si>
  <si>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</si>
  <si>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</si>
  <si>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</si>
  <si>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</si>
  <si>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</si>
  <si>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</si>
  <si>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</si>
  <si>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</si>
  <si>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</si>
  <si>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</si>
  <si>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</si>
  <si>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</si>
  <si>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</si>
  <si>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</si>
  <si>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</si>
  <si>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</si>
  <si>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</si>
  <si>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</si>
  <si>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</si>
  <si>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</si>
  <si>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</si>
  <si>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</si>
  <si>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</si>
  <si>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</si>
  <si>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</si>
  <si>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</si>
  <si>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</si>
  <si>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</si>
  <si>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</si>
  <si>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</si>
  <si>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</si>
  <si>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</si>
  <si>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</si>
  <si>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</si>
  <si>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</si>
  <si>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</si>
  <si>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</si>
  <si>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</si>
  <si>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</si>
  <si>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</si>
  <si>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</si>
  <si>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</si>
  <si>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</si>
  <si>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</si>
  <si>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</si>
  <si>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</si>
  <si>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</si>
  <si>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</si>
  <si>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</si>
  <si>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</si>
  <si>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</si>
  <si>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</si>
  <si>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</si>
  <si>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</si>
  <si>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</si>
  <si>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</si>
  <si>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</si>
  <si>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</si>
  <si>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</si>
  <si>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</si>
  <si>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</si>
  <si>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</si>
  <si>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</si>
  <si>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</si>
  <si>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</si>
  <si>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</si>
  <si>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</si>
  <si>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</si>
  <si>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</si>
  <si>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</si>
  <si>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</si>
  <si>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</si>
  <si>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</si>
  <si>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</si>
  <si>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</si>
  <si>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</si>
  <si>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</si>
  <si>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</si>
  <si>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</si>
  <si>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</si>
  <si>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</si>
  <si>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</si>
  <si>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</si>
  <si>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</si>
  <si>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</si>
  <si>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</si>
  <si>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</si>
  <si>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</si>
  <si>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</si>
  <si>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</si>
  <si>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</si>
  <si>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</si>
  <si>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</si>
  <si>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</si>
  <si>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</si>
  <si>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</si>
  <si>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</si>
  <si>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</si>
  <si>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</si>
  <si>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</si>
  <si>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</si>
  <si>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</si>
  <si>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</si>
  <si>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</si>
  <si>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</si>
  <si>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</si>
  <si>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</si>
  <si>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</si>
  <si>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</si>
  <si>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</si>
  <si>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</si>
  <si>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</si>
  <si>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</si>
  <si>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</si>
  <si>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</si>
  <si>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</si>
  <si>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</si>
  <si>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</si>
  <si>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</si>
  <si>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</si>
  <si>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</si>
  <si>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</si>
  <si>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</si>
  <si>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</si>
  <si>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</si>
  <si>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</si>
  <si>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</si>
  <si>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</si>
  <si>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</si>
  <si>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</si>
  <si>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</si>
  <si>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</si>
  <si>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</si>
  <si>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</si>
  <si>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</si>
  <si>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</si>
  <si>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</si>
  <si>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</si>
  <si>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</si>
  <si>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</si>
  <si>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</si>
  <si>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</si>
  <si>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</si>
  <si>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</si>
  <si>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</si>
  <si>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</si>
  <si>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</si>
  <si>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</si>
  <si>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</si>
  <si>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</si>
  <si>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</si>
  <si>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</si>
  <si>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</si>
  <si>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</si>
  <si>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</si>
  <si>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</si>
  <si>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</si>
  <si>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</si>
  <si>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</si>
  <si>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</si>
  <si>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</si>
  <si>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</si>
  <si>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</si>
  <si>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</si>
  <si>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</si>
  <si>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</si>
  <si>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</si>
  <si>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</si>
  <si>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</si>
  <si>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</si>
  <si>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</si>
  <si>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</si>
  <si>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</si>
  <si>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</si>
  <si>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</si>
  <si>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</si>
  <si>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</si>
  <si>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</si>
  <si>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</si>
  <si>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</si>
  <si>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</si>
  <si>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</si>
  <si>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</si>
  <si>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</si>
  <si>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</si>
  <si>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</si>
  <si>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</si>
  <si>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</si>
  <si>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</si>
  <si>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</si>
  <si>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</si>
  <si>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</si>
  <si>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</si>
  <si>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</si>
  <si>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</si>
  <si>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</si>
  <si>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</si>
  <si>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</si>
  <si>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</si>
  <si>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</si>
  <si>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</si>
  <si>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</si>
  <si>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</si>
  <si>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</si>
  <si>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</si>
  <si>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</si>
  <si>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</si>
  <si>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</si>
  <si>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</si>
  <si>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</si>
  <si>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</si>
  <si>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</si>
  <si>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</si>
  <si>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</si>
  <si>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</si>
  <si>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</si>
  <si>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</si>
  <si>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</si>
  <si>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</si>
  <si>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</si>
  <si>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</si>
  <si>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</si>
  <si>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</si>
  <si>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</si>
  <si>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</si>
  <si>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</si>
  <si>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</si>
  <si>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</si>
  <si>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</si>
  <si>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</si>
  <si>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</si>
  <si>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</si>
  <si>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</si>
  <si>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</si>
  <si>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</si>
  <si>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</si>
  <si>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</si>
  <si>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</si>
  <si>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</si>
  <si>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</si>
  <si>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</si>
  <si>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</si>
  <si>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</si>
  <si>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</si>
  <si>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</si>
  <si>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</si>
  <si>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</si>
  <si>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</si>
  <si>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</si>
  <si>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</si>
  <si>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</si>
  <si>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</si>
  <si>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</si>
  <si>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</si>
  <si>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</si>
  <si>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</si>
  <si>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</si>
  <si>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</si>
  <si>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</si>
  <si>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</si>
  <si>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</si>
  <si>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</si>
  <si>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</si>
  <si>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</si>
  <si>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</si>
  <si>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</si>
  <si>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</si>
  <si>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</si>
  <si>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</si>
  <si>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</si>
  <si>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</si>
  <si>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</si>
  <si>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</si>
  <si>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</si>
  <si>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</si>
  <si>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</si>
  <si>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</si>
  <si>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</si>
  <si>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</si>
  <si>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</si>
  <si>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</si>
  <si>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</si>
  <si>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</si>
  <si>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</si>
  <si>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</si>
  <si>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</si>
  <si>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Column1</t>
  </si>
  <si>
    <t>percent funded</t>
  </si>
  <si>
    <t>average donation</t>
  </si>
  <si>
    <t>parent category</t>
  </si>
  <si>
    <t>Row Labels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</si>
  <si>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</si>
  <si>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</si>
  <si>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</si>
  <si>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</si>
  <si>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</si>
  <si>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</si>
  <si>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</si>
  <si>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</si>
  <si>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</si>
  <si>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</si>
  <si>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</si>
  <si>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</si>
  <si>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sub-category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</si>
  <si>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</si>
  <si>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</si>
  <si>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</si>
  <si>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</si>
  <si>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</si>
  <si>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</si>
  <si>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</si>
  <si>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</si>
  <si>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</si>
  <si>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</si>
  <si>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</si>
  <si>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</si>
  <si>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</si>
  <si>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translations</t>
  </si>
  <si>
    <t>video games</t>
  </si>
  <si>
    <t>wearables</t>
  </si>
  <si>
    <t>web</t>
  </si>
  <si>
    <t>world music</t>
  </si>
  <si>
    <t>film &amp; video</t>
  </si>
  <si>
    <t>animation</t>
  </si>
  <si>
    <t>documentary</t>
  </si>
  <si>
    <t>drama</t>
  </si>
  <si>
    <t>science fiction</t>
  </si>
  <si>
    <t>shorts</t>
  </si>
  <si>
    <t>television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</si>
  <si>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</si>
  <si>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</si>
  <si>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</si>
  <si>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</si>
  <si>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</si>
  <si>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</si>
  <si>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</si>
  <si>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</si>
  <si>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</si>
  <si>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</si>
  <si>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</si>
  <si>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</si>
  <si>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</si>
  <si>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</si>
  <si>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</t>
  </si>
  <si>
    <t>Fail</t>
  </si>
  <si>
    <t>Succ</t>
  </si>
  <si>
    <t>Diff</t>
  </si>
  <si>
    <t>total</t>
  </si>
  <si>
    <t>success rate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</si>
  <si>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</si>
  <si>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</si>
  <si>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</si>
  <si>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</si>
  <si>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</si>
  <si>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</si>
  <si>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</si>
  <si>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</si>
  <si>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</si>
  <si>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</si>
  <si>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</si>
  <si>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</si>
  <si>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</si>
  <si>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</si>
  <si>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</si>
  <si>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</si>
  <si>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</si>
  <si>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</si>
  <si>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</si>
  <si>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15000 to 19999</t>
  </si>
  <si>
    <t>unsuccessful</t>
  </si>
  <si>
    <t>mean backers</t>
  </si>
  <si>
    <t>median backers</t>
  </si>
  <si>
    <t>min backers</t>
  </si>
  <si>
    <t>max backers</t>
  </si>
  <si>
    <t>variance</t>
  </si>
  <si>
    <t>standard deviation</t>
  </si>
  <si>
    <t>Q: Does the mean or the median better summarize this data?</t>
  </si>
  <si>
    <t>A: The median better summarizes this data. Due to the high variability of successful campaigns, the mean is too likely to be skewed by outliers.</t>
  </si>
  <si>
    <t>Q: Do successful or unsuccessful campaigns show more variability? Does this make sense? Why or why not?</t>
  </si>
  <si>
    <t>A: Successful campaigns show more variability. This makes sense, because there is no upper limit to the number of backers a successful campaign can have.</t>
  </si>
  <si>
    <t>Meanwhile, unsuccessful campaigns are defined by their low upper limit of backers.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</si>
</sst>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4" fontId="0" fillId="0" borderId="0" xfId="0" applyNumberFormat="1"/>
    <xf numFmtId="0" fontId="0" fillId="33" borderId="11" xfId="0" applyFont="1" applyFill="1" applyBorder="1"/>
    <xf numFmtId="0" fontId="0" fillId="0" borderId="11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0" borderId="0" xfId="0" applyAlignment="1">
      <alignment horizont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1" tint="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1" tint="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1" tint="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1" tint="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1" tint="0.24994659260841701"/>
      </font>
      <fill>
        <patternFill>
          <bgColor theme="2" tint="-0.2499465926084170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2-4F61-A5F0-F15996A5DC00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2-4F61-A5F0-F15996A5DC00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2-4F61-A5F0-F15996A5DC00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12-4F61-A5F0-F15996A5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728944"/>
        <c:axId val="1669728464"/>
      </c:barChart>
      <c:catAx>
        <c:axId val="16697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28464"/>
        <c:crosses val="autoZero"/>
        <c:auto val="1"/>
        <c:lblAlgn val="ctr"/>
        <c:lblOffset val="100"/>
        <c:noMultiLvlLbl val="0"/>
      </c:catAx>
      <c:valAx>
        <c:axId val="16697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B-4F8E-8AE7-FFD27EAEA05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B-4F8E-8AE7-FFD27EAEA05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B-4F8E-8AE7-FFD27EAEA05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4B-4F8E-8AE7-FFD27EAE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675056"/>
        <c:axId val="1612679376"/>
      </c:barChart>
      <c:catAx>
        <c:axId val="16126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79376"/>
        <c:crosses val="autoZero"/>
        <c:auto val="1"/>
        <c:lblAlgn val="ctr"/>
        <c:lblOffset val="100"/>
        <c:noMultiLvlLbl val="0"/>
      </c:catAx>
      <c:valAx>
        <c:axId val="16126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2-4EA9-B4B3-B2A8B112C24F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EA9-B4B3-B2A8B112C24F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2-4EA9-B4B3-B2A8B112C24F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2-4EA9-B4B3-B2A8B112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211631"/>
        <c:axId val="740212111"/>
      </c:lineChart>
      <c:catAx>
        <c:axId val="7402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12111"/>
        <c:crosses val="autoZero"/>
        <c:auto val="1"/>
        <c:lblAlgn val="ctr"/>
        <c:lblOffset val="100"/>
        <c:noMultiLvlLbl val="0"/>
      </c:catAx>
      <c:valAx>
        <c:axId val="7402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A-4FEE-B17F-F8495A7DFAE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A-4FEE-B17F-F8495A7DFAE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A-4FEE-B17F-F8495A7D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447439"/>
        <c:axId val="972438799"/>
      </c:lineChart>
      <c:catAx>
        <c:axId val="97244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38799"/>
        <c:crosses val="autoZero"/>
        <c:auto val="1"/>
        <c:lblAlgn val="ctr"/>
        <c:lblOffset val="100"/>
        <c:noMultiLvlLbl val="0"/>
      </c:catAx>
      <c:valAx>
        <c:axId val="9724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4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0</xdr:row>
      <xdr:rowOff>47624</xdr:rowOff>
    </xdr:from>
    <xdr:to>
      <xdr:col>16</xdr:col>
      <xdr:colOff>419100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FF44-623D-608E-315A-918FD87CA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0</xdr:row>
      <xdr:rowOff>123825</xdr:rowOff>
    </xdr:from>
    <xdr:to>
      <xdr:col>20</xdr:col>
      <xdr:colOff>47625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60447-D844-EE01-642D-F1A2BA062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0</xdr:row>
      <xdr:rowOff>190500</xdr:rowOff>
    </xdr:from>
    <xdr:to>
      <xdr:col>15</xdr:col>
      <xdr:colOff>495300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31707-2330-4B76-6337-AF23955C6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19049</xdr:rowOff>
    </xdr:from>
    <xdr:to>
      <xdr:col>8</xdr:col>
      <xdr:colOff>38101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8623BB-22B9-4779-0302-09C73718E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ye Wallis" refreshedDate="45522.734441550929" createdVersion="8" refreshedVersion="8" minRefreshableVersion="3" recordCount="1000" xr:uid="{8A9D578A-9B96-4F2B-A11C-2342543F0607}">
  <cacheSource type="worksheet">
    <worksheetSource name="Table1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10">
        <s v="food"/>
        <s v="music"/>
        <s v="technology"/>
        <s v="theater"/>
        <s v="film &amp; video"/>
        <s v="publishing"/>
        <s v="games"/>
        <s v="photography"/>
        <s v="journalism"/>
        <s v="film" u="1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x v="0"/>
    <x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x v="1"/>
    <n v="1408597200"/>
    <d v="2014-08-21T05:00:00"/>
    <x v="0"/>
    <x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x v="2"/>
    <n v="1384840800"/>
    <d v="2013-11-19T06:00:00"/>
    <x v="0"/>
    <x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x v="3"/>
    <n v="1568955600"/>
    <d v="2019-09-20T05:00:00"/>
    <x v="0"/>
    <x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x v="4"/>
    <n v="1548309600"/>
    <d v="2019-01-24T06:00:00"/>
    <x v="0"/>
    <x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x v="5"/>
    <n v="1347080400"/>
    <d v="2012-09-08T05:00:00"/>
    <x v="0"/>
    <x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x v="6"/>
    <n v="1505365200"/>
    <d v="2017-09-14T05:00:00"/>
    <x v="0"/>
    <x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x v="7"/>
    <n v="1439614800"/>
    <d v="2015-08-15T05:00:00"/>
    <x v="0"/>
    <x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x v="8"/>
    <n v="1281502800"/>
    <d v="2010-08-11T05:00:00"/>
    <x v="0"/>
    <x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x v="9"/>
    <n v="1383804000"/>
    <d v="2013-11-07T06:00:00"/>
    <x v="0"/>
    <x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x v="10"/>
    <n v="1285909200"/>
    <d v="2010-10-01T05:00:00"/>
    <x v="0"/>
    <x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x v="11"/>
    <n v="1285563600"/>
    <d v="2010-09-27T05:00:00"/>
    <x v="0"/>
    <x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x v="12"/>
    <n v="1572411600"/>
    <d v="2019-10-30T05:00:00"/>
    <x v="0"/>
    <x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x v="13"/>
    <n v="1466658000"/>
    <d v="2016-06-23T05:00:00"/>
    <x v="0"/>
    <x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x v="14"/>
    <n v="1333342800"/>
    <d v="2012-04-02T05:00:00"/>
    <x v="0"/>
    <x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x v="15"/>
    <n v="1576303200"/>
    <d v="2019-12-14T06:00:00"/>
    <x v="0"/>
    <x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x v="16"/>
    <n v="1392271200"/>
    <d v="2014-02-13T06:00:00"/>
    <x v="0"/>
    <x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x v="17"/>
    <n v="1294898400"/>
    <d v="2011-01-13T06:00:00"/>
    <x v="0"/>
    <x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x v="18"/>
    <n v="1537074000"/>
    <d v="2018-09-16T05:00:00"/>
    <x v="0"/>
    <x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x v="19"/>
    <n v="1553490000"/>
    <d v="2019-03-25T05:00:00"/>
    <x v="0"/>
    <x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x v="20"/>
    <n v="1406523600"/>
    <d v="2014-07-28T05:00:00"/>
    <x v="0"/>
    <x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x v="21"/>
    <n v="1316322000"/>
    <d v="2011-09-18T05:00:00"/>
    <x v="0"/>
    <x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x v="22"/>
    <n v="1524027600"/>
    <d v="2018-04-18T05:00:00"/>
    <x v="0"/>
    <x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x v="23"/>
    <n v="1554699600"/>
    <d v="2019-04-08T05:00:00"/>
    <x v="0"/>
    <x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x v="24"/>
    <n v="1403499600"/>
    <d v="2014-06-23T05:00:00"/>
    <x v="0"/>
    <x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x v="25"/>
    <n v="1307422800"/>
    <d v="2011-06-07T05:00:00"/>
    <x v="0"/>
    <x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x v="26"/>
    <n v="1535346000"/>
    <d v="2018-08-27T05:00:00"/>
    <x v="0"/>
    <x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x v="27"/>
    <n v="1444539600"/>
    <d v="2015-10-11T05:00:00"/>
    <x v="0"/>
    <x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x v="28"/>
    <n v="1267682400"/>
    <d v="2010-03-04T06:00:00"/>
    <x v="0"/>
    <x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x v="29"/>
    <n v="1535518800"/>
    <d v="2018-08-29T05:00:00"/>
    <x v="0"/>
    <x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x v="30"/>
    <n v="1559106000"/>
    <d v="2019-05-29T05:00:00"/>
    <x v="0"/>
    <x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x v="31"/>
    <n v="1454392800"/>
    <d v="2016-02-02T06:00:00"/>
    <x v="0"/>
    <x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x v="32"/>
    <n v="1517896800"/>
    <d v="2018-02-06T06:00:00"/>
    <x v="0"/>
    <x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x v="33"/>
    <n v="1415685600"/>
    <d v="2014-11-11T06:00:00"/>
    <x v="0"/>
    <x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x v="34"/>
    <n v="1490677200"/>
    <d v="2017-03-28T05:00:00"/>
    <x v="0"/>
    <x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x v="35"/>
    <n v="1551506400"/>
    <d v="2019-03-02T06:00:00"/>
    <x v="0"/>
    <x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x v="36"/>
    <n v="1300856400"/>
    <d v="2011-03-23T05:00:00"/>
    <x v="0"/>
    <x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x v="37"/>
    <n v="1573192800"/>
    <d v="2019-11-08T06:00:00"/>
    <x v="0"/>
    <x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x v="38"/>
    <n v="1287810000"/>
    <d v="2010-10-23T05:00:00"/>
    <x v="0"/>
    <x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x v="39"/>
    <n v="1362978000"/>
    <d v="2013-03-11T05:00:00"/>
    <x v="0"/>
    <x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x v="40"/>
    <n v="1277355600"/>
    <d v="2010-06-24T05:00:00"/>
    <x v="0"/>
    <x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x v="41"/>
    <n v="1348981200"/>
    <d v="2012-09-30T05:00:00"/>
    <x v="0"/>
    <x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x v="42"/>
    <n v="1310533200"/>
    <d v="2011-07-13T05:00:00"/>
    <x v="0"/>
    <x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x v="43"/>
    <n v="1407560400"/>
    <d v="2014-08-09T05:00:00"/>
    <x v="0"/>
    <x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x v="44"/>
    <n v="1552885200"/>
    <d v="2019-03-18T05:00:00"/>
    <x v="0"/>
    <x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x v="45"/>
    <n v="1479362400"/>
    <d v="2016-11-17T06:00:00"/>
    <x v="0"/>
    <x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x v="46"/>
    <n v="1280552400"/>
    <d v="2010-07-31T05:00:00"/>
    <x v="0"/>
    <x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x v="47"/>
    <n v="1398661200"/>
    <d v="2014-04-28T05:00:00"/>
    <x v="0"/>
    <x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x v="48"/>
    <n v="1436245200"/>
    <d v="2015-07-07T05:00:00"/>
    <x v="0"/>
    <x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x v="49"/>
    <n v="1575439200"/>
    <d v="2019-12-04T06:00:00"/>
    <x v="0"/>
    <x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x v="50"/>
    <n v="1377752400"/>
    <d v="2013-08-29T05:00:00"/>
    <x v="0"/>
    <x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x v="51"/>
    <n v="1334206800"/>
    <d v="2012-04-12T05:00:00"/>
    <x v="0"/>
    <x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x v="52"/>
    <n v="1284872400"/>
    <d v="2010-09-19T05:00:00"/>
    <x v="0"/>
    <x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x v="53"/>
    <n v="1403931600"/>
    <d v="2014-06-28T05:00:00"/>
    <x v="0"/>
    <x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x v="54"/>
    <n v="1521262800"/>
    <d v="2018-03-17T05:00:00"/>
    <x v="0"/>
    <x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x v="55"/>
    <n v="1533358800"/>
    <d v="2018-08-04T05:00:00"/>
    <x v="0"/>
    <x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x v="56"/>
    <n v="1421474400"/>
    <d v="2015-01-17T06:00:00"/>
    <x v="0"/>
    <x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x v="57"/>
    <n v="1505278800"/>
    <d v="2017-09-13T05:00:00"/>
    <x v="0"/>
    <x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x v="58"/>
    <n v="1443934800"/>
    <d v="2015-10-04T05:00:00"/>
    <x v="0"/>
    <x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x v="59"/>
    <n v="1498539600"/>
    <d v="2017-06-27T05:00:00"/>
    <x v="0"/>
    <x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x v="60"/>
    <n v="1342760400"/>
    <d v="2012-07-20T05:00:00"/>
    <x v="0"/>
    <x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x v="61"/>
    <n v="1301720400"/>
    <d v="2011-04-02T05:00:00"/>
    <x v="0"/>
    <x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x v="62"/>
    <n v="1433566800"/>
    <d v="2015-06-06T05:00:00"/>
    <x v="0"/>
    <x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x v="63"/>
    <n v="1493874000"/>
    <d v="2017-05-04T05:00:00"/>
    <x v="0"/>
    <x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x v="64"/>
    <n v="1531803600"/>
    <d v="2018-07-17T05:00:00"/>
    <x v="0"/>
    <x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x v="65"/>
    <n v="1296712800"/>
    <d v="2011-02-03T06:00:00"/>
    <x v="0"/>
    <x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x v="66"/>
    <n v="1428901200"/>
    <d v="2015-04-13T05:00:00"/>
    <x v="0"/>
    <x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x v="67"/>
    <n v="1264831200"/>
    <d v="2010-01-30T06:00:00"/>
    <x v="0"/>
    <x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x v="68"/>
    <n v="1505192400"/>
    <d v="2017-09-12T05:00:00"/>
    <x v="0"/>
    <x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x v="69"/>
    <n v="1295676000"/>
    <d v="2011-01-22T06:00:00"/>
    <x v="0"/>
    <x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x v="70"/>
    <n v="1292911200"/>
    <d v="2010-12-21T06:00:00"/>
    <x v="0"/>
    <x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x v="71"/>
    <n v="1575439200"/>
    <d v="2019-12-04T06:00:00"/>
    <x v="0"/>
    <x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x v="72"/>
    <n v="1438837200"/>
    <d v="2015-08-06T05:00:00"/>
    <x v="0"/>
    <x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x v="73"/>
    <n v="1480485600"/>
    <d v="2016-11-30T06:00:00"/>
    <x v="0"/>
    <x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x v="74"/>
    <n v="1459141200"/>
    <d v="2016-03-28T05:00:00"/>
    <x v="0"/>
    <x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x v="75"/>
    <n v="1532322000"/>
    <d v="2018-07-23T05:00:00"/>
    <x v="0"/>
    <x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x v="76"/>
    <n v="1426222800"/>
    <d v="2015-03-13T05:00:00"/>
    <x v="1"/>
    <x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x v="77"/>
    <n v="1286773200"/>
    <d v="2010-10-11T05:00:00"/>
    <x v="0"/>
    <x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x v="78"/>
    <n v="1523941200"/>
    <d v="2018-04-17T05:00:00"/>
    <x v="0"/>
    <x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x v="79"/>
    <n v="1529557200"/>
    <d v="2018-06-21T05:00:00"/>
    <x v="0"/>
    <x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x v="80"/>
    <n v="1506574800"/>
    <d v="2017-09-28T05:00:00"/>
    <x v="0"/>
    <x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x v="81"/>
    <n v="1513576800"/>
    <d v="2017-12-18T06:00:00"/>
    <x v="0"/>
    <x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x v="82"/>
    <n v="1548309600"/>
    <d v="2019-01-24T06:00:00"/>
    <x v="0"/>
    <x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x v="83"/>
    <n v="1471582800"/>
    <d v="2016-08-19T05:00:00"/>
    <x v="0"/>
    <x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x v="84"/>
    <n v="1344315600"/>
    <d v="2012-08-07T05:00:00"/>
    <x v="0"/>
    <x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x v="85"/>
    <n v="1316408400"/>
    <d v="2011-09-19T05:00:00"/>
    <x v="0"/>
    <x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x v="86"/>
    <n v="1431838800"/>
    <d v="2015-05-17T05:00:00"/>
    <x v="1"/>
    <x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x v="87"/>
    <n v="1300510800"/>
    <d v="2011-03-19T05:00:00"/>
    <x v="0"/>
    <x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x v="88"/>
    <n v="1431061200"/>
    <d v="2015-05-08T05:00:00"/>
    <x v="0"/>
    <x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x v="89"/>
    <n v="1271480400"/>
    <d v="2010-04-17T05:00:00"/>
    <x v="0"/>
    <x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x v="90"/>
    <n v="1456380000"/>
    <d v="2016-02-25T06:00:00"/>
    <x v="0"/>
    <x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x v="91"/>
    <n v="1472878800"/>
    <d v="2016-09-03T05:00:00"/>
    <x v="0"/>
    <x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x v="92"/>
    <n v="1277355600"/>
    <d v="2010-06-24T05:00:00"/>
    <x v="0"/>
    <x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x v="93"/>
    <n v="1351054800"/>
    <d v="2012-10-24T05:00:00"/>
    <x v="0"/>
    <x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x v="94"/>
    <n v="1555563600"/>
    <d v="2019-04-18T05:00:00"/>
    <x v="0"/>
    <x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x v="95"/>
    <n v="1571634000"/>
    <d v="2019-10-21T05:00:00"/>
    <x v="0"/>
    <x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x v="96"/>
    <n v="1300856400"/>
    <d v="2011-03-23T05:00:00"/>
    <x v="0"/>
    <x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x v="48"/>
    <n v="1439874000"/>
    <d v="2015-08-18T05:00:00"/>
    <x v="0"/>
    <x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x v="97"/>
    <n v="1438318800"/>
    <d v="2015-07-31T05:00:00"/>
    <x v="0"/>
    <x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x v="98"/>
    <n v="1419400800"/>
    <d v="2014-12-24T06:00:00"/>
    <x v="0"/>
    <x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x v="0"/>
    <x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x v="100"/>
    <n v="1425103200"/>
    <d v="2015-02-28T06:00:00"/>
    <x v="0"/>
    <x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x v="101"/>
    <n v="1526878800"/>
    <d v="2018-05-21T05:00:00"/>
    <x v="0"/>
    <x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x v="102"/>
    <n v="1288674000"/>
    <d v="2010-11-02T05:00:00"/>
    <x v="0"/>
    <x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x v="103"/>
    <n v="1495602000"/>
    <d v="2017-05-24T05:00:00"/>
    <x v="0"/>
    <x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x v="104"/>
    <n v="1366434000"/>
    <d v="2013-04-20T05:00:00"/>
    <x v="0"/>
    <x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x v="105"/>
    <n v="1568350800"/>
    <d v="2019-09-13T05:00:00"/>
    <x v="0"/>
    <x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x v="106"/>
    <n v="1525928400"/>
    <d v="2018-05-10T05:00:00"/>
    <x v="0"/>
    <x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x v="107"/>
    <n v="1336885200"/>
    <d v="2012-05-13T05:00:00"/>
    <x v="0"/>
    <x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x v="108"/>
    <n v="1389679200"/>
    <d v="2014-01-14T06:00:00"/>
    <x v="0"/>
    <x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x v="109"/>
    <n v="1538283600"/>
    <d v="2018-09-30T05:00:00"/>
    <x v="0"/>
    <x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x v="110"/>
    <n v="1348808400"/>
    <d v="2012-09-28T05:00:00"/>
    <x v="0"/>
    <x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x v="111"/>
    <n v="1410152400"/>
    <d v="2014-09-08T05:00:00"/>
    <x v="0"/>
    <x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x v="112"/>
    <n v="1505797200"/>
    <d v="2017-09-19T05:00:00"/>
    <x v="0"/>
    <x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x v="113"/>
    <n v="1554872400"/>
    <d v="2019-04-10T05:00:00"/>
    <x v="0"/>
    <x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x v="114"/>
    <n v="1513922400"/>
    <d v="2017-12-22T06:00:00"/>
    <x v="0"/>
    <x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x v="115"/>
    <n v="1442638800"/>
    <d v="2015-09-19T05:00:00"/>
    <x v="0"/>
    <x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x v="116"/>
    <n v="1317186000"/>
    <d v="2011-09-28T05:00:00"/>
    <x v="0"/>
    <x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x v="117"/>
    <n v="1391234400"/>
    <d v="2014-02-01T06:00:00"/>
    <x v="0"/>
    <x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x v="118"/>
    <n v="1404363600"/>
    <d v="2014-07-03T05:00:00"/>
    <x v="0"/>
    <x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x v="119"/>
    <n v="1429592400"/>
    <d v="2015-04-21T05:00:00"/>
    <x v="0"/>
    <x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x v="33"/>
    <n v="1413608400"/>
    <d v="2014-10-18T05:00:00"/>
    <x v="0"/>
    <x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x v="120"/>
    <n v="1419400800"/>
    <d v="2014-12-24T06:00:00"/>
    <x v="0"/>
    <x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x v="121"/>
    <n v="1448604000"/>
    <d v="2015-11-27T06:00:00"/>
    <x v="1"/>
    <x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x v="122"/>
    <n v="1562302800"/>
    <d v="2019-07-05T05:00:00"/>
    <x v="0"/>
    <x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x v="123"/>
    <n v="1537678800"/>
    <d v="2018-09-23T05:00:00"/>
    <x v="0"/>
    <x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x v="124"/>
    <n v="1473570000"/>
    <d v="2016-09-11T05:00:00"/>
    <x v="0"/>
    <x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x v="125"/>
    <n v="1273899600"/>
    <d v="2010-05-15T05:00:00"/>
    <x v="0"/>
    <x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x v="126"/>
    <n v="1284008400"/>
    <d v="2010-09-09T05:00:00"/>
    <x v="0"/>
    <x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x v="127"/>
    <n v="1425103200"/>
    <d v="2015-02-28T06:00:00"/>
    <x v="0"/>
    <x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x v="128"/>
    <n v="1320991200"/>
    <d v="2011-11-11T06:00:00"/>
    <x v="0"/>
    <x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x v="129"/>
    <n v="1386828000"/>
    <d v="2013-12-12T06:00:00"/>
    <x v="0"/>
    <x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x v="130"/>
    <n v="1517119200"/>
    <d v="2018-01-28T06:00:00"/>
    <x v="0"/>
    <x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x v="131"/>
    <n v="1315026000"/>
    <d v="2011-09-03T05:00:00"/>
    <x v="0"/>
    <x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x v="132"/>
    <n v="1312693200"/>
    <d v="2011-08-07T05:00:00"/>
    <x v="0"/>
    <x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x v="133"/>
    <n v="1363064400"/>
    <d v="2013-03-12T05:00:00"/>
    <x v="0"/>
    <x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x v="134"/>
    <n v="1403154000"/>
    <d v="2014-06-19T05:00:00"/>
    <x v="0"/>
    <x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x v="135"/>
    <n v="1286859600"/>
    <d v="2010-10-12T05:00:00"/>
    <x v="0"/>
    <x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x v="136"/>
    <n v="1349326800"/>
    <d v="2012-10-04T05:00:00"/>
    <x v="0"/>
    <x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x v="137"/>
    <n v="1430974800"/>
    <d v="2015-05-07T05:00:00"/>
    <x v="0"/>
    <x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x v="138"/>
    <n v="1519970400"/>
    <d v="2018-03-02T06:00:00"/>
    <x v="0"/>
    <x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x v="139"/>
    <n v="1434603600"/>
    <d v="2015-06-18T05:00:00"/>
    <x v="0"/>
    <x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x v="107"/>
    <n v="1337230800"/>
    <d v="2012-05-17T05:00:00"/>
    <x v="0"/>
    <x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x v="140"/>
    <n v="1279429200"/>
    <d v="2010-07-18T05:00:00"/>
    <x v="0"/>
    <x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x v="141"/>
    <n v="1561438800"/>
    <d v="2019-06-25T05:00:00"/>
    <x v="0"/>
    <x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x v="142"/>
    <n v="1410498000"/>
    <d v="2014-09-12T05:00:00"/>
    <x v="0"/>
    <x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x v="143"/>
    <n v="1322460000"/>
    <d v="2011-11-28T06:00:00"/>
    <x v="0"/>
    <x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x v="144"/>
    <n v="1466312400"/>
    <d v="2016-06-19T05:00:00"/>
    <x v="0"/>
    <x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x v="145"/>
    <n v="1501736400"/>
    <d v="2017-08-03T05:00:00"/>
    <x v="0"/>
    <x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x v="146"/>
    <n v="1361512800"/>
    <d v="2013-02-22T06:00:00"/>
    <x v="0"/>
    <x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x v="0"/>
    <x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x v="148"/>
    <n v="1406696400"/>
    <d v="2014-07-30T05:00:00"/>
    <x v="0"/>
    <x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x v="149"/>
    <n v="1487916000"/>
    <d v="2017-02-24T06:00:00"/>
    <x v="0"/>
    <x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x v="150"/>
    <n v="1351141200"/>
    <d v="2012-10-25T05:00:00"/>
    <x v="0"/>
    <x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x v="151"/>
    <n v="1465016400"/>
    <d v="2016-06-04T05:00:00"/>
    <x v="0"/>
    <x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x v="152"/>
    <n v="1270789200"/>
    <d v="2010-04-09T05:00:00"/>
    <x v="0"/>
    <x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x v="153"/>
    <n v="1572325200"/>
    <d v="2019-10-29T05:00:00"/>
    <x v="0"/>
    <x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x v="154"/>
    <n v="1389420000"/>
    <d v="2014-01-11T06:00:00"/>
    <x v="0"/>
    <x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x v="155"/>
    <n v="1449640800"/>
    <d v="2015-12-09T06:00:00"/>
    <x v="0"/>
    <x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x v="156"/>
    <n v="1555218000"/>
    <d v="2019-04-14T05:00:00"/>
    <x v="0"/>
    <x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x v="157"/>
    <n v="1557723600"/>
    <d v="2019-05-13T05:00:00"/>
    <x v="0"/>
    <x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x v="158"/>
    <n v="1443502800"/>
    <d v="2015-09-29T05:00:00"/>
    <x v="0"/>
    <x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x v="159"/>
    <n v="1546840800"/>
    <d v="2019-01-07T06:00:00"/>
    <x v="0"/>
    <x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x v="160"/>
    <n v="1512712800"/>
    <d v="2017-12-08T06:00:00"/>
    <x v="0"/>
    <x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x v="161"/>
    <n v="1507525200"/>
    <d v="2017-10-09T05:00:00"/>
    <x v="0"/>
    <x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x v="162"/>
    <n v="1504328400"/>
    <d v="2017-09-02T05:00:00"/>
    <x v="0"/>
    <x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x v="163"/>
    <n v="1293343200"/>
    <d v="2010-12-26T06:00:00"/>
    <x v="0"/>
    <x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x v="164"/>
    <n v="1371704400"/>
    <d v="2013-06-20T05:00:00"/>
    <x v="0"/>
    <x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x v="165"/>
    <n v="1552798800"/>
    <d v="2019-03-17T05:00:00"/>
    <x v="0"/>
    <x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x v="166"/>
    <n v="1342328400"/>
    <d v="2012-07-15T05:00:00"/>
    <x v="0"/>
    <x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x v="167"/>
    <n v="1502341200"/>
    <d v="2017-08-10T05:00:00"/>
    <x v="0"/>
    <x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x v="168"/>
    <n v="1397192400"/>
    <d v="2014-04-11T05:00:00"/>
    <x v="0"/>
    <x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x v="169"/>
    <n v="1407042000"/>
    <d v="2014-08-03T05:00:00"/>
    <x v="0"/>
    <x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x v="170"/>
    <n v="1369371600"/>
    <d v="2013-05-24T05:00:00"/>
    <x v="0"/>
    <x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x v="171"/>
    <n v="1444107600"/>
    <d v="2015-10-06T05:00:00"/>
    <x v="0"/>
    <x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x v="172"/>
    <n v="1474261200"/>
    <d v="2016-09-19T05:00:00"/>
    <x v="0"/>
    <x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x v="173"/>
    <n v="1473656400"/>
    <d v="2016-09-12T05:00:00"/>
    <x v="0"/>
    <x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x v="174"/>
    <n v="1291960800"/>
    <d v="2010-12-10T06:00:00"/>
    <x v="0"/>
    <x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x v="175"/>
    <n v="1506747600"/>
    <d v="2017-09-30T05:00:00"/>
    <x v="0"/>
    <x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x v="176"/>
    <n v="1363582800"/>
    <d v="2013-03-18T05:00:00"/>
    <x v="0"/>
    <x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x v="177"/>
    <n v="1269666000"/>
    <d v="2010-03-27T05:00:00"/>
    <x v="0"/>
    <x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x v="178"/>
    <n v="1508648400"/>
    <d v="2017-10-22T05:00:00"/>
    <x v="0"/>
    <x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x v="179"/>
    <n v="1561957200"/>
    <d v="2019-07-01T05:00:00"/>
    <x v="0"/>
    <x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x v="180"/>
    <n v="1285131600"/>
    <d v="2010-09-22T05:00:00"/>
    <x v="0"/>
    <x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x v="181"/>
    <n v="1556946000"/>
    <d v="2019-05-04T05:00:00"/>
    <x v="0"/>
    <x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x v="182"/>
    <n v="1527138000"/>
    <d v="2018-05-24T05:00:00"/>
    <x v="0"/>
    <x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x v="183"/>
    <n v="1402117200"/>
    <d v="2014-06-07T05:00:00"/>
    <x v="0"/>
    <x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x v="184"/>
    <n v="1364014800"/>
    <d v="2013-03-23T05:00:00"/>
    <x v="0"/>
    <x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x v="185"/>
    <n v="1417586400"/>
    <d v="2014-12-03T06:00:00"/>
    <x v="0"/>
    <x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x v="186"/>
    <n v="1457071200"/>
    <d v="2016-03-04T06:00:00"/>
    <x v="0"/>
    <x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x v="187"/>
    <n v="1370408400"/>
    <d v="2013-06-05T05:00:00"/>
    <x v="0"/>
    <x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x v="188"/>
    <n v="1552626000"/>
    <d v="2019-03-15T05:00:00"/>
    <x v="0"/>
    <x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x v="189"/>
    <n v="1404190800"/>
    <d v="2014-07-01T05:00:00"/>
    <x v="0"/>
    <x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x v="190"/>
    <n v="1523509200"/>
    <d v="2018-04-12T05:00:00"/>
    <x v="1"/>
    <x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x v="191"/>
    <n v="1443589200"/>
    <d v="2015-09-30T05:00:00"/>
    <x v="0"/>
    <x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x v="192"/>
    <n v="1533445200"/>
    <d v="2018-08-05T05:00:00"/>
    <x v="0"/>
    <x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x v="173"/>
    <n v="1474520400"/>
    <d v="2016-09-22T05:00:00"/>
    <x v="0"/>
    <x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x v="193"/>
    <n v="1499403600"/>
    <d v="2017-07-07T05:00:00"/>
    <x v="0"/>
    <x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x v="194"/>
    <n v="1283576400"/>
    <d v="2010-09-04T05:00:00"/>
    <x v="0"/>
    <x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x v="195"/>
    <n v="1436590800"/>
    <d v="2015-07-11T05:00:00"/>
    <x v="0"/>
    <x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x v="152"/>
    <n v="1270443600"/>
    <d v="2010-04-05T05:00:00"/>
    <x v="0"/>
    <x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x v="196"/>
    <n v="1407819600"/>
    <d v="2014-08-12T05:00:00"/>
    <x v="0"/>
    <x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x v="197"/>
    <n v="1317877200"/>
    <d v="2011-10-06T05:00:00"/>
    <x v="0"/>
    <x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x v="198"/>
    <n v="1484805600"/>
    <d v="2017-01-19T06:00:00"/>
    <x v="0"/>
    <x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x v="199"/>
    <n v="1302670800"/>
    <d v="2011-04-13T05:00:00"/>
    <x v="0"/>
    <x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x v="200"/>
    <n v="1540789200"/>
    <d v="2018-10-29T05:00:00"/>
    <x v="1"/>
    <x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x v="201"/>
    <n v="1268028000"/>
    <d v="2010-03-08T06:00:00"/>
    <x v="0"/>
    <x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x v="202"/>
    <n v="1537160400"/>
    <d v="2018-09-17T05:00:00"/>
    <x v="0"/>
    <x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x v="203"/>
    <n v="1512280800"/>
    <d v="2017-12-03T06:00:00"/>
    <x v="0"/>
    <x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x v="204"/>
    <n v="1463115600"/>
    <d v="2016-05-13T05:00:00"/>
    <x v="0"/>
    <x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x v="205"/>
    <n v="1490850000"/>
    <d v="2017-03-30T05:00:00"/>
    <x v="0"/>
    <x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x v="206"/>
    <n v="1379653200"/>
    <d v="2013-09-20T05:00:00"/>
    <x v="0"/>
    <x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x v="207"/>
    <n v="1580364000"/>
    <d v="2020-01-30T06:00:00"/>
    <x v="0"/>
    <x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x v="208"/>
    <n v="1289714400"/>
    <d v="2010-11-14T06:00:00"/>
    <x v="0"/>
    <x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x v="209"/>
    <n v="1282712400"/>
    <d v="2010-08-25T05:00:00"/>
    <x v="0"/>
    <x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x v="210"/>
    <n v="1550210400"/>
    <d v="2019-02-15T06:00:00"/>
    <x v="0"/>
    <x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x v="211"/>
    <n v="1322114400"/>
    <d v="2011-11-24T06:00:00"/>
    <x v="0"/>
    <x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x v="212"/>
    <n v="1557205200"/>
    <d v="2019-05-07T05:00:00"/>
    <x v="0"/>
    <x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x v="213"/>
    <n v="1323928800"/>
    <d v="2011-12-15T06:00:00"/>
    <x v="0"/>
    <x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x v="214"/>
    <n v="1346130000"/>
    <d v="2012-08-28T05:00:00"/>
    <x v="0"/>
    <x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x v="215"/>
    <n v="1311051600"/>
    <d v="2011-07-19T05:00:00"/>
    <x v="1"/>
    <x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x v="216"/>
    <n v="1340427600"/>
    <d v="2012-06-23T05:00:00"/>
    <x v="1"/>
    <x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x v="217"/>
    <n v="1412312400"/>
    <d v="2014-10-03T05:00:00"/>
    <x v="0"/>
    <x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x v="218"/>
    <n v="1459314000"/>
    <d v="2016-03-30T05:00:00"/>
    <x v="0"/>
    <x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x v="219"/>
    <n v="1415426400"/>
    <d v="2014-11-08T06:00:00"/>
    <x v="0"/>
    <x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x v="220"/>
    <n v="1399093200"/>
    <d v="2014-05-03T05:00:00"/>
    <x v="1"/>
    <x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x v="221"/>
    <n v="1273899600"/>
    <d v="2010-05-15T05:00:00"/>
    <x v="0"/>
    <x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x v="222"/>
    <n v="1432184400"/>
    <d v="2015-05-21T05:00:00"/>
    <x v="0"/>
    <x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x v="172"/>
    <n v="1474779600"/>
    <d v="2016-09-25T05:00:00"/>
    <x v="0"/>
    <x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x v="223"/>
    <n v="1500440400"/>
    <d v="2017-07-19T05:00:00"/>
    <x v="0"/>
    <x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x v="224"/>
    <n v="1575612000"/>
    <d v="2019-12-06T06:00:00"/>
    <x v="0"/>
    <x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x v="225"/>
    <n v="1374123600"/>
    <d v="2013-07-18T05:00:00"/>
    <x v="0"/>
    <x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x v="226"/>
    <n v="1469509200"/>
    <d v="2016-07-26T05:00:00"/>
    <x v="0"/>
    <x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x v="227"/>
    <n v="1309237200"/>
    <d v="2011-06-28T05:00:00"/>
    <x v="0"/>
    <x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x v="228"/>
    <n v="1503982800"/>
    <d v="2017-08-29T05:00:00"/>
    <x v="0"/>
    <x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x v="229"/>
    <n v="1487397600"/>
    <d v="2017-02-18T06:00:00"/>
    <x v="0"/>
    <x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x v="230"/>
    <n v="1562043600"/>
    <d v="2019-07-02T05:00:00"/>
    <x v="0"/>
    <x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x v="231"/>
    <n v="1398574800"/>
    <d v="2014-04-27T05:00:00"/>
    <x v="0"/>
    <x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x v="232"/>
    <n v="1515391200"/>
    <d v="2018-01-08T06:00:00"/>
    <x v="0"/>
    <x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x v="233"/>
    <n v="1441170000"/>
    <d v="2015-09-02T05:00:00"/>
    <x v="0"/>
    <x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x v="194"/>
    <n v="1281157200"/>
    <d v="2010-08-07T05:00:00"/>
    <x v="0"/>
    <x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x v="234"/>
    <n v="1398229200"/>
    <d v="2014-04-23T05:00:00"/>
    <x v="0"/>
    <x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x v="235"/>
    <n v="1495256400"/>
    <d v="2017-05-20T05:00:00"/>
    <x v="0"/>
    <x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x v="236"/>
    <n v="1520402400"/>
    <d v="2018-03-07T06:00:00"/>
    <x v="0"/>
    <x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x v="237"/>
    <n v="1409806800"/>
    <d v="2014-09-04T05:00:00"/>
    <x v="0"/>
    <x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x v="238"/>
    <n v="1396933200"/>
    <d v="2014-04-08T05:00:00"/>
    <x v="0"/>
    <x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x v="239"/>
    <n v="1376024400"/>
    <d v="2013-08-09T05:00:00"/>
    <x v="0"/>
    <x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x v="240"/>
    <n v="1483682400"/>
    <d v="2017-01-06T06:00:00"/>
    <x v="0"/>
    <x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x v="241"/>
    <n v="1420437600"/>
    <d v="2015-01-05T06:00:00"/>
    <x v="0"/>
    <x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x v="242"/>
    <n v="1420783200"/>
    <d v="2015-01-09T06:00:00"/>
    <x v="0"/>
    <x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x v="67"/>
    <n v="1267423200"/>
    <d v="2010-03-01T06:00:00"/>
    <x v="0"/>
    <x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x v="243"/>
    <n v="1355205600"/>
    <d v="2012-12-11T06:00:00"/>
    <x v="0"/>
    <x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x v="244"/>
    <n v="1383109200"/>
    <d v="2013-10-30T05:00:00"/>
    <x v="0"/>
    <x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x v="245"/>
    <n v="1303275600"/>
    <d v="2011-04-20T05:00:00"/>
    <x v="0"/>
    <x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x v="246"/>
    <n v="1487829600"/>
    <d v="2017-02-23T06:00:00"/>
    <x v="0"/>
    <x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x v="247"/>
    <n v="1298268000"/>
    <d v="2011-02-21T06:00:00"/>
    <x v="0"/>
    <x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x v="248"/>
    <n v="1456812000"/>
    <d v="2016-03-01T06:00:00"/>
    <x v="0"/>
    <x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x v="249"/>
    <n v="1363669200"/>
    <d v="2013-03-19T05:00:00"/>
    <x v="0"/>
    <x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x v="250"/>
    <n v="1482904800"/>
    <d v="2016-12-28T06:00:00"/>
    <x v="0"/>
    <x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x v="251"/>
    <n v="1356588000"/>
    <d v="2012-12-27T06:00:00"/>
    <x v="1"/>
    <x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x v="136"/>
    <n v="1349845200"/>
    <d v="2012-10-10T05:00:00"/>
    <x v="0"/>
    <x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x v="252"/>
    <n v="1283058000"/>
    <d v="2010-08-29T05:00:00"/>
    <x v="0"/>
    <x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x v="253"/>
    <n v="1304226000"/>
    <d v="2011-05-01T05:00:00"/>
    <x v="0"/>
    <x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x v="254"/>
    <n v="1263016800"/>
    <d v="2010-01-09T06:00:00"/>
    <x v="0"/>
    <x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x v="255"/>
    <n v="1362031200"/>
    <d v="2013-02-28T06:00:00"/>
    <x v="0"/>
    <x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x v="256"/>
    <n v="1455602400"/>
    <d v="2016-02-16T06:00:00"/>
    <x v="0"/>
    <x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x v="257"/>
    <n v="1418191200"/>
    <d v="2014-12-10T06:00:00"/>
    <x v="0"/>
    <x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x v="258"/>
    <n v="1352440800"/>
    <d v="2012-11-09T06:00:00"/>
    <x v="0"/>
    <x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x v="259"/>
    <n v="1353304800"/>
    <d v="2012-11-19T06:00:00"/>
    <x v="0"/>
    <x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x v="260"/>
    <n v="1550728800"/>
    <d v="2019-02-21T06:00:00"/>
    <x v="0"/>
    <x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x v="261"/>
    <n v="1291442400"/>
    <d v="2010-12-04T06:00:00"/>
    <x v="0"/>
    <x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x v="262"/>
    <n v="1452146400"/>
    <d v="2016-01-07T06:00:00"/>
    <x v="0"/>
    <x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x v="263"/>
    <n v="1564894800"/>
    <d v="2019-08-04T05:00:00"/>
    <x v="0"/>
    <x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x v="264"/>
    <n v="1505883600"/>
    <d v="2017-09-20T05:00:00"/>
    <x v="0"/>
    <x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x v="265"/>
    <n v="1510380000"/>
    <d v="2017-11-11T06:00:00"/>
    <x v="0"/>
    <x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x v="266"/>
    <n v="1555218000"/>
    <d v="2019-04-14T05:00:00"/>
    <x v="0"/>
    <x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x v="267"/>
    <n v="1335243600"/>
    <d v="2012-04-24T05:00:00"/>
    <x v="0"/>
    <x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x v="268"/>
    <n v="1279688400"/>
    <d v="2010-07-21T05:00:00"/>
    <x v="0"/>
    <x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x v="269"/>
    <n v="1356069600"/>
    <d v="2012-12-21T06:00:00"/>
    <x v="0"/>
    <x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x v="270"/>
    <n v="1536210000"/>
    <d v="2018-09-06T05:00:00"/>
    <x v="0"/>
    <x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x v="271"/>
    <n v="1511762400"/>
    <d v="2017-11-27T06:00:00"/>
    <x v="0"/>
    <x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x v="272"/>
    <n v="1333256400"/>
    <d v="2012-04-01T05:00:00"/>
    <x v="0"/>
    <x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x v="73"/>
    <n v="1480744800"/>
    <d v="2016-12-03T06:00:00"/>
    <x v="0"/>
    <x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x v="273"/>
    <n v="1465016400"/>
    <d v="2016-06-04T05:00:00"/>
    <x v="0"/>
    <x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x v="274"/>
    <n v="1336280400"/>
    <d v="2012-05-06T05:00:00"/>
    <x v="0"/>
    <x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x v="275"/>
    <n v="1476766800"/>
    <d v="2016-10-18T05:00:00"/>
    <x v="0"/>
    <x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x v="276"/>
    <n v="1480485600"/>
    <d v="2016-11-30T06:00:00"/>
    <x v="0"/>
    <x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x v="277"/>
    <n v="1430197200"/>
    <d v="2015-04-28T05:00:00"/>
    <x v="0"/>
    <x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x v="278"/>
    <n v="1331787600"/>
    <d v="2012-03-15T05:00:00"/>
    <x v="0"/>
    <x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x v="279"/>
    <n v="1438837200"/>
    <d v="2015-08-06T05:00:00"/>
    <x v="0"/>
    <x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x v="280"/>
    <n v="1370926800"/>
    <d v="2013-06-11T05:00:00"/>
    <x v="0"/>
    <x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x v="281"/>
    <n v="1319000400"/>
    <d v="2011-10-19T05:00:00"/>
    <x v="1"/>
    <x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x v="282"/>
    <n v="1333429200"/>
    <d v="2012-04-03T05:00:00"/>
    <x v="0"/>
    <x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x v="283"/>
    <n v="1287032400"/>
    <d v="2010-10-14T05:00:00"/>
    <x v="0"/>
    <x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x v="284"/>
    <n v="1541570400"/>
    <d v="2018-11-07T06:00:00"/>
    <x v="0"/>
    <x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x v="285"/>
    <n v="1383976800"/>
    <d v="2013-11-09T06:00:00"/>
    <x v="0"/>
    <x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x v="286"/>
    <n v="1550556000"/>
    <d v="2019-02-19T06:00:00"/>
    <x v="0"/>
    <x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x v="287"/>
    <n v="1390456800"/>
    <d v="2014-01-23T06:00:00"/>
    <x v="0"/>
    <x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x v="288"/>
    <n v="1458018000"/>
    <d v="2016-03-15T05:00:00"/>
    <x v="0"/>
    <x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x v="289"/>
    <n v="1461819600"/>
    <d v="2016-04-28T05:00:00"/>
    <x v="0"/>
    <x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n v="1504069200"/>
    <x v="290"/>
    <n v="1504155600"/>
    <d v="2017-08-31T05:00:00"/>
    <x v="0"/>
    <x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x v="291"/>
    <n v="1426395600"/>
    <d v="2015-03-15T05:00:00"/>
    <x v="0"/>
    <x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x v="292"/>
    <n v="1537074000"/>
    <d v="2018-09-16T05:00:00"/>
    <x v="0"/>
    <x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x v="293"/>
    <n v="1452578400"/>
    <d v="2016-01-12T06:00:00"/>
    <x v="0"/>
    <x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x v="294"/>
    <n v="1474088400"/>
    <d v="2016-09-17T05:00:00"/>
    <x v="0"/>
    <x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x v="295"/>
    <n v="1461906000"/>
    <d v="2016-04-29T05:00:00"/>
    <x v="0"/>
    <x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x v="296"/>
    <n v="1500267600"/>
    <d v="2017-07-17T05:00:00"/>
    <x v="0"/>
    <x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x v="297"/>
    <n v="1340686800"/>
    <d v="2012-06-26T05:00:00"/>
    <x v="0"/>
    <x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x v="298"/>
    <n v="1303189200"/>
    <d v="2011-04-19T05:00:00"/>
    <x v="0"/>
    <x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x v="299"/>
    <n v="1318309200"/>
    <d v="2011-10-11T05:00:00"/>
    <x v="0"/>
    <x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x v="300"/>
    <n v="1272171600"/>
    <d v="2010-04-25T05:00:00"/>
    <x v="0"/>
    <x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x v="247"/>
    <n v="1298872800"/>
    <d v="2011-02-28T06:00:00"/>
    <x v="0"/>
    <x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x v="244"/>
    <n v="1383282000"/>
    <d v="2013-11-01T05:00:00"/>
    <x v="0"/>
    <x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x v="301"/>
    <n v="1330495200"/>
    <d v="2012-02-29T06:00:00"/>
    <x v="0"/>
    <x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x v="188"/>
    <n v="1552798800"/>
    <d v="2019-03-17T05:00:00"/>
    <x v="0"/>
    <x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x v="302"/>
    <n v="1403413200"/>
    <d v="2014-06-22T05:00:00"/>
    <x v="0"/>
    <x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x v="303"/>
    <n v="1574229600"/>
    <d v="2019-11-20T06:00:00"/>
    <x v="0"/>
    <x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x v="304"/>
    <n v="1495861200"/>
    <d v="2017-05-27T05:00:00"/>
    <x v="0"/>
    <x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x v="305"/>
    <n v="1392530400"/>
    <d v="2014-02-16T06:00:00"/>
    <x v="0"/>
    <x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x v="306"/>
    <n v="1283662800"/>
    <d v="2010-09-05T05:00:00"/>
    <x v="0"/>
    <x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x v="307"/>
    <n v="1305781200"/>
    <d v="2011-05-19T05:00:00"/>
    <x v="0"/>
    <x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x v="308"/>
    <n v="1302325200"/>
    <d v="2011-04-09T05:00:00"/>
    <x v="0"/>
    <x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x v="309"/>
    <n v="1291788000"/>
    <d v="2010-12-08T06:00:00"/>
    <x v="0"/>
    <x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x v="310"/>
    <n v="1396069200"/>
    <d v="2014-03-29T05:00:00"/>
    <x v="0"/>
    <x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x v="311"/>
    <n v="1435899600"/>
    <d v="2015-07-03T05:00:00"/>
    <x v="0"/>
    <x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x v="79"/>
    <n v="1531112400"/>
    <d v="2018-07-09T05:00:00"/>
    <x v="0"/>
    <x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x v="312"/>
    <n v="1451628000"/>
    <d v="2016-01-01T06:00:00"/>
    <x v="0"/>
    <x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x v="313"/>
    <n v="1567314000"/>
    <d v="2019-09-01T05:00:00"/>
    <x v="0"/>
    <x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x v="314"/>
    <n v="1544508000"/>
    <d v="2018-12-11T06:00:00"/>
    <x v="0"/>
    <x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x v="315"/>
    <n v="1482472800"/>
    <d v="2016-12-23T06:00:00"/>
    <x v="0"/>
    <x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x v="316"/>
    <n v="1512799200"/>
    <d v="2017-12-09T06:00:00"/>
    <x v="0"/>
    <x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x v="317"/>
    <n v="1324360800"/>
    <d v="2011-12-20T06:00:00"/>
    <x v="0"/>
    <x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x v="318"/>
    <n v="1364533200"/>
    <d v="2013-03-29T05:00:00"/>
    <x v="0"/>
    <x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x v="319"/>
    <n v="1545112800"/>
    <d v="2018-12-18T06:00:00"/>
    <x v="0"/>
    <x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x v="32"/>
    <n v="1516168800"/>
    <d v="2018-01-17T06:00:00"/>
    <x v="0"/>
    <x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x v="320"/>
    <n v="1574920800"/>
    <d v="2019-11-28T06:00:00"/>
    <x v="0"/>
    <x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x v="321"/>
    <n v="1292479200"/>
    <d v="2010-12-16T06:00:00"/>
    <x v="0"/>
    <x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x v="322"/>
    <n v="1573538400"/>
    <d v="2019-11-12T06:00:00"/>
    <x v="0"/>
    <x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x v="323"/>
    <n v="1320382800"/>
    <d v="2011-11-04T05:00:00"/>
    <x v="0"/>
    <x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x v="324"/>
    <n v="1502859600"/>
    <d v="2017-08-16T05:00:00"/>
    <x v="0"/>
    <x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x v="325"/>
    <n v="1323756000"/>
    <d v="2011-12-13T06:00:00"/>
    <x v="0"/>
    <x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x v="326"/>
    <n v="1441342800"/>
    <d v="2015-09-04T05:00:00"/>
    <x v="0"/>
    <x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x v="327"/>
    <n v="1375333200"/>
    <d v="2013-08-01T05:00:00"/>
    <x v="0"/>
    <x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x v="328"/>
    <n v="1389420000"/>
    <d v="2014-01-11T06:00:00"/>
    <x v="0"/>
    <x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x v="329"/>
    <n v="1520056800"/>
    <d v="2018-03-03T06:00:00"/>
    <x v="0"/>
    <x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x v="330"/>
    <n v="1436504400"/>
    <d v="2015-07-10T05:00:00"/>
    <x v="0"/>
    <x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x v="331"/>
    <n v="1508302800"/>
    <d v="2017-10-18T05:00:00"/>
    <x v="0"/>
    <x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x v="332"/>
    <n v="1425708000"/>
    <d v="2015-03-07T06:00:00"/>
    <x v="0"/>
    <x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x v="333"/>
    <n v="1488348000"/>
    <d v="2017-03-01T06:00:00"/>
    <x v="0"/>
    <x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x v="296"/>
    <n v="1502600400"/>
    <d v="2017-08-13T05:00:00"/>
    <x v="0"/>
    <x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x v="334"/>
    <n v="1433653200"/>
    <d v="2015-06-07T05:00:00"/>
    <x v="0"/>
    <x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x v="335"/>
    <n v="1441602000"/>
    <d v="2015-09-07T05:00:00"/>
    <x v="0"/>
    <x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x v="336"/>
    <n v="1447567200"/>
    <d v="2015-11-15T06:00:00"/>
    <x v="0"/>
    <x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x v="337"/>
    <n v="1562389200"/>
    <d v="2019-07-06T05:00:00"/>
    <x v="0"/>
    <x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x v="338"/>
    <n v="1378789200"/>
    <d v="2013-09-10T05:00:00"/>
    <x v="0"/>
    <x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x v="339"/>
    <n v="1488520800"/>
    <d v="2017-03-03T06:00:00"/>
    <x v="0"/>
    <x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x v="340"/>
    <n v="1327298400"/>
    <d v="2012-01-23T06:00:00"/>
    <x v="0"/>
    <x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x v="341"/>
    <n v="1443416400"/>
    <d v="2015-09-28T05:00:00"/>
    <x v="0"/>
    <x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x v="342"/>
    <n v="1534136400"/>
    <d v="2018-08-13T05:00:00"/>
    <x v="1"/>
    <x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x v="343"/>
    <n v="1315026000"/>
    <d v="2011-09-03T05:00:00"/>
    <x v="0"/>
    <x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x v="344"/>
    <n v="1295071200"/>
    <d v="2011-01-15T06:00:00"/>
    <x v="0"/>
    <x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x v="345"/>
    <n v="1509426000"/>
    <d v="2017-10-31T05:00:00"/>
    <x v="0"/>
    <x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x v="65"/>
    <n v="1299391200"/>
    <d v="2011-03-06T06:00:00"/>
    <x v="0"/>
    <x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x v="346"/>
    <n v="1325052000"/>
    <d v="2011-12-28T06:00:00"/>
    <x v="0"/>
    <x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x v="347"/>
    <n v="1522818000"/>
    <d v="2018-04-04T05:00:00"/>
    <x v="0"/>
    <x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x v="348"/>
    <n v="1485324000"/>
    <d v="2017-01-25T06:00:00"/>
    <x v="0"/>
    <x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x v="349"/>
    <n v="1294120800"/>
    <d v="2011-01-04T06:00:00"/>
    <x v="0"/>
    <x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x v="350"/>
    <n v="1415685600"/>
    <d v="2014-11-11T06:00:00"/>
    <x v="0"/>
    <x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x v="351"/>
    <n v="1288933200"/>
    <d v="2010-11-05T05:00:00"/>
    <x v="0"/>
    <x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x v="352"/>
    <n v="1363237200"/>
    <d v="2013-03-14T05:00:00"/>
    <x v="0"/>
    <x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x v="353"/>
    <n v="1555822800"/>
    <d v="2019-04-21T05:00:00"/>
    <x v="0"/>
    <x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x v="354"/>
    <n v="1427778000"/>
    <d v="2015-03-31T05:00:00"/>
    <x v="0"/>
    <x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x v="355"/>
    <n v="1422424800"/>
    <d v="2015-01-28T06:00:00"/>
    <x v="0"/>
    <x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x v="356"/>
    <n v="1503637200"/>
    <d v="2017-08-25T05:00:00"/>
    <x v="0"/>
    <x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x v="357"/>
    <n v="1547618400"/>
    <d v="2019-01-16T06:00:00"/>
    <x v="0"/>
    <x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x v="358"/>
    <n v="1449900000"/>
    <d v="2015-12-12T06:00:00"/>
    <x v="0"/>
    <x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x v="359"/>
    <n v="1405141200"/>
    <d v="2014-07-12T05:00:00"/>
    <x v="0"/>
    <x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x v="12"/>
    <n v="1572933600"/>
    <d v="2019-11-05T06:00:00"/>
    <x v="0"/>
    <x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x v="360"/>
    <n v="1530162000"/>
    <d v="2018-06-28T05:00:00"/>
    <x v="0"/>
    <x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x v="361"/>
    <n v="1320904800"/>
    <d v="2011-11-10T06:00:00"/>
    <x v="0"/>
    <x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x v="362"/>
    <n v="1372395600"/>
    <d v="2013-06-28T05:00:00"/>
    <x v="0"/>
    <x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x v="363"/>
    <n v="1437714000"/>
    <d v="2015-07-24T05:00:00"/>
    <x v="0"/>
    <x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x v="364"/>
    <n v="1509771600"/>
    <d v="2017-11-04T05:00:00"/>
    <x v="0"/>
    <x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x v="210"/>
    <n v="1550556000"/>
    <d v="2019-02-19T06:00:00"/>
    <x v="0"/>
    <x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x v="365"/>
    <n v="1489039200"/>
    <d v="2017-03-09T06:00:00"/>
    <x v="1"/>
    <x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x v="366"/>
    <n v="1556600400"/>
    <d v="2019-04-30T05:00:00"/>
    <x v="0"/>
    <x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x v="367"/>
    <n v="1278565200"/>
    <d v="2010-07-08T05:00:00"/>
    <x v="0"/>
    <x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x v="368"/>
    <n v="1339909200"/>
    <d v="2012-06-17T05:00:00"/>
    <x v="0"/>
    <x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x v="369"/>
    <n v="1325829600"/>
    <d v="2012-01-06T06:00:00"/>
    <x v="0"/>
    <x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x v="370"/>
    <n v="1290578400"/>
    <d v="2010-11-24T06:00:00"/>
    <x v="0"/>
    <x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x v="371"/>
    <n v="1380344400"/>
    <d v="2013-09-28T05:00:00"/>
    <x v="0"/>
    <x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x v="287"/>
    <n v="1389852000"/>
    <d v="2014-01-16T06:00:00"/>
    <x v="0"/>
    <x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x v="372"/>
    <n v="1294466400"/>
    <d v="2011-01-08T06:00:00"/>
    <x v="0"/>
    <x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x v="373"/>
    <n v="1500354000"/>
    <d v="2017-07-18T05:00:00"/>
    <x v="0"/>
    <x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x v="374"/>
    <n v="1375938000"/>
    <d v="2013-08-08T05:00:00"/>
    <x v="0"/>
    <x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x v="375"/>
    <n v="1323410400"/>
    <d v="2011-12-09T06:00:00"/>
    <x v="1"/>
    <x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x v="376"/>
    <n v="1539406800"/>
    <d v="2018-10-13T05:00:00"/>
    <x v="0"/>
    <x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x v="377"/>
    <n v="1369803600"/>
    <d v="2013-05-29T05:00:00"/>
    <x v="0"/>
    <x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x v="378"/>
    <n v="1525928400"/>
    <d v="2018-05-10T05:00:00"/>
    <x v="0"/>
    <x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x v="379"/>
    <n v="1297231200"/>
    <d v="2011-02-09T06:00:00"/>
    <x v="0"/>
    <x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x v="380"/>
    <n v="1378530000"/>
    <d v="2013-09-07T05:00:00"/>
    <x v="0"/>
    <x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x v="381"/>
    <n v="1572152400"/>
    <d v="2019-10-27T05:00:00"/>
    <x v="0"/>
    <x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x v="382"/>
    <n v="1329890400"/>
    <d v="2012-02-22T06:00:00"/>
    <x v="0"/>
    <x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x v="125"/>
    <n v="1276750800"/>
    <d v="2010-06-17T05:00:00"/>
    <x v="0"/>
    <x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x v="383"/>
    <n v="1510898400"/>
    <d v="2017-11-17T06:00:00"/>
    <x v="0"/>
    <x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x v="384"/>
    <n v="1532408400"/>
    <d v="2018-07-24T05:00:00"/>
    <x v="0"/>
    <x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x v="385"/>
    <n v="1360562400"/>
    <d v="2013-02-11T06:00:00"/>
    <x v="1"/>
    <x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x v="386"/>
    <n v="1571547600"/>
    <d v="2019-10-20T05:00:00"/>
    <x v="0"/>
    <x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x v="387"/>
    <n v="1468126800"/>
    <d v="2016-07-10T05:00:00"/>
    <x v="0"/>
    <x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x v="388"/>
    <n v="1492837200"/>
    <d v="2017-04-22T05:00:00"/>
    <x v="0"/>
    <x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x v="277"/>
    <n v="1430197200"/>
    <d v="2015-04-28T05:00:00"/>
    <x v="0"/>
    <x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x v="389"/>
    <n v="1496206800"/>
    <d v="2017-05-31T05:00:00"/>
    <x v="0"/>
    <x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x v="390"/>
    <n v="1389592800"/>
    <d v="2014-01-13T06:00:00"/>
    <x v="0"/>
    <x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x v="391"/>
    <n v="1545631200"/>
    <d v="2018-12-24T06:00:00"/>
    <x v="0"/>
    <x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x v="392"/>
    <n v="1272430800"/>
    <d v="2010-04-28T05:00:00"/>
    <x v="0"/>
    <x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x v="393"/>
    <n v="1327903200"/>
    <d v="2012-01-30T06:00:00"/>
    <x v="0"/>
    <x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x v="394"/>
    <n v="1296021600"/>
    <d v="2011-01-26T06:00:00"/>
    <x v="0"/>
    <x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x v="395"/>
    <n v="1543298400"/>
    <d v="2018-11-27T06:00:00"/>
    <x v="0"/>
    <x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x v="396"/>
    <n v="1336366800"/>
    <d v="2012-05-07T05:00:00"/>
    <x v="0"/>
    <x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x v="397"/>
    <n v="1325052000"/>
    <d v="2011-12-28T06:00:00"/>
    <x v="0"/>
    <x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x v="398"/>
    <n v="1499576400"/>
    <d v="2017-07-09T05:00:00"/>
    <x v="0"/>
    <x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x v="399"/>
    <n v="1501304400"/>
    <d v="2017-07-29T05:00:00"/>
    <x v="0"/>
    <x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x v="400"/>
    <n v="1273208400"/>
    <d v="2010-05-07T05:00:00"/>
    <x v="0"/>
    <x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x v="116"/>
    <n v="1316840400"/>
    <d v="2011-09-24T05:00:00"/>
    <x v="0"/>
    <x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x v="401"/>
    <n v="1524546000"/>
    <d v="2018-04-24T05:00:00"/>
    <x v="0"/>
    <x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x v="402"/>
    <n v="1438578000"/>
    <d v="2015-08-03T05:00:00"/>
    <x v="0"/>
    <x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x v="403"/>
    <n v="1362549600"/>
    <d v="2013-03-06T06:00:00"/>
    <x v="0"/>
    <x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x v="404"/>
    <n v="1413349200"/>
    <d v="2014-10-15T05:00:00"/>
    <x v="0"/>
    <x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x v="405"/>
    <n v="1298008800"/>
    <d v="2011-02-18T06:00:00"/>
    <x v="0"/>
    <x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x v="406"/>
    <n v="1394427600"/>
    <d v="2014-03-10T05:00:00"/>
    <x v="0"/>
    <x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x v="407"/>
    <n v="1572670800"/>
    <d v="2019-11-02T05:00:00"/>
    <x v="0"/>
    <x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x v="408"/>
    <n v="1531112400"/>
    <d v="2018-07-09T05:00:00"/>
    <x v="1"/>
    <x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x v="409"/>
    <n v="1400734800"/>
    <d v="2014-05-22T05:00:00"/>
    <x v="0"/>
    <x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x v="410"/>
    <n v="1386741600"/>
    <d v="2013-12-11T06:00:00"/>
    <x v="0"/>
    <x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x v="411"/>
    <n v="1481781600"/>
    <d v="2016-12-15T06:00:00"/>
    <x v="1"/>
    <x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x v="412"/>
    <n v="1419660000"/>
    <d v="2014-12-27T06:00:00"/>
    <x v="0"/>
    <x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x v="413"/>
    <n v="1555822800"/>
    <d v="2019-04-21T05:00:00"/>
    <x v="0"/>
    <x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x v="414"/>
    <n v="1442379600"/>
    <d v="2015-09-16T05:00:00"/>
    <x v="0"/>
    <x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x v="415"/>
    <n v="1364965200"/>
    <d v="2013-04-03T05:00:00"/>
    <x v="0"/>
    <x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x v="416"/>
    <n v="1479016800"/>
    <d v="2016-11-13T06:00:00"/>
    <x v="0"/>
    <x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x v="417"/>
    <n v="1499662800"/>
    <d v="2017-07-10T05:00:00"/>
    <x v="0"/>
    <x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x v="418"/>
    <n v="1337835600"/>
    <d v="2012-05-24T05:00:00"/>
    <x v="0"/>
    <x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x v="419"/>
    <n v="1505710800"/>
    <d v="2017-09-18T05:00:00"/>
    <x v="0"/>
    <x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x v="420"/>
    <n v="1287464400"/>
    <d v="2010-10-19T05:00:00"/>
    <x v="0"/>
    <x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x v="421"/>
    <n v="1311656400"/>
    <d v="2011-07-26T05:00:00"/>
    <x v="0"/>
    <x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x v="422"/>
    <n v="1293170400"/>
    <d v="2010-12-24T06:00:00"/>
    <x v="0"/>
    <x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x v="423"/>
    <n v="1355983200"/>
    <d v="2012-12-20T06:00:00"/>
    <x v="0"/>
    <x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x v="424"/>
    <n v="1515045600"/>
    <d v="2018-01-04T06:00:00"/>
    <x v="0"/>
    <x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x v="425"/>
    <n v="1366088400"/>
    <d v="2013-04-16T05:00:00"/>
    <x v="0"/>
    <x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x v="426"/>
    <n v="1553317200"/>
    <d v="2019-03-23T05:00:00"/>
    <x v="0"/>
    <x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x v="427"/>
    <n v="1542088800"/>
    <d v="2018-11-13T06:00:00"/>
    <x v="0"/>
    <x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x v="428"/>
    <n v="1503118800"/>
    <d v="2017-08-19T05:00:00"/>
    <x v="0"/>
    <x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x v="429"/>
    <n v="1278478800"/>
    <d v="2010-07-07T05:00:00"/>
    <x v="0"/>
    <x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x v="411"/>
    <n v="1484114400"/>
    <d v="2017-01-11T06:00:00"/>
    <x v="0"/>
    <x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x v="430"/>
    <n v="1385445600"/>
    <d v="2013-11-26T06:00:00"/>
    <x v="0"/>
    <x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x v="431"/>
    <n v="1318741200"/>
    <d v="2011-10-16T05:00:00"/>
    <x v="0"/>
    <x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x v="432"/>
    <n v="1518242400"/>
    <d v="2018-02-10T06:00:00"/>
    <x v="0"/>
    <x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x v="433"/>
    <n v="1476594000"/>
    <d v="2016-10-16T05:00:00"/>
    <x v="0"/>
    <x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x v="434"/>
    <n v="1273554000"/>
    <d v="2010-05-11T05:00:00"/>
    <x v="0"/>
    <x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x v="435"/>
    <n v="1421906400"/>
    <d v="2015-01-22T06:00:00"/>
    <x v="0"/>
    <x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x v="8"/>
    <n v="1281589200"/>
    <d v="2010-08-12T05:00:00"/>
    <x v="0"/>
    <x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x v="436"/>
    <n v="1400389200"/>
    <d v="2014-05-18T05:00:00"/>
    <x v="0"/>
    <x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x v="385"/>
    <n v="1362808800"/>
    <d v="2013-03-09T06:00:00"/>
    <x v="0"/>
    <x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x v="437"/>
    <n v="1388815200"/>
    <d v="2014-01-04T06:00:00"/>
    <x v="0"/>
    <x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x v="438"/>
    <n v="1519538400"/>
    <d v="2018-02-25T06:00:00"/>
    <x v="0"/>
    <x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x v="439"/>
    <n v="1517810400"/>
    <d v="2018-02-05T06:00:00"/>
    <x v="0"/>
    <x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x v="440"/>
    <n v="1370581200"/>
    <d v="2013-06-07T05:00:00"/>
    <x v="0"/>
    <x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x v="441"/>
    <n v="1448863200"/>
    <d v="2015-11-30T06:00:00"/>
    <x v="0"/>
    <x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x v="442"/>
    <n v="1556600400"/>
    <d v="2019-04-30T05:00:00"/>
    <x v="0"/>
    <x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x v="443"/>
    <n v="1432098000"/>
    <d v="2015-05-20T05:00:00"/>
    <x v="0"/>
    <x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x v="315"/>
    <n v="1482127200"/>
    <d v="2016-12-19T06:00:00"/>
    <x v="0"/>
    <x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x v="444"/>
    <n v="1335934800"/>
    <d v="2012-05-02T05:00:00"/>
    <x v="0"/>
    <x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x v="445"/>
    <n v="1556946000"/>
    <d v="2019-05-04T05:00:00"/>
    <x v="0"/>
    <x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x v="446"/>
    <n v="1530075600"/>
    <d v="2018-06-27T05:00:00"/>
    <x v="0"/>
    <x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x v="447"/>
    <n v="1418796000"/>
    <d v="2014-12-17T06:00:00"/>
    <x v="0"/>
    <x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x v="448"/>
    <n v="1372482000"/>
    <d v="2013-06-29T05:00:00"/>
    <x v="0"/>
    <x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x v="342"/>
    <n v="1534395600"/>
    <d v="2018-08-16T05:00:00"/>
    <x v="0"/>
    <x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x v="449"/>
    <n v="1311397200"/>
    <d v="2011-07-23T05:00:00"/>
    <x v="0"/>
    <x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x v="450"/>
    <n v="1426914000"/>
    <d v="2015-03-21T05:00:00"/>
    <x v="0"/>
    <x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x v="451"/>
    <n v="1501477200"/>
    <d v="2017-07-31T05:00:00"/>
    <x v="0"/>
    <x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x v="452"/>
    <n v="1269061200"/>
    <d v="2010-03-20T05:00:00"/>
    <x v="0"/>
    <x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x v="453"/>
    <n v="1415772000"/>
    <d v="2014-11-12T06:00:00"/>
    <x v="0"/>
    <x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x v="454"/>
    <n v="1331013600"/>
    <d v="2012-03-06T06:00:00"/>
    <x v="0"/>
    <x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x v="455"/>
    <n v="1576735200"/>
    <d v="2019-12-19T06:00:00"/>
    <x v="0"/>
    <x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x v="456"/>
    <n v="1411362000"/>
    <d v="2014-09-22T05:00:00"/>
    <x v="0"/>
    <x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x v="457"/>
    <n v="1563685200"/>
    <d v="2019-07-21T05:00:00"/>
    <x v="0"/>
    <x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x v="458"/>
    <n v="1521867600"/>
    <d v="2018-03-24T05:00:00"/>
    <x v="0"/>
    <x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x v="459"/>
    <n v="1495515600"/>
    <d v="2017-05-23T05:00:00"/>
    <x v="0"/>
    <x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x v="460"/>
    <n v="1455948000"/>
    <d v="2016-02-20T06:00:00"/>
    <x v="0"/>
    <x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x v="461"/>
    <n v="1282366800"/>
    <d v="2010-08-21T05:00:00"/>
    <x v="0"/>
    <x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x v="462"/>
    <n v="1574575200"/>
    <d v="2019-11-24T06:00:00"/>
    <x v="0"/>
    <x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x v="463"/>
    <n v="1374901200"/>
    <d v="2013-07-27T05:00:00"/>
    <x v="0"/>
    <x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x v="464"/>
    <n v="1278910800"/>
    <d v="2010-07-12T05:00:00"/>
    <x v="1"/>
    <x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x v="465"/>
    <n v="1562907600"/>
    <d v="2019-07-12T05:00:00"/>
    <x v="0"/>
    <x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x v="466"/>
    <n v="1332478800"/>
    <d v="2012-03-23T05:00:00"/>
    <x v="0"/>
    <x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x v="467"/>
    <n v="1402722000"/>
    <d v="2014-06-14T05:00:00"/>
    <x v="0"/>
    <x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x v="468"/>
    <n v="1496811600"/>
    <d v="2017-06-07T05:00:00"/>
    <x v="0"/>
    <x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x v="469"/>
    <n v="1482213600"/>
    <d v="2016-12-20T06:00:00"/>
    <x v="0"/>
    <x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x v="470"/>
    <n v="1420264800"/>
    <d v="2015-01-03T06:00:00"/>
    <x v="0"/>
    <x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x v="471"/>
    <n v="1458450000"/>
    <d v="2016-03-20T05:00:00"/>
    <x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x v="0"/>
    <x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x v="473"/>
    <n v="1363237200"/>
    <d v="2013-03-14T05:00:00"/>
    <x v="0"/>
    <x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x v="474"/>
    <n v="1345870800"/>
    <d v="2012-08-25T05:00:00"/>
    <x v="0"/>
    <x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x v="72"/>
    <n v="1437454800"/>
    <d v="2015-07-21T05:00:00"/>
    <x v="0"/>
    <x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x v="443"/>
    <n v="1432011600"/>
    <d v="2015-05-19T05:00:00"/>
    <x v="0"/>
    <x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x v="475"/>
    <n v="1366347600"/>
    <d v="2013-04-19T05:00:00"/>
    <x v="0"/>
    <x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x v="81"/>
    <n v="1512885600"/>
    <d v="2017-12-10T06:00:00"/>
    <x v="0"/>
    <x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x v="476"/>
    <n v="1369717200"/>
    <d v="2013-05-28T05:00:00"/>
    <x v="0"/>
    <x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x v="192"/>
    <n v="1534654800"/>
    <d v="2018-08-19T05:00:00"/>
    <x v="0"/>
    <x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x v="477"/>
    <n v="1337058000"/>
    <d v="2012-05-15T05:00:00"/>
    <x v="0"/>
    <x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x v="478"/>
    <n v="1529816400"/>
    <d v="2018-06-24T05:00:00"/>
    <x v="0"/>
    <x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x v="479"/>
    <n v="1564894800"/>
    <d v="2019-08-04T05:00:00"/>
    <x v="0"/>
    <x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x v="480"/>
    <n v="1404622800"/>
    <d v="2014-07-06T05:00:00"/>
    <x v="0"/>
    <x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x v="180"/>
    <n v="1284181200"/>
    <d v="2010-09-11T05:00:00"/>
    <x v="0"/>
    <x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x v="481"/>
    <n v="1386741600"/>
    <d v="2013-12-11T06:00:00"/>
    <x v="0"/>
    <x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x v="482"/>
    <n v="1324792800"/>
    <d v="2011-12-25T06:00:00"/>
    <x v="0"/>
    <x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x v="194"/>
    <n v="1284354000"/>
    <d v="2010-09-13T05:00:00"/>
    <x v="0"/>
    <x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x v="483"/>
    <n v="1494392400"/>
    <d v="2017-05-10T05:00:00"/>
    <x v="0"/>
    <x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x v="484"/>
    <n v="1519538400"/>
    <d v="2018-02-25T06:00:00"/>
    <x v="0"/>
    <x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x v="355"/>
    <n v="1421906400"/>
    <d v="2015-01-22T06:00:00"/>
    <x v="0"/>
    <x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x v="485"/>
    <n v="1555909200"/>
    <d v="2019-04-22T05:00:00"/>
    <x v="0"/>
    <x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x v="486"/>
    <n v="1472446800"/>
    <d v="2016-08-29T05:00:00"/>
    <x v="0"/>
    <x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x v="487"/>
    <n v="1342328400"/>
    <d v="2012-07-15T05:00:00"/>
    <x v="0"/>
    <x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x v="488"/>
    <n v="1268114400"/>
    <d v="2010-03-09T06:00:00"/>
    <x v="0"/>
    <x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x v="489"/>
    <n v="1273381200"/>
    <d v="2010-05-09T05:00:00"/>
    <x v="0"/>
    <x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x v="490"/>
    <n v="1290837600"/>
    <d v="2010-11-27T06:00:00"/>
    <x v="0"/>
    <x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x v="312"/>
    <n v="1454306400"/>
    <d v="2016-02-01T06:00:00"/>
    <x v="0"/>
    <x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x v="491"/>
    <n v="1457762400"/>
    <d v="2016-03-12T06:00:00"/>
    <x v="0"/>
    <x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x v="492"/>
    <n v="1389074400"/>
    <d v="2014-01-07T06:00:00"/>
    <x v="0"/>
    <x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x v="493"/>
    <n v="1402117200"/>
    <d v="2014-06-07T05:00:00"/>
    <x v="0"/>
    <x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x v="494"/>
    <n v="1284440400"/>
    <d v="2010-09-14T05:00:00"/>
    <x v="0"/>
    <x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x v="495"/>
    <n v="1388988000"/>
    <d v="2014-01-06T06:00:00"/>
    <x v="0"/>
    <x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x v="496"/>
    <n v="1516946400"/>
    <d v="2018-01-26T06:00:00"/>
    <x v="0"/>
    <x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x v="497"/>
    <n v="1377752400"/>
    <d v="2013-08-29T05:00:00"/>
    <x v="0"/>
    <x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x v="498"/>
    <n v="1534568400"/>
    <d v="2018-08-18T05:00:00"/>
    <x v="0"/>
    <x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x v="499"/>
    <n v="1528606800"/>
    <d v="2018-06-10T05:00:00"/>
    <x v="0"/>
    <x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x v="500"/>
    <n v="1284872400"/>
    <d v="2010-09-19T05:00:00"/>
    <x v="0"/>
    <x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x v="501"/>
    <n v="1537592400"/>
    <d v="2018-09-22T05:00:00"/>
    <x v="1"/>
    <x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x v="502"/>
    <n v="1381208400"/>
    <d v="2013-10-08T05:00:00"/>
    <x v="0"/>
    <x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x v="503"/>
    <n v="1562475600"/>
    <d v="2019-07-07T05:00:00"/>
    <x v="0"/>
    <x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x v="504"/>
    <n v="1527397200"/>
    <d v="2018-05-27T05:00:00"/>
    <x v="0"/>
    <x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x v="505"/>
    <n v="1436158800"/>
    <d v="2015-07-06T05:00:00"/>
    <x v="0"/>
    <x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x v="506"/>
    <n v="1456034400"/>
    <d v="2016-02-21T06:00:00"/>
    <x v="0"/>
    <x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x v="507"/>
    <n v="1380171600"/>
    <d v="2013-09-26T05:00:00"/>
    <x v="0"/>
    <x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x v="508"/>
    <n v="1453356000"/>
    <d v="2016-01-21T06:00:00"/>
    <x v="0"/>
    <x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x v="509"/>
    <n v="1578981600"/>
    <d v="2020-01-14T06:00:00"/>
    <x v="0"/>
    <x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x v="510"/>
    <n v="1537419600"/>
    <d v="2018-09-20T05:00:00"/>
    <x v="0"/>
    <x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x v="511"/>
    <n v="1423202400"/>
    <d v="2015-02-06T06:00:00"/>
    <x v="0"/>
    <x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x v="512"/>
    <n v="1460610000"/>
    <d v="2016-04-14T05:00:00"/>
    <x v="0"/>
    <x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x v="513"/>
    <n v="1370494800"/>
    <d v="2013-06-06T05:00:00"/>
    <x v="0"/>
    <x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x v="514"/>
    <n v="1332306000"/>
    <d v="2012-03-21T05:00:00"/>
    <x v="0"/>
    <x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x v="515"/>
    <n v="1422511200"/>
    <d v="2015-01-29T06:00:00"/>
    <x v="0"/>
    <x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x v="516"/>
    <n v="1480312800"/>
    <d v="2016-11-28T06:00:00"/>
    <x v="0"/>
    <x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x v="517"/>
    <n v="1294034400"/>
    <d v="2011-01-03T06:00:00"/>
    <x v="0"/>
    <x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x v="518"/>
    <n v="1482645600"/>
    <d v="2016-12-25T06:00:00"/>
    <x v="0"/>
    <x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x v="519"/>
    <n v="1399093200"/>
    <d v="2014-05-03T05:00:00"/>
    <x v="0"/>
    <x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x v="520"/>
    <n v="1315890000"/>
    <d v="2011-09-13T05:00:00"/>
    <x v="0"/>
    <x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x v="521"/>
    <n v="1444021200"/>
    <d v="2015-10-05T05:00:00"/>
    <x v="0"/>
    <x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x v="522"/>
    <n v="1460005200"/>
    <d v="2016-04-07T05:00:00"/>
    <x v="0"/>
    <x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x v="523"/>
    <n v="1470718800"/>
    <d v="2016-08-09T05:00:00"/>
    <x v="0"/>
    <x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x v="524"/>
    <n v="1325052000"/>
    <d v="2011-12-28T06:00:00"/>
    <x v="0"/>
    <x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x v="525"/>
    <n v="1319000400"/>
    <d v="2011-10-19T05:00:00"/>
    <x v="0"/>
    <x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x v="188"/>
    <n v="1552539600"/>
    <d v="2019-03-14T05:00:00"/>
    <x v="0"/>
    <x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x v="526"/>
    <n v="1543816800"/>
    <d v="2018-12-03T06:00:00"/>
    <x v="0"/>
    <x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x v="527"/>
    <n v="1427086800"/>
    <d v="2015-03-23T05:00:00"/>
    <x v="0"/>
    <x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x v="528"/>
    <n v="1323064800"/>
    <d v="2011-12-05T06:00:00"/>
    <x v="0"/>
    <x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x v="522"/>
    <n v="1458277200"/>
    <d v="2016-03-18T05:00:00"/>
    <x v="0"/>
    <x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x v="529"/>
    <n v="1405141200"/>
    <d v="2014-07-12T05:00:00"/>
    <x v="0"/>
    <x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x v="530"/>
    <n v="1283058000"/>
    <d v="2010-08-29T05:00:00"/>
    <x v="0"/>
    <x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x v="531"/>
    <n v="1295762400"/>
    <d v="2011-01-23T06:00:00"/>
    <x v="0"/>
    <x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x v="515"/>
    <n v="1419573600"/>
    <d v="2014-12-26T06:00:00"/>
    <x v="0"/>
    <x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x v="532"/>
    <n v="1438750800"/>
    <d v="2015-08-05T05:00:00"/>
    <x v="0"/>
    <x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x v="533"/>
    <n v="1444798800"/>
    <d v="2015-10-14T05:00:00"/>
    <x v="0"/>
    <x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x v="409"/>
    <n v="1399179600"/>
    <d v="2014-05-04T05:00:00"/>
    <x v="0"/>
    <x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x v="534"/>
    <n v="1576562400"/>
    <d v="2019-12-17T06:00:00"/>
    <x v="0"/>
    <x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x v="53"/>
    <n v="1400821200"/>
    <d v="2014-05-23T05:00:00"/>
    <x v="0"/>
    <x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x v="535"/>
    <n v="1510984800"/>
    <d v="2017-11-18T06:00:00"/>
    <x v="0"/>
    <x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x v="536"/>
    <n v="1302066000"/>
    <d v="2011-04-06T05:00:00"/>
    <x v="0"/>
    <x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x v="537"/>
    <n v="1322978400"/>
    <d v="2011-12-04T06:00:00"/>
    <x v="0"/>
    <x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x v="538"/>
    <n v="1313730000"/>
    <d v="2011-08-19T05:00:00"/>
    <x v="0"/>
    <x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x v="539"/>
    <n v="1394085600"/>
    <d v="2014-03-06T06:00:00"/>
    <x v="0"/>
    <x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x v="540"/>
    <n v="1305349200"/>
    <d v="2011-05-14T05:00:00"/>
    <x v="0"/>
    <x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x v="505"/>
    <n v="1434344400"/>
    <d v="2015-06-15T05:00:00"/>
    <x v="0"/>
    <x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x v="541"/>
    <n v="1331186400"/>
    <d v="2012-03-08T06:00:00"/>
    <x v="0"/>
    <x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x v="542"/>
    <n v="1336539600"/>
    <d v="2012-05-09T05:00:00"/>
    <x v="0"/>
    <x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x v="543"/>
    <n v="1269752400"/>
    <d v="2010-03-28T05:00:00"/>
    <x v="0"/>
    <x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x v="544"/>
    <n v="1291615200"/>
    <d v="2010-12-06T06:00:00"/>
    <x v="0"/>
    <x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x v="35"/>
    <n v="1552366800"/>
    <d v="2019-03-12T05:00:00"/>
    <x v="0"/>
    <x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x v="152"/>
    <n v="1272171600"/>
    <d v="2010-04-25T05:00:00"/>
    <x v="0"/>
    <x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x v="545"/>
    <n v="1436677200"/>
    <d v="2015-07-12T05:00:00"/>
    <x v="0"/>
    <x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x v="546"/>
    <n v="1420092000"/>
    <d v="2015-01-01T06:00:00"/>
    <x v="0"/>
    <x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x v="547"/>
    <n v="1279947600"/>
    <d v="2010-07-24T05:00:00"/>
    <x v="0"/>
    <x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x v="548"/>
    <n v="1402203600"/>
    <d v="2014-06-08T05:00:00"/>
    <x v="0"/>
    <x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x v="549"/>
    <n v="1396933200"/>
    <d v="2014-04-08T05:00:00"/>
    <x v="0"/>
    <x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x v="550"/>
    <n v="1467262800"/>
    <d v="2016-06-30T05:00:00"/>
    <x v="0"/>
    <x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x v="551"/>
    <n v="1270530000"/>
    <d v="2010-04-06T05:00:00"/>
    <x v="0"/>
    <x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x v="552"/>
    <n v="1457762400"/>
    <d v="2016-03-12T06:00:00"/>
    <x v="0"/>
    <x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x v="462"/>
    <n v="1575525600"/>
    <d v="2019-12-05T06:00:00"/>
    <x v="0"/>
    <x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x v="553"/>
    <n v="1279083600"/>
    <d v="2010-07-14T05:00:00"/>
    <x v="0"/>
    <x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x v="554"/>
    <n v="1424412000"/>
    <d v="2015-02-20T06:00:00"/>
    <x v="0"/>
    <x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x v="555"/>
    <n v="1376197200"/>
    <d v="2013-08-11T05:00:00"/>
    <x v="0"/>
    <x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x v="548"/>
    <n v="1402894800"/>
    <d v="2014-06-16T05:00:00"/>
    <x v="1"/>
    <x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x v="62"/>
    <n v="1434430800"/>
    <d v="2015-06-16T05:00:00"/>
    <x v="0"/>
    <x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x v="556"/>
    <n v="1557896400"/>
    <d v="2019-05-15T05:00:00"/>
    <x v="0"/>
    <x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x v="557"/>
    <n v="1297490400"/>
    <d v="2011-02-12T06:00:00"/>
    <x v="0"/>
    <x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x v="27"/>
    <n v="1447394400"/>
    <d v="2015-11-13T06:00:00"/>
    <x v="0"/>
    <x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x v="558"/>
    <n v="1458277200"/>
    <d v="2016-03-18T05:00:00"/>
    <x v="0"/>
    <x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x v="559"/>
    <n v="1395723600"/>
    <d v="2014-03-25T05:00:00"/>
    <x v="0"/>
    <x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x v="426"/>
    <n v="1552197600"/>
    <d v="2019-03-10T06:00:00"/>
    <x v="0"/>
    <x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x v="560"/>
    <n v="1549087200"/>
    <d v="2019-02-02T06:00:00"/>
    <x v="0"/>
    <x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x v="561"/>
    <n v="1356847200"/>
    <d v="2012-12-30T06:00:00"/>
    <x v="0"/>
    <x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x v="562"/>
    <n v="1375765200"/>
    <d v="2013-08-06T05:00:00"/>
    <x v="0"/>
    <x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x v="563"/>
    <n v="1289800800"/>
    <d v="2010-11-15T06:00:00"/>
    <x v="0"/>
    <x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x v="564"/>
    <n v="1504501200"/>
    <d v="2017-09-04T05:00:00"/>
    <x v="0"/>
    <x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x v="565"/>
    <n v="1485669600"/>
    <d v="2017-01-29T06:00:00"/>
    <x v="0"/>
    <x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x v="566"/>
    <n v="1462770000"/>
    <d v="2016-05-09T05:00:00"/>
    <x v="0"/>
    <x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x v="567"/>
    <n v="1379739600"/>
    <d v="2013-09-21T05:00:00"/>
    <x v="0"/>
    <x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x v="568"/>
    <n v="1402722000"/>
    <d v="2014-06-14T05:00:00"/>
    <x v="0"/>
    <x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x v="569"/>
    <n v="1369285200"/>
    <d v="2013-05-23T05:00:00"/>
    <x v="0"/>
    <x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x v="570"/>
    <n v="1304744400"/>
    <d v="2011-05-07T05:00:00"/>
    <x v="1"/>
    <x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x v="571"/>
    <n v="1468299600"/>
    <d v="2016-07-12T05:00:00"/>
    <x v="0"/>
    <x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x v="572"/>
    <n v="1474174800"/>
    <d v="2016-09-18T05:00:00"/>
    <x v="0"/>
    <x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x v="573"/>
    <n v="1526014800"/>
    <d v="2018-05-11T05:00:00"/>
    <x v="0"/>
    <x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x v="574"/>
    <n v="1437454800"/>
    <d v="2015-07-21T05:00:00"/>
    <x v="0"/>
    <x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x v="511"/>
    <n v="1422684000"/>
    <d v="2015-01-31T06:00:00"/>
    <x v="0"/>
    <x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x v="575"/>
    <n v="1581314400"/>
    <d v="2020-02-10T06:00:00"/>
    <x v="0"/>
    <x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x v="576"/>
    <n v="1286427600"/>
    <d v="2010-10-07T05:00:00"/>
    <x v="0"/>
    <x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x v="577"/>
    <n v="1278738000"/>
    <d v="2010-07-10T05:00:00"/>
    <x v="1"/>
    <x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x v="578"/>
    <n v="1286427600"/>
    <d v="2010-10-07T05:00:00"/>
    <x v="0"/>
    <x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x v="579"/>
    <n v="1467954000"/>
    <d v="2016-07-08T05:00:00"/>
    <x v="0"/>
    <x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x v="580"/>
    <n v="1557637200"/>
    <d v="2019-05-12T05:00:00"/>
    <x v="0"/>
    <x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x v="581"/>
    <n v="1553922000"/>
    <d v="2019-03-30T05:00:00"/>
    <x v="0"/>
    <x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x v="582"/>
    <n v="1416463200"/>
    <d v="2014-11-20T06:00:00"/>
    <x v="0"/>
    <x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x v="336"/>
    <n v="1447221600"/>
    <d v="2015-11-11T06:00:00"/>
    <x v="0"/>
    <x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x v="583"/>
    <n v="1491627600"/>
    <d v="2017-04-08T05:00:00"/>
    <x v="0"/>
    <x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x v="584"/>
    <n v="1363150800"/>
    <d v="2013-03-13T05:00:00"/>
    <x v="0"/>
    <x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x v="585"/>
    <n v="1330754400"/>
    <d v="2012-03-03T06:00:00"/>
    <x v="0"/>
    <x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x v="586"/>
    <n v="1479794400"/>
    <d v="2016-11-22T06:00:00"/>
    <x v="0"/>
    <x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x v="587"/>
    <n v="1281243600"/>
    <d v="2010-08-08T05:00:00"/>
    <x v="0"/>
    <x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x v="588"/>
    <n v="1532754000"/>
    <d v="2018-07-28T05:00:00"/>
    <x v="0"/>
    <x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x v="589"/>
    <n v="1453356000"/>
    <d v="2016-01-21T06:00:00"/>
    <x v="0"/>
    <x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x v="590"/>
    <n v="1489986000"/>
    <d v="2017-03-20T05:00:00"/>
    <x v="0"/>
    <x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x v="591"/>
    <n v="1545804000"/>
    <d v="2018-12-26T06:00:00"/>
    <x v="0"/>
    <x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x v="592"/>
    <n v="1489899600"/>
    <d v="2017-03-19T05:00:00"/>
    <x v="0"/>
    <x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x v="593"/>
    <n v="1546495200"/>
    <d v="2019-01-03T06:00:00"/>
    <x v="0"/>
    <x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x v="594"/>
    <n v="1539752400"/>
    <d v="2018-10-17T05:00:00"/>
    <x v="0"/>
    <x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x v="595"/>
    <n v="1364101200"/>
    <d v="2013-03-24T05:00:00"/>
    <x v="0"/>
    <x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x v="596"/>
    <n v="1525323600"/>
    <d v="2018-05-03T05:00:00"/>
    <x v="0"/>
    <x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x v="597"/>
    <n v="1500872400"/>
    <d v="2017-07-24T05:00:00"/>
    <x v="1"/>
    <x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x v="598"/>
    <n v="1288501200"/>
    <d v="2010-10-31T05:00:00"/>
    <x v="1"/>
    <x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x v="599"/>
    <n v="1407128400"/>
    <d v="2014-08-04T05:00:00"/>
    <x v="0"/>
    <x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x v="600"/>
    <n v="1394344800"/>
    <d v="2014-03-09T06:00:00"/>
    <x v="0"/>
    <x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x v="601"/>
    <n v="1474088400"/>
    <d v="2016-09-17T05:00:00"/>
    <x v="0"/>
    <x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x v="602"/>
    <n v="1460264400"/>
    <d v="2016-04-10T05:00:00"/>
    <x v="0"/>
    <x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x v="335"/>
    <n v="1440824400"/>
    <d v="2015-08-29T05:00:00"/>
    <x v="0"/>
    <x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x v="603"/>
    <n v="1489554000"/>
    <d v="2017-03-15T05:00:00"/>
    <x v="1"/>
    <x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x v="604"/>
    <n v="1514872800"/>
    <d v="2018-01-02T06:00:00"/>
    <x v="0"/>
    <x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x v="605"/>
    <n v="1515736800"/>
    <d v="2018-01-12T06:00:00"/>
    <x v="0"/>
    <x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x v="606"/>
    <n v="1442898000"/>
    <d v="2015-09-22T05:00:00"/>
    <x v="0"/>
    <x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x v="65"/>
    <n v="1296194400"/>
    <d v="2011-01-28T06:00:00"/>
    <x v="0"/>
    <x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x v="607"/>
    <n v="1440910800"/>
    <d v="2015-08-30T05:00:00"/>
    <x v="1"/>
    <x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x v="608"/>
    <n v="1335502800"/>
    <d v="2012-04-27T05:00:00"/>
    <x v="0"/>
    <x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x v="609"/>
    <n v="1544680800"/>
    <d v="2018-12-13T06:00:00"/>
    <x v="0"/>
    <x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x v="610"/>
    <n v="1288414800"/>
    <d v="2010-10-30T05:00:00"/>
    <x v="0"/>
    <x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x v="541"/>
    <n v="1330581600"/>
    <d v="2012-03-01T06:00:00"/>
    <x v="0"/>
    <x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x v="611"/>
    <n v="1311397200"/>
    <d v="2011-07-23T05:00:00"/>
    <x v="0"/>
    <x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x v="612"/>
    <n v="1378357200"/>
    <d v="2013-09-05T05:00:00"/>
    <x v="0"/>
    <x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x v="613"/>
    <n v="1411102800"/>
    <d v="2014-09-19T05:00:00"/>
    <x v="0"/>
    <x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x v="614"/>
    <n v="1344834000"/>
    <d v="2012-08-13T05:00:00"/>
    <x v="0"/>
    <x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x v="615"/>
    <n v="1499230800"/>
    <d v="2017-07-05T05:00:00"/>
    <x v="0"/>
    <x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x v="90"/>
    <n v="1457416800"/>
    <d v="2016-03-08T06:00:00"/>
    <x v="0"/>
    <x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x v="616"/>
    <n v="1280898000"/>
    <d v="2010-08-04T05:00:00"/>
    <x v="0"/>
    <x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x v="617"/>
    <n v="1522472400"/>
    <d v="2018-03-31T05:00:00"/>
    <x v="0"/>
    <x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x v="618"/>
    <n v="1462510800"/>
    <d v="2016-05-06T05:00:00"/>
    <x v="0"/>
    <x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x v="619"/>
    <n v="1317790800"/>
    <d v="2011-10-05T05:00:00"/>
    <x v="0"/>
    <x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x v="620"/>
    <n v="1568782800"/>
    <d v="2019-09-18T05:00:00"/>
    <x v="0"/>
    <x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x v="621"/>
    <n v="1349413200"/>
    <d v="2012-10-05T05:00:00"/>
    <x v="0"/>
    <x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x v="622"/>
    <n v="1472446800"/>
    <d v="2016-08-29T05:00:00"/>
    <x v="0"/>
    <x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x v="35"/>
    <n v="1548050400"/>
    <d v="2019-01-21T06:00:00"/>
    <x v="0"/>
    <x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x v="623"/>
    <n v="1571806800"/>
    <d v="2019-10-23T05:00:00"/>
    <x v="0"/>
    <x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x v="624"/>
    <n v="1576476000"/>
    <d v="2019-12-16T06:00:00"/>
    <x v="0"/>
    <x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x v="625"/>
    <n v="1324965600"/>
    <d v="2011-12-27T06:00:00"/>
    <x v="0"/>
    <x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x v="626"/>
    <n v="1387519200"/>
    <d v="2013-12-20T06:00:00"/>
    <x v="0"/>
    <x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x v="627"/>
    <n v="1537246800"/>
    <d v="2018-09-18T05:00:00"/>
    <x v="0"/>
    <x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x v="628"/>
    <n v="1279515600"/>
    <d v="2010-07-19T05:00:00"/>
    <x v="0"/>
    <x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x v="629"/>
    <n v="1442379600"/>
    <d v="2015-09-16T05:00:00"/>
    <x v="0"/>
    <x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x v="630"/>
    <n v="1523077200"/>
    <d v="2018-04-07T05:00:00"/>
    <x v="0"/>
    <x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x v="631"/>
    <n v="1489554000"/>
    <d v="2017-03-15T05:00:00"/>
    <x v="0"/>
    <x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x v="632"/>
    <n v="1548482400"/>
    <d v="2019-01-26T06:00:00"/>
    <x v="0"/>
    <x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x v="633"/>
    <n v="1384063200"/>
    <d v="2013-11-10T06:00:00"/>
    <x v="0"/>
    <x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x v="634"/>
    <n v="1322892000"/>
    <d v="2011-12-03T06:00:00"/>
    <x v="0"/>
    <x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x v="635"/>
    <n v="1350709200"/>
    <d v="2012-10-20T05:00:00"/>
    <x v="1"/>
    <x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x v="636"/>
    <n v="1564203600"/>
    <d v="2019-07-27T05:00:00"/>
    <x v="0"/>
    <x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x v="637"/>
    <n v="1509685200"/>
    <d v="2017-11-03T05:00:00"/>
    <x v="0"/>
    <x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x v="638"/>
    <n v="1514959200"/>
    <d v="2018-01-03T06:00:00"/>
    <x v="0"/>
    <x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x v="639"/>
    <n v="1448863200"/>
    <d v="2015-11-30T06:00:00"/>
    <x v="1"/>
    <x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x v="640"/>
    <n v="1429592400"/>
    <d v="2015-04-21T05:00:00"/>
    <x v="0"/>
    <x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x v="641"/>
    <n v="1522645200"/>
    <d v="2018-04-02T05:00:00"/>
    <x v="0"/>
    <x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x v="642"/>
    <n v="1323324000"/>
    <d v="2011-12-08T06:00:00"/>
    <x v="0"/>
    <x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x v="230"/>
    <n v="1561525200"/>
    <d v="2019-06-26T05:00:00"/>
    <x v="0"/>
    <x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x v="67"/>
    <n v="1265695200"/>
    <d v="2010-02-09T06:00:00"/>
    <x v="0"/>
    <x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x v="643"/>
    <n v="1301806800"/>
    <d v="2011-04-03T05:00:00"/>
    <x v="1"/>
    <x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x v="644"/>
    <n v="1374901200"/>
    <d v="2013-07-27T05:00:00"/>
    <x v="0"/>
    <x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x v="645"/>
    <n v="1336453200"/>
    <d v="2012-05-08T05:00:00"/>
    <x v="1"/>
    <x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x v="646"/>
    <n v="1468904400"/>
    <d v="2016-07-19T05:00:00"/>
    <x v="0"/>
    <x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x v="626"/>
    <n v="1387087200"/>
    <d v="2013-12-15T06:00:00"/>
    <x v="0"/>
    <x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x v="647"/>
    <n v="1547445600"/>
    <d v="2019-01-14T06:00:00"/>
    <x v="0"/>
    <x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x v="159"/>
    <n v="1547359200"/>
    <d v="2019-01-13T06:00:00"/>
    <x v="0"/>
    <x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x v="648"/>
    <n v="1496293200"/>
    <d v="2017-06-01T05:00:00"/>
    <x v="0"/>
    <x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x v="267"/>
    <n v="1335416400"/>
    <d v="2012-04-26T05:00:00"/>
    <x v="0"/>
    <x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x v="649"/>
    <n v="1532149200"/>
    <d v="2018-07-21T05:00:00"/>
    <x v="0"/>
    <x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x v="248"/>
    <n v="1453788000"/>
    <d v="2016-01-26T06:00:00"/>
    <x v="1"/>
    <x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x v="571"/>
    <n v="1471496400"/>
    <d v="2016-08-18T05:00:00"/>
    <x v="0"/>
    <x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x v="650"/>
    <n v="1472878800"/>
    <d v="2016-09-03T05:00:00"/>
    <x v="0"/>
    <x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x v="1"/>
    <n v="1408510800"/>
    <d v="2014-08-20T05:00:00"/>
    <x v="0"/>
    <x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x v="651"/>
    <n v="1281589200"/>
    <d v="2010-08-12T05:00:00"/>
    <x v="0"/>
    <x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x v="652"/>
    <n v="1375851600"/>
    <d v="2013-08-07T05:00:00"/>
    <x v="0"/>
    <x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x v="653"/>
    <n v="1315803600"/>
    <d v="2011-09-12T05:00:00"/>
    <x v="0"/>
    <x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x v="654"/>
    <n v="1373691600"/>
    <d v="2013-07-13T05:00:00"/>
    <x v="0"/>
    <x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x v="655"/>
    <n v="1339218000"/>
    <d v="2012-06-09T05:00:00"/>
    <x v="0"/>
    <x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x v="656"/>
    <n v="1520402400"/>
    <d v="2018-03-07T06:00:00"/>
    <x v="0"/>
    <x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x v="657"/>
    <n v="1523336400"/>
    <d v="2018-04-10T05:00:00"/>
    <x v="0"/>
    <x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x v="265"/>
    <n v="1512280800"/>
    <d v="2017-12-03T06:00:00"/>
    <x v="0"/>
    <x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x v="658"/>
    <n v="1458709200"/>
    <d v="2016-03-23T05:00:00"/>
    <x v="0"/>
    <x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x v="659"/>
    <n v="1414126800"/>
    <d v="2014-10-24T05:00:00"/>
    <x v="0"/>
    <x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x v="660"/>
    <n v="1416204000"/>
    <d v="2014-11-17T06:00:00"/>
    <x v="0"/>
    <x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x v="661"/>
    <n v="1288501200"/>
    <d v="2010-10-31T05:00:00"/>
    <x v="0"/>
    <x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x v="4"/>
    <n v="1552971600"/>
    <d v="2019-03-19T05:00:00"/>
    <x v="0"/>
    <x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x v="662"/>
    <n v="1465102800"/>
    <d v="2016-06-05T05:00:00"/>
    <x v="0"/>
    <x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x v="663"/>
    <n v="1360130400"/>
    <d v="2013-02-06T06:00:00"/>
    <x v="0"/>
    <x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x v="664"/>
    <n v="1432875600"/>
    <d v="2015-05-29T05:00:00"/>
    <x v="0"/>
    <x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x v="665"/>
    <n v="1500872400"/>
    <d v="2017-07-24T05:00:00"/>
    <x v="0"/>
    <x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x v="666"/>
    <n v="1492146000"/>
    <d v="2017-04-14T05:00:00"/>
    <x v="0"/>
    <x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x v="43"/>
    <n v="1407301200"/>
    <d v="2014-08-06T05:00:00"/>
    <x v="0"/>
    <x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x v="667"/>
    <n v="1486620000"/>
    <d v="2017-02-09T06:00:00"/>
    <x v="0"/>
    <x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x v="668"/>
    <n v="1459918800"/>
    <d v="2016-04-06T05:00:00"/>
    <x v="0"/>
    <x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x v="669"/>
    <n v="1424757600"/>
    <d v="2015-02-24T06:00:00"/>
    <x v="0"/>
    <x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x v="670"/>
    <n v="1479880800"/>
    <d v="2016-11-23T06:00:00"/>
    <x v="0"/>
    <x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x v="671"/>
    <n v="1418018400"/>
    <d v="2014-12-08T06:00:00"/>
    <x v="0"/>
    <x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x v="672"/>
    <n v="1341032400"/>
    <d v="2012-06-30T05:00:00"/>
    <x v="0"/>
    <x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x v="673"/>
    <n v="1486360800"/>
    <d v="2017-02-06T06:00:00"/>
    <x v="0"/>
    <x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x v="674"/>
    <n v="1274677200"/>
    <d v="2010-05-24T05:00:00"/>
    <x v="0"/>
    <x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x v="675"/>
    <n v="1267509600"/>
    <d v="2010-03-02T06:00:00"/>
    <x v="0"/>
    <x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x v="676"/>
    <n v="1445922000"/>
    <d v="2015-10-27T05:00:00"/>
    <x v="0"/>
    <x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x v="342"/>
    <n v="1534050000"/>
    <d v="2018-08-12T05:00:00"/>
    <x v="0"/>
    <x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x v="677"/>
    <n v="1277528400"/>
    <d v="2010-06-26T05:00:00"/>
    <x v="0"/>
    <x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x v="678"/>
    <n v="1318568400"/>
    <d v="2011-10-14T05:00:00"/>
    <x v="0"/>
    <x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x v="679"/>
    <n v="1284354000"/>
    <d v="2010-09-13T05:00:00"/>
    <x v="0"/>
    <x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x v="680"/>
    <n v="1269579600"/>
    <d v="2010-03-26T05:00:00"/>
    <x v="0"/>
    <x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x v="681"/>
    <n v="1413781200"/>
    <d v="2014-10-20T05:00:00"/>
    <x v="0"/>
    <x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x v="0"/>
    <x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x v="683"/>
    <n v="1459486800"/>
    <d v="2016-04-01T05:00:00"/>
    <x v="1"/>
    <x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x v="684"/>
    <n v="1282539600"/>
    <d v="2010-08-23T05:00:00"/>
    <x v="0"/>
    <x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x v="674"/>
    <n v="1275886800"/>
    <d v="2010-06-07T05:00:00"/>
    <x v="0"/>
    <x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x v="685"/>
    <n v="1355983200"/>
    <d v="2012-12-20T06:00:00"/>
    <x v="0"/>
    <x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x v="605"/>
    <n v="1515391200"/>
    <d v="2018-01-08T06:00:00"/>
    <x v="0"/>
    <x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x v="686"/>
    <n v="1422252000"/>
    <d v="2015-01-26T06:00:00"/>
    <x v="0"/>
    <x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x v="687"/>
    <n v="1305522000"/>
    <d v="2011-05-16T05:00:00"/>
    <x v="0"/>
    <x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x v="688"/>
    <n v="1414904400"/>
    <d v="2014-11-02T05:00:00"/>
    <x v="0"/>
    <x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x v="689"/>
    <n v="1520402400"/>
    <d v="2018-03-07T06:00:00"/>
    <x v="0"/>
    <x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x v="690"/>
    <n v="1567141200"/>
    <d v="2019-08-30T05:00:00"/>
    <x v="0"/>
    <x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x v="691"/>
    <n v="1501131600"/>
    <d v="2017-07-27T05:00:00"/>
    <x v="0"/>
    <x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x v="692"/>
    <n v="1355032800"/>
    <d v="2012-12-09T06:00:00"/>
    <x v="0"/>
    <x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x v="693"/>
    <n v="1339477200"/>
    <d v="2012-06-12T05:00:00"/>
    <x v="0"/>
    <x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x v="694"/>
    <n v="1305954000"/>
    <d v="2011-05-21T05:00:00"/>
    <x v="0"/>
    <x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x v="695"/>
    <n v="1494392400"/>
    <d v="2017-05-10T05:00:00"/>
    <x v="1"/>
    <x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x v="123"/>
    <n v="1537419600"/>
    <d v="2018-09-20T05:00:00"/>
    <x v="0"/>
    <x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x v="696"/>
    <n v="1447999200"/>
    <d v="2015-11-20T06:00:00"/>
    <x v="0"/>
    <x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x v="626"/>
    <n v="1388037600"/>
    <d v="2013-12-26T06:00:00"/>
    <x v="0"/>
    <x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x v="697"/>
    <n v="1378789200"/>
    <d v="2013-09-10T05:00:00"/>
    <x v="0"/>
    <x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x v="698"/>
    <n v="1398056400"/>
    <d v="2014-04-21T05:00:00"/>
    <x v="0"/>
    <x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x v="699"/>
    <n v="1550815200"/>
    <d v="2019-02-22T06:00:00"/>
    <x v="0"/>
    <x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x v="700"/>
    <n v="1550037600"/>
    <d v="2019-02-13T06:00:00"/>
    <x v="0"/>
    <x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x v="701"/>
    <n v="1492923600"/>
    <d v="2017-04-23T05:00:00"/>
    <x v="0"/>
    <x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x v="702"/>
    <n v="1467522000"/>
    <d v="2016-07-03T05:00:00"/>
    <x v="0"/>
    <x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x v="703"/>
    <n v="1416117600"/>
    <d v="2014-11-16T06:00:00"/>
    <x v="0"/>
    <x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x v="704"/>
    <n v="1563771600"/>
    <d v="2019-07-22T05:00:00"/>
    <x v="0"/>
    <x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x v="431"/>
    <n v="1319259600"/>
    <d v="2011-10-22T05:00:00"/>
    <x v="0"/>
    <x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x v="705"/>
    <n v="1313643600"/>
    <d v="2011-08-18T05:00:00"/>
    <x v="0"/>
    <x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x v="706"/>
    <n v="1440306000"/>
    <d v="2015-08-23T05:00:00"/>
    <x v="0"/>
    <x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x v="707"/>
    <n v="1470805200"/>
    <d v="2016-08-10T05:00:00"/>
    <x v="0"/>
    <x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x v="708"/>
    <n v="1292911200"/>
    <d v="2010-12-21T06:00:00"/>
    <x v="0"/>
    <x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x v="709"/>
    <n v="1301374800"/>
    <d v="2011-03-29T05:00:00"/>
    <x v="0"/>
    <x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x v="710"/>
    <n v="1387864800"/>
    <d v="2013-12-24T06:00:00"/>
    <x v="0"/>
    <x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x v="711"/>
    <n v="1458190800"/>
    <d v="2016-03-17T05:00:00"/>
    <x v="0"/>
    <x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x v="157"/>
    <n v="1559278800"/>
    <d v="2019-05-31T05:00:00"/>
    <x v="0"/>
    <x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x v="630"/>
    <n v="1522731600"/>
    <d v="2018-04-03T05:00:00"/>
    <x v="0"/>
    <x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x v="712"/>
    <n v="1306731600"/>
    <d v="2011-05-30T05:00:00"/>
    <x v="0"/>
    <x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x v="93"/>
    <n v="1352527200"/>
    <d v="2012-11-10T06:00:00"/>
    <x v="0"/>
    <x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x v="713"/>
    <n v="1404363600"/>
    <d v="2014-07-03T05:00:00"/>
    <x v="0"/>
    <x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x v="714"/>
    <n v="1266645600"/>
    <d v="2010-02-20T06:00:00"/>
    <x v="0"/>
    <x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x v="715"/>
    <n v="1482818400"/>
    <d v="2016-12-27T06:00:00"/>
    <x v="0"/>
    <x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x v="716"/>
    <n v="1374642000"/>
    <d v="2013-07-24T05:00:00"/>
    <x v="0"/>
    <x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x v="448"/>
    <n v="1372482000"/>
    <d v="2013-06-29T05:00:00"/>
    <x v="0"/>
    <x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x v="717"/>
    <n v="1514959200"/>
    <d v="2018-01-03T06:00:00"/>
    <x v="0"/>
    <x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x v="718"/>
    <n v="1478235600"/>
    <d v="2016-11-04T05:00:00"/>
    <x v="0"/>
    <x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x v="719"/>
    <n v="1408078800"/>
    <d v="2014-08-15T05:00:00"/>
    <x v="0"/>
    <x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x v="720"/>
    <n v="1548136800"/>
    <d v="2019-01-22T06:00:00"/>
    <x v="0"/>
    <x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x v="721"/>
    <n v="1340859600"/>
    <d v="2012-06-28T05:00:00"/>
    <x v="0"/>
    <x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x v="722"/>
    <n v="1454479200"/>
    <d v="2016-02-03T06:00:00"/>
    <x v="0"/>
    <x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x v="0"/>
    <x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x v="723"/>
    <n v="1579672800"/>
    <d v="2020-01-22T06:00:00"/>
    <x v="0"/>
    <x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x v="704"/>
    <n v="1562389200"/>
    <d v="2019-07-06T05:00:00"/>
    <x v="0"/>
    <x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x v="724"/>
    <n v="1551506400"/>
    <d v="2019-03-02T06:00:00"/>
    <x v="0"/>
    <x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x v="725"/>
    <n v="1516600800"/>
    <d v="2018-01-22T06:00:00"/>
    <x v="0"/>
    <x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x v="660"/>
    <n v="1420437600"/>
    <d v="2015-01-05T06:00:00"/>
    <x v="0"/>
    <x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x v="726"/>
    <n v="1332997200"/>
    <d v="2012-03-29T05:00:00"/>
    <x v="0"/>
    <x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n v="1571115600"/>
    <x v="727"/>
    <n v="1574920800"/>
    <d v="2019-11-28T06:00:00"/>
    <x v="0"/>
    <x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x v="728"/>
    <n v="1464930000"/>
    <d v="2016-06-03T05:00:00"/>
    <x v="0"/>
    <x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x v="729"/>
    <n v="1345006800"/>
    <d v="2012-08-15T05:00:00"/>
    <x v="0"/>
    <x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x v="730"/>
    <n v="1512712800"/>
    <d v="2017-12-08T06:00:00"/>
    <x v="0"/>
    <x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x v="731"/>
    <n v="1452492000"/>
    <d v="2016-01-11T06:00:00"/>
    <x v="0"/>
    <x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x v="78"/>
    <n v="1524286800"/>
    <d v="2018-04-21T05:00:00"/>
    <x v="0"/>
    <x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x v="732"/>
    <n v="1346907600"/>
    <d v="2012-09-06T05:00:00"/>
    <x v="0"/>
    <x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x v="733"/>
    <n v="1464498000"/>
    <d v="2016-05-29T05:00:00"/>
    <x v="0"/>
    <x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x v="734"/>
    <n v="1514181600"/>
    <d v="2017-12-25T06:00:00"/>
    <x v="0"/>
    <x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x v="406"/>
    <n v="1392184800"/>
    <d v="2014-02-12T06:00:00"/>
    <x v="1"/>
    <x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x v="735"/>
    <n v="1559365200"/>
    <d v="2019-06-01T05:00:00"/>
    <x v="0"/>
    <x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x v="736"/>
    <n v="1549173600"/>
    <d v="2019-02-03T06:00:00"/>
    <x v="0"/>
    <x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x v="737"/>
    <n v="1355032800"/>
    <d v="2012-12-09T06:00:00"/>
    <x v="1"/>
    <x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x v="192"/>
    <n v="1533963600"/>
    <d v="2018-08-11T05:00:00"/>
    <x v="0"/>
    <x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x v="738"/>
    <n v="1489381200"/>
    <d v="2017-03-13T05:00:00"/>
    <x v="0"/>
    <x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x v="739"/>
    <n v="1395032400"/>
    <d v="2014-03-17T05:00:00"/>
    <x v="0"/>
    <x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x v="613"/>
    <n v="1412485200"/>
    <d v="2014-10-05T05:00:00"/>
    <x v="1"/>
    <x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x v="740"/>
    <n v="1279688400"/>
    <d v="2010-07-21T05:00:00"/>
    <x v="0"/>
    <x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x v="145"/>
    <n v="1501995600"/>
    <d v="2017-08-06T05:00:00"/>
    <x v="0"/>
    <x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x v="741"/>
    <n v="1294639200"/>
    <d v="2011-01-10T06:00:00"/>
    <x v="0"/>
    <x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x v="742"/>
    <n v="1305435600"/>
    <d v="2011-05-15T05:00:00"/>
    <x v="0"/>
    <x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x v="202"/>
    <n v="1537592400"/>
    <d v="2018-09-22T05:00:00"/>
    <x v="0"/>
    <x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x v="743"/>
    <n v="1435122000"/>
    <d v="2015-06-24T05:00:00"/>
    <x v="0"/>
    <x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x v="744"/>
    <n v="1520056800"/>
    <d v="2018-03-03T06:00:00"/>
    <x v="0"/>
    <x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x v="745"/>
    <n v="1335675600"/>
    <d v="2012-04-29T05:00:00"/>
    <x v="0"/>
    <x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x v="746"/>
    <n v="1448431200"/>
    <d v="2015-11-25T06:00:00"/>
    <x v="1"/>
    <x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x v="747"/>
    <n v="1298613600"/>
    <d v="2011-02-25T06:00:00"/>
    <x v="0"/>
    <x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x v="362"/>
    <n v="1372482000"/>
    <d v="2013-06-29T05:00:00"/>
    <x v="0"/>
    <x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x v="748"/>
    <n v="1425621600"/>
    <d v="2015-03-06T06:00:00"/>
    <x v="0"/>
    <x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x v="749"/>
    <n v="1266300000"/>
    <d v="2010-02-16T06:00:00"/>
    <x v="0"/>
    <x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x v="643"/>
    <n v="1305867600"/>
    <d v="2011-05-20T05:00:00"/>
    <x v="0"/>
    <x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x v="750"/>
    <n v="1538802000"/>
    <d v="2018-10-06T05:00:00"/>
    <x v="0"/>
    <x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x v="751"/>
    <n v="1398920400"/>
    <d v="2014-05-01T05:00:00"/>
    <x v="0"/>
    <x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x v="752"/>
    <n v="1405659600"/>
    <d v="2014-07-18T05:00:00"/>
    <x v="0"/>
    <x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x v="753"/>
    <n v="1457244000"/>
    <d v="2016-03-06T06:00:00"/>
    <x v="0"/>
    <x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x v="754"/>
    <n v="1529298000"/>
    <d v="2018-06-18T05:00:00"/>
    <x v="0"/>
    <x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x v="755"/>
    <n v="1535778000"/>
    <d v="2018-09-01T05:00:00"/>
    <x v="0"/>
    <x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x v="756"/>
    <n v="1327471200"/>
    <d v="2012-01-25T06:00:00"/>
    <x v="0"/>
    <x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x v="757"/>
    <n v="1529557200"/>
    <d v="2018-06-21T05:00:00"/>
    <x v="0"/>
    <x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x v="758"/>
    <n v="1535259600"/>
    <d v="2018-08-26T05:00:00"/>
    <x v="1"/>
    <x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x v="759"/>
    <n v="1515564000"/>
    <d v="2018-01-10T06:00:00"/>
    <x v="0"/>
    <x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x v="760"/>
    <n v="1277096400"/>
    <d v="2010-06-21T05:00:00"/>
    <x v="0"/>
    <x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x v="761"/>
    <n v="1329026400"/>
    <d v="2012-02-12T06:00:00"/>
    <x v="0"/>
    <x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x v="1"/>
    <x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x v="444"/>
    <n v="1338786000"/>
    <d v="2012-06-04T05:00:00"/>
    <x v="0"/>
    <x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x v="763"/>
    <n v="1311656400"/>
    <d v="2011-07-26T05:00:00"/>
    <x v="0"/>
    <x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x v="764"/>
    <n v="1308978000"/>
    <d v="2011-06-25T05:00:00"/>
    <x v="0"/>
    <x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x v="765"/>
    <n v="1576389600"/>
    <d v="2019-12-15T06:00:00"/>
    <x v="0"/>
    <x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x v="766"/>
    <n v="1311051600"/>
    <d v="2011-07-19T05:00:00"/>
    <x v="0"/>
    <x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x v="767"/>
    <n v="1336712400"/>
    <d v="2012-05-11T05:00:00"/>
    <x v="0"/>
    <x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x v="768"/>
    <n v="1330408800"/>
    <d v="2012-02-28T06:00:00"/>
    <x v="1"/>
    <x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x v="769"/>
    <n v="1524891600"/>
    <d v="2018-04-28T05:00:00"/>
    <x v="1"/>
    <x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x v="770"/>
    <n v="1363669200"/>
    <d v="2013-03-19T05:00:00"/>
    <x v="0"/>
    <x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x v="771"/>
    <n v="1551420000"/>
    <d v="2019-03-01T06:00:00"/>
    <x v="0"/>
    <x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x v="772"/>
    <n v="1269838800"/>
    <d v="2010-03-29T05:00:00"/>
    <x v="0"/>
    <x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x v="773"/>
    <n v="1312520400"/>
    <d v="2011-08-05T05:00:00"/>
    <x v="0"/>
    <x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x v="774"/>
    <n v="1436504400"/>
    <d v="2015-07-10T05:00:00"/>
    <x v="0"/>
    <x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x v="775"/>
    <n v="1472014800"/>
    <d v="2016-08-24T05:00:00"/>
    <x v="0"/>
    <x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x v="776"/>
    <n v="1411534800"/>
    <d v="2014-09-24T05:00:00"/>
    <x v="0"/>
    <x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x v="777"/>
    <n v="1304917200"/>
    <d v="2011-05-09T05:00:00"/>
    <x v="0"/>
    <x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x v="778"/>
    <n v="1539579600"/>
    <d v="2018-10-15T05:00:00"/>
    <x v="0"/>
    <x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x v="779"/>
    <n v="1382504400"/>
    <d v="2013-10-23T05:00:00"/>
    <x v="0"/>
    <x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x v="780"/>
    <n v="1278306000"/>
    <d v="2010-07-05T05:00:00"/>
    <x v="0"/>
    <x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x v="335"/>
    <n v="1442552400"/>
    <d v="2015-09-18T05:00:00"/>
    <x v="0"/>
    <x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x v="535"/>
    <n v="1511071200"/>
    <d v="2017-11-19T06:00:00"/>
    <x v="0"/>
    <x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x v="270"/>
    <n v="1536382800"/>
    <d v="2018-09-08T05:00:00"/>
    <x v="0"/>
    <x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x v="781"/>
    <n v="1389592800"/>
    <d v="2014-01-13T06:00:00"/>
    <x v="0"/>
    <x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x v="782"/>
    <n v="1275282000"/>
    <d v="2010-05-31T05:00:00"/>
    <x v="0"/>
    <x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x v="783"/>
    <n v="1294984800"/>
    <d v="2011-01-14T06:00:00"/>
    <x v="0"/>
    <x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x v="784"/>
    <n v="1562043600"/>
    <d v="2019-07-02T05:00:00"/>
    <x v="0"/>
    <x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x v="785"/>
    <n v="1469595600"/>
    <d v="2016-07-27T05:00:00"/>
    <x v="0"/>
    <x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x v="786"/>
    <n v="1581141600"/>
    <d v="2020-02-08T06:00:00"/>
    <x v="0"/>
    <x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x v="787"/>
    <n v="1488520800"/>
    <d v="2017-03-03T06:00:00"/>
    <x v="0"/>
    <x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x v="788"/>
    <n v="1563858000"/>
    <d v="2019-07-23T05:00:00"/>
    <x v="0"/>
    <x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x v="330"/>
    <n v="1438923600"/>
    <d v="2015-08-07T05:00:00"/>
    <x v="0"/>
    <x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x v="789"/>
    <n v="1422165600"/>
    <d v="2015-01-25T06:00:00"/>
    <x v="0"/>
    <x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x v="790"/>
    <n v="1277874000"/>
    <d v="2010-06-30T05:00:00"/>
    <x v="0"/>
    <x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x v="791"/>
    <n v="1399352400"/>
    <d v="2014-05-06T05:00:00"/>
    <x v="0"/>
    <x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x v="792"/>
    <n v="1279083600"/>
    <d v="2010-07-14T05:00:00"/>
    <x v="0"/>
    <x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x v="793"/>
    <n v="1284354000"/>
    <d v="2010-09-13T05:00:00"/>
    <x v="0"/>
    <x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x v="794"/>
    <n v="1441170000"/>
    <d v="2015-09-02T05:00:00"/>
    <x v="0"/>
    <x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x v="795"/>
    <n v="1493528400"/>
    <d v="2017-04-30T05:00:00"/>
    <x v="0"/>
    <x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x v="796"/>
    <n v="1395205200"/>
    <d v="2014-03-19T05:00:00"/>
    <x v="0"/>
    <x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x v="797"/>
    <n v="1561438800"/>
    <d v="2019-06-25T05:00:00"/>
    <x v="0"/>
    <x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x v="798"/>
    <n v="1326693600"/>
    <d v="2012-01-16T06:00:00"/>
    <x v="0"/>
    <x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x v="799"/>
    <n v="1277960400"/>
    <d v="2010-07-01T05:00:00"/>
    <x v="0"/>
    <x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x v="800"/>
    <n v="1434690000"/>
    <d v="2015-06-19T05:00:00"/>
    <x v="0"/>
    <x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x v="801"/>
    <n v="1376110800"/>
    <d v="2013-08-10T05:00:00"/>
    <x v="0"/>
    <x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x v="802"/>
    <n v="1518415200"/>
    <d v="2018-02-12T06:00:00"/>
    <x v="0"/>
    <x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x v="803"/>
    <n v="1310878800"/>
    <d v="2011-07-17T05:00:00"/>
    <x v="0"/>
    <x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x v="212"/>
    <n v="1556600400"/>
    <d v="2019-04-30T05:00:00"/>
    <x v="0"/>
    <x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x v="804"/>
    <n v="1576994400"/>
    <d v="2019-12-22T06:00:00"/>
    <x v="0"/>
    <x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x v="805"/>
    <n v="1382677200"/>
    <d v="2013-10-25T05:00:00"/>
    <x v="0"/>
    <x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x v="806"/>
    <n v="1411189200"/>
    <d v="2014-09-20T05:00:00"/>
    <x v="0"/>
    <x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x v="807"/>
    <n v="1534654800"/>
    <d v="2018-08-19T05:00:00"/>
    <x v="0"/>
    <x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x v="722"/>
    <n v="1457762400"/>
    <d v="2016-03-12T06:00:00"/>
    <x v="0"/>
    <x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x v="477"/>
    <n v="1337490000"/>
    <d v="2012-05-20T05:00:00"/>
    <x v="0"/>
    <x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x v="259"/>
    <n v="1349672400"/>
    <d v="2012-10-08T05:00:00"/>
    <x v="0"/>
    <x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x v="9"/>
    <n v="1379826000"/>
    <d v="2013-09-22T05:00:00"/>
    <x v="0"/>
    <x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x v="808"/>
    <n v="1497762000"/>
    <d v="2017-06-18T05:00:00"/>
    <x v="1"/>
    <x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x v="809"/>
    <n v="1304485200"/>
    <d v="2011-05-04T05:00:00"/>
    <x v="0"/>
    <x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x v="444"/>
    <n v="1336885200"/>
    <d v="2012-05-13T05:00:00"/>
    <x v="0"/>
    <x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x v="384"/>
    <n v="1530421200"/>
    <d v="2018-07-01T05:00:00"/>
    <x v="0"/>
    <x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x v="810"/>
    <n v="1421992800"/>
    <d v="2015-01-23T06:00:00"/>
    <x v="0"/>
    <x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x v="811"/>
    <n v="1568178000"/>
    <d v="2019-09-11T05:00:00"/>
    <x v="1"/>
    <x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x v="812"/>
    <n v="1347944400"/>
    <d v="2012-09-18T05:00:00"/>
    <x v="1"/>
    <x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x v="813"/>
    <n v="1558760400"/>
    <d v="2019-05-25T05:00:00"/>
    <x v="0"/>
    <x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x v="814"/>
    <n v="1376629200"/>
    <d v="2013-08-16T05:00:00"/>
    <x v="0"/>
    <x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x v="80"/>
    <n v="1504760400"/>
    <d v="2017-09-07T05:00:00"/>
    <x v="0"/>
    <x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x v="815"/>
    <n v="1419660000"/>
    <d v="2014-12-27T06:00:00"/>
    <x v="0"/>
    <x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x v="816"/>
    <n v="1311310800"/>
    <d v="2011-07-22T05:00:00"/>
    <x v="0"/>
    <x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x v="474"/>
    <n v="1344315600"/>
    <d v="2012-08-07T05:00:00"/>
    <x v="0"/>
    <x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x v="817"/>
    <n v="1510725600"/>
    <d v="2017-11-15T06:00:00"/>
    <x v="0"/>
    <x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x v="818"/>
    <n v="1551247200"/>
    <d v="2019-02-27T06:00:00"/>
    <x v="1"/>
    <x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x v="819"/>
    <n v="1330236000"/>
    <d v="2012-02-26T06:00:00"/>
    <x v="0"/>
    <x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x v="609"/>
    <n v="1545112800"/>
    <d v="2018-12-18T06:00:00"/>
    <x v="0"/>
    <x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x v="547"/>
    <n v="1279170000"/>
    <d v="2010-07-15T05:00:00"/>
    <x v="0"/>
    <x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x v="820"/>
    <n v="1573452000"/>
    <d v="2019-11-11T06:00:00"/>
    <x v="0"/>
    <x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x v="821"/>
    <n v="1507093200"/>
    <d v="2017-10-04T05:00:00"/>
    <x v="0"/>
    <x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x v="151"/>
    <n v="1463374800"/>
    <d v="2016-05-16T05:00:00"/>
    <x v="0"/>
    <x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x v="822"/>
    <n v="1344574800"/>
    <d v="2012-08-10T05:00:00"/>
    <x v="0"/>
    <x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x v="823"/>
    <n v="1389074400"/>
    <d v="2014-01-07T06:00:00"/>
    <x v="0"/>
    <x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x v="824"/>
    <n v="1494997200"/>
    <d v="2017-05-17T05:00:00"/>
    <x v="0"/>
    <x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x v="825"/>
    <n v="1425448800"/>
    <d v="2015-03-04T06:00:00"/>
    <x v="0"/>
    <x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x v="826"/>
    <n v="1404104400"/>
    <d v="2014-06-30T05:00:00"/>
    <x v="0"/>
    <x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x v="827"/>
    <n v="1394773200"/>
    <d v="2014-03-14T05:00:00"/>
    <x v="0"/>
    <x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x v="828"/>
    <n v="1366520400"/>
    <d v="2013-04-21T05:00:00"/>
    <x v="0"/>
    <x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x v="829"/>
    <n v="1456639200"/>
    <d v="2016-02-28T06:00:00"/>
    <x v="0"/>
    <x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x v="830"/>
    <n v="1438318800"/>
    <d v="2015-07-31T05:00:00"/>
    <x v="0"/>
    <x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x v="831"/>
    <n v="1564030800"/>
    <d v="2019-07-25T05:00:00"/>
    <x v="1"/>
    <x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x v="832"/>
    <n v="1449295200"/>
    <d v="2015-12-05T06:00:00"/>
    <x v="0"/>
    <x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x v="833"/>
    <n v="1531890000"/>
    <d v="2018-07-18T05:00:00"/>
    <x v="0"/>
    <x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x v="834"/>
    <n v="1306213200"/>
    <d v="2011-05-24T05:00:00"/>
    <x v="0"/>
    <x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x v="835"/>
    <n v="1356242400"/>
    <d v="2012-12-23T06:00:00"/>
    <x v="0"/>
    <x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x v="836"/>
    <n v="1297576800"/>
    <d v="2011-02-13T06:00:00"/>
    <x v="1"/>
    <x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x v="837"/>
    <n v="1296194400"/>
    <d v="2011-01-28T06:00:00"/>
    <x v="0"/>
    <x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x v="219"/>
    <n v="1414558800"/>
    <d v="2014-10-29T05:00:00"/>
    <x v="0"/>
    <x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x v="365"/>
    <n v="1488348000"/>
    <d v="2017-03-01T06:00:00"/>
    <x v="0"/>
    <x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x v="838"/>
    <n v="1334898000"/>
    <d v="2012-04-20T05:00:00"/>
    <x v="1"/>
    <x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x v="839"/>
    <n v="1308373200"/>
    <d v="2011-06-18T05:00:00"/>
    <x v="0"/>
    <x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x v="840"/>
    <n v="1412312400"/>
    <d v="2014-10-03T05:00:00"/>
    <x v="0"/>
    <x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x v="841"/>
    <n v="1419228000"/>
    <d v="2014-12-22T06:00:00"/>
    <x v="1"/>
    <x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x v="842"/>
    <n v="1430974800"/>
    <d v="2015-05-07T05:00:00"/>
    <x v="0"/>
    <x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x v="843"/>
    <n v="1555822800"/>
    <d v="2019-04-21T05:00:00"/>
    <x v="0"/>
    <x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x v="844"/>
    <n v="1482818400"/>
    <d v="2016-12-27T06:00:00"/>
    <x v="0"/>
    <x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x v="845"/>
    <n v="1471928400"/>
    <d v="2016-08-23T05:00:00"/>
    <x v="0"/>
    <x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x v="846"/>
    <n v="1453701600"/>
    <d v="2016-01-25T06:00:00"/>
    <x v="0"/>
    <x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x v="110"/>
    <n v="1350363600"/>
    <d v="2012-10-16T05:00:00"/>
    <x v="0"/>
    <x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x v="847"/>
    <n v="1353996000"/>
    <d v="2012-11-27T06:00:00"/>
    <x v="0"/>
    <x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x v="848"/>
    <n v="1451109600"/>
    <d v="2015-12-26T06:00:00"/>
    <x v="0"/>
    <x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x v="849"/>
    <n v="1329631200"/>
    <d v="2012-02-19T06:00:00"/>
    <x v="0"/>
    <x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x v="780"/>
    <n v="1278997200"/>
    <d v="2010-07-13T05:00:00"/>
    <x v="0"/>
    <x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x v="140"/>
    <n v="1280120400"/>
    <d v="2010-07-26T05:00:00"/>
    <x v="0"/>
    <x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x v="850"/>
    <n v="1458104400"/>
    <d v="2016-03-16T05:00:00"/>
    <x v="0"/>
    <x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x v="851"/>
    <n v="1298268000"/>
    <d v="2011-02-21T06:00:00"/>
    <x v="0"/>
    <x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x v="852"/>
    <n v="1386223200"/>
    <d v="2013-12-05T06:00:00"/>
    <x v="0"/>
    <x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x v="853"/>
    <n v="1299823200"/>
    <d v="2011-03-11T06:00:00"/>
    <x v="0"/>
    <x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x v="854"/>
    <n v="1431752400"/>
    <d v="2015-05-16T05:00:00"/>
    <x v="0"/>
    <x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x v="67"/>
    <n v="1267855200"/>
    <d v="2010-03-06T06:00:00"/>
    <x v="0"/>
    <x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x v="855"/>
    <n v="1497675600"/>
    <d v="2017-06-17T05:00:00"/>
    <x v="0"/>
    <x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x v="107"/>
    <n v="1336885200"/>
    <d v="2012-05-13T05:00:00"/>
    <x v="0"/>
    <x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x v="344"/>
    <n v="1295157600"/>
    <d v="2011-01-16T06:00:00"/>
    <x v="0"/>
    <x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x v="856"/>
    <n v="1577599200"/>
    <d v="2019-12-29T06:00:00"/>
    <x v="0"/>
    <x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x v="857"/>
    <n v="1305003600"/>
    <d v="2011-05-10T05:00:00"/>
    <x v="0"/>
    <x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x v="858"/>
    <n v="1381726800"/>
    <d v="2013-10-14T05:00:00"/>
    <x v="0"/>
    <x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x v="859"/>
    <n v="1402462800"/>
    <d v="2014-06-11T05:00:00"/>
    <x v="0"/>
    <x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x v="860"/>
    <n v="1292133600"/>
    <d v="2010-12-12T06:00:00"/>
    <x v="0"/>
    <x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x v="170"/>
    <n v="1368939600"/>
    <d v="2013-05-19T05:00:00"/>
    <x v="0"/>
    <x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x v="861"/>
    <n v="1452146400"/>
    <d v="2016-01-07T06:00:00"/>
    <x v="0"/>
    <x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x v="862"/>
    <n v="1296712800"/>
    <d v="2011-02-03T06:00:00"/>
    <x v="0"/>
    <x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x v="863"/>
    <n v="1520748000"/>
    <d v="2018-03-11T06:00:00"/>
    <x v="0"/>
    <x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x v="864"/>
    <n v="1480831200"/>
    <d v="2016-12-04T06:00:00"/>
    <x v="0"/>
    <x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x v="527"/>
    <n v="1426914000"/>
    <d v="2015-03-21T05:00:00"/>
    <x v="0"/>
    <x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x v="865"/>
    <n v="1446616800"/>
    <d v="2015-11-04T06:00:00"/>
    <x v="1"/>
    <x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x v="866"/>
    <n v="1517032800"/>
    <d v="2018-01-27T06:00:00"/>
    <x v="0"/>
    <x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x v="867"/>
    <n v="1311224400"/>
    <d v="2011-07-21T05:00:00"/>
    <x v="0"/>
    <x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x v="868"/>
    <n v="1566190800"/>
    <d v="2019-08-19T05:00:00"/>
    <x v="0"/>
    <x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x v="105"/>
    <n v="1570165200"/>
    <d v="2019-10-04T05:00:00"/>
    <x v="0"/>
    <x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x v="481"/>
    <n v="1388556000"/>
    <d v="2014-01-01T06:00:00"/>
    <x v="0"/>
    <x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x v="253"/>
    <n v="1303189200"/>
    <d v="2011-04-19T05:00:00"/>
    <x v="0"/>
    <x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x v="869"/>
    <n v="1494478800"/>
    <d v="2017-05-11T05:00:00"/>
    <x v="0"/>
    <x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x v="864"/>
    <n v="1480744800"/>
    <d v="2016-12-03T06:00:00"/>
    <x v="0"/>
    <x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x v="843"/>
    <n v="1555822800"/>
    <d v="2019-04-21T05:00:00"/>
    <x v="0"/>
    <x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x v="289"/>
    <n v="1458882000"/>
    <d v="2016-03-25T05:00:00"/>
    <x v="0"/>
    <x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x v="870"/>
    <n v="1411966800"/>
    <d v="2014-09-29T05:00:00"/>
    <x v="0"/>
    <x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x v="871"/>
    <n v="1526878800"/>
    <d v="2018-05-21T05:00:00"/>
    <x v="0"/>
    <x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x v="872"/>
    <n v="1452405600"/>
    <d v="2016-01-10T06:00:00"/>
    <x v="0"/>
    <x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x v="873"/>
    <n v="1414040400"/>
    <d v="2014-10-23T05:00:00"/>
    <x v="0"/>
    <x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x v="874"/>
    <n v="1543816800"/>
    <d v="2018-12-03T06:00:00"/>
    <x v="0"/>
    <x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x v="875"/>
    <n v="1359698400"/>
    <d v="2013-02-01T06:00:00"/>
    <x v="0"/>
    <x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x v="876"/>
    <n v="1390629600"/>
    <d v="2014-01-25T06:00:00"/>
    <x v="0"/>
    <x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x v="877"/>
    <n v="1267077600"/>
    <d v="2010-02-25T06:00:00"/>
    <x v="0"/>
    <x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x v="878"/>
    <n v="1467781200"/>
    <d v="2016-07-06T05:00:00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22510-B368-4313-A621-555E9B3392E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 sortType="ascending">
      <items count="11">
        <item m="1" x="9"/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A46FE-2E44-4D4A-8404-63BDBF1A84F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1">
        <item m="1" x="9"/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D1A93-45B4-42EF-B268-0A0D73CD2B9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1">
        <item m="1" x="9"/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AE35F8-838F-4A1D-91E6-D46093F83150}" name="Table1" displayName="Table1" ref="A1:T1001" totalsRowShown="0" headerRowDxfId="50">
  <autoFilter ref="A1:T1001" xr:uid="{3BAE35F8-838F-4A1D-91E6-D46093F83150}">
    <filterColumn colId="6">
      <filters>
        <filter val="failed"/>
      </filters>
    </filterColumn>
  </autoFilter>
  <tableColumns count="20">
    <tableColumn id="1" xr3:uid="{3C5B9E12-BED5-4432-AF43-A624DB58FFCB}" name="id"/>
    <tableColumn id="2" xr3:uid="{3DCD280F-EABC-4C64-971E-0112A8AA99ED}" name="name"/>
    <tableColumn id="3" xr3:uid="{0C459FF9-983D-41D6-8DFF-7EB5CB05EDC0}" name="blurb" dataDxfId="49"/>
    <tableColumn id="4" xr3:uid="{7165701E-A211-4C8B-997D-2CB7A59556D8}" name="goal"/>
    <tableColumn id="5" xr3:uid="{75D1D8DB-FACE-4911-AC63-B5F32B50A4F0}" name="pledged"/>
    <tableColumn id="15" xr3:uid="{5A017EE4-2B7C-4244-B679-5601AA49DFCA}" name="percent funded" dataCellStyle="Percent">
      <calculatedColumnFormula>Table1[[#This Row],[pledged]]/Table1[[#This Row],[goal]]</calculatedColumnFormula>
    </tableColumn>
    <tableColumn id="6" xr3:uid="{9902A1C2-5AF6-4DC2-97D8-005359597EFB}" name="outcome"/>
    <tableColumn id="16" xr3:uid="{AF7A73D5-118C-490E-889E-3CD70A436C80}" name="average donation" dataDxfId="48">
      <calculatedColumnFormula>IF(Table1[[#This Row],[backers_count]]&gt;0, Table1[[#This Row],[pledged]]/Table1[[#This Row],[backers_count]], 0)</calculatedColumnFormula>
    </tableColumn>
    <tableColumn id="7" xr3:uid="{A18D7825-DF93-4CB1-A3FE-8E5A264D8065}" name="backers_count"/>
    <tableColumn id="8" xr3:uid="{066E24E2-AE86-47B8-BC93-51E97F8C41E7}" name="country"/>
    <tableColumn id="9" xr3:uid="{B66E78EB-9715-4035-B8B8-589CC149245B}" name="currency"/>
    <tableColumn id="10" xr3:uid="{2544F682-88F3-410B-BA7A-AD1C48C4B36B}" name="launched_at"/>
    <tableColumn id="19" xr3:uid="{05497992-1055-4767-95F9-FC4354D7338E}" name="date created conversion" dataDxfId="47">
      <calculatedColumnFormula>(((Table1[[#This Row],[launched_at]]/60)/60)/24)+DATE(1970,1,1)</calculatedColumnFormula>
    </tableColumn>
    <tableColumn id="11" xr3:uid="{ED259430-572B-4B07-B58F-DAFA1845666E}" name="deadline"/>
    <tableColumn id="20" xr3:uid="{394839C1-BBC9-4C81-AB0C-6314ACEDA4DB}" name="date ended conversion" dataDxfId="46">
      <calculatedColumnFormula>(((Table1[[#This Row],[deadline]]/60)/60)/24)+DATE(1970,1,1)</calculatedColumnFormula>
    </tableColumn>
    <tableColumn id="12" xr3:uid="{CBBE2EBE-19D5-4AB4-B2DE-568FC29014DB}" name="staff_pick"/>
    <tableColumn id="13" xr3:uid="{74D33CD1-CFC7-4356-AEB1-E305E1D0E12C}" name="spotlight"/>
    <tableColumn id="14" xr3:uid="{EED3C906-0512-492E-BF34-FA43CF431E80}" name="category &amp; sub-category"/>
    <tableColumn id="17" xr3:uid="{0D9D9A86-459B-4B8D-980D-52CE553F87CE}" name="parent category" dataDxfId="45">
      <calculatedColumnFormula>_xlfn.TEXTBEFORE(Table1[[#This Row],[category &amp; sub-category]], "/")</calculatedColumnFormula>
    </tableColumn>
    <tableColumn id="18" xr3:uid="{A69EE50B-DA8D-4B66-91D2-87D35A93F507}" name="sub-category" dataDxfId="44">
      <calculatedColumnFormula>_xlfn.TEXTAFTER(Table1[[#This Row],[category &amp; sub-category]], "/")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64FE13-99EF-4A81-AE07-0C74EDEE00FF}" name="Table3" displayName="Table3" ref="A26:E35" totalsRowShown="0">
  <autoFilter ref="A26:E35" xr:uid="{2164FE13-99EF-4A81-AE07-0C74EDEE00FF}"/>
  <sortState xmlns:xlrd2="http://schemas.microsoft.com/office/spreadsheetml/2017/richdata2" ref="A27:E35">
    <sortCondition descending="1" ref="E26:E35"/>
  </sortState>
  <tableColumns count="5">
    <tableColumn id="1" xr3:uid="{17719EAB-3D5E-4A99-BFE1-9F295CD7C8BC}" name="Row Labels"/>
    <tableColumn id="2" xr3:uid="{62DAF76A-1AEF-43AB-92C8-957DEE7ADE6D}" name="failed"/>
    <tableColumn id="3" xr3:uid="{2D8CDFC9-0D7A-4AA7-AEA9-E9F88565C503}" name="successful"/>
    <tableColumn id="4" xr3:uid="{2FDB9B98-6EC2-4327-9F7C-DF525795D302}" name="total" dataDxfId="43">
      <calculatedColumnFormula>SUM(B27:C27)</calculatedColumnFormula>
    </tableColumn>
    <tableColumn id="5" xr3:uid="{DBA97B06-4C37-4545-85C3-7B4F095445B5}" name="success rate" dataDxfId="42">
      <calculatedColumnFormula>Table3[[#This Row],[successful]]/Table3[[#This Row],[total]]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20A76D-B022-4F56-BA06-CDC9C87A7653}" name="Table4" displayName="Table4" ref="A37:E61" totalsRowShown="0" headerRowDxfId="41" headerRowBorderDxfId="40">
  <autoFilter ref="A37:E61" xr:uid="{D520A76D-B022-4F56-BA06-CDC9C87A7653}"/>
  <sortState xmlns:xlrd2="http://schemas.microsoft.com/office/spreadsheetml/2017/richdata2" ref="A38:E61">
    <sortCondition descending="1" ref="E37:E61"/>
  </sortState>
  <tableColumns count="5">
    <tableColumn id="1" xr3:uid="{88342CAC-F6CD-47A7-8546-6D91532F2DB9}" name="Row Labels" dataDxfId="39"/>
    <tableColumn id="2" xr3:uid="{7416787A-79E5-4609-B9E4-882D3E0F38F3}" name="failed" dataDxfId="38"/>
    <tableColumn id="3" xr3:uid="{28342468-A11C-4A83-8676-FA6DA1B1C6BA}" name="successful" dataDxfId="37"/>
    <tableColumn id="4" xr3:uid="{99716FB1-0A4F-47DA-8361-C75D04CF14DB}" name="total" dataDxfId="36">
      <calculatedColumnFormula>B38+C38</calculatedColumnFormula>
    </tableColumn>
    <tableColumn id="5" xr3:uid="{EEF8A13F-28CF-43A8-AB0B-8E3319B672A9}" name="success rate" dataDxfId="35">
      <calculatedColumnFormula>Table4[[#This Row],[successful]]/Table4[[#This Row],[total]]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675225-086E-41BA-B7AA-7B94C5136339}" name="Table2" displayName="Table2" ref="A22:E34" totalsRowShown="0">
  <autoFilter ref="A22:E34" xr:uid="{4D675225-086E-41BA-B7AA-7B94C5136339}"/>
  <sortState xmlns:xlrd2="http://schemas.microsoft.com/office/spreadsheetml/2017/richdata2" ref="A23:E34">
    <sortCondition descending="1" ref="E22:E34"/>
  </sortState>
  <tableColumns count="5">
    <tableColumn id="1" xr3:uid="{F010BDC4-4086-438D-AD83-FE807F16961B}" name="Mon"/>
    <tableColumn id="2" xr3:uid="{1A723DDE-EBFA-4C50-A7AA-AA97211E308E}" name="Fail"/>
    <tableColumn id="3" xr3:uid="{88C362E2-D95E-4509-AC70-E2DFE64C30EF}" name="Succ"/>
    <tableColumn id="4" xr3:uid="{8F252224-4BBC-43DB-B447-F5D343126DB5}" name="Diff" dataDxfId="34">
      <calculatedColumnFormula>SUM(Table2[[#This Row],[Fail]:[Succ]])</calculatedColumnFormula>
    </tableColumn>
    <tableColumn id="5" xr3:uid="{AB54A797-E70D-4139-97EC-7B1A85AE57CE}" name="Column1" dataDxfId="33">
      <calculatedColumnFormula>Table2[[#This Row],[Succ]]/Table2[[#This Row],[Diff]]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DF4DF-CC36-4C1A-8CAC-D9EFD104E110}" name="Table5" displayName="Table5" ref="A1:H13" totalsRowShown="0">
  <autoFilter ref="A1:H13" xr:uid="{07CDF4DF-CC36-4C1A-8CAC-D9EFD104E110}"/>
  <tableColumns count="8">
    <tableColumn id="1" xr3:uid="{875B8D5F-0D9A-4D12-A109-42B8B03FBDE6}" name="Goal"/>
    <tableColumn id="2" xr3:uid="{549543B2-3CC7-4C02-A342-F37E133315FB}" name="Number Successful" dataDxfId="32">
      <calculatedColumnFormula>COUNTIFS(Table1[goal], "&lt;"&amp;"1000", Table1[outcome], "Successful")</calculatedColumnFormula>
    </tableColumn>
    <tableColumn id="3" xr3:uid="{1125A081-0225-4632-B14A-431E1B3A1563}" name="Number Failed" dataDxfId="31"/>
    <tableColumn id="4" xr3:uid="{9DC4E85D-D806-406A-823D-8C5BF48CD180}" name="Number Canceled" dataDxfId="30"/>
    <tableColumn id="5" xr3:uid="{C21B5BC8-6E52-42A2-A818-1BCB66B43130}" name="Total Projects" dataDxfId="29">
      <calculatedColumnFormula>SUM(B2:D2)</calculatedColumnFormula>
    </tableColumn>
    <tableColumn id="6" xr3:uid="{646D4B51-449A-42E4-8E2D-4E5ACB8562E1}" name="Percentage Successful" dataCellStyle="Percent">
      <calculatedColumnFormula>Table5[[#This Row],[Number Successful]]/Table5[[#This Row],[Total Projects]]</calculatedColumnFormula>
    </tableColumn>
    <tableColumn id="7" xr3:uid="{C14A878D-9C3D-4228-95EB-7AD167EACEDE}" name="Percentage Failed" dataCellStyle="Percent">
      <calculatedColumnFormula>Table5[[#This Row],[Number Failed]]/Table5[[#This Row],[Total Projects]]</calculatedColumnFormula>
    </tableColumn>
    <tableColumn id="8" xr3:uid="{E8F9D4BD-5466-486B-9EE3-224B5841C28C}" name="Percentage Canceled" dataCellStyle="Percent">
      <calculatedColumnFormula>Table5[[#This Row],[Number Canceled]]/Table5[[#This Row],[Total Projects]]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3DEA76-BEA5-457B-8F30-5E221C317F03}" name="Table6" displayName="Table6" ref="G1:M3" totalsRowShown="0">
  <autoFilter ref="G1:M3" xr:uid="{9F3DEA76-BEA5-457B-8F30-5E221C317F03}"/>
  <tableColumns count="7">
    <tableColumn id="1" xr3:uid="{5323196D-653C-452B-BA78-7C800A988E33}" name="outcome"/>
    <tableColumn id="2" xr3:uid="{6BF41C99-E572-44A3-9790-CC8E44321D02}" name="mean backers" dataDxfId="0">
      <calculatedColumnFormula>AVERAGE(Table7[backers_count])</calculatedColumnFormula>
    </tableColumn>
    <tableColumn id="3" xr3:uid="{8BF1B860-442B-4F50-8A90-0466231BED7A}" name="median backers"/>
    <tableColumn id="4" xr3:uid="{5A788EDE-44BC-471D-BC96-730EEB1D5699}" name="min backers"/>
    <tableColumn id="5" xr3:uid="{5E70F39C-E847-4294-A5CF-FF0E295C54A5}" name="max backers"/>
    <tableColumn id="6" xr3:uid="{81EB07CA-7534-4E58-9702-57A8CBF24A4B}" name="variance"/>
    <tableColumn id="7" xr3:uid="{C800198F-4502-4565-B45B-469B78A52082}" name="standard devia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6A5813-8BEA-40D4-AD2A-6F5FB6241AE8}" name="Table7" displayName="Table7" ref="A1:B566" totalsRowShown="0" dataDxfId="5" tableBorderDxfId="8">
  <autoFilter ref="A1:B566" xr:uid="{786A5813-8BEA-40D4-AD2A-6F5FB6241AE8}"/>
  <tableColumns count="2">
    <tableColumn id="1" xr3:uid="{AFC12429-8B66-4342-AD29-8129D24AE14D}" name="outcome" dataDxfId="7"/>
    <tableColumn id="2" xr3:uid="{A1EAD3C4-C326-4730-B777-FB9ECD2DC65C}" name="backers_count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569C47-A2C0-4821-A150-158E7B2163AA}" name="Table8" displayName="Table8" ref="D1:E365" totalsRowShown="0" dataDxfId="1" tableBorderDxfId="4">
  <autoFilter ref="D1:E365" xr:uid="{44569C47-A2C0-4821-A150-158E7B2163AA}"/>
  <tableColumns count="2">
    <tableColumn id="1" xr3:uid="{535F9A3C-36FD-4CE3-B423-5D38E02712FA}" name="outcome" dataDxfId="3"/>
    <tableColumn id="2" xr3:uid="{C968D4B5-2A33-4BBE-B19D-86A610304121}" name="backers_cou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28" workbookViewId="0">
      <selection activeCell="I2" activeCellId="1" sqref="G2:G1001 I2:I1001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25" bestFit="1" customWidth="1"/>
    <col min="7" max="7" width="12.5" bestFit="1" customWidth="1"/>
    <col min="8" max="8" width="20.125" bestFit="1" customWidth="1"/>
    <col min="9" max="9" width="17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13.125" bestFit="1" customWidth="1"/>
    <col min="15" max="15" width="12.5" bestFit="1" customWidth="1"/>
    <col min="16" max="16" width="27.625" bestFit="1" customWidth="1"/>
    <col min="17" max="17" width="18.75" bestFit="1" customWidth="1"/>
    <col min="18" max="18" width="1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2031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2046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Table1[[#This Row],[pledged]]/Table1[[#This Row],[goal]]</f>
        <v>0</v>
      </c>
      <c r="G2" t="s">
        <v>14</v>
      </c>
      <c r="H2">
        <f>IF(Table1[[#This Row],[backers_count]]&gt;0, Table1[[#This Row],[pledged]]/Table1[[#This Row],[backers_count]], 0)</f>
        <v>0</v>
      </c>
      <c r="I2">
        <v>0</v>
      </c>
      <c r="J2" t="s">
        <v>15</v>
      </c>
      <c r="K2" t="s">
        <v>16</v>
      </c>
      <c r="L2">
        <v>1448690400</v>
      </c>
      <c r="M2" s="8">
        <f>(((Table1[[#This Row],[launched_at]]/60)/60)/24)+DATE(1970,1,1)</f>
        <v>42336.25</v>
      </c>
      <c r="N2">
        <v>1450159200</v>
      </c>
      <c r="O2" s="8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_xlfn.TEXTBEFORE(Table1[[#This Row],[category &amp; sub-category]], "/")</f>
        <v>food</v>
      </c>
      <c r="T2" t="str">
        <f>_xlfn.TEXTAFTER(Table1[[#This Row],[category &amp; sub-category]], "/")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Table1[[#This Row],[pledged]]/Table1[[#This Row],[goal]]</f>
        <v>10.4</v>
      </c>
      <c r="G3" t="s">
        <v>20</v>
      </c>
      <c r="H3">
        <f>IF(Table1[[#This Row],[backers_count]]&gt;0, Table1[[#This Row],[pledged]]/Table1[[#This Row],[backers_count]], 0)</f>
        <v>92.151898734177209</v>
      </c>
      <c r="I3">
        <v>158</v>
      </c>
      <c r="J3" t="s">
        <v>21</v>
      </c>
      <c r="K3" t="s">
        <v>22</v>
      </c>
      <c r="L3">
        <v>1408424400</v>
      </c>
      <c r="M3" s="8">
        <f>(((Table1[[#This Row],[launched_at]]/60)/60)/24)+DATE(1970,1,1)</f>
        <v>41870.208333333336</v>
      </c>
      <c r="N3">
        <v>1408597200</v>
      </c>
      <c r="O3" s="8">
        <f>(((Table1[[#This Row],[deadline]]/60)/60)/24)+DATE(1970,1,1)</f>
        <v>41872.208333333336</v>
      </c>
      <c r="P3" t="b">
        <v>0</v>
      </c>
      <c r="Q3" t="b">
        <v>1</v>
      </c>
      <c r="R3" t="s">
        <v>23</v>
      </c>
      <c r="S3" t="str">
        <f>_xlfn.TEXTBEFORE(Table1[[#This Row],[category &amp; sub-category]], "/")</f>
        <v>music</v>
      </c>
      <c r="T3" t="str">
        <f>_xlfn.TEXTAFTER(Table1[[#This Row],[category &amp; sub-category]], "/")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Table1[[#This Row],[pledged]]/Table1[[#This Row],[goal]]</f>
        <v>1.3147878228782288</v>
      </c>
      <c r="G4" t="s">
        <v>20</v>
      </c>
      <c r="H4">
        <f>IF(Table1[[#This Row],[backers_count]]&gt;0, Table1[[#This Row],[pledged]]/Table1[[#This Row],[backers_count]], 0)</f>
        <v>100.01614035087719</v>
      </c>
      <c r="I4">
        <v>1425</v>
      </c>
      <c r="J4" t="s">
        <v>26</v>
      </c>
      <c r="K4" t="s">
        <v>27</v>
      </c>
      <c r="L4">
        <v>1384668000</v>
      </c>
      <c r="M4" s="8">
        <f>(((Table1[[#This Row],[launched_at]]/60)/60)/24)+DATE(1970,1,1)</f>
        <v>41595.25</v>
      </c>
      <c r="N4">
        <v>1384840800</v>
      </c>
      <c r="O4" s="8">
        <f>(((Table1[[#This Row],[deadline]]/60)/60)/24)+DATE(1970,1,1)</f>
        <v>41597.25</v>
      </c>
      <c r="P4" t="b">
        <v>0</v>
      </c>
      <c r="Q4" t="b">
        <v>0</v>
      </c>
      <c r="R4" t="s">
        <v>28</v>
      </c>
      <c r="S4" t="str">
        <f>_xlfn.TEXTBEFORE(Table1[[#This Row],[category &amp; sub-category]], "/")</f>
        <v>technology</v>
      </c>
      <c r="T4" t="str">
        <f>_xlfn.TEXTAFTER(Table1[[#This Row],[category &amp; sub-category]], "/")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Table1[[#This Row],[pledged]]/Table1[[#This Row],[goal]]</f>
        <v>0.58976190476190471</v>
      </c>
      <c r="G5" t="s">
        <v>14</v>
      </c>
      <c r="H5">
        <f>IF(Table1[[#This Row],[backers_count]]&gt;0, Table1[[#This Row],[pledged]]/Table1[[#This Row],[backers_count]], 0)</f>
        <v>103.20833333333333</v>
      </c>
      <c r="I5">
        <v>24</v>
      </c>
      <c r="J5" t="s">
        <v>21</v>
      </c>
      <c r="K5" t="s">
        <v>22</v>
      </c>
      <c r="L5">
        <v>1565499600</v>
      </c>
      <c r="M5" s="8">
        <f>(((Table1[[#This Row],[launched_at]]/60)/60)/24)+DATE(1970,1,1)</f>
        <v>43688.208333333328</v>
      </c>
      <c r="N5">
        <v>1568955600</v>
      </c>
      <c r="O5" s="8">
        <f>(((Table1[[#This Row],[deadline]]/60)/60)/24)+DATE(1970,1,1)</f>
        <v>43728.208333333328</v>
      </c>
      <c r="P5" t="b">
        <v>0</v>
      </c>
      <c r="Q5" t="b">
        <v>0</v>
      </c>
      <c r="R5" t="s">
        <v>23</v>
      </c>
      <c r="S5" t="str">
        <f>_xlfn.TEXTBEFORE(Table1[[#This Row],[category &amp; sub-category]], "/")</f>
        <v>music</v>
      </c>
      <c r="T5" t="str">
        <f>_xlfn.TEXTAFTER(Table1[[#This Row],[category &amp; sub-category]], "/")</f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Table1[[#This Row],[pledged]]/Table1[[#This Row],[goal]]</f>
        <v>0.69276315789473686</v>
      </c>
      <c r="G6" t="s">
        <v>14</v>
      </c>
      <c r="H6">
        <f>IF(Table1[[#This Row],[backers_count]]&gt;0, Table1[[#This Row],[pledged]]/Table1[[#This Row],[backers_count]], 0)</f>
        <v>99.339622641509436</v>
      </c>
      <c r="I6">
        <v>53</v>
      </c>
      <c r="J6" t="s">
        <v>21</v>
      </c>
      <c r="K6" t="s">
        <v>22</v>
      </c>
      <c r="L6">
        <v>1547964000</v>
      </c>
      <c r="M6" s="8">
        <f>(((Table1[[#This Row],[launched_at]]/60)/60)/24)+DATE(1970,1,1)</f>
        <v>43485.25</v>
      </c>
      <c r="N6">
        <v>1548309600</v>
      </c>
      <c r="O6" s="8">
        <f>(((Table1[[#This Row],[deadline]]/60)/60)/24)+DATE(1970,1,1)</f>
        <v>43489.25</v>
      </c>
      <c r="P6" t="b">
        <v>0</v>
      </c>
      <c r="Q6" t="b">
        <v>0</v>
      </c>
      <c r="R6" t="s">
        <v>33</v>
      </c>
      <c r="S6" t="str">
        <f>_xlfn.TEXTBEFORE(Table1[[#This Row],[category &amp; sub-category]], "/")</f>
        <v>theater</v>
      </c>
      <c r="T6" t="str">
        <f>_xlfn.TEXTAFTER(Table1[[#This Row],[category &amp; sub-category]], "/")</f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Table1[[#This Row],[pledged]]/Table1[[#This Row],[goal]]</f>
        <v>1.7361842105263159</v>
      </c>
      <c r="G7" t="s">
        <v>20</v>
      </c>
      <c r="H7">
        <f>IF(Table1[[#This Row],[backers_count]]&gt;0, Table1[[#This Row],[pledged]]/Table1[[#This Row],[backers_count]], 0)</f>
        <v>75.833333333333329</v>
      </c>
      <c r="I7">
        <v>174</v>
      </c>
      <c r="J7" t="s">
        <v>36</v>
      </c>
      <c r="K7" t="s">
        <v>37</v>
      </c>
      <c r="L7">
        <v>1346130000</v>
      </c>
      <c r="M7" s="8">
        <f>(((Table1[[#This Row],[launched_at]]/60)/60)/24)+DATE(1970,1,1)</f>
        <v>41149.208333333336</v>
      </c>
      <c r="N7">
        <v>1347080400</v>
      </c>
      <c r="O7" s="8">
        <f>(((Table1[[#This Row],[deadline]]/60)/60)/24)+DATE(1970,1,1)</f>
        <v>41160.208333333336</v>
      </c>
      <c r="P7" t="b">
        <v>0</v>
      </c>
      <c r="Q7" t="b">
        <v>0</v>
      </c>
      <c r="R7" t="s">
        <v>33</v>
      </c>
      <c r="S7" t="str">
        <f>_xlfn.TEXTBEFORE(Table1[[#This Row],[category &amp; sub-category]], "/")</f>
        <v>theater</v>
      </c>
      <c r="T7" t="str">
        <f>_xlfn.TEXTAFTER(Table1[[#This Row],[category &amp; sub-category]], "/")</f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Table1[[#This Row],[pledged]]/Table1[[#This Row],[goal]]</f>
        <v>0.20961538461538462</v>
      </c>
      <c r="G8" t="s">
        <v>14</v>
      </c>
      <c r="H8">
        <f>IF(Table1[[#This Row],[backers_count]]&gt;0, Table1[[#This Row],[pledged]]/Table1[[#This Row],[backers_count]], 0)</f>
        <v>60.555555555555557</v>
      </c>
      <c r="I8">
        <v>18</v>
      </c>
      <c r="J8" t="s">
        <v>40</v>
      </c>
      <c r="K8" t="s">
        <v>41</v>
      </c>
      <c r="L8">
        <v>1505278800</v>
      </c>
      <c r="M8" s="8">
        <f>(((Table1[[#This Row],[launched_at]]/60)/60)/24)+DATE(1970,1,1)</f>
        <v>42991.208333333328</v>
      </c>
      <c r="N8">
        <v>1505365200</v>
      </c>
      <c r="O8" s="8">
        <f>(((Table1[[#This Row],[deadline]]/60)/60)/24)+DATE(1970,1,1)</f>
        <v>42992.208333333328</v>
      </c>
      <c r="P8" t="b">
        <v>0</v>
      </c>
      <c r="Q8" t="b">
        <v>0</v>
      </c>
      <c r="R8" t="s">
        <v>42</v>
      </c>
      <c r="S8" t="str">
        <f>_xlfn.TEXTBEFORE(Table1[[#This Row],[category &amp; sub-category]], "/")</f>
        <v>film &amp; video</v>
      </c>
      <c r="T8" t="str">
        <f>_xlfn.TEXTAFTER(Table1[[#This Row],[category &amp; sub-category]], "/")</f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Table1[[#This Row],[pledged]]/Table1[[#This Row],[goal]]</f>
        <v>3.2757777777777779</v>
      </c>
      <c r="G9" t="s">
        <v>20</v>
      </c>
      <c r="H9">
        <f>IF(Table1[[#This Row],[backers_count]]&gt;0, Table1[[#This Row],[pledged]]/Table1[[#This Row],[backers_count]], 0)</f>
        <v>64.93832599118943</v>
      </c>
      <c r="I9">
        <v>227</v>
      </c>
      <c r="J9" t="s">
        <v>36</v>
      </c>
      <c r="K9" t="s">
        <v>37</v>
      </c>
      <c r="L9">
        <v>1439442000</v>
      </c>
      <c r="M9" s="8">
        <f>(((Table1[[#This Row],[launched_at]]/60)/60)/24)+DATE(1970,1,1)</f>
        <v>42229.208333333328</v>
      </c>
      <c r="N9">
        <v>1439614800</v>
      </c>
      <c r="O9" s="8">
        <f>(((Table1[[#This Row],[deadline]]/60)/60)/24)+DATE(1970,1,1)</f>
        <v>42231.208333333328</v>
      </c>
      <c r="P9" t="b">
        <v>0</v>
      </c>
      <c r="Q9" t="b">
        <v>0</v>
      </c>
      <c r="R9" t="s">
        <v>33</v>
      </c>
      <c r="S9" t="str">
        <f>_xlfn.TEXTBEFORE(Table1[[#This Row],[category &amp; sub-category]], "/")</f>
        <v>theater</v>
      </c>
      <c r="T9" t="str">
        <f>_xlfn.TEXTAFTER(Table1[[#This Row],[category &amp; sub-category]], "/")</f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Table1[[#This Row],[pledged]]/Table1[[#This Row],[goal]]</f>
        <v>0.19932788374205268</v>
      </c>
      <c r="G10" t="s">
        <v>47</v>
      </c>
      <c r="H10">
        <f>IF(Table1[[#This Row],[backers_count]]&gt;0, Table1[[#This Row],[pledged]]/Table1[[#This Row],[backers_count]], 0)</f>
        <v>30.997175141242938</v>
      </c>
      <c r="I10">
        <v>708</v>
      </c>
      <c r="J10" t="s">
        <v>36</v>
      </c>
      <c r="K10" t="s">
        <v>37</v>
      </c>
      <c r="L10">
        <v>1281330000</v>
      </c>
      <c r="M10" s="8">
        <f>(((Table1[[#This Row],[launched_at]]/60)/60)/24)+DATE(1970,1,1)</f>
        <v>40399.208333333336</v>
      </c>
      <c r="N10">
        <v>1281502800</v>
      </c>
      <c r="O10" s="8">
        <f>(((Table1[[#This Row],[deadline]]/60)/60)/24)+DATE(1970,1,1)</f>
        <v>40401.208333333336</v>
      </c>
      <c r="P10" t="b">
        <v>0</v>
      </c>
      <c r="Q10" t="b">
        <v>0</v>
      </c>
      <c r="R10" t="s">
        <v>33</v>
      </c>
      <c r="S10" t="str">
        <f>_xlfn.TEXTBEFORE(Table1[[#This Row],[category &amp; sub-category]], "/")</f>
        <v>theater</v>
      </c>
      <c r="T10" t="str">
        <f>_xlfn.TEXTAFTER(Table1[[#This Row],[category &amp; sub-category]], "/")</f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Table1[[#This Row],[pledged]]/Table1[[#This Row],[goal]]</f>
        <v>0.51741935483870971</v>
      </c>
      <c r="G11" t="s">
        <v>14</v>
      </c>
      <c r="H11">
        <f>IF(Table1[[#This Row],[backers_count]]&gt;0, Table1[[#This Row],[pledged]]/Table1[[#This Row],[backers_count]], 0)</f>
        <v>72.909090909090907</v>
      </c>
      <c r="I11">
        <v>44</v>
      </c>
      <c r="J11" t="s">
        <v>21</v>
      </c>
      <c r="K11" t="s">
        <v>22</v>
      </c>
      <c r="L11">
        <v>1379566800</v>
      </c>
      <c r="M11" s="8">
        <f>(((Table1[[#This Row],[launched_at]]/60)/60)/24)+DATE(1970,1,1)</f>
        <v>41536.208333333336</v>
      </c>
      <c r="N11">
        <v>1383804000</v>
      </c>
      <c r="O11" s="8">
        <f>(((Table1[[#This Row],[deadline]]/60)/60)/24)+DATE(1970,1,1)</f>
        <v>41585.25</v>
      </c>
      <c r="P11" t="b">
        <v>0</v>
      </c>
      <c r="Q11" t="b">
        <v>0</v>
      </c>
      <c r="R11" t="s">
        <v>50</v>
      </c>
      <c r="S11" t="str">
        <f>_xlfn.TEXTBEFORE(Table1[[#This Row],[category &amp; sub-category]], "/")</f>
        <v>music</v>
      </c>
      <c r="T11" t="str">
        <f>_xlfn.TEXTAFTER(Table1[[#This Row],[category &amp; sub-category]], "/")</f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Table1[[#This Row],[pledged]]/Table1[[#This Row],[goal]]</f>
        <v>2.6611538461538462</v>
      </c>
      <c r="G12" t="s">
        <v>20</v>
      </c>
      <c r="H12">
        <f>IF(Table1[[#This Row],[backers_count]]&gt;0, Table1[[#This Row],[pledged]]/Table1[[#This Row],[backers_count]], 0)</f>
        <v>62.9</v>
      </c>
      <c r="I12">
        <v>220</v>
      </c>
      <c r="J12" t="s">
        <v>21</v>
      </c>
      <c r="K12" t="s">
        <v>22</v>
      </c>
      <c r="L12">
        <v>1281762000</v>
      </c>
      <c r="M12" s="8">
        <f>(((Table1[[#This Row],[launched_at]]/60)/60)/24)+DATE(1970,1,1)</f>
        <v>40404.208333333336</v>
      </c>
      <c r="N12">
        <v>1285909200</v>
      </c>
      <c r="O12" s="8">
        <f>(((Table1[[#This Row],[deadline]]/60)/60)/24)+DATE(1970,1,1)</f>
        <v>40452.208333333336</v>
      </c>
      <c r="P12" t="b">
        <v>0</v>
      </c>
      <c r="Q12" t="b">
        <v>0</v>
      </c>
      <c r="R12" t="s">
        <v>53</v>
      </c>
      <c r="S12" t="str">
        <f>_xlfn.TEXTBEFORE(Table1[[#This Row],[category &amp; sub-category]], "/")</f>
        <v>film &amp; video</v>
      </c>
      <c r="T12" t="str">
        <f>_xlfn.TEXTAFTER(Table1[[#This Row],[category &amp; sub-category]], "/")</f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Table1[[#This Row],[pledged]]/Table1[[#This Row],[goal]]</f>
        <v>0.48095238095238096</v>
      </c>
      <c r="G13" t="s">
        <v>14</v>
      </c>
      <c r="H13">
        <f>IF(Table1[[#This Row],[backers_count]]&gt;0, Table1[[#This Row],[pledged]]/Table1[[#This Row],[backers_count]], 0)</f>
        <v>112.22222222222223</v>
      </c>
      <c r="I13">
        <v>27</v>
      </c>
      <c r="J13" t="s">
        <v>21</v>
      </c>
      <c r="K13" t="s">
        <v>22</v>
      </c>
      <c r="L13">
        <v>1285045200</v>
      </c>
      <c r="M13" s="8">
        <f>(((Table1[[#This Row],[launched_at]]/60)/60)/24)+DATE(1970,1,1)</f>
        <v>40442.208333333336</v>
      </c>
      <c r="N13">
        <v>1285563600</v>
      </c>
      <c r="O13" s="8">
        <f>(((Table1[[#This Row],[deadline]]/60)/60)/24)+DATE(1970,1,1)</f>
        <v>40448.208333333336</v>
      </c>
      <c r="P13" t="b">
        <v>0</v>
      </c>
      <c r="Q13" t="b">
        <v>1</v>
      </c>
      <c r="R13" t="s">
        <v>33</v>
      </c>
      <c r="S13" t="str">
        <f>_xlfn.TEXTBEFORE(Table1[[#This Row],[category &amp; sub-category]], "/")</f>
        <v>theater</v>
      </c>
      <c r="T13" t="str">
        <f>_xlfn.TEXTAFTER(Table1[[#This Row],[category &amp; sub-category]], "/")</f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Table1[[#This Row],[pledged]]/Table1[[#This Row],[goal]]</f>
        <v>0.89349206349206345</v>
      </c>
      <c r="G14" t="s">
        <v>14</v>
      </c>
      <c r="H14">
        <f>IF(Table1[[#This Row],[backers_count]]&gt;0, Table1[[#This Row],[pledged]]/Table1[[#This Row],[backers_count]], 0)</f>
        <v>102.34545454545454</v>
      </c>
      <c r="I14">
        <v>55</v>
      </c>
      <c r="J14" t="s">
        <v>21</v>
      </c>
      <c r="K14" t="s">
        <v>22</v>
      </c>
      <c r="L14">
        <v>1571720400</v>
      </c>
      <c r="M14" s="8">
        <f>(((Table1[[#This Row],[launched_at]]/60)/60)/24)+DATE(1970,1,1)</f>
        <v>43760.208333333328</v>
      </c>
      <c r="N14">
        <v>1572411600</v>
      </c>
      <c r="O14" s="8">
        <f>(((Table1[[#This Row],[deadline]]/60)/60)/24)+DATE(1970,1,1)</f>
        <v>43768.208333333328</v>
      </c>
      <c r="P14" t="b">
        <v>0</v>
      </c>
      <c r="Q14" t="b">
        <v>0</v>
      </c>
      <c r="R14" t="s">
        <v>53</v>
      </c>
      <c r="S14" t="str">
        <f>_xlfn.TEXTBEFORE(Table1[[#This Row],[category &amp; sub-category]], "/")</f>
        <v>film &amp; video</v>
      </c>
      <c r="T14" t="str">
        <f>_xlfn.TEXTAFTER(Table1[[#This Row],[category &amp; sub-category]], "/")</f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Table1[[#This Row],[pledged]]/Table1[[#This Row],[goal]]</f>
        <v>2.4511904761904764</v>
      </c>
      <c r="G15" t="s">
        <v>20</v>
      </c>
      <c r="H15">
        <f>IF(Table1[[#This Row],[backers_count]]&gt;0, Table1[[#This Row],[pledged]]/Table1[[#This Row],[backers_count]], 0)</f>
        <v>105.05102040816327</v>
      </c>
      <c r="I15">
        <v>98</v>
      </c>
      <c r="J15" t="s">
        <v>21</v>
      </c>
      <c r="K15" t="s">
        <v>22</v>
      </c>
      <c r="L15">
        <v>1465621200</v>
      </c>
      <c r="M15" s="8">
        <f>(((Table1[[#This Row],[launched_at]]/60)/60)/24)+DATE(1970,1,1)</f>
        <v>42532.208333333328</v>
      </c>
      <c r="N15">
        <v>1466658000</v>
      </c>
      <c r="O15" s="8">
        <f>(((Table1[[#This Row],[deadline]]/60)/60)/24)+DATE(1970,1,1)</f>
        <v>42544.208333333328</v>
      </c>
      <c r="P15" t="b">
        <v>0</v>
      </c>
      <c r="Q15" t="b">
        <v>0</v>
      </c>
      <c r="R15" t="s">
        <v>60</v>
      </c>
      <c r="S15" t="str">
        <f>_xlfn.TEXTBEFORE(Table1[[#This Row],[category &amp; sub-category]], "/")</f>
        <v>music</v>
      </c>
      <c r="T15" t="str">
        <f>_xlfn.TEXTAFTER(Table1[[#This Row],[category &amp; sub-category]], "/")</f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Table1[[#This Row],[pledged]]/Table1[[#This Row],[goal]]</f>
        <v>0.66769503546099296</v>
      </c>
      <c r="G16" t="s">
        <v>14</v>
      </c>
      <c r="H16">
        <f>IF(Table1[[#This Row],[backers_count]]&gt;0, Table1[[#This Row],[pledged]]/Table1[[#This Row],[backers_count]], 0)</f>
        <v>94.144999999999996</v>
      </c>
      <c r="I16">
        <v>200</v>
      </c>
      <c r="J16" t="s">
        <v>21</v>
      </c>
      <c r="K16" t="s">
        <v>22</v>
      </c>
      <c r="L16">
        <v>1331013600</v>
      </c>
      <c r="M16" s="8">
        <f>(((Table1[[#This Row],[launched_at]]/60)/60)/24)+DATE(1970,1,1)</f>
        <v>40974.25</v>
      </c>
      <c r="N16">
        <v>1333342800</v>
      </c>
      <c r="O16" s="8">
        <f>(((Table1[[#This Row],[deadline]]/60)/60)/24)+DATE(1970,1,1)</f>
        <v>41001.208333333336</v>
      </c>
      <c r="P16" t="b">
        <v>0</v>
      </c>
      <c r="Q16" t="b">
        <v>0</v>
      </c>
      <c r="R16" t="s">
        <v>60</v>
      </c>
      <c r="S16" t="str">
        <f>_xlfn.TEXTBEFORE(Table1[[#This Row],[category &amp; sub-category]], "/")</f>
        <v>music</v>
      </c>
      <c r="T16" t="str">
        <f>_xlfn.TEXTAFTER(Table1[[#This Row],[category &amp; sub-category]], "/")</f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Table1[[#This Row],[pledged]]/Table1[[#This Row],[goal]]</f>
        <v>0.47307881773399013</v>
      </c>
      <c r="G17" t="s">
        <v>14</v>
      </c>
      <c r="H17">
        <f>IF(Table1[[#This Row],[backers_count]]&gt;0, Table1[[#This Row],[pledged]]/Table1[[#This Row],[backers_count]], 0)</f>
        <v>84.986725663716811</v>
      </c>
      <c r="I17">
        <v>452</v>
      </c>
      <c r="J17" t="s">
        <v>21</v>
      </c>
      <c r="K17" t="s">
        <v>22</v>
      </c>
      <c r="L17">
        <v>1575957600</v>
      </c>
      <c r="M17" s="8">
        <f>(((Table1[[#This Row],[launched_at]]/60)/60)/24)+DATE(1970,1,1)</f>
        <v>43809.25</v>
      </c>
      <c r="N17">
        <v>1576303200</v>
      </c>
      <c r="O17" s="8">
        <f>(((Table1[[#This Row],[deadline]]/60)/60)/24)+DATE(1970,1,1)</f>
        <v>43813.25</v>
      </c>
      <c r="P17" t="b">
        <v>0</v>
      </c>
      <c r="Q17" t="b">
        <v>0</v>
      </c>
      <c r="R17" t="s">
        <v>65</v>
      </c>
      <c r="S17" t="str">
        <f>_xlfn.TEXTBEFORE(Table1[[#This Row],[category &amp; sub-category]], "/")</f>
        <v>technology</v>
      </c>
      <c r="T17" t="str">
        <f>_xlfn.TEXTAFTER(Table1[[#This Row],[category &amp; sub-category]], "/")</f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Table1[[#This Row],[pledged]]/Table1[[#This Row],[goal]]</f>
        <v>6.4947058823529416</v>
      </c>
      <c r="G18" t="s">
        <v>20</v>
      </c>
      <c r="H18">
        <f>IF(Table1[[#This Row],[backers_count]]&gt;0, Table1[[#This Row],[pledged]]/Table1[[#This Row],[backers_count]], 0)</f>
        <v>110.41</v>
      </c>
      <c r="I18">
        <v>100</v>
      </c>
      <c r="J18" t="s">
        <v>21</v>
      </c>
      <c r="K18" t="s">
        <v>22</v>
      </c>
      <c r="L18">
        <v>1390370400</v>
      </c>
      <c r="M18" s="8">
        <f>(((Table1[[#This Row],[launched_at]]/60)/60)/24)+DATE(1970,1,1)</f>
        <v>41661.25</v>
      </c>
      <c r="N18">
        <v>1392271200</v>
      </c>
      <c r="O18" s="8">
        <f>(((Table1[[#This Row],[deadline]]/60)/60)/24)+DATE(1970,1,1)</f>
        <v>41683.25</v>
      </c>
      <c r="P18" t="b">
        <v>0</v>
      </c>
      <c r="Q18" t="b">
        <v>0</v>
      </c>
      <c r="R18" t="s">
        <v>68</v>
      </c>
      <c r="S18" t="str">
        <f>_xlfn.TEXTBEFORE(Table1[[#This Row],[category &amp; sub-category]], "/")</f>
        <v>publishing</v>
      </c>
      <c r="T18" t="str">
        <f>_xlfn.TEXTAFTER(Table1[[#This Row],[category &amp; sub-category]], "/")</f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Table1[[#This Row],[pledged]]/Table1[[#This Row],[goal]]</f>
        <v>1.5939125295508274</v>
      </c>
      <c r="G19" t="s">
        <v>20</v>
      </c>
      <c r="H19">
        <f>IF(Table1[[#This Row],[backers_count]]&gt;0, Table1[[#This Row],[pledged]]/Table1[[#This Row],[backers_count]], 0)</f>
        <v>107.96236989591674</v>
      </c>
      <c r="I19">
        <v>1249</v>
      </c>
      <c r="J19" t="s">
        <v>21</v>
      </c>
      <c r="K19" t="s">
        <v>22</v>
      </c>
      <c r="L19">
        <v>1294812000</v>
      </c>
      <c r="M19" s="8">
        <f>(((Table1[[#This Row],[launched_at]]/60)/60)/24)+DATE(1970,1,1)</f>
        <v>40555.25</v>
      </c>
      <c r="N19">
        <v>1294898400</v>
      </c>
      <c r="O19" s="8">
        <f>(((Table1[[#This Row],[deadline]]/60)/60)/24)+DATE(1970,1,1)</f>
        <v>40556.25</v>
      </c>
      <c r="P19" t="b">
        <v>0</v>
      </c>
      <c r="Q19" t="b">
        <v>0</v>
      </c>
      <c r="R19" t="s">
        <v>71</v>
      </c>
      <c r="S19" t="str">
        <f>_xlfn.TEXTBEFORE(Table1[[#This Row],[category &amp; sub-category]], "/")</f>
        <v>film &amp; video</v>
      </c>
      <c r="T19" t="str">
        <f>_xlfn.TEXTAFTER(Table1[[#This Row],[category &amp; sub-category]], "/")</f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Table1[[#This Row],[pledged]]/Table1[[#This Row],[goal]]</f>
        <v>0.66912087912087914</v>
      </c>
      <c r="G20" t="s">
        <v>74</v>
      </c>
      <c r="H20">
        <f>IF(Table1[[#This Row],[backers_count]]&gt;0, Table1[[#This Row],[pledged]]/Table1[[#This Row],[backers_count]], 0)</f>
        <v>45.103703703703701</v>
      </c>
      <c r="I20">
        <v>135</v>
      </c>
      <c r="J20" t="s">
        <v>21</v>
      </c>
      <c r="K20" t="s">
        <v>22</v>
      </c>
      <c r="L20">
        <v>1536382800</v>
      </c>
      <c r="M20" s="8">
        <f>(((Table1[[#This Row],[launched_at]]/60)/60)/24)+DATE(1970,1,1)</f>
        <v>43351.208333333328</v>
      </c>
      <c r="N20">
        <v>1537074000</v>
      </c>
      <c r="O20" s="8">
        <f>(((Table1[[#This Row],[deadline]]/60)/60)/24)+DATE(1970,1,1)</f>
        <v>43359.208333333328</v>
      </c>
      <c r="P20" t="b">
        <v>0</v>
      </c>
      <c r="Q20" t="b">
        <v>0</v>
      </c>
      <c r="R20" t="s">
        <v>33</v>
      </c>
      <c r="S20" t="str">
        <f>_xlfn.TEXTBEFORE(Table1[[#This Row],[category &amp; sub-category]], "/")</f>
        <v>theater</v>
      </c>
      <c r="T20" t="str">
        <f>_xlfn.TEXTAFTER(Table1[[#This Row],[category &amp; sub-category]], "/")</f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Table1[[#This Row],[pledged]]/Table1[[#This Row],[goal]]</f>
        <v>0.48529600000000001</v>
      </c>
      <c r="G21" t="s">
        <v>14</v>
      </c>
      <c r="H21">
        <f>IF(Table1[[#This Row],[backers_count]]&gt;0, Table1[[#This Row],[pledged]]/Table1[[#This Row],[backers_count]], 0)</f>
        <v>45.001483679525222</v>
      </c>
      <c r="I21">
        <v>674</v>
      </c>
      <c r="J21" t="s">
        <v>21</v>
      </c>
      <c r="K21" t="s">
        <v>22</v>
      </c>
      <c r="L21">
        <v>1551679200</v>
      </c>
      <c r="M21" s="8">
        <f>(((Table1[[#This Row],[launched_at]]/60)/60)/24)+DATE(1970,1,1)</f>
        <v>43528.25</v>
      </c>
      <c r="N21">
        <v>1553490000</v>
      </c>
      <c r="O21" s="8">
        <f>(((Table1[[#This Row],[deadline]]/60)/60)/24)+DATE(1970,1,1)</f>
        <v>43549.208333333328</v>
      </c>
      <c r="P21" t="b">
        <v>0</v>
      </c>
      <c r="Q21" t="b">
        <v>1</v>
      </c>
      <c r="R21" t="s">
        <v>33</v>
      </c>
      <c r="S21" t="str">
        <f>_xlfn.TEXTBEFORE(Table1[[#This Row],[category &amp; sub-category]], "/")</f>
        <v>theater</v>
      </c>
      <c r="T21" t="str">
        <f>_xlfn.TEXTAFTER(Table1[[#This Row],[category &amp; sub-category]], "/")</f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Table1[[#This Row],[pledged]]/Table1[[#This Row],[goal]]</f>
        <v>1.1224279210925645</v>
      </c>
      <c r="G22" t="s">
        <v>20</v>
      </c>
      <c r="H22">
        <f>IF(Table1[[#This Row],[backers_count]]&gt;0, Table1[[#This Row],[pledged]]/Table1[[#This Row],[backers_count]], 0)</f>
        <v>105.97134670487107</v>
      </c>
      <c r="I22">
        <v>1396</v>
      </c>
      <c r="J22" t="s">
        <v>21</v>
      </c>
      <c r="K22" t="s">
        <v>22</v>
      </c>
      <c r="L22">
        <v>1406523600</v>
      </c>
      <c r="M22" s="8">
        <f>(((Table1[[#This Row],[launched_at]]/60)/60)/24)+DATE(1970,1,1)</f>
        <v>41848.208333333336</v>
      </c>
      <c r="N22">
        <v>1406523600</v>
      </c>
      <c r="O22" s="8">
        <f>(((Table1[[#This Row],[deadline]]/60)/60)/24)+DATE(1970,1,1)</f>
        <v>41848.208333333336</v>
      </c>
      <c r="P22" t="b">
        <v>0</v>
      </c>
      <c r="Q22" t="b">
        <v>0</v>
      </c>
      <c r="R22" t="s">
        <v>53</v>
      </c>
      <c r="S22" t="str">
        <f>_xlfn.TEXTBEFORE(Table1[[#This Row],[category &amp; sub-category]], "/")</f>
        <v>film &amp; video</v>
      </c>
      <c r="T22" t="str">
        <f>_xlfn.TEXTAFTER(Table1[[#This Row],[category &amp; sub-category]], "/")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Table1[[#This Row],[pledged]]/Table1[[#This Row],[goal]]</f>
        <v>0.40992553191489361</v>
      </c>
      <c r="G23" t="s">
        <v>14</v>
      </c>
      <c r="H23">
        <f>IF(Table1[[#This Row],[backers_count]]&gt;0, Table1[[#This Row],[pledged]]/Table1[[#This Row],[backers_count]], 0)</f>
        <v>69.055555555555557</v>
      </c>
      <c r="I23">
        <v>558</v>
      </c>
      <c r="J23" t="s">
        <v>21</v>
      </c>
      <c r="K23" t="s">
        <v>22</v>
      </c>
      <c r="L23">
        <v>1313384400</v>
      </c>
      <c r="M23" s="8">
        <f>(((Table1[[#This Row],[launched_at]]/60)/60)/24)+DATE(1970,1,1)</f>
        <v>40770.208333333336</v>
      </c>
      <c r="N23">
        <v>1316322000</v>
      </c>
      <c r="O23" s="8">
        <f>(((Table1[[#This Row],[deadline]]/60)/60)/24)+DATE(1970,1,1)</f>
        <v>40804.208333333336</v>
      </c>
      <c r="P23" t="b">
        <v>0</v>
      </c>
      <c r="Q23" t="b">
        <v>0</v>
      </c>
      <c r="R23" t="s">
        <v>33</v>
      </c>
      <c r="S23" t="str">
        <f>_xlfn.TEXTBEFORE(Table1[[#This Row],[category &amp; sub-category]], "/")</f>
        <v>theater</v>
      </c>
      <c r="T23" t="str">
        <f>_xlfn.TEXTAFTER(Table1[[#This Row],[category &amp; sub-category]], "/")</f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Table1[[#This Row],[pledged]]/Table1[[#This Row],[goal]]</f>
        <v>1.2807106598984772</v>
      </c>
      <c r="G24" t="s">
        <v>20</v>
      </c>
      <c r="H24">
        <f>IF(Table1[[#This Row],[backers_count]]&gt;0, Table1[[#This Row],[pledged]]/Table1[[#This Row],[backers_count]], 0)</f>
        <v>85.044943820224717</v>
      </c>
      <c r="I24">
        <v>890</v>
      </c>
      <c r="J24" t="s">
        <v>21</v>
      </c>
      <c r="K24" t="s">
        <v>22</v>
      </c>
      <c r="L24">
        <v>1522731600</v>
      </c>
      <c r="M24" s="8">
        <f>(((Table1[[#This Row],[launched_at]]/60)/60)/24)+DATE(1970,1,1)</f>
        <v>43193.208333333328</v>
      </c>
      <c r="N24">
        <v>1524027600</v>
      </c>
      <c r="O24" s="8">
        <f>(((Table1[[#This Row],[deadline]]/60)/60)/24)+DATE(1970,1,1)</f>
        <v>43208.208333333328</v>
      </c>
      <c r="P24" t="b">
        <v>0</v>
      </c>
      <c r="Q24" t="b">
        <v>0</v>
      </c>
      <c r="R24" t="s">
        <v>33</v>
      </c>
      <c r="S24" t="str">
        <f>_xlfn.TEXTBEFORE(Table1[[#This Row],[category &amp; sub-category]], "/")</f>
        <v>theater</v>
      </c>
      <c r="T24" t="str">
        <f>_xlfn.TEXTAFTER(Table1[[#This Row],[category &amp; sub-category]], "/")</f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Table1[[#This Row],[pledged]]/Table1[[#This Row],[goal]]</f>
        <v>3.3204444444444445</v>
      </c>
      <c r="G25" t="s">
        <v>20</v>
      </c>
      <c r="H25">
        <f>IF(Table1[[#This Row],[backers_count]]&gt;0, Table1[[#This Row],[pledged]]/Table1[[#This Row],[backers_count]], 0)</f>
        <v>105.22535211267606</v>
      </c>
      <c r="I25">
        <v>142</v>
      </c>
      <c r="J25" t="s">
        <v>40</v>
      </c>
      <c r="K25" t="s">
        <v>41</v>
      </c>
      <c r="L25">
        <v>1550124000</v>
      </c>
      <c r="M25" s="8">
        <f>(((Table1[[#This Row],[launched_at]]/60)/60)/24)+DATE(1970,1,1)</f>
        <v>43510.25</v>
      </c>
      <c r="N25">
        <v>1554699600</v>
      </c>
      <c r="O25" s="8">
        <f>(((Table1[[#This Row],[deadline]]/60)/60)/24)+DATE(1970,1,1)</f>
        <v>43563.208333333328</v>
      </c>
      <c r="P25" t="b">
        <v>0</v>
      </c>
      <c r="Q25" t="b">
        <v>0</v>
      </c>
      <c r="R25" t="s">
        <v>42</v>
      </c>
      <c r="S25" t="str">
        <f>_xlfn.TEXTBEFORE(Table1[[#This Row],[category &amp; sub-category]], "/")</f>
        <v>film &amp; video</v>
      </c>
      <c r="T25" t="str">
        <f>_xlfn.TEXTAFTER(Table1[[#This Row],[category &amp; sub-category]], "/")</f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Table1[[#This Row],[pledged]]/Table1[[#This Row],[goal]]</f>
        <v>1.1283225108225108</v>
      </c>
      <c r="G26" t="s">
        <v>20</v>
      </c>
      <c r="H26">
        <f>IF(Table1[[#This Row],[backers_count]]&gt;0, Table1[[#This Row],[pledged]]/Table1[[#This Row],[backers_count]], 0)</f>
        <v>39.003741114852225</v>
      </c>
      <c r="I26">
        <v>2673</v>
      </c>
      <c r="J26" t="s">
        <v>21</v>
      </c>
      <c r="K26" t="s">
        <v>22</v>
      </c>
      <c r="L26">
        <v>1403326800</v>
      </c>
      <c r="M26" s="8">
        <f>(((Table1[[#This Row],[launched_at]]/60)/60)/24)+DATE(1970,1,1)</f>
        <v>41811.208333333336</v>
      </c>
      <c r="N26">
        <v>1403499600</v>
      </c>
      <c r="O26" s="8">
        <f>(((Table1[[#This Row],[deadline]]/60)/60)/24)+DATE(1970,1,1)</f>
        <v>41813.208333333336</v>
      </c>
      <c r="P26" t="b">
        <v>0</v>
      </c>
      <c r="Q26" t="b">
        <v>0</v>
      </c>
      <c r="R26" t="s">
        <v>65</v>
      </c>
      <c r="S26" t="str">
        <f>_xlfn.TEXTBEFORE(Table1[[#This Row],[category &amp; sub-category]], "/")</f>
        <v>technology</v>
      </c>
      <c r="T26" t="str">
        <f>_xlfn.TEXTAFTER(Table1[[#This Row],[category &amp; sub-category]], "/")</f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Table1[[#This Row],[pledged]]/Table1[[#This Row],[goal]]</f>
        <v>2.1643636363636363</v>
      </c>
      <c r="G27" t="s">
        <v>20</v>
      </c>
      <c r="H27">
        <f>IF(Table1[[#This Row],[backers_count]]&gt;0, Table1[[#This Row],[pledged]]/Table1[[#This Row],[backers_count]], 0)</f>
        <v>73.030674846625772</v>
      </c>
      <c r="I27">
        <v>163</v>
      </c>
      <c r="J27" t="s">
        <v>21</v>
      </c>
      <c r="K27" t="s">
        <v>22</v>
      </c>
      <c r="L27">
        <v>1305694800</v>
      </c>
      <c r="M27" s="8">
        <f>(((Table1[[#This Row],[launched_at]]/60)/60)/24)+DATE(1970,1,1)</f>
        <v>40681.208333333336</v>
      </c>
      <c r="N27">
        <v>1307422800</v>
      </c>
      <c r="O27" s="8">
        <f>(((Table1[[#This Row],[deadline]]/60)/60)/24)+DATE(1970,1,1)</f>
        <v>40701.208333333336</v>
      </c>
      <c r="P27" t="b">
        <v>0</v>
      </c>
      <c r="Q27" t="b">
        <v>1</v>
      </c>
      <c r="R27" t="s">
        <v>89</v>
      </c>
      <c r="S27" t="str">
        <f>_xlfn.TEXTBEFORE(Table1[[#This Row],[category &amp; sub-category]], "/")</f>
        <v>games</v>
      </c>
      <c r="T27" t="str">
        <f>_xlfn.TEXTAFTER(Table1[[#This Row],[category &amp; sub-category]], "/")</f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Table1[[#This Row],[pledged]]/Table1[[#This Row],[goal]]</f>
        <v>0.4819906976744186</v>
      </c>
      <c r="G28" t="s">
        <v>74</v>
      </c>
      <c r="H28">
        <f>IF(Table1[[#This Row],[backers_count]]&gt;0, Table1[[#This Row],[pledged]]/Table1[[#This Row],[backers_count]], 0)</f>
        <v>35.009459459459457</v>
      </c>
      <c r="I28">
        <v>1480</v>
      </c>
      <c r="J28" t="s">
        <v>21</v>
      </c>
      <c r="K28" t="s">
        <v>22</v>
      </c>
      <c r="L28">
        <v>1533013200</v>
      </c>
      <c r="M28" s="8">
        <f>(((Table1[[#This Row],[launched_at]]/60)/60)/24)+DATE(1970,1,1)</f>
        <v>43312.208333333328</v>
      </c>
      <c r="N28">
        <v>1535346000</v>
      </c>
      <c r="O28" s="8">
        <f>(((Table1[[#This Row],[deadline]]/60)/60)/24)+DATE(1970,1,1)</f>
        <v>43339.208333333328</v>
      </c>
      <c r="P28" t="b">
        <v>0</v>
      </c>
      <c r="Q28" t="b">
        <v>0</v>
      </c>
      <c r="R28" t="s">
        <v>33</v>
      </c>
      <c r="S28" t="str">
        <f>_xlfn.TEXTBEFORE(Table1[[#This Row],[category &amp; sub-category]], "/")</f>
        <v>theater</v>
      </c>
      <c r="T28" t="str">
        <f>_xlfn.TEXTAFTER(Table1[[#This Row],[category &amp; sub-category]], "/")</f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Table1[[#This Row],[pledged]]/Table1[[#This Row],[goal]]</f>
        <v>0.79949999999999999</v>
      </c>
      <c r="G29" t="s">
        <v>14</v>
      </c>
      <c r="H29">
        <f>IF(Table1[[#This Row],[backers_count]]&gt;0, Table1[[#This Row],[pledged]]/Table1[[#This Row],[backers_count]], 0)</f>
        <v>106.6</v>
      </c>
      <c r="I29">
        <v>15</v>
      </c>
      <c r="J29" t="s">
        <v>21</v>
      </c>
      <c r="K29" t="s">
        <v>22</v>
      </c>
      <c r="L29">
        <v>1443848400</v>
      </c>
      <c r="M29" s="8">
        <f>(((Table1[[#This Row],[launched_at]]/60)/60)/24)+DATE(1970,1,1)</f>
        <v>42280.208333333328</v>
      </c>
      <c r="N29">
        <v>1444539600</v>
      </c>
      <c r="O29" s="8">
        <f>(((Table1[[#This Row],[deadline]]/60)/60)/24)+DATE(1970,1,1)</f>
        <v>42288.208333333328</v>
      </c>
      <c r="P29" t="b">
        <v>0</v>
      </c>
      <c r="Q29" t="b">
        <v>0</v>
      </c>
      <c r="R29" t="s">
        <v>23</v>
      </c>
      <c r="S29" t="str">
        <f>_xlfn.TEXTBEFORE(Table1[[#This Row],[category &amp; sub-category]], "/")</f>
        <v>music</v>
      </c>
      <c r="T29" t="str">
        <f>_xlfn.TEXTAFTER(Table1[[#This Row],[category &amp; sub-category]], "/")</f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Table1[[#This Row],[pledged]]/Table1[[#This Row],[goal]]</f>
        <v>1.0522553516819573</v>
      </c>
      <c r="G30" t="s">
        <v>20</v>
      </c>
      <c r="H30">
        <f>IF(Table1[[#This Row],[backers_count]]&gt;0, Table1[[#This Row],[pledged]]/Table1[[#This Row],[backers_count]], 0)</f>
        <v>61.997747747747745</v>
      </c>
      <c r="I30">
        <v>2220</v>
      </c>
      <c r="J30" t="s">
        <v>21</v>
      </c>
      <c r="K30" t="s">
        <v>22</v>
      </c>
      <c r="L30">
        <v>1265695200</v>
      </c>
      <c r="M30" s="8">
        <f>(((Table1[[#This Row],[launched_at]]/60)/60)/24)+DATE(1970,1,1)</f>
        <v>40218.25</v>
      </c>
      <c r="N30">
        <v>1267682400</v>
      </c>
      <c r="O30" s="8">
        <f>(((Table1[[#This Row],[deadline]]/60)/60)/24)+DATE(1970,1,1)</f>
        <v>40241.25</v>
      </c>
      <c r="P30" t="b">
        <v>0</v>
      </c>
      <c r="Q30" t="b">
        <v>1</v>
      </c>
      <c r="R30" t="s">
        <v>33</v>
      </c>
      <c r="S30" t="str">
        <f>_xlfn.TEXTBEFORE(Table1[[#This Row],[category &amp; sub-category]], "/")</f>
        <v>theater</v>
      </c>
      <c r="T30" t="str">
        <f>_xlfn.TEXTAFTER(Table1[[#This Row],[category &amp; sub-category]], "/")</f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Table1[[#This Row],[pledged]]/Table1[[#This Row],[goal]]</f>
        <v>3.2889978213507627</v>
      </c>
      <c r="G31" t="s">
        <v>20</v>
      </c>
      <c r="H31">
        <f>IF(Table1[[#This Row],[backers_count]]&gt;0, Table1[[#This Row],[pledged]]/Table1[[#This Row],[backers_count]], 0)</f>
        <v>94.000622665006233</v>
      </c>
      <c r="I31">
        <v>1606</v>
      </c>
      <c r="J31" t="s">
        <v>98</v>
      </c>
      <c r="K31" t="s">
        <v>99</v>
      </c>
      <c r="L31">
        <v>1532062800</v>
      </c>
      <c r="M31" s="8">
        <f>(((Table1[[#This Row],[launched_at]]/60)/60)/24)+DATE(1970,1,1)</f>
        <v>43301.208333333328</v>
      </c>
      <c r="N31">
        <v>1535518800</v>
      </c>
      <c r="O31" s="8">
        <f>(((Table1[[#This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tr">
        <f>_xlfn.TEXTBEFORE(Table1[[#This Row],[category &amp; sub-category]], "/")</f>
        <v>film &amp; video</v>
      </c>
      <c r="T31" t="str">
        <f>_xlfn.TEXTAFTER(Table1[[#This Row],[category &amp; sub-category]], "/")</f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Table1[[#This Row],[pledged]]/Table1[[#This Row],[goal]]</f>
        <v>1.606111111111111</v>
      </c>
      <c r="G32" t="s">
        <v>20</v>
      </c>
      <c r="H32">
        <f>IF(Table1[[#This Row],[backers_count]]&gt;0, Table1[[#This Row],[pledged]]/Table1[[#This Row],[backers_count]], 0)</f>
        <v>112.05426356589147</v>
      </c>
      <c r="I32">
        <v>129</v>
      </c>
      <c r="J32" t="s">
        <v>21</v>
      </c>
      <c r="K32" t="s">
        <v>22</v>
      </c>
      <c r="L32">
        <v>1558674000</v>
      </c>
      <c r="M32" s="8">
        <f>(((Table1[[#This Row],[launched_at]]/60)/60)/24)+DATE(1970,1,1)</f>
        <v>43609.208333333328</v>
      </c>
      <c r="N32">
        <v>1559106000</v>
      </c>
      <c r="O32" s="8">
        <f>(((Table1[[#This Row],[deadline]]/60)/60)/24)+DATE(1970,1,1)</f>
        <v>43614.208333333328</v>
      </c>
      <c r="P32" t="b">
        <v>0</v>
      </c>
      <c r="Q32" t="b">
        <v>0</v>
      </c>
      <c r="R32" t="s">
        <v>71</v>
      </c>
      <c r="S32" t="str">
        <f>_xlfn.TEXTBEFORE(Table1[[#This Row],[category &amp; sub-category]], "/")</f>
        <v>film &amp; video</v>
      </c>
      <c r="T32" t="str">
        <f>_xlfn.TEXTAFTER(Table1[[#This Row],[category &amp; sub-category]], "/")</f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Table1[[#This Row],[pledged]]/Table1[[#This Row],[goal]]</f>
        <v>3.1</v>
      </c>
      <c r="G33" t="s">
        <v>20</v>
      </c>
      <c r="H33">
        <f>IF(Table1[[#This Row],[backers_count]]&gt;0, Table1[[#This Row],[pledged]]/Table1[[#This Row],[backers_count]], 0)</f>
        <v>48.008849557522126</v>
      </c>
      <c r="I33">
        <v>226</v>
      </c>
      <c r="J33" t="s">
        <v>40</v>
      </c>
      <c r="K33" t="s">
        <v>41</v>
      </c>
      <c r="L33">
        <v>1451973600</v>
      </c>
      <c r="M33" s="8">
        <f>(((Table1[[#This Row],[launched_at]]/60)/60)/24)+DATE(1970,1,1)</f>
        <v>42374.25</v>
      </c>
      <c r="N33">
        <v>1454392800</v>
      </c>
      <c r="O33" s="8">
        <f>(((Table1[[#This Row],[deadline]]/60)/60)/24)+DATE(1970,1,1)</f>
        <v>42402.25</v>
      </c>
      <c r="P33" t="b">
        <v>0</v>
      </c>
      <c r="Q33" t="b">
        <v>0</v>
      </c>
      <c r="R33" t="s">
        <v>89</v>
      </c>
      <c r="S33" t="str">
        <f>_xlfn.TEXTBEFORE(Table1[[#This Row],[category &amp; sub-category]], "/")</f>
        <v>games</v>
      </c>
      <c r="T33" t="str">
        <f>_xlfn.TEXTAFTER(Table1[[#This Row],[category &amp; sub-category]], "/")</f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Table1[[#This Row],[pledged]]/Table1[[#This Row],[goal]]</f>
        <v>0.86807920792079207</v>
      </c>
      <c r="G34" t="s">
        <v>14</v>
      </c>
      <c r="H34">
        <f>IF(Table1[[#This Row],[backers_count]]&gt;0, Table1[[#This Row],[pledged]]/Table1[[#This Row],[backers_count]], 0)</f>
        <v>38.004334633723452</v>
      </c>
      <c r="I34">
        <v>2307</v>
      </c>
      <c r="J34" t="s">
        <v>107</v>
      </c>
      <c r="K34" t="s">
        <v>108</v>
      </c>
      <c r="L34">
        <v>1515564000</v>
      </c>
      <c r="M34" s="8">
        <f>(((Table1[[#This Row],[launched_at]]/60)/60)/24)+DATE(1970,1,1)</f>
        <v>43110.25</v>
      </c>
      <c r="N34">
        <v>1517896800</v>
      </c>
      <c r="O34" s="8">
        <f>(((Table1[[#This Row],[deadline]]/60)/60)/24)+DATE(1970,1,1)</f>
        <v>43137.25</v>
      </c>
      <c r="P34" t="b">
        <v>0</v>
      </c>
      <c r="Q34" t="b">
        <v>0</v>
      </c>
      <c r="R34" t="s">
        <v>42</v>
      </c>
      <c r="S34" t="str">
        <f>_xlfn.TEXTBEFORE(Table1[[#This Row],[category &amp; sub-category]], "/")</f>
        <v>film &amp; video</v>
      </c>
      <c r="T34" t="str">
        <f>_xlfn.TEXTAFTER(Table1[[#This Row],[category &amp; sub-category]], "/")</f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Table1[[#This Row],[pledged]]/Table1[[#This Row],[goal]]</f>
        <v>3.7782071713147412</v>
      </c>
      <c r="G35" t="s">
        <v>20</v>
      </c>
      <c r="H35">
        <f>IF(Table1[[#This Row],[backers_count]]&gt;0, Table1[[#This Row],[pledged]]/Table1[[#This Row],[backers_count]], 0)</f>
        <v>35.000184535892231</v>
      </c>
      <c r="I35">
        <v>5419</v>
      </c>
      <c r="J35" t="s">
        <v>21</v>
      </c>
      <c r="K35" t="s">
        <v>22</v>
      </c>
      <c r="L35">
        <v>1412485200</v>
      </c>
      <c r="M35" s="8">
        <f>(((Table1[[#This Row],[launched_at]]/60)/60)/24)+DATE(1970,1,1)</f>
        <v>41917.208333333336</v>
      </c>
      <c r="N35">
        <v>1415685600</v>
      </c>
      <c r="O35" s="8">
        <f>(((Table1[[#This Row],[deadline]]/60)/60)/24)+DATE(1970,1,1)</f>
        <v>41954.25</v>
      </c>
      <c r="P35" t="b">
        <v>0</v>
      </c>
      <c r="Q35" t="b">
        <v>0</v>
      </c>
      <c r="R35" t="s">
        <v>33</v>
      </c>
      <c r="S35" t="str">
        <f>_xlfn.TEXTBEFORE(Table1[[#This Row],[category &amp; sub-category]], "/")</f>
        <v>theater</v>
      </c>
      <c r="T35" t="str">
        <f>_xlfn.TEXTAFTER(Table1[[#This Row],[category &amp; sub-category]], "/")</f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Table1[[#This Row],[pledged]]/Table1[[#This Row],[goal]]</f>
        <v>1.5080645161290323</v>
      </c>
      <c r="G36" t="s">
        <v>20</v>
      </c>
      <c r="H36">
        <f>IF(Table1[[#This Row],[backers_count]]&gt;0, Table1[[#This Row],[pledged]]/Table1[[#This Row],[backers_count]], 0)</f>
        <v>85</v>
      </c>
      <c r="I36">
        <v>165</v>
      </c>
      <c r="J36" t="s">
        <v>21</v>
      </c>
      <c r="K36" t="s">
        <v>22</v>
      </c>
      <c r="L36">
        <v>1490245200</v>
      </c>
      <c r="M36" s="8">
        <f>(((Table1[[#This Row],[launched_at]]/60)/60)/24)+DATE(1970,1,1)</f>
        <v>42817.208333333328</v>
      </c>
      <c r="N36">
        <v>1490677200</v>
      </c>
      <c r="O36" s="8">
        <f>(((Table1[[#This Row],[deadline]]/60)/60)/24)+DATE(1970,1,1)</f>
        <v>42822.208333333328</v>
      </c>
      <c r="P36" t="b">
        <v>0</v>
      </c>
      <c r="Q36" t="b">
        <v>0</v>
      </c>
      <c r="R36" t="s">
        <v>42</v>
      </c>
      <c r="S36" t="str">
        <f>_xlfn.TEXTBEFORE(Table1[[#This Row],[category &amp; sub-category]], "/")</f>
        <v>film &amp; video</v>
      </c>
      <c r="T36" t="str">
        <f>_xlfn.TEXTAFTER(Table1[[#This Row],[category &amp; sub-category]], "/")</f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Table1[[#This Row],[pledged]]/Table1[[#This Row],[goal]]</f>
        <v>1.5030119521912351</v>
      </c>
      <c r="G37" t="s">
        <v>20</v>
      </c>
      <c r="H37">
        <f>IF(Table1[[#This Row],[backers_count]]&gt;0, Table1[[#This Row],[pledged]]/Table1[[#This Row],[backers_count]], 0)</f>
        <v>95.993893129770996</v>
      </c>
      <c r="I37">
        <v>1965</v>
      </c>
      <c r="J37" t="s">
        <v>36</v>
      </c>
      <c r="K37" t="s">
        <v>37</v>
      </c>
      <c r="L37">
        <v>1547877600</v>
      </c>
      <c r="M37" s="8">
        <f>(((Table1[[#This Row],[launched_at]]/60)/60)/24)+DATE(1970,1,1)</f>
        <v>43484.25</v>
      </c>
      <c r="N37">
        <v>1551506400</v>
      </c>
      <c r="O37" s="8">
        <f>(((Table1[[#This Row],[deadline]]/60)/60)/24)+DATE(1970,1,1)</f>
        <v>43526.25</v>
      </c>
      <c r="P37" t="b">
        <v>0</v>
      </c>
      <c r="Q37" t="b">
        <v>1</v>
      </c>
      <c r="R37" t="s">
        <v>53</v>
      </c>
      <c r="S37" t="str">
        <f>_xlfn.TEXTBEFORE(Table1[[#This Row],[category &amp; sub-category]], "/")</f>
        <v>film &amp; video</v>
      </c>
      <c r="T37" t="str">
        <f>_xlfn.TEXTAFTER(Table1[[#This Row],[category &amp; sub-category]], "/")</f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Table1[[#This Row],[pledged]]/Table1[[#This Row],[goal]]</f>
        <v>1.572857142857143</v>
      </c>
      <c r="G38" t="s">
        <v>20</v>
      </c>
      <c r="H38">
        <f>IF(Table1[[#This Row],[backers_count]]&gt;0, Table1[[#This Row],[pledged]]/Table1[[#This Row],[backers_count]], 0)</f>
        <v>68.8125</v>
      </c>
      <c r="I38">
        <v>16</v>
      </c>
      <c r="J38" t="s">
        <v>21</v>
      </c>
      <c r="K38" t="s">
        <v>22</v>
      </c>
      <c r="L38">
        <v>1298700000</v>
      </c>
      <c r="M38" s="8">
        <f>(((Table1[[#This Row],[launched_at]]/60)/60)/24)+DATE(1970,1,1)</f>
        <v>40600.25</v>
      </c>
      <c r="N38">
        <v>1300856400</v>
      </c>
      <c r="O38" s="8">
        <f>(((Table1[[#This Row],[deadline]]/60)/60)/24)+DATE(1970,1,1)</f>
        <v>40625.208333333336</v>
      </c>
      <c r="P38" t="b">
        <v>0</v>
      </c>
      <c r="Q38" t="b">
        <v>0</v>
      </c>
      <c r="R38" t="s">
        <v>33</v>
      </c>
      <c r="S38" t="str">
        <f>_xlfn.TEXTBEFORE(Table1[[#This Row],[category &amp; sub-category]], "/")</f>
        <v>theater</v>
      </c>
      <c r="T38" t="str">
        <f>_xlfn.TEXTAFTER(Table1[[#This Row],[category &amp; sub-category]], "/")</f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Table1[[#This Row],[pledged]]/Table1[[#This Row],[goal]]</f>
        <v>1.3998765432098765</v>
      </c>
      <c r="G39" t="s">
        <v>20</v>
      </c>
      <c r="H39">
        <f>IF(Table1[[#This Row],[backers_count]]&gt;0, Table1[[#This Row],[pledged]]/Table1[[#This Row],[backers_count]], 0)</f>
        <v>105.97196261682242</v>
      </c>
      <c r="I39">
        <v>107</v>
      </c>
      <c r="J39" t="s">
        <v>21</v>
      </c>
      <c r="K39" t="s">
        <v>22</v>
      </c>
      <c r="L39">
        <v>1570338000</v>
      </c>
      <c r="M39" s="8">
        <f>(((Table1[[#This Row],[launched_at]]/60)/60)/24)+DATE(1970,1,1)</f>
        <v>43744.208333333328</v>
      </c>
      <c r="N39">
        <v>1573192800</v>
      </c>
      <c r="O39" s="8">
        <f>(((Table1[[#This Row],[deadline]]/60)/60)/24)+DATE(1970,1,1)</f>
        <v>43777.25</v>
      </c>
      <c r="P39" t="b">
        <v>0</v>
      </c>
      <c r="Q39" t="b">
        <v>1</v>
      </c>
      <c r="R39" t="s">
        <v>119</v>
      </c>
      <c r="S39" t="str">
        <f>_xlfn.TEXTBEFORE(Table1[[#This Row],[category &amp; sub-category]], "/")</f>
        <v>publishing</v>
      </c>
      <c r="T39" t="str">
        <f>_xlfn.TEXTAFTER(Table1[[#This Row],[category &amp; sub-category]], "/")</f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Table1[[#This Row],[pledged]]/Table1[[#This Row],[goal]]</f>
        <v>3.2532258064516131</v>
      </c>
      <c r="G40" t="s">
        <v>20</v>
      </c>
      <c r="H40">
        <f>IF(Table1[[#This Row],[backers_count]]&gt;0, Table1[[#This Row],[pledged]]/Table1[[#This Row],[backers_count]], 0)</f>
        <v>75.261194029850742</v>
      </c>
      <c r="I40">
        <v>134</v>
      </c>
      <c r="J40" t="s">
        <v>21</v>
      </c>
      <c r="K40" t="s">
        <v>22</v>
      </c>
      <c r="L40">
        <v>1287378000</v>
      </c>
      <c r="M40" s="8">
        <f>(((Table1[[#This Row],[launched_at]]/60)/60)/24)+DATE(1970,1,1)</f>
        <v>40469.208333333336</v>
      </c>
      <c r="N40">
        <v>1287810000</v>
      </c>
      <c r="O40" s="8">
        <f>(((Table1[[#This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tr">
        <f>_xlfn.TEXTBEFORE(Table1[[#This Row],[category &amp; sub-category]], "/")</f>
        <v>photography</v>
      </c>
      <c r="T40" t="str">
        <f>_xlfn.TEXTAFTER(Table1[[#This Row],[category &amp; sub-category]], "/")</f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Table1[[#This Row],[pledged]]/Table1[[#This Row],[goal]]</f>
        <v>0.50777777777777777</v>
      </c>
      <c r="G41" t="s">
        <v>14</v>
      </c>
      <c r="H41">
        <f>IF(Table1[[#This Row],[backers_count]]&gt;0, Table1[[#This Row],[pledged]]/Table1[[#This Row],[backers_count]], 0)</f>
        <v>57.125</v>
      </c>
      <c r="I41">
        <v>88</v>
      </c>
      <c r="J41" t="s">
        <v>36</v>
      </c>
      <c r="K41" t="s">
        <v>37</v>
      </c>
      <c r="L41">
        <v>1361772000</v>
      </c>
      <c r="M41" s="8">
        <f>(((Table1[[#This Row],[launched_at]]/60)/60)/24)+DATE(1970,1,1)</f>
        <v>41330.25</v>
      </c>
      <c r="N41">
        <v>1362978000</v>
      </c>
      <c r="O41" s="8">
        <f>(((Table1[[#This Row],[deadline]]/60)/60)/24)+DATE(1970,1,1)</f>
        <v>41344.208333333336</v>
      </c>
      <c r="P41" t="b">
        <v>0</v>
      </c>
      <c r="Q41" t="b">
        <v>0</v>
      </c>
      <c r="R41" t="s">
        <v>33</v>
      </c>
      <c r="S41" t="str">
        <f>_xlfn.TEXTBEFORE(Table1[[#This Row],[category &amp; sub-category]], "/")</f>
        <v>theater</v>
      </c>
      <c r="T41" t="str">
        <f>_xlfn.TEXTAFTER(Table1[[#This Row],[category &amp; sub-category]], "/")</f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Table1[[#This Row],[pledged]]/Table1[[#This Row],[goal]]</f>
        <v>1.6906818181818182</v>
      </c>
      <c r="G42" t="s">
        <v>20</v>
      </c>
      <c r="H42">
        <f>IF(Table1[[#This Row],[backers_count]]&gt;0, Table1[[#This Row],[pledged]]/Table1[[#This Row],[backers_count]], 0)</f>
        <v>75.141414141414145</v>
      </c>
      <c r="I42">
        <v>198</v>
      </c>
      <c r="J42" t="s">
        <v>21</v>
      </c>
      <c r="K42" t="s">
        <v>22</v>
      </c>
      <c r="L42">
        <v>1275714000</v>
      </c>
      <c r="M42" s="8">
        <f>(((Table1[[#This Row],[launched_at]]/60)/60)/24)+DATE(1970,1,1)</f>
        <v>40334.208333333336</v>
      </c>
      <c r="N42">
        <v>1277355600</v>
      </c>
      <c r="O42" s="8">
        <f>(((Table1[[#This Row],[deadline]]/60)/60)/24)+DATE(1970,1,1)</f>
        <v>40353.208333333336</v>
      </c>
      <c r="P42" t="b">
        <v>0</v>
      </c>
      <c r="Q42" t="b">
        <v>1</v>
      </c>
      <c r="R42" t="s">
        <v>65</v>
      </c>
      <c r="S42" t="str">
        <f>_xlfn.TEXTBEFORE(Table1[[#This Row],[category &amp; sub-category]], "/")</f>
        <v>technology</v>
      </c>
      <c r="T42" t="str">
        <f>_xlfn.TEXTAFTER(Table1[[#This Row],[category &amp; sub-category]], "/")</f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Table1[[#This Row],[pledged]]/Table1[[#This Row],[goal]]</f>
        <v>2.1292857142857144</v>
      </c>
      <c r="G43" t="s">
        <v>20</v>
      </c>
      <c r="H43">
        <f>IF(Table1[[#This Row],[backers_count]]&gt;0, Table1[[#This Row],[pledged]]/Table1[[#This Row],[backers_count]], 0)</f>
        <v>107.42342342342343</v>
      </c>
      <c r="I43">
        <v>111</v>
      </c>
      <c r="J43" t="s">
        <v>107</v>
      </c>
      <c r="K43" t="s">
        <v>108</v>
      </c>
      <c r="L43">
        <v>1346734800</v>
      </c>
      <c r="M43" s="8">
        <f>(((Table1[[#This Row],[launched_at]]/60)/60)/24)+DATE(1970,1,1)</f>
        <v>41156.208333333336</v>
      </c>
      <c r="N43">
        <v>1348981200</v>
      </c>
      <c r="O43" s="8">
        <f>(((Table1[[#This Row],[deadline]]/60)/60)/24)+DATE(1970,1,1)</f>
        <v>41182.208333333336</v>
      </c>
      <c r="P43" t="b">
        <v>0</v>
      </c>
      <c r="Q43" t="b">
        <v>1</v>
      </c>
      <c r="R43" t="s">
        <v>23</v>
      </c>
      <c r="S43" t="str">
        <f>_xlfn.TEXTBEFORE(Table1[[#This Row],[category &amp; sub-category]], "/")</f>
        <v>music</v>
      </c>
      <c r="T43" t="str">
        <f>_xlfn.TEXTAFTER(Table1[[#This Row],[category &amp; sub-category]], "/")</f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Table1[[#This Row],[pledged]]/Table1[[#This Row],[goal]]</f>
        <v>4.4394444444444447</v>
      </c>
      <c r="G44" t="s">
        <v>20</v>
      </c>
      <c r="H44">
        <f>IF(Table1[[#This Row],[backers_count]]&gt;0, Table1[[#This Row],[pledged]]/Table1[[#This Row],[backers_count]], 0)</f>
        <v>35.995495495495497</v>
      </c>
      <c r="I44">
        <v>222</v>
      </c>
      <c r="J44" t="s">
        <v>21</v>
      </c>
      <c r="K44" t="s">
        <v>22</v>
      </c>
      <c r="L44">
        <v>1309755600</v>
      </c>
      <c r="M44" s="8">
        <f>(((Table1[[#This Row],[launched_at]]/60)/60)/24)+DATE(1970,1,1)</f>
        <v>40728.208333333336</v>
      </c>
      <c r="N44">
        <v>1310533200</v>
      </c>
      <c r="O44" s="8">
        <f>(((Table1[[#This Row],[deadline]]/60)/60)/24)+DATE(1970,1,1)</f>
        <v>40737.208333333336</v>
      </c>
      <c r="P44" t="b">
        <v>0</v>
      </c>
      <c r="Q44" t="b">
        <v>0</v>
      </c>
      <c r="R44" t="s">
        <v>17</v>
      </c>
      <c r="S44" t="str">
        <f>_xlfn.TEXTBEFORE(Table1[[#This Row],[category &amp; sub-category]], "/")</f>
        <v>food</v>
      </c>
      <c r="T44" t="str">
        <f>_xlfn.TEXTAFTER(Table1[[#This Row],[category &amp; sub-category]], "/")</f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Table1[[#This Row],[pledged]]/Table1[[#This Row],[goal]]</f>
        <v>1.859390243902439</v>
      </c>
      <c r="G45" t="s">
        <v>20</v>
      </c>
      <c r="H45">
        <f>IF(Table1[[#This Row],[backers_count]]&gt;0, Table1[[#This Row],[pledged]]/Table1[[#This Row],[backers_count]], 0)</f>
        <v>26.998873148744366</v>
      </c>
      <c r="I45">
        <v>6212</v>
      </c>
      <c r="J45" t="s">
        <v>21</v>
      </c>
      <c r="K45" t="s">
        <v>22</v>
      </c>
      <c r="L45">
        <v>1406178000</v>
      </c>
      <c r="M45" s="8">
        <f>(((Table1[[#This Row],[launched_at]]/60)/60)/24)+DATE(1970,1,1)</f>
        <v>41844.208333333336</v>
      </c>
      <c r="N45">
        <v>1407560400</v>
      </c>
      <c r="O45" s="8">
        <f>(((Table1[[#This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tr">
        <f>_xlfn.TEXTBEFORE(Table1[[#This Row],[category &amp; sub-category]], "/")</f>
        <v>publishing</v>
      </c>
      <c r="T45" t="str">
        <f>_xlfn.TEXTAFTER(Table1[[#This Row],[category &amp; sub-category]], "/")</f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Table1[[#This Row],[pledged]]/Table1[[#This Row],[goal]]</f>
        <v>6.5881249999999998</v>
      </c>
      <c r="G46" t="s">
        <v>20</v>
      </c>
      <c r="H46">
        <f>IF(Table1[[#This Row],[backers_count]]&gt;0, Table1[[#This Row],[pledged]]/Table1[[#This Row],[backers_count]], 0)</f>
        <v>107.56122448979592</v>
      </c>
      <c r="I46">
        <v>98</v>
      </c>
      <c r="J46" t="s">
        <v>36</v>
      </c>
      <c r="K46" t="s">
        <v>37</v>
      </c>
      <c r="L46">
        <v>1552798800</v>
      </c>
      <c r="M46" s="8">
        <f>(((Table1[[#This Row],[launched_at]]/60)/60)/24)+DATE(1970,1,1)</f>
        <v>43541.208333333328</v>
      </c>
      <c r="N46">
        <v>1552885200</v>
      </c>
      <c r="O46" s="8">
        <f>(((Table1[[#This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tr">
        <f>_xlfn.TEXTBEFORE(Table1[[#This Row],[category &amp; sub-category]], "/")</f>
        <v>publishing</v>
      </c>
      <c r="T46" t="str">
        <f>_xlfn.TEXTAFTER(Table1[[#This Row],[category &amp; sub-category]], "/")</f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Table1[[#This Row],[pledged]]/Table1[[#This Row],[goal]]</f>
        <v>0.4768421052631579</v>
      </c>
      <c r="G47" t="s">
        <v>14</v>
      </c>
      <c r="H47">
        <f>IF(Table1[[#This Row],[backers_count]]&gt;0, Table1[[#This Row],[pledged]]/Table1[[#This Row],[backers_count]], 0)</f>
        <v>94.375</v>
      </c>
      <c r="I47">
        <v>48</v>
      </c>
      <c r="J47" t="s">
        <v>21</v>
      </c>
      <c r="K47" t="s">
        <v>22</v>
      </c>
      <c r="L47">
        <v>1478062800</v>
      </c>
      <c r="M47" s="8">
        <f>(((Table1[[#This Row],[launched_at]]/60)/60)/24)+DATE(1970,1,1)</f>
        <v>42676.208333333328</v>
      </c>
      <c r="N47">
        <v>1479362400</v>
      </c>
      <c r="O47" s="8">
        <f>(((Table1[[#This Row],[deadline]]/60)/60)/24)+DATE(1970,1,1)</f>
        <v>42691.25</v>
      </c>
      <c r="P47" t="b">
        <v>0</v>
      </c>
      <c r="Q47" t="b">
        <v>1</v>
      </c>
      <c r="R47" t="s">
        <v>33</v>
      </c>
      <c r="S47" t="str">
        <f>_xlfn.TEXTBEFORE(Table1[[#This Row],[category &amp; sub-category]], "/")</f>
        <v>theater</v>
      </c>
      <c r="T47" t="str">
        <f>_xlfn.TEXTAFTER(Table1[[#This Row],[category &amp; sub-category]], "/")</f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Table1[[#This Row],[pledged]]/Table1[[#This Row],[goal]]</f>
        <v>1.1478378378378378</v>
      </c>
      <c r="G48" t="s">
        <v>20</v>
      </c>
      <c r="H48">
        <f>IF(Table1[[#This Row],[backers_count]]&gt;0, Table1[[#This Row],[pledged]]/Table1[[#This Row],[backers_count]], 0)</f>
        <v>46.163043478260867</v>
      </c>
      <c r="I48">
        <v>92</v>
      </c>
      <c r="J48" t="s">
        <v>21</v>
      </c>
      <c r="K48" t="s">
        <v>22</v>
      </c>
      <c r="L48">
        <v>1278565200</v>
      </c>
      <c r="M48" s="8">
        <f>(((Table1[[#This Row],[launched_at]]/60)/60)/24)+DATE(1970,1,1)</f>
        <v>40367.208333333336</v>
      </c>
      <c r="N48">
        <v>1280552400</v>
      </c>
      <c r="O48" s="8">
        <f>(((Table1[[#This Row],[deadline]]/60)/60)/24)+DATE(1970,1,1)</f>
        <v>40390.208333333336</v>
      </c>
      <c r="P48" t="b">
        <v>0</v>
      </c>
      <c r="Q48" t="b">
        <v>0</v>
      </c>
      <c r="R48" t="s">
        <v>23</v>
      </c>
      <c r="S48" t="str">
        <f>_xlfn.TEXTBEFORE(Table1[[#This Row],[category &amp; sub-category]], "/")</f>
        <v>music</v>
      </c>
      <c r="T48" t="str">
        <f>_xlfn.TEXTAFTER(Table1[[#This Row],[category &amp; sub-category]], "/")</f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Table1[[#This Row],[pledged]]/Table1[[#This Row],[goal]]</f>
        <v>4.7526666666666664</v>
      </c>
      <c r="G49" t="s">
        <v>20</v>
      </c>
      <c r="H49">
        <f>IF(Table1[[#This Row],[backers_count]]&gt;0, Table1[[#This Row],[pledged]]/Table1[[#This Row],[backers_count]], 0)</f>
        <v>47.845637583892618</v>
      </c>
      <c r="I49">
        <v>149</v>
      </c>
      <c r="J49" t="s">
        <v>21</v>
      </c>
      <c r="K49" t="s">
        <v>22</v>
      </c>
      <c r="L49">
        <v>1396069200</v>
      </c>
      <c r="M49" s="8">
        <f>(((Table1[[#This Row],[launched_at]]/60)/60)/24)+DATE(1970,1,1)</f>
        <v>41727.208333333336</v>
      </c>
      <c r="N49">
        <v>1398661200</v>
      </c>
      <c r="O49" s="8">
        <f>(((Table1[[#This Row],[deadline]]/60)/60)/24)+DATE(1970,1,1)</f>
        <v>41757.208333333336</v>
      </c>
      <c r="P49" t="b">
        <v>0</v>
      </c>
      <c r="Q49" t="b">
        <v>0</v>
      </c>
      <c r="R49" t="s">
        <v>33</v>
      </c>
      <c r="S49" t="str">
        <f>_xlfn.TEXTBEFORE(Table1[[#This Row],[category &amp; sub-category]], "/")</f>
        <v>theater</v>
      </c>
      <c r="T49" t="str">
        <f>_xlfn.TEXTAFTER(Table1[[#This Row],[category &amp; sub-category]], "/")</f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Table1[[#This Row],[pledged]]/Table1[[#This Row],[goal]]</f>
        <v>3.86972972972973</v>
      </c>
      <c r="G50" t="s">
        <v>20</v>
      </c>
      <c r="H50">
        <f>IF(Table1[[#This Row],[backers_count]]&gt;0, Table1[[#This Row],[pledged]]/Table1[[#This Row],[backers_count]], 0)</f>
        <v>53.007815713698065</v>
      </c>
      <c r="I50">
        <v>2431</v>
      </c>
      <c r="J50" t="s">
        <v>21</v>
      </c>
      <c r="K50" t="s">
        <v>22</v>
      </c>
      <c r="L50">
        <v>1435208400</v>
      </c>
      <c r="M50" s="8">
        <f>(((Table1[[#This Row],[launched_at]]/60)/60)/24)+DATE(1970,1,1)</f>
        <v>42180.208333333328</v>
      </c>
      <c r="N50">
        <v>1436245200</v>
      </c>
      <c r="O50" s="8">
        <f>(((Table1[[#This Row],[deadline]]/60)/60)/24)+DATE(1970,1,1)</f>
        <v>42192.208333333328</v>
      </c>
      <c r="P50" t="b">
        <v>0</v>
      </c>
      <c r="Q50" t="b">
        <v>0</v>
      </c>
      <c r="R50" t="s">
        <v>33</v>
      </c>
      <c r="S50" t="str">
        <f>_xlfn.TEXTBEFORE(Table1[[#This Row],[category &amp; sub-category]], "/")</f>
        <v>theater</v>
      </c>
      <c r="T50" t="str">
        <f>_xlfn.TEXTAFTER(Table1[[#This Row],[category &amp; sub-category]], "/")</f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Table1[[#This Row],[pledged]]/Table1[[#This Row],[goal]]</f>
        <v>1.89625</v>
      </c>
      <c r="G51" t="s">
        <v>20</v>
      </c>
      <c r="H51">
        <f>IF(Table1[[#This Row],[backers_count]]&gt;0, Table1[[#This Row],[pledged]]/Table1[[#This Row],[backers_count]], 0)</f>
        <v>45.059405940594061</v>
      </c>
      <c r="I51">
        <v>303</v>
      </c>
      <c r="J51" t="s">
        <v>21</v>
      </c>
      <c r="K51" t="s">
        <v>22</v>
      </c>
      <c r="L51">
        <v>1571547600</v>
      </c>
      <c r="M51" s="8">
        <f>(((Table1[[#This Row],[launched_at]]/60)/60)/24)+DATE(1970,1,1)</f>
        <v>43758.208333333328</v>
      </c>
      <c r="N51">
        <v>1575439200</v>
      </c>
      <c r="O51" s="8">
        <f>(((Table1[[#This Row],[deadline]]/60)/60)/24)+DATE(1970,1,1)</f>
        <v>43803.25</v>
      </c>
      <c r="P51" t="b">
        <v>0</v>
      </c>
      <c r="Q51" t="b">
        <v>0</v>
      </c>
      <c r="R51" t="s">
        <v>23</v>
      </c>
      <c r="S51" t="str">
        <f>_xlfn.TEXTBEFORE(Table1[[#This Row],[category &amp; sub-category]], "/")</f>
        <v>music</v>
      </c>
      <c r="T51" t="str">
        <f>_xlfn.TEXTAFTER(Table1[[#This Row],[category &amp; sub-category]], "/")</f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Table1[[#This Row],[pledged]]/Table1[[#This Row],[goal]]</f>
        <v>0.02</v>
      </c>
      <c r="G52" t="s">
        <v>14</v>
      </c>
      <c r="H52">
        <f>IF(Table1[[#This Row],[backers_count]]&gt;0, Table1[[#This Row],[pledged]]/Table1[[#This Row],[backers_count]], 0)</f>
        <v>2</v>
      </c>
      <c r="I52">
        <v>1</v>
      </c>
      <c r="J52" t="s">
        <v>107</v>
      </c>
      <c r="K52" t="s">
        <v>108</v>
      </c>
      <c r="L52">
        <v>1375333200</v>
      </c>
      <c r="M52" s="8">
        <f>(((Table1[[#This Row],[launched_at]]/60)/60)/24)+DATE(1970,1,1)</f>
        <v>41487.208333333336</v>
      </c>
      <c r="N52">
        <v>1377752400</v>
      </c>
      <c r="O52" s="8">
        <f>(((Table1[[#This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tr">
        <f>_xlfn.TEXTBEFORE(Table1[[#This Row],[category &amp; sub-category]], "/")</f>
        <v>music</v>
      </c>
      <c r="T52" t="str">
        <f>_xlfn.TEXTAFTER(Table1[[#This Row],[category &amp; sub-category]], "/")</f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Table1[[#This Row],[pledged]]/Table1[[#This Row],[goal]]</f>
        <v>0.91867805186590767</v>
      </c>
      <c r="G53" t="s">
        <v>14</v>
      </c>
      <c r="H53">
        <f>IF(Table1[[#This Row],[backers_count]]&gt;0, Table1[[#This Row],[pledged]]/Table1[[#This Row],[backers_count]], 0)</f>
        <v>99.006816632583508</v>
      </c>
      <c r="I53">
        <v>1467</v>
      </c>
      <c r="J53" t="s">
        <v>40</v>
      </c>
      <c r="K53" t="s">
        <v>41</v>
      </c>
      <c r="L53">
        <v>1332824400</v>
      </c>
      <c r="M53" s="8">
        <f>(((Table1[[#This Row],[launched_at]]/60)/60)/24)+DATE(1970,1,1)</f>
        <v>40995.208333333336</v>
      </c>
      <c r="N53">
        <v>1334206800</v>
      </c>
      <c r="O53" s="8">
        <f>(((Table1[[#This Row],[deadline]]/60)/60)/24)+DATE(1970,1,1)</f>
        <v>41011.208333333336</v>
      </c>
      <c r="P53" t="b">
        <v>0</v>
      </c>
      <c r="Q53" t="b">
        <v>1</v>
      </c>
      <c r="R53" t="s">
        <v>65</v>
      </c>
      <c r="S53" t="str">
        <f>_xlfn.TEXTBEFORE(Table1[[#This Row],[category &amp; sub-category]], "/")</f>
        <v>technology</v>
      </c>
      <c r="T53" t="str">
        <f>_xlfn.TEXTAFTER(Table1[[#This Row],[category &amp; sub-category]], "/")</f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Table1[[#This Row],[pledged]]/Table1[[#This Row],[goal]]</f>
        <v>0.34152777777777776</v>
      </c>
      <c r="G54" t="s">
        <v>14</v>
      </c>
      <c r="H54">
        <f>IF(Table1[[#This Row],[backers_count]]&gt;0, Table1[[#This Row],[pledged]]/Table1[[#This Row],[backers_count]], 0)</f>
        <v>32.786666666666669</v>
      </c>
      <c r="I54">
        <v>75</v>
      </c>
      <c r="J54" t="s">
        <v>21</v>
      </c>
      <c r="K54" t="s">
        <v>22</v>
      </c>
      <c r="L54">
        <v>1284526800</v>
      </c>
      <c r="M54" s="8">
        <f>(((Table1[[#This Row],[launched_at]]/60)/60)/24)+DATE(1970,1,1)</f>
        <v>40436.208333333336</v>
      </c>
      <c r="N54">
        <v>1284872400</v>
      </c>
      <c r="O54" s="8">
        <f>(((Table1[[#This Row],[deadline]]/60)/60)/24)+DATE(1970,1,1)</f>
        <v>40440.208333333336</v>
      </c>
      <c r="P54" t="b">
        <v>0</v>
      </c>
      <c r="Q54" t="b">
        <v>0</v>
      </c>
      <c r="R54" t="s">
        <v>33</v>
      </c>
      <c r="S54" t="str">
        <f>_xlfn.TEXTBEFORE(Table1[[#This Row],[category &amp; sub-category]], "/")</f>
        <v>theater</v>
      </c>
      <c r="T54" t="str">
        <f>_xlfn.TEXTAFTER(Table1[[#This Row],[category &amp; sub-category]], "/")</f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Table1[[#This Row],[pledged]]/Table1[[#This Row],[goal]]</f>
        <v>1.4040909090909091</v>
      </c>
      <c r="G55" t="s">
        <v>20</v>
      </c>
      <c r="H55">
        <f>IF(Table1[[#This Row],[backers_count]]&gt;0, Table1[[#This Row],[pledged]]/Table1[[#This Row],[backers_count]], 0)</f>
        <v>59.119617224880386</v>
      </c>
      <c r="I55">
        <v>209</v>
      </c>
      <c r="J55" t="s">
        <v>21</v>
      </c>
      <c r="K55" t="s">
        <v>22</v>
      </c>
      <c r="L55">
        <v>1400562000</v>
      </c>
      <c r="M55" s="8">
        <f>(((Table1[[#This Row],[launched_at]]/60)/60)/24)+DATE(1970,1,1)</f>
        <v>41779.208333333336</v>
      </c>
      <c r="N55">
        <v>1403931600</v>
      </c>
      <c r="O55" s="8">
        <f>(((Table1[[#This Row],[deadline]]/60)/60)/24)+DATE(1970,1,1)</f>
        <v>41818.208333333336</v>
      </c>
      <c r="P55" t="b">
        <v>0</v>
      </c>
      <c r="Q55" t="b">
        <v>0</v>
      </c>
      <c r="R55" t="s">
        <v>53</v>
      </c>
      <c r="S55" t="str">
        <f>_xlfn.TEXTBEFORE(Table1[[#This Row],[category &amp; sub-category]], "/")</f>
        <v>film &amp; video</v>
      </c>
      <c r="T55" t="str">
        <f>_xlfn.TEXTAFTER(Table1[[#This Row],[category &amp; sub-category]], "/")</f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Table1[[#This Row],[pledged]]/Table1[[#This Row],[goal]]</f>
        <v>0.89866666666666661</v>
      </c>
      <c r="G56" t="s">
        <v>14</v>
      </c>
      <c r="H56">
        <f>IF(Table1[[#This Row],[backers_count]]&gt;0, Table1[[#This Row],[pledged]]/Table1[[#This Row],[backers_count]], 0)</f>
        <v>44.93333333333333</v>
      </c>
      <c r="I56">
        <v>120</v>
      </c>
      <c r="J56" t="s">
        <v>21</v>
      </c>
      <c r="K56" t="s">
        <v>22</v>
      </c>
      <c r="L56">
        <v>1520748000</v>
      </c>
      <c r="M56" s="8">
        <f>(((Table1[[#This Row],[launched_at]]/60)/60)/24)+DATE(1970,1,1)</f>
        <v>43170.25</v>
      </c>
      <c r="N56">
        <v>1521262800</v>
      </c>
      <c r="O56" s="8">
        <f>(((Table1[[#This Row],[deadline]]/60)/60)/24)+DATE(1970,1,1)</f>
        <v>43176.208333333328</v>
      </c>
      <c r="P56" t="b">
        <v>0</v>
      </c>
      <c r="Q56" t="b">
        <v>0</v>
      </c>
      <c r="R56" t="s">
        <v>65</v>
      </c>
      <c r="S56" t="str">
        <f>_xlfn.TEXTBEFORE(Table1[[#This Row],[category &amp; sub-category]], "/")</f>
        <v>technology</v>
      </c>
      <c r="T56" t="str">
        <f>_xlfn.TEXTAFTER(Table1[[#This Row],[category &amp; sub-category]], "/")</f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Table1[[#This Row],[pledged]]/Table1[[#This Row],[goal]]</f>
        <v>1.7796969696969698</v>
      </c>
      <c r="G57" t="s">
        <v>20</v>
      </c>
      <c r="H57">
        <f>IF(Table1[[#This Row],[backers_count]]&gt;0, Table1[[#This Row],[pledged]]/Table1[[#This Row],[backers_count]], 0)</f>
        <v>89.664122137404576</v>
      </c>
      <c r="I57">
        <v>131</v>
      </c>
      <c r="J57" t="s">
        <v>21</v>
      </c>
      <c r="K57" t="s">
        <v>22</v>
      </c>
      <c r="L57">
        <v>1532926800</v>
      </c>
      <c r="M57" s="8">
        <f>(((Table1[[#This Row],[launched_at]]/60)/60)/24)+DATE(1970,1,1)</f>
        <v>43311.208333333328</v>
      </c>
      <c r="N57">
        <v>1533358800</v>
      </c>
      <c r="O57" s="8">
        <f>(((Table1[[#This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tr">
        <f>_xlfn.TEXTBEFORE(Table1[[#This Row],[category &amp; sub-category]], "/")</f>
        <v>music</v>
      </c>
      <c r="T57" t="str">
        <f>_xlfn.TEXTAFTER(Table1[[#This Row],[category &amp; sub-category]], "/")</f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Table1[[#This Row],[pledged]]/Table1[[#This Row],[goal]]</f>
        <v>1.436625</v>
      </c>
      <c r="G58" t="s">
        <v>20</v>
      </c>
      <c r="H58">
        <f>IF(Table1[[#This Row],[backers_count]]&gt;0, Table1[[#This Row],[pledged]]/Table1[[#This Row],[backers_count]], 0)</f>
        <v>70.079268292682926</v>
      </c>
      <c r="I58">
        <v>164</v>
      </c>
      <c r="J58" t="s">
        <v>21</v>
      </c>
      <c r="K58" t="s">
        <v>22</v>
      </c>
      <c r="L58">
        <v>1420869600</v>
      </c>
      <c r="M58" s="8">
        <f>(((Table1[[#This Row],[launched_at]]/60)/60)/24)+DATE(1970,1,1)</f>
        <v>42014.25</v>
      </c>
      <c r="N58">
        <v>1421474400</v>
      </c>
      <c r="O58" s="8">
        <f>(((Table1[[#This Row],[deadline]]/60)/60)/24)+DATE(1970,1,1)</f>
        <v>42021.25</v>
      </c>
      <c r="P58" t="b">
        <v>0</v>
      </c>
      <c r="Q58" t="b">
        <v>0</v>
      </c>
      <c r="R58" t="s">
        <v>65</v>
      </c>
      <c r="S58" t="str">
        <f>_xlfn.TEXTBEFORE(Table1[[#This Row],[category &amp; sub-category]], "/")</f>
        <v>technology</v>
      </c>
      <c r="T58" t="str">
        <f>_xlfn.TEXTAFTER(Table1[[#This Row],[category &amp; sub-category]], "/")</f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Table1[[#This Row],[pledged]]/Table1[[#This Row],[goal]]</f>
        <v>2.1527586206896552</v>
      </c>
      <c r="G59" t="s">
        <v>20</v>
      </c>
      <c r="H59">
        <f>IF(Table1[[#This Row],[backers_count]]&gt;0, Table1[[#This Row],[pledged]]/Table1[[#This Row],[backers_count]], 0)</f>
        <v>31.059701492537314</v>
      </c>
      <c r="I59">
        <v>201</v>
      </c>
      <c r="J59" t="s">
        <v>21</v>
      </c>
      <c r="K59" t="s">
        <v>22</v>
      </c>
      <c r="L59">
        <v>1504242000</v>
      </c>
      <c r="M59" s="8">
        <f>(((Table1[[#This Row],[launched_at]]/60)/60)/24)+DATE(1970,1,1)</f>
        <v>42979.208333333328</v>
      </c>
      <c r="N59">
        <v>1505278800</v>
      </c>
      <c r="O59" s="8">
        <f>(((Table1[[#This Row],[deadline]]/60)/60)/24)+DATE(1970,1,1)</f>
        <v>42991.208333333328</v>
      </c>
      <c r="P59" t="b">
        <v>0</v>
      </c>
      <c r="Q59" t="b">
        <v>0</v>
      </c>
      <c r="R59" t="s">
        <v>89</v>
      </c>
      <c r="S59" t="str">
        <f>_xlfn.TEXTBEFORE(Table1[[#This Row],[category &amp; sub-category]], "/")</f>
        <v>games</v>
      </c>
      <c r="T59" t="str">
        <f>_xlfn.TEXTAFTER(Table1[[#This Row],[category &amp; sub-category]], "/")</f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Table1[[#This Row],[pledged]]/Table1[[#This Row],[goal]]</f>
        <v>2.2711111111111113</v>
      </c>
      <c r="G60" t="s">
        <v>20</v>
      </c>
      <c r="H60">
        <f>IF(Table1[[#This Row],[backers_count]]&gt;0, Table1[[#This Row],[pledged]]/Table1[[#This Row],[backers_count]], 0)</f>
        <v>29.061611374407583</v>
      </c>
      <c r="I60">
        <v>211</v>
      </c>
      <c r="J60" t="s">
        <v>21</v>
      </c>
      <c r="K60" t="s">
        <v>22</v>
      </c>
      <c r="L60">
        <v>1442811600</v>
      </c>
      <c r="M60" s="8">
        <f>(((Table1[[#This Row],[launched_at]]/60)/60)/24)+DATE(1970,1,1)</f>
        <v>42268.208333333328</v>
      </c>
      <c r="N60">
        <v>1443934800</v>
      </c>
      <c r="O60" s="8">
        <f>(((Table1[[#This Row],[deadline]]/60)/60)/24)+DATE(1970,1,1)</f>
        <v>42281.208333333328</v>
      </c>
      <c r="P60" t="b">
        <v>0</v>
      </c>
      <c r="Q60" t="b">
        <v>0</v>
      </c>
      <c r="R60" t="s">
        <v>33</v>
      </c>
      <c r="S60" t="str">
        <f>_xlfn.TEXTBEFORE(Table1[[#This Row],[category &amp; sub-category]], "/")</f>
        <v>theater</v>
      </c>
      <c r="T60" t="str">
        <f>_xlfn.TEXTAFTER(Table1[[#This Row],[category &amp; sub-category]], "/")</f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Table1[[#This Row],[pledged]]/Table1[[#This Row],[goal]]</f>
        <v>2.7507142857142859</v>
      </c>
      <c r="G61" t="s">
        <v>20</v>
      </c>
      <c r="H61">
        <f>IF(Table1[[#This Row],[backers_count]]&gt;0, Table1[[#This Row],[pledged]]/Table1[[#This Row],[backers_count]], 0)</f>
        <v>30.0859375</v>
      </c>
      <c r="I61">
        <v>128</v>
      </c>
      <c r="J61" t="s">
        <v>21</v>
      </c>
      <c r="K61" t="s">
        <v>22</v>
      </c>
      <c r="L61">
        <v>1497243600</v>
      </c>
      <c r="M61" s="8">
        <f>(((Table1[[#This Row],[launched_at]]/60)/60)/24)+DATE(1970,1,1)</f>
        <v>42898.208333333328</v>
      </c>
      <c r="N61">
        <v>1498539600</v>
      </c>
      <c r="O61" s="8">
        <f>(((Table1[[#This Row],[deadline]]/60)/60)/24)+DATE(1970,1,1)</f>
        <v>42913.208333333328</v>
      </c>
      <c r="P61" t="b">
        <v>0</v>
      </c>
      <c r="Q61" t="b">
        <v>1</v>
      </c>
      <c r="R61" t="s">
        <v>33</v>
      </c>
      <c r="S61" t="str">
        <f>_xlfn.TEXTBEFORE(Table1[[#This Row],[category &amp; sub-category]], "/")</f>
        <v>theater</v>
      </c>
      <c r="T61" t="str">
        <f>_xlfn.TEXTAFTER(Table1[[#This Row],[category &amp; sub-category]], "/")</f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Table1[[#This Row],[pledged]]/Table1[[#This Row],[goal]]</f>
        <v>1.4437048832271762</v>
      </c>
      <c r="G62" t="s">
        <v>20</v>
      </c>
      <c r="H62">
        <f>IF(Table1[[#This Row],[backers_count]]&gt;0, Table1[[#This Row],[pledged]]/Table1[[#This Row],[backers_count]], 0)</f>
        <v>84.998125000000002</v>
      </c>
      <c r="I62">
        <v>1600</v>
      </c>
      <c r="J62" t="s">
        <v>15</v>
      </c>
      <c r="K62" t="s">
        <v>16</v>
      </c>
      <c r="L62">
        <v>1342501200</v>
      </c>
      <c r="M62" s="8">
        <f>(((Table1[[#This Row],[launched_at]]/60)/60)/24)+DATE(1970,1,1)</f>
        <v>41107.208333333336</v>
      </c>
      <c r="N62">
        <v>1342760400</v>
      </c>
      <c r="O62" s="8">
        <f>(((Table1[[#This Row],[deadline]]/60)/60)/24)+DATE(1970,1,1)</f>
        <v>41110.208333333336</v>
      </c>
      <c r="P62" t="b">
        <v>0</v>
      </c>
      <c r="Q62" t="b">
        <v>0</v>
      </c>
      <c r="R62" t="s">
        <v>33</v>
      </c>
      <c r="S62" t="str">
        <f>_xlfn.TEXTBEFORE(Table1[[#This Row],[category &amp; sub-category]], "/")</f>
        <v>theater</v>
      </c>
      <c r="T62" t="str">
        <f>_xlfn.TEXTAFTER(Table1[[#This Row],[category &amp; sub-category]], "/")</f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Table1[[#This Row],[pledged]]/Table1[[#This Row],[goal]]</f>
        <v>0.92745983935742971</v>
      </c>
      <c r="G63" t="s">
        <v>14</v>
      </c>
      <c r="H63">
        <f>IF(Table1[[#This Row],[backers_count]]&gt;0, Table1[[#This Row],[pledged]]/Table1[[#This Row],[backers_count]], 0)</f>
        <v>82.001775410563695</v>
      </c>
      <c r="I63">
        <v>2253</v>
      </c>
      <c r="J63" t="s">
        <v>15</v>
      </c>
      <c r="K63" t="s">
        <v>16</v>
      </c>
      <c r="L63">
        <v>1298268000</v>
      </c>
      <c r="M63" s="8">
        <f>(((Table1[[#This Row],[launched_at]]/60)/60)/24)+DATE(1970,1,1)</f>
        <v>40595.25</v>
      </c>
      <c r="N63">
        <v>1301720400</v>
      </c>
      <c r="O63" s="8">
        <f>(((Table1[[#This Row],[deadline]]/60)/60)/24)+DATE(1970,1,1)</f>
        <v>40635.208333333336</v>
      </c>
      <c r="P63" t="b">
        <v>0</v>
      </c>
      <c r="Q63" t="b">
        <v>0</v>
      </c>
      <c r="R63" t="s">
        <v>33</v>
      </c>
      <c r="S63" t="str">
        <f>_xlfn.TEXTBEFORE(Table1[[#This Row],[category &amp; sub-category]], "/")</f>
        <v>theater</v>
      </c>
      <c r="T63" t="str">
        <f>_xlfn.TEXTAFTER(Table1[[#This Row],[category &amp; sub-category]], "/")</f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Table1[[#This Row],[pledged]]/Table1[[#This Row],[goal]]</f>
        <v>7.226</v>
      </c>
      <c r="G64" t="s">
        <v>20</v>
      </c>
      <c r="H64">
        <f>IF(Table1[[#This Row],[backers_count]]&gt;0, Table1[[#This Row],[pledged]]/Table1[[#This Row],[backers_count]], 0)</f>
        <v>58.040160642570278</v>
      </c>
      <c r="I64">
        <v>249</v>
      </c>
      <c r="J64" t="s">
        <v>21</v>
      </c>
      <c r="K64" t="s">
        <v>22</v>
      </c>
      <c r="L64">
        <v>1433480400</v>
      </c>
      <c r="M64" s="8">
        <f>(((Table1[[#This Row],[launched_at]]/60)/60)/24)+DATE(1970,1,1)</f>
        <v>42160.208333333328</v>
      </c>
      <c r="N64">
        <v>1433566800</v>
      </c>
      <c r="O64" s="8">
        <f>(((Table1[[#This Row],[deadline]]/60)/60)/24)+DATE(1970,1,1)</f>
        <v>42161.208333333328</v>
      </c>
      <c r="P64" t="b">
        <v>0</v>
      </c>
      <c r="Q64" t="b">
        <v>0</v>
      </c>
      <c r="R64" t="s">
        <v>28</v>
      </c>
      <c r="S64" t="str">
        <f>_xlfn.TEXTBEFORE(Table1[[#This Row],[category &amp; sub-category]], "/")</f>
        <v>technology</v>
      </c>
      <c r="T64" t="str">
        <f>_xlfn.TEXTAFTER(Table1[[#This Row],[category &amp; sub-category]], "/")</f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Table1[[#This Row],[pledged]]/Table1[[#This Row],[goal]]</f>
        <v>0.11851063829787234</v>
      </c>
      <c r="G65" t="s">
        <v>14</v>
      </c>
      <c r="H65">
        <f>IF(Table1[[#This Row],[backers_count]]&gt;0, Table1[[#This Row],[pledged]]/Table1[[#This Row],[backers_count]], 0)</f>
        <v>111.4</v>
      </c>
      <c r="I65">
        <v>5</v>
      </c>
      <c r="J65" t="s">
        <v>21</v>
      </c>
      <c r="K65" t="s">
        <v>22</v>
      </c>
      <c r="L65">
        <v>1493355600</v>
      </c>
      <c r="M65" s="8">
        <f>(((Table1[[#This Row],[launched_at]]/60)/60)/24)+DATE(1970,1,1)</f>
        <v>42853.208333333328</v>
      </c>
      <c r="N65">
        <v>1493874000</v>
      </c>
      <c r="O65" s="8">
        <f>(((Table1[[#This Row],[deadline]]/60)/60)/24)+DATE(1970,1,1)</f>
        <v>42859.208333333328</v>
      </c>
      <c r="P65" t="b">
        <v>0</v>
      </c>
      <c r="Q65" t="b">
        <v>0</v>
      </c>
      <c r="R65" t="s">
        <v>33</v>
      </c>
      <c r="S65" t="str">
        <f>_xlfn.TEXTBEFORE(Table1[[#This Row],[category &amp; sub-category]], "/")</f>
        <v>theater</v>
      </c>
      <c r="T65" t="str">
        <f>_xlfn.TEXTAFTER(Table1[[#This Row],[category &amp; sub-category]], "/")</f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Table1[[#This Row],[pledged]]/Table1[[#This Row],[goal]]</f>
        <v>0.97642857142857142</v>
      </c>
      <c r="G66" t="s">
        <v>14</v>
      </c>
      <c r="H66">
        <f>IF(Table1[[#This Row],[backers_count]]&gt;0, Table1[[#This Row],[pledged]]/Table1[[#This Row],[backers_count]], 0)</f>
        <v>71.94736842105263</v>
      </c>
      <c r="I66">
        <v>38</v>
      </c>
      <c r="J66" t="s">
        <v>21</v>
      </c>
      <c r="K66" t="s">
        <v>22</v>
      </c>
      <c r="L66">
        <v>1530507600</v>
      </c>
      <c r="M66" s="8">
        <f>(((Table1[[#This Row],[launched_at]]/60)/60)/24)+DATE(1970,1,1)</f>
        <v>43283.208333333328</v>
      </c>
      <c r="N66">
        <v>1531803600</v>
      </c>
      <c r="O66" s="8">
        <f>(((Table1[[#This Row],[deadline]]/60)/60)/24)+DATE(1970,1,1)</f>
        <v>43298.208333333328</v>
      </c>
      <c r="P66" t="b">
        <v>0</v>
      </c>
      <c r="Q66" t="b">
        <v>1</v>
      </c>
      <c r="R66" t="s">
        <v>28</v>
      </c>
      <c r="S66" t="str">
        <f>_xlfn.TEXTBEFORE(Table1[[#This Row],[category &amp; sub-category]], "/")</f>
        <v>technology</v>
      </c>
      <c r="T66" t="str">
        <f>_xlfn.TEXTAFTER(Table1[[#This Row],[category &amp; sub-category]], "/")</f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Table1[[#This Row],[pledged]]/Table1[[#This Row],[goal]]</f>
        <v>2.3614754098360655</v>
      </c>
      <c r="G67" t="s">
        <v>20</v>
      </c>
      <c r="H67">
        <f>IF(Table1[[#This Row],[backers_count]]&gt;0, Table1[[#This Row],[pledged]]/Table1[[#This Row],[backers_count]], 0)</f>
        <v>61.038135593220339</v>
      </c>
      <c r="I67">
        <v>236</v>
      </c>
      <c r="J67" t="s">
        <v>21</v>
      </c>
      <c r="K67" t="s">
        <v>22</v>
      </c>
      <c r="L67">
        <v>1296108000</v>
      </c>
      <c r="M67" s="8">
        <f>(((Table1[[#This Row],[launched_at]]/60)/60)/24)+DATE(1970,1,1)</f>
        <v>40570.25</v>
      </c>
      <c r="N67">
        <v>1296712800</v>
      </c>
      <c r="O67" s="8">
        <f>(((Table1[[#This Row],[deadline]]/60)/60)/24)+DATE(1970,1,1)</f>
        <v>40577.25</v>
      </c>
      <c r="P67" t="b">
        <v>0</v>
      </c>
      <c r="Q67" t="b">
        <v>0</v>
      </c>
      <c r="R67" t="s">
        <v>33</v>
      </c>
      <c r="S67" t="str">
        <f>_xlfn.TEXTBEFORE(Table1[[#This Row],[category &amp; sub-category]], "/")</f>
        <v>theater</v>
      </c>
      <c r="T67" t="str">
        <f>_xlfn.TEXTAFTER(Table1[[#This Row],[category &amp; sub-category]], 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Table1[[#This Row],[pledged]]/Table1[[#This Row],[goal]]</f>
        <v>0.45068965517241377</v>
      </c>
      <c r="G68" t="s">
        <v>14</v>
      </c>
      <c r="H68">
        <f>IF(Table1[[#This Row],[backers_count]]&gt;0, Table1[[#This Row],[pledged]]/Table1[[#This Row],[backers_count]], 0)</f>
        <v>108.91666666666667</v>
      </c>
      <c r="I68">
        <v>12</v>
      </c>
      <c r="J68" t="s">
        <v>21</v>
      </c>
      <c r="K68" t="s">
        <v>22</v>
      </c>
      <c r="L68">
        <v>1428469200</v>
      </c>
      <c r="M68" s="8">
        <f>(((Table1[[#This Row],[launched_at]]/60)/60)/24)+DATE(1970,1,1)</f>
        <v>42102.208333333328</v>
      </c>
      <c r="N68">
        <v>1428901200</v>
      </c>
      <c r="O68" s="8">
        <f>(((Table1[[#This Row],[deadline]]/60)/60)/24)+DATE(1970,1,1)</f>
        <v>42107.208333333328</v>
      </c>
      <c r="P68" t="b">
        <v>0</v>
      </c>
      <c r="Q68" t="b">
        <v>1</v>
      </c>
      <c r="R68" t="s">
        <v>33</v>
      </c>
      <c r="S68" t="str">
        <f>_xlfn.TEXTBEFORE(Table1[[#This Row],[category &amp; sub-category]], "/")</f>
        <v>theater</v>
      </c>
      <c r="T68" t="str">
        <f>_xlfn.TEXTAFTER(Table1[[#This Row],[category &amp; sub-category]], "/")</f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Table1[[#This Row],[pledged]]/Table1[[#This Row],[goal]]</f>
        <v>1.6238567493112948</v>
      </c>
      <c r="G69" t="s">
        <v>20</v>
      </c>
      <c r="H69">
        <f>IF(Table1[[#This Row],[backers_count]]&gt;0, Table1[[#This Row],[pledged]]/Table1[[#This Row],[backers_count]], 0)</f>
        <v>29.001722017220171</v>
      </c>
      <c r="I69">
        <v>4065</v>
      </c>
      <c r="J69" t="s">
        <v>40</v>
      </c>
      <c r="K69" t="s">
        <v>41</v>
      </c>
      <c r="L69">
        <v>1264399200</v>
      </c>
      <c r="M69" s="8">
        <f>(((Table1[[#This Row],[launched_at]]/60)/60)/24)+DATE(1970,1,1)</f>
        <v>40203.25</v>
      </c>
      <c r="N69">
        <v>1264831200</v>
      </c>
      <c r="O69" s="8">
        <f>(((Table1[[#This Row],[deadline]]/60)/60)/24)+DATE(1970,1,1)</f>
        <v>40208.25</v>
      </c>
      <c r="P69" t="b">
        <v>0</v>
      </c>
      <c r="Q69" t="b">
        <v>1</v>
      </c>
      <c r="R69" t="s">
        <v>65</v>
      </c>
      <c r="S69" t="str">
        <f>_xlfn.TEXTBEFORE(Table1[[#This Row],[category &amp; sub-category]], "/")</f>
        <v>technology</v>
      </c>
      <c r="T69" t="str">
        <f>_xlfn.TEXTAFTER(Table1[[#This Row],[category &amp; sub-category]], "/")</f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Table1[[#This Row],[pledged]]/Table1[[#This Row],[goal]]</f>
        <v>2.5452631578947367</v>
      </c>
      <c r="G70" t="s">
        <v>20</v>
      </c>
      <c r="H70">
        <f>IF(Table1[[#This Row],[backers_count]]&gt;0, Table1[[#This Row],[pledged]]/Table1[[#This Row],[backers_count]], 0)</f>
        <v>58.975609756097562</v>
      </c>
      <c r="I70">
        <v>246</v>
      </c>
      <c r="J70" t="s">
        <v>107</v>
      </c>
      <c r="K70" t="s">
        <v>108</v>
      </c>
      <c r="L70">
        <v>1501131600</v>
      </c>
      <c r="M70" s="8">
        <f>(((Table1[[#This Row],[launched_at]]/60)/60)/24)+DATE(1970,1,1)</f>
        <v>42943.208333333328</v>
      </c>
      <c r="N70">
        <v>1505192400</v>
      </c>
      <c r="O70" s="8">
        <f>(((Table1[[#This Row],[deadline]]/60)/60)/24)+DATE(1970,1,1)</f>
        <v>42990.208333333328</v>
      </c>
      <c r="P70" t="b">
        <v>0</v>
      </c>
      <c r="Q70" t="b">
        <v>1</v>
      </c>
      <c r="R70" t="s">
        <v>33</v>
      </c>
      <c r="S70" t="str">
        <f>_xlfn.TEXTBEFORE(Table1[[#This Row],[category &amp; sub-category]], "/")</f>
        <v>theater</v>
      </c>
      <c r="T70" t="str">
        <f>_xlfn.TEXTAFTER(Table1[[#This Row],[category &amp; sub-category]], "/")</f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Table1[[#This Row],[pledged]]/Table1[[#This Row],[goal]]</f>
        <v>0.24063291139240506</v>
      </c>
      <c r="G71" t="s">
        <v>74</v>
      </c>
      <c r="H71">
        <f>IF(Table1[[#This Row],[backers_count]]&gt;0, Table1[[#This Row],[pledged]]/Table1[[#This Row],[backers_count]], 0)</f>
        <v>111.82352941176471</v>
      </c>
      <c r="I71">
        <v>17</v>
      </c>
      <c r="J71" t="s">
        <v>21</v>
      </c>
      <c r="K71" t="s">
        <v>22</v>
      </c>
      <c r="L71">
        <v>1292738400</v>
      </c>
      <c r="M71" s="8">
        <f>(((Table1[[#This Row],[launched_at]]/60)/60)/24)+DATE(1970,1,1)</f>
        <v>40531.25</v>
      </c>
      <c r="N71">
        <v>1295676000</v>
      </c>
      <c r="O71" s="8">
        <f>(((Table1[[#This Row],[deadline]]/60)/60)/24)+DATE(1970,1,1)</f>
        <v>40565.25</v>
      </c>
      <c r="P71" t="b">
        <v>0</v>
      </c>
      <c r="Q71" t="b">
        <v>0</v>
      </c>
      <c r="R71" t="s">
        <v>33</v>
      </c>
      <c r="S71" t="str">
        <f>_xlfn.TEXTBEFORE(Table1[[#This Row],[category &amp; sub-category]], "/")</f>
        <v>theater</v>
      </c>
      <c r="T71" t="str">
        <f>_xlfn.TEXTAFTER(Table1[[#This Row],[category &amp; sub-category]], "/")</f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Table1[[#This Row],[pledged]]/Table1[[#This Row],[goal]]</f>
        <v>1.2374140625000001</v>
      </c>
      <c r="G72" t="s">
        <v>20</v>
      </c>
      <c r="H72">
        <f>IF(Table1[[#This Row],[backers_count]]&gt;0, Table1[[#This Row],[pledged]]/Table1[[#This Row],[backers_count]], 0)</f>
        <v>63.995555555555555</v>
      </c>
      <c r="I72">
        <v>2475</v>
      </c>
      <c r="J72" t="s">
        <v>107</v>
      </c>
      <c r="K72" t="s">
        <v>108</v>
      </c>
      <c r="L72">
        <v>1288674000</v>
      </c>
      <c r="M72" s="8">
        <f>(((Table1[[#This Row],[launched_at]]/60)/60)/24)+DATE(1970,1,1)</f>
        <v>40484.208333333336</v>
      </c>
      <c r="N72">
        <v>1292911200</v>
      </c>
      <c r="O72" s="8">
        <f>(((Table1[[#This Row],[deadline]]/60)/60)/24)+DATE(1970,1,1)</f>
        <v>40533.25</v>
      </c>
      <c r="P72" t="b">
        <v>0</v>
      </c>
      <c r="Q72" t="b">
        <v>1</v>
      </c>
      <c r="R72" t="s">
        <v>33</v>
      </c>
      <c r="S72" t="str">
        <f>_xlfn.TEXTBEFORE(Table1[[#This Row],[category &amp; sub-category]], "/")</f>
        <v>theater</v>
      </c>
      <c r="T72" t="str">
        <f>_xlfn.TEXTAFTER(Table1[[#This Row],[category &amp; sub-category]], "/")</f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Table1[[#This Row],[pledged]]/Table1[[#This Row],[goal]]</f>
        <v>1.0806666666666667</v>
      </c>
      <c r="G73" t="s">
        <v>20</v>
      </c>
      <c r="H73">
        <f>IF(Table1[[#This Row],[backers_count]]&gt;0, Table1[[#This Row],[pledged]]/Table1[[#This Row],[backers_count]], 0)</f>
        <v>85.315789473684205</v>
      </c>
      <c r="I73">
        <v>76</v>
      </c>
      <c r="J73" t="s">
        <v>21</v>
      </c>
      <c r="K73" t="s">
        <v>22</v>
      </c>
      <c r="L73">
        <v>1575093600</v>
      </c>
      <c r="M73" s="8">
        <f>(((Table1[[#This Row],[launched_at]]/60)/60)/24)+DATE(1970,1,1)</f>
        <v>43799.25</v>
      </c>
      <c r="N73">
        <v>1575439200</v>
      </c>
      <c r="O73" s="8">
        <f>(((Table1[[#This Row],[deadline]]/60)/60)/24)+DATE(1970,1,1)</f>
        <v>43803.25</v>
      </c>
      <c r="P73" t="b">
        <v>0</v>
      </c>
      <c r="Q73" t="b">
        <v>0</v>
      </c>
      <c r="R73" t="s">
        <v>33</v>
      </c>
      <c r="S73" t="str">
        <f>_xlfn.TEXTBEFORE(Table1[[#This Row],[category &amp; sub-category]], "/")</f>
        <v>theater</v>
      </c>
      <c r="T73" t="str">
        <f>_xlfn.TEXTAFTER(Table1[[#This Row],[category &amp; sub-category]], "/")</f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Table1[[#This Row],[pledged]]/Table1[[#This Row],[goal]]</f>
        <v>6.7033333333333331</v>
      </c>
      <c r="G74" t="s">
        <v>20</v>
      </c>
      <c r="H74">
        <f>IF(Table1[[#This Row],[backers_count]]&gt;0, Table1[[#This Row],[pledged]]/Table1[[#This Row],[backers_count]], 0)</f>
        <v>74.481481481481481</v>
      </c>
      <c r="I74">
        <v>54</v>
      </c>
      <c r="J74" t="s">
        <v>21</v>
      </c>
      <c r="K74" t="s">
        <v>22</v>
      </c>
      <c r="L74">
        <v>1435726800</v>
      </c>
      <c r="M74" s="8">
        <f>(((Table1[[#This Row],[launched_at]]/60)/60)/24)+DATE(1970,1,1)</f>
        <v>42186.208333333328</v>
      </c>
      <c r="N74">
        <v>1438837200</v>
      </c>
      <c r="O74" s="8">
        <f>(((Table1[[#This Row],[deadline]]/60)/60)/24)+DATE(1970,1,1)</f>
        <v>42222.208333333328</v>
      </c>
      <c r="P74" t="b">
        <v>0</v>
      </c>
      <c r="Q74" t="b">
        <v>0</v>
      </c>
      <c r="R74" t="s">
        <v>71</v>
      </c>
      <c r="S74" t="str">
        <f>_xlfn.TEXTBEFORE(Table1[[#This Row],[category &amp; sub-category]], "/")</f>
        <v>film &amp; video</v>
      </c>
      <c r="T74" t="str">
        <f>_xlfn.TEXTAFTER(Table1[[#This Row],[category &amp; sub-category]], "/")</f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Table1[[#This Row],[pledged]]/Table1[[#This Row],[goal]]</f>
        <v>6.609285714285714</v>
      </c>
      <c r="G75" t="s">
        <v>20</v>
      </c>
      <c r="H75">
        <f>IF(Table1[[#This Row],[backers_count]]&gt;0, Table1[[#This Row],[pledged]]/Table1[[#This Row],[backers_count]], 0)</f>
        <v>105.14772727272727</v>
      </c>
      <c r="I75">
        <v>88</v>
      </c>
      <c r="J75" t="s">
        <v>21</v>
      </c>
      <c r="K75" t="s">
        <v>22</v>
      </c>
      <c r="L75">
        <v>1480226400</v>
      </c>
      <c r="M75" s="8">
        <f>(((Table1[[#This Row],[launched_at]]/60)/60)/24)+DATE(1970,1,1)</f>
        <v>42701.25</v>
      </c>
      <c r="N75">
        <v>1480485600</v>
      </c>
      <c r="O75" s="8">
        <f>(((Table1[[#This Row],[deadline]]/60)/60)/24)+DATE(1970,1,1)</f>
        <v>42704.25</v>
      </c>
      <c r="P75" t="b">
        <v>0</v>
      </c>
      <c r="Q75" t="b">
        <v>0</v>
      </c>
      <c r="R75" t="s">
        <v>159</v>
      </c>
      <c r="S75" t="str">
        <f>_xlfn.TEXTBEFORE(Table1[[#This Row],[category &amp; sub-category]], "/")</f>
        <v>music</v>
      </c>
      <c r="T75" t="str">
        <f>_xlfn.TEXTAFTER(Table1[[#This Row],[category &amp; sub-category]], "/")</f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Table1[[#This Row],[pledged]]/Table1[[#This Row],[goal]]</f>
        <v>1.2246153846153847</v>
      </c>
      <c r="G76" t="s">
        <v>20</v>
      </c>
      <c r="H76">
        <f>IF(Table1[[#This Row],[backers_count]]&gt;0, Table1[[#This Row],[pledged]]/Table1[[#This Row],[backers_count]], 0)</f>
        <v>56.188235294117646</v>
      </c>
      <c r="I76">
        <v>85</v>
      </c>
      <c r="J76" t="s">
        <v>40</v>
      </c>
      <c r="K76" t="s">
        <v>41</v>
      </c>
      <c r="L76">
        <v>1459054800</v>
      </c>
      <c r="M76" s="8">
        <f>(((Table1[[#This Row],[launched_at]]/60)/60)/24)+DATE(1970,1,1)</f>
        <v>42456.208333333328</v>
      </c>
      <c r="N76">
        <v>1459141200</v>
      </c>
      <c r="O76" s="8">
        <f>(((Table1[[#This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tr">
        <f>_xlfn.TEXTBEFORE(Table1[[#This Row],[category &amp; sub-category]], "/")</f>
        <v>music</v>
      </c>
      <c r="T76" t="str">
        <f>_xlfn.TEXTAFTER(Table1[[#This Row],[category &amp; sub-category]], "/")</f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Table1[[#This Row],[pledged]]/Table1[[#This Row],[goal]]</f>
        <v>1.5057731958762886</v>
      </c>
      <c r="G77" t="s">
        <v>20</v>
      </c>
      <c r="H77">
        <f>IF(Table1[[#This Row],[backers_count]]&gt;0, Table1[[#This Row],[pledged]]/Table1[[#This Row],[backers_count]], 0)</f>
        <v>85.917647058823533</v>
      </c>
      <c r="I77">
        <v>170</v>
      </c>
      <c r="J77" t="s">
        <v>21</v>
      </c>
      <c r="K77" t="s">
        <v>22</v>
      </c>
      <c r="L77">
        <v>1531630800</v>
      </c>
      <c r="M77" s="8">
        <f>(((Table1[[#This Row],[launched_at]]/60)/60)/24)+DATE(1970,1,1)</f>
        <v>43296.208333333328</v>
      </c>
      <c r="N77">
        <v>1532322000</v>
      </c>
      <c r="O77" s="8">
        <f>(((Table1[[#This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tr">
        <f>_xlfn.TEXTBEFORE(Table1[[#This Row],[category &amp; sub-category]], "/")</f>
        <v>photography</v>
      </c>
      <c r="T77" t="str">
        <f>_xlfn.TEXTAFTER(Table1[[#This Row],[category &amp; sub-category]], "/")</f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Table1[[#This Row],[pledged]]/Table1[[#This Row],[goal]]</f>
        <v>0.78106590724165992</v>
      </c>
      <c r="G78" t="s">
        <v>14</v>
      </c>
      <c r="H78">
        <f>IF(Table1[[#This Row],[backers_count]]&gt;0, Table1[[#This Row],[pledged]]/Table1[[#This Row],[backers_count]], 0)</f>
        <v>57.00296912114014</v>
      </c>
      <c r="I78">
        <v>1684</v>
      </c>
      <c r="J78" t="s">
        <v>21</v>
      </c>
      <c r="K78" t="s">
        <v>22</v>
      </c>
      <c r="L78">
        <v>1421992800</v>
      </c>
      <c r="M78" s="8">
        <f>(((Table1[[#This Row],[launched_at]]/60)/60)/24)+DATE(1970,1,1)</f>
        <v>42027.25</v>
      </c>
      <c r="N78">
        <v>1426222800</v>
      </c>
      <c r="O78" s="8">
        <f>(((Table1[[#This Row],[deadline]]/60)/60)/24)+DATE(1970,1,1)</f>
        <v>42076.208333333328</v>
      </c>
      <c r="P78" t="b">
        <v>1</v>
      </c>
      <c r="Q78" t="b">
        <v>1</v>
      </c>
      <c r="R78" t="s">
        <v>33</v>
      </c>
      <c r="S78" t="str">
        <f>_xlfn.TEXTBEFORE(Table1[[#This Row],[category &amp; sub-category]], "/")</f>
        <v>theater</v>
      </c>
      <c r="T78" t="str">
        <f>_xlfn.TEXTAFTER(Table1[[#This Row],[category &amp; sub-category]], "/")</f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Table1[[#This Row],[pledged]]/Table1[[#This Row],[goal]]</f>
        <v>0.46947368421052632</v>
      </c>
      <c r="G79" t="s">
        <v>14</v>
      </c>
      <c r="H79">
        <f>IF(Table1[[#This Row],[backers_count]]&gt;0, Table1[[#This Row],[pledged]]/Table1[[#This Row],[backers_count]], 0)</f>
        <v>79.642857142857139</v>
      </c>
      <c r="I79">
        <v>56</v>
      </c>
      <c r="J79" t="s">
        <v>21</v>
      </c>
      <c r="K79" t="s">
        <v>22</v>
      </c>
      <c r="L79">
        <v>1285563600</v>
      </c>
      <c r="M79" s="8">
        <f>(((Table1[[#This Row],[launched_at]]/60)/60)/24)+DATE(1970,1,1)</f>
        <v>40448.208333333336</v>
      </c>
      <c r="N79">
        <v>1286773200</v>
      </c>
      <c r="O79" s="8">
        <f>(((Table1[[#This Row],[deadline]]/60)/60)/24)+DATE(1970,1,1)</f>
        <v>40462.208333333336</v>
      </c>
      <c r="P79" t="b">
        <v>0</v>
      </c>
      <c r="Q79" t="b">
        <v>1</v>
      </c>
      <c r="R79" t="s">
        <v>71</v>
      </c>
      <c r="S79" t="str">
        <f>_xlfn.TEXTBEFORE(Table1[[#This Row],[category &amp; sub-category]], "/")</f>
        <v>film &amp; video</v>
      </c>
      <c r="T79" t="str">
        <f>_xlfn.TEXTAFTER(Table1[[#This Row],[category &amp; sub-category]], "/")</f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Table1[[#This Row],[pledged]]/Table1[[#This Row],[goal]]</f>
        <v>3.008</v>
      </c>
      <c r="G80" t="s">
        <v>20</v>
      </c>
      <c r="H80">
        <f>IF(Table1[[#This Row],[backers_count]]&gt;0, Table1[[#This Row],[pledged]]/Table1[[#This Row],[backers_count]], 0)</f>
        <v>41.018181818181816</v>
      </c>
      <c r="I80">
        <v>330</v>
      </c>
      <c r="J80" t="s">
        <v>21</v>
      </c>
      <c r="K80" t="s">
        <v>22</v>
      </c>
      <c r="L80">
        <v>1523854800</v>
      </c>
      <c r="M80" s="8">
        <f>(((Table1[[#This Row],[launched_at]]/60)/60)/24)+DATE(1970,1,1)</f>
        <v>43206.208333333328</v>
      </c>
      <c r="N80">
        <v>1523941200</v>
      </c>
      <c r="O80" s="8">
        <f>(((Table1[[#This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tr">
        <f>_xlfn.TEXTBEFORE(Table1[[#This Row],[category &amp; sub-category]], "/")</f>
        <v>publishing</v>
      </c>
      <c r="T80" t="str">
        <f>_xlfn.TEXTAFTER(Table1[[#This Row],[category &amp; sub-category]], "/")</f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Table1[[#This Row],[pledged]]/Table1[[#This Row],[goal]]</f>
        <v>0.6959861591695502</v>
      </c>
      <c r="G81" t="s">
        <v>14</v>
      </c>
      <c r="H81">
        <f>IF(Table1[[#This Row],[backers_count]]&gt;0, Table1[[#This Row],[pledged]]/Table1[[#This Row],[backers_count]], 0)</f>
        <v>48.004773269689736</v>
      </c>
      <c r="I81">
        <v>838</v>
      </c>
      <c r="J81" t="s">
        <v>21</v>
      </c>
      <c r="K81" t="s">
        <v>22</v>
      </c>
      <c r="L81">
        <v>1529125200</v>
      </c>
      <c r="M81" s="8">
        <f>(((Table1[[#This Row],[launched_at]]/60)/60)/24)+DATE(1970,1,1)</f>
        <v>43267.208333333328</v>
      </c>
      <c r="N81">
        <v>1529557200</v>
      </c>
      <c r="O81" s="8">
        <f>(((Table1[[#This Row],[deadline]]/60)/60)/24)+DATE(1970,1,1)</f>
        <v>43272.208333333328</v>
      </c>
      <c r="P81" t="b">
        <v>0</v>
      </c>
      <c r="Q81" t="b">
        <v>0</v>
      </c>
      <c r="R81" t="s">
        <v>33</v>
      </c>
      <c r="S81" t="str">
        <f>_xlfn.TEXTBEFORE(Table1[[#This Row],[category &amp; sub-category]], "/")</f>
        <v>theater</v>
      </c>
      <c r="T81" t="str">
        <f>_xlfn.TEXTAFTER(Table1[[#This Row],[category &amp; sub-category]], "/")</f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Table1[[#This Row],[pledged]]/Table1[[#This Row],[goal]]</f>
        <v>6.374545454545455</v>
      </c>
      <c r="G82" t="s">
        <v>20</v>
      </c>
      <c r="H82">
        <f>IF(Table1[[#This Row],[backers_count]]&gt;0, Table1[[#This Row],[pledged]]/Table1[[#This Row],[backers_count]], 0)</f>
        <v>55.212598425196852</v>
      </c>
      <c r="I82">
        <v>127</v>
      </c>
      <c r="J82" t="s">
        <v>21</v>
      </c>
      <c r="K82" t="s">
        <v>22</v>
      </c>
      <c r="L82">
        <v>1503982800</v>
      </c>
      <c r="M82" s="8">
        <f>(((Table1[[#This Row],[launched_at]]/60)/60)/24)+DATE(1970,1,1)</f>
        <v>42976.208333333328</v>
      </c>
      <c r="N82">
        <v>1506574800</v>
      </c>
      <c r="O82" s="8">
        <f>(((Table1[[#This Row],[deadline]]/60)/60)/24)+DATE(1970,1,1)</f>
        <v>43006.208333333328</v>
      </c>
      <c r="P82" t="b">
        <v>0</v>
      </c>
      <c r="Q82" t="b">
        <v>0</v>
      </c>
      <c r="R82" t="s">
        <v>89</v>
      </c>
      <c r="S82" t="str">
        <f>_xlfn.TEXTBEFORE(Table1[[#This Row],[category &amp; sub-category]], "/")</f>
        <v>games</v>
      </c>
      <c r="T82" t="str">
        <f>_xlfn.TEXTAFTER(Table1[[#This Row],[category &amp; sub-category]], "/")</f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Table1[[#This Row],[pledged]]/Table1[[#This Row],[goal]]</f>
        <v>2.253392857142857</v>
      </c>
      <c r="G83" t="s">
        <v>20</v>
      </c>
      <c r="H83">
        <f>IF(Table1[[#This Row],[backers_count]]&gt;0, Table1[[#This Row],[pledged]]/Table1[[#This Row],[backers_count]], 0)</f>
        <v>92.109489051094897</v>
      </c>
      <c r="I83">
        <v>411</v>
      </c>
      <c r="J83" t="s">
        <v>21</v>
      </c>
      <c r="K83" t="s">
        <v>22</v>
      </c>
      <c r="L83">
        <v>1511416800</v>
      </c>
      <c r="M83" s="8">
        <f>(((Table1[[#This Row],[launched_at]]/60)/60)/24)+DATE(1970,1,1)</f>
        <v>43062.25</v>
      </c>
      <c r="N83">
        <v>1513576800</v>
      </c>
      <c r="O83" s="8">
        <f>(((Table1[[#This Row],[deadline]]/60)/60)/24)+DATE(1970,1,1)</f>
        <v>43087.25</v>
      </c>
      <c r="P83" t="b">
        <v>0</v>
      </c>
      <c r="Q83" t="b">
        <v>0</v>
      </c>
      <c r="R83" t="s">
        <v>23</v>
      </c>
      <c r="S83" t="str">
        <f>_xlfn.TEXTBEFORE(Table1[[#This Row],[category &amp; sub-category]], "/")</f>
        <v>music</v>
      </c>
      <c r="T83" t="str">
        <f>_xlfn.TEXTAFTER(Table1[[#This Row],[category &amp; sub-category]], "/")</f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Table1[[#This Row],[pledged]]/Table1[[#This Row],[goal]]</f>
        <v>14.973000000000001</v>
      </c>
      <c r="G84" t="s">
        <v>20</v>
      </c>
      <c r="H84">
        <f>IF(Table1[[#This Row],[backers_count]]&gt;0, Table1[[#This Row],[pledged]]/Table1[[#This Row],[backers_count]], 0)</f>
        <v>83.183333333333337</v>
      </c>
      <c r="I84">
        <v>180</v>
      </c>
      <c r="J84" t="s">
        <v>40</v>
      </c>
      <c r="K84" t="s">
        <v>41</v>
      </c>
      <c r="L84">
        <v>1547704800</v>
      </c>
      <c r="M84" s="8">
        <f>(((Table1[[#This Row],[launched_at]]/60)/60)/24)+DATE(1970,1,1)</f>
        <v>43482.25</v>
      </c>
      <c r="N84">
        <v>1548309600</v>
      </c>
      <c r="O84" s="8">
        <f>(((Table1[[#This Row],[deadline]]/60)/60)/24)+DATE(1970,1,1)</f>
        <v>43489.25</v>
      </c>
      <c r="P84" t="b">
        <v>0</v>
      </c>
      <c r="Q84" t="b">
        <v>1</v>
      </c>
      <c r="R84" t="s">
        <v>89</v>
      </c>
      <c r="S84" t="str">
        <f>_xlfn.TEXTBEFORE(Table1[[#This Row],[category &amp; sub-category]], "/")</f>
        <v>games</v>
      </c>
      <c r="T84" t="str">
        <f>_xlfn.TEXTAFTER(Table1[[#This Row],[category &amp; sub-category]], "/")</f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Table1[[#This Row],[pledged]]/Table1[[#This Row],[goal]]</f>
        <v>0.37590225563909774</v>
      </c>
      <c r="G85" t="s">
        <v>14</v>
      </c>
      <c r="H85">
        <f>IF(Table1[[#This Row],[backers_count]]&gt;0, Table1[[#This Row],[pledged]]/Table1[[#This Row],[backers_count]], 0)</f>
        <v>39.996000000000002</v>
      </c>
      <c r="I85">
        <v>1000</v>
      </c>
      <c r="J85" t="s">
        <v>21</v>
      </c>
      <c r="K85" t="s">
        <v>22</v>
      </c>
      <c r="L85">
        <v>1469682000</v>
      </c>
      <c r="M85" s="8">
        <f>(((Table1[[#This Row],[launched_at]]/60)/60)/24)+DATE(1970,1,1)</f>
        <v>42579.208333333328</v>
      </c>
      <c r="N85">
        <v>1471582800</v>
      </c>
      <c r="O85" s="8">
        <f>(((Table1[[#This Row],[deadline]]/60)/60)/24)+DATE(1970,1,1)</f>
        <v>42601.208333333328</v>
      </c>
      <c r="P85" t="b">
        <v>0</v>
      </c>
      <c r="Q85" t="b">
        <v>0</v>
      </c>
      <c r="R85" t="s">
        <v>50</v>
      </c>
      <c r="S85" t="str">
        <f>_xlfn.TEXTBEFORE(Table1[[#This Row],[category &amp; sub-category]], "/")</f>
        <v>music</v>
      </c>
      <c r="T85" t="str">
        <f>_xlfn.TEXTAFTER(Table1[[#This Row],[category &amp; sub-category]], "/")</f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Table1[[#This Row],[pledged]]/Table1[[#This Row],[goal]]</f>
        <v>1.3236942675159236</v>
      </c>
      <c r="G86" t="s">
        <v>20</v>
      </c>
      <c r="H86">
        <f>IF(Table1[[#This Row],[backers_count]]&gt;0, Table1[[#This Row],[pledged]]/Table1[[#This Row],[backers_count]], 0)</f>
        <v>111.1336898395722</v>
      </c>
      <c r="I86">
        <v>374</v>
      </c>
      <c r="J86" t="s">
        <v>21</v>
      </c>
      <c r="K86" t="s">
        <v>22</v>
      </c>
      <c r="L86">
        <v>1343451600</v>
      </c>
      <c r="M86" s="8">
        <f>(((Table1[[#This Row],[launched_at]]/60)/60)/24)+DATE(1970,1,1)</f>
        <v>41118.208333333336</v>
      </c>
      <c r="N86">
        <v>1344315600</v>
      </c>
      <c r="O86" s="8">
        <f>(((Table1[[#This Row],[deadline]]/60)/60)/24)+DATE(1970,1,1)</f>
        <v>41128.208333333336</v>
      </c>
      <c r="P86" t="b">
        <v>0</v>
      </c>
      <c r="Q86" t="b">
        <v>0</v>
      </c>
      <c r="R86" t="s">
        <v>65</v>
      </c>
      <c r="S86" t="str">
        <f>_xlfn.TEXTBEFORE(Table1[[#This Row],[category &amp; sub-category]], "/")</f>
        <v>technology</v>
      </c>
      <c r="T86" t="str">
        <f>_xlfn.TEXTAFTER(Table1[[#This Row],[category &amp; sub-category]], "/")</f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Table1[[#This Row],[pledged]]/Table1[[#This Row],[goal]]</f>
        <v>1.3122448979591836</v>
      </c>
      <c r="G87" t="s">
        <v>20</v>
      </c>
      <c r="H87">
        <f>IF(Table1[[#This Row],[backers_count]]&gt;0, Table1[[#This Row],[pledged]]/Table1[[#This Row],[backers_count]], 0)</f>
        <v>90.563380281690144</v>
      </c>
      <c r="I87">
        <v>71</v>
      </c>
      <c r="J87" t="s">
        <v>26</v>
      </c>
      <c r="K87" t="s">
        <v>27</v>
      </c>
      <c r="L87">
        <v>1315717200</v>
      </c>
      <c r="M87" s="8">
        <f>(((Table1[[#This Row],[launched_at]]/60)/60)/24)+DATE(1970,1,1)</f>
        <v>40797.208333333336</v>
      </c>
      <c r="N87">
        <v>1316408400</v>
      </c>
      <c r="O87" s="8">
        <f>(((Table1[[#This Row],[deadline]]/60)/60)/24)+DATE(1970,1,1)</f>
        <v>40805.208333333336</v>
      </c>
      <c r="P87" t="b">
        <v>0</v>
      </c>
      <c r="Q87" t="b">
        <v>0</v>
      </c>
      <c r="R87" t="s">
        <v>60</v>
      </c>
      <c r="S87" t="str">
        <f>_xlfn.TEXTBEFORE(Table1[[#This Row],[category &amp; sub-category]], "/")</f>
        <v>music</v>
      </c>
      <c r="T87" t="str">
        <f>_xlfn.TEXTAFTER(Table1[[#This Row],[category &amp; sub-category]], "/")</f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Table1[[#This Row],[pledged]]/Table1[[#This Row],[goal]]</f>
        <v>1.6763513513513513</v>
      </c>
      <c r="G88" t="s">
        <v>20</v>
      </c>
      <c r="H88">
        <f>IF(Table1[[#This Row],[backers_count]]&gt;0, Table1[[#This Row],[pledged]]/Table1[[#This Row],[backers_count]], 0)</f>
        <v>61.108374384236456</v>
      </c>
      <c r="I88">
        <v>203</v>
      </c>
      <c r="J88" t="s">
        <v>21</v>
      </c>
      <c r="K88" t="s">
        <v>22</v>
      </c>
      <c r="L88">
        <v>1430715600</v>
      </c>
      <c r="M88" s="8">
        <f>(((Table1[[#This Row],[launched_at]]/60)/60)/24)+DATE(1970,1,1)</f>
        <v>42128.208333333328</v>
      </c>
      <c r="N88">
        <v>1431838800</v>
      </c>
      <c r="O88" s="8">
        <f>(((Table1[[#This Row],[deadline]]/60)/60)/24)+DATE(1970,1,1)</f>
        <v>42141.208333333328</v>
      </c>
      <c r="P88" t="b">
        <v>1</v>
      </c>
      <c r="Q88" t="b">
        <v>0</v>
      </c>
      <c r="R88" t="s">
        <v>33</v>
      </c>
      <c r="S88" t="str">
        <f>_xlfn.TEXTBEFORE(Table1[[#This Row],[category &amp; sub-category]], "/")</f>
        <v>theater</v>
      </c>
      <c r="T88" t="str">
        <f>_xlfn.TEXTAFTER(Table1[[#This Row],[category &amp; sub-category]], "/")</f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Table1[[#This Row],[pledged]]/Table1[[#This Row],[goal]]</f>
        <v>0.6198488664987406</v>
      </c>
      <c r="G89" t="s">
        <v>14</v>
      </c>
      <c r="H89">
        <f>IF(Table1[[#This Row],[backers_count]]&gt;0, Table1[[#This Row],[pledged]]/Table1[[#This Row],[backers_count]], 0)</f>
        <v>83.022941970310384</v>
      </c>
      <c r="I89">
        <v>1482</v>
      </c>
      <c r="J89" t="s">
        <v>26</v>
      </c>
      <c r="K89" t="s">
        <v>27</v>
      </c>
      <c r="L89">
        <v>1299564000</v>
      </c>
      <c r="M89" s="8">
        <f>(((Table1[[#This Row],[launched_at]]/60)/60)/24)+DATE(1970,1,1)</f>
        <v>40610.25</v>
      </c>
      <c r="N89">
        <v>1300510800</v>
      </c>
      <c r="O89" s="8">
        <f>(((Table1[[#This Row],[deadline]]/60)/60)/24)+DATE(1970,1,1)</f>
        <v>40621.208333333336</v>
      </c>
      <c r="P89" t="b">
        <v>0</v>
      </c>
      <c r="Q89" t="b">
        <v>1</v>
      </c>
      <c r="R89" t="s">
        <v>23</v>
      </c>
      <c r="S89" t="str">
        <f>_xlfn.TEXTBEFORE(Table1[[#This Row],[category &amp; sub-category]], "/")</f>
        <v>music</v>
      </c>
      <c r="T89" t="str">
        <f>_xlfn.TEXTAFTER(Table1[[#This Row],[category &amp; sub-category]], "/")</f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Table1[[#This Row],[pledged]]/Table1[[#This Row],[goal]]</f>
        <v>2.6074999999999999</v>
      </c>
      <c r="G90" t="s">
        <v>20</v>
      </c>
      <c r="H90">
        <f>IF(Table1[[#This Row],[backers_count]]&gt;0, Table1[[#This Row],[pledged]]/Table1[[#This Row],[backers_count]], 0)</f>
        <v>110.76106194690266</v>
      </c>
      <c r="I90">
        <v>113</v>
      </c>
      <c r="J90" t="s">
        <v>21</v>
      </c>
      <c r="K90" t="s">
        <v>22</v>
      </c>
      <c r="L90">
        <v>1429160400</v>
      </c>
      <c r="M90" s="8">
        <f>(((Table1[[#This Row],[launched_at]]/60)/60)/24)+DATE(1970,1,1)</f>
        <v>42110.208333333328</v>
      </c>
      <c r="N90">
        <v>1431061200</v>
      </c>
      <c r="O90" s="8">
        <f>(((Table1[[#This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tr">
        <f>_xlfn.TEXTBEFORE(Table1[[#This Row],[category &amp; sub-category]], "/")</f>
        <v>publishing</v>
      </c>
      <c r="T90" t="str">
        <f>_xlfn.TEXTAFTER(Table1[[#This Row],[category &amp; sub-category]], "/")</f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Table1[[#This Row],[pledged]]/Table1[[#This Row],[goal]]</f>
        <v>2.5258823529411765</v>
      </c>
      <c r="G91" t="s">
        <v>20</v>
      </c>
      <c r="H91">
        <f>IF(Table1[[#This Row],[backers_count]]&gt;0, Table1[[#This Row],[pledged]]/Table1[[#This Row],[backers_count]], 0)</f>
        <v>89.458333333333329</v>
      </c>
      <c r="I91">
        <v>96</v>
      </c>
      <c r="J91" t="s">
        <v>21</v>
      </c>
      <c r="K91" t="s">
        <v>22</v>
      </c>
      <c r="L91">
        <v>1271307600</v>
      </c>
      <c r="M91" s="8">
        <f>(((Table1[[#This Row],[launched_at]]/60)/60)/24)+DATE(1970,1,1)</f>
        <v>40283.208333333336</v>
      </c>
      <c r="N91">
        <v>1271480400</v>
      </c>
      <c r="O91" s="8">
        <f>(((Table1[[#This Row],[deadline]]/60)/60)/24)+DATE(1970,1,1)</f>
        <v>40285.208333333336</v>
      </c>
      <c r="P91" t="b">
        <v>0</v>
      </c>
      <c r="Q91" t="b">
        <v>0</v>
      </c>
      <c r="R91" t="s">
        <v>33</v>
      </c>
      <c r="S91" t="str">
        <f>_xlfn.TEXTBEFORE(Table1[[#This Row],[category &amp; sub-category]], "/")</f>
        <v>theater</v>
      </c>
      <c r="T91" t="str">
        <f>_xlfn.TEXTAFTER(Table1[[#This Row],[category &amp; sub-category]], "/")</f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Table1[[#This Row],[pledged]]/Table1[[#This Row],[goal]]</f>
        <v>0.7861538461538462</v>
      </c>
      <c r="G92" t="s">
        <v>14</v>
      </c>
      <c r="H92">
        <f>IF(Table1[[#This Row],[backers_count]]&gt;0, Table1[[#This Row],[pledged]]/Table1[[#This Row],[backers_count]], 0)</f>
        <v>57.849056603773583</v>
      </c>
      <c r="I92">
        <v>106</v>
      </c>
      <c r="J92" t="s">
        <v>21</v>
      </c>
      <c r="K92" t="s">
        <v>22</v>
      </c>
      <c r="L92">
        <v>1456380000</v>
      </c>
      <c r="M92" s="8">
        <f>(((Table1[[#This Row],[launched_at]]/60)/60)/24)+DATE(1970,1,1)</f>
        <v>42425.25</v>
      </c>
      <c r="N92">
        <v>1456380000</v>
      </c>
      <c r="O92" s="8">
        <f>(((Table1[[#This Row],[deadline]]/60)/60)/24)+DATE(1970,1,1)</f>
        <v>42425.25</v>
      </c>
      <c r="P92" t="b">
        <v>0</v>
      </c>
      <c r="Q92" t="b">
        <v>1</v>
      </c>
      <c r="R92" t="s">
        <v>33</v>
      </c>
      <c r="S92" t="str">
        <f>_xlfn.TEXTBEFORE(Table1[[#This Row],[category &amp; sub-category]], "/")</f>
        <v>theater</v>
      </c>
      <c r="T92" t="str">
        <f>_xlfn.TEXTAFTER(Table1[[#This Row],[category &amp; sub-category]], "/")</f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Table1[[#This Row],[pledged]]/Table1[[#This Row],[goal]]</f>
        <v>0.48404406999351912</v>
      </c>
      <c r="G93" t="s">
        <v>14</v>
      </c>
      <c r="H93">
        <f>IF(Table1[[#This Row],[backers_count]]&gt;0, Table1[[#This Row],[pledged]]/Table1[[#This Row],[backers_count]], 0)</f>
        <v>109.99705449189985</v>
      </c>
      <c r="I93">
        <v>679</v>
      </c>
      <c r="J93" t="s">
        <v>107</v>
      </c>
      <c r="K93" t="s">
        <v>108</v>
      </c>
      <c r="L93">
        <v>1470459600</v>
      </c>
      <c r="M93" s="8">
        <f>(((Table1[[#This Row],[launched_at]]/60)/60)/24)+DATE(1970,1,1)</f>
        <v>42588.208333333328</v>
      </c>
      <c r="N93">
        <v>1472878800</v>
      </c>
      <c r="O93" s="8">
        <f>(((Table1[[#This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tr">
        <f>_xlfn.TEXTBEFORE(Table1[[#This Row],[category &amp; sub-category]], "/")</f>
        <v>publishing</v>
      </c>
      <c r="T93" t="str">
        <f>_xlfn.TEXTAFTER(Table1[[#This Row],[category &amp; sub-category]], "/")</f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Table1[[#This Row],[pledged]]/Table1[[#This Row],[goal]]</f>
        <v>2.5887500000000001</v>
      </c>
      <c r="G94" t="s">
        <v>20</v>
      </c>
      <c r="H94">
        <f>IF(Table1[[#This Row],[backers_count]]&gt;0, Table1[[#This Row],[pledged]]/Table1[[#This Row],[backers_count]], 0)</f>
        <v>103.96586345381526</v>
      </c>
      <c r="I94">
        <v>498</v>
      </c>
      <c r="J94" t="s">
        <v>98</v>
      </c>
      <c r="K94" t="s">
        <v>99</v>
      </c>
      <c r="L94">
        <v>1277269200</v>
      </c>
      <c r="M94" s="8">
        <f>(((Table1[[#This Row],[launched_at]]/60)/60)/24)+DATE(1970,1,1)</f>
        <v>40352.208333333336</v>
      </c>
      <c r="N94">
        <v>1277355600</v>
      </c>
      <c r="O94" s="8">
        <f>(((Table1[[#This Row],[deadline]]/60)/60)/24)+DATE(1970,1,1)</f>
        <v>40353.208333333336</v>
      </c>
      <c r="P94" t="b">
        <v>0</v>
      </c>
      <c r="Q94" t="b">
        <v>1</v>
      </c>
      <c r="R94" t="s">
        <v>89</v>
      </c>
      <c r="S94" t="str">
        <f>_xlfn.TEXTBEFORE(Table1[[#This Row],[category &amp; sub-category]], "/")</f>
        <v>games</v>
      </c>
      <c r="T94" t="str">
        <f>_xlfn.TEXTAFTER(Table1[[#This Row],[category &amp; sub-category]], "/")</f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Table1[[#This Row],[pledged]]/Table1[[#This Row],[goal]]</f>
        <v>0.60548713235294116</v>
      </c>
      <c r="G95" t="s">
        <v>74</v>
      </c>
      <c r="H95">
        <f>IF(Table1[[#This Row],[backers_count]]&gt;0, Table1[[#This Row],[pledged]]/Table1[[#This Row],[backers_count]], 0)</f>
        <v>107.99508196721311</v>
      </c>
      <c r="I95">
        <v>610</v>
      </c>
      <c r="J95" t="s">
        <v>21</v>
      </c>
      <c r="K95" t="s">
        <v>22</v>
      </c>
      <c r="L95">
        <v>1350709200</v>
      </c>
      <c r="M95" s="8">
        <f>(((Table1[[#This Row],[launched_at]]/60)/60)/24)+DATE(1970,1,1)</f>
        <v>41202.208333333336</v>
      </c>
      <c r="N95">
        <v>1351054800</v>
      </c>
      <c r="O95" s="8">
        <f>(((Table1[[#This Row],[deadline]]/60)/60)/24)+DATE(1970,1,1)</f>
        <v>41206.208333333336</v>
      </c>
      <c r="P95" t="b">
        <v>0</v>
      </c>
      <c r="Q95" t="b">
        <v>1</v>
      </c>
      <c r="R95" t="s">
        <v>33</v>
      </c>
      <c r="S95" t="str">
        <f>_xlfn.TEXTBEFORE(Table1[[#This Row],[category &amp; sub-category]], "/")</f>
        <v>theater</v>
      </c>
      <c r="T95" t="str">
        <f>_xlfn.TEXTAFTER(Table1[[#This Row],[category &amp; sub-category]], "/")</f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Table1[[#This Row],[pledged]]/Table1[[#This Row],[goal]]</f>
        <v>3.036896551724138</v>
      </c>
      <c r="G96" t="s">
        <v>20</v>
      </c>
      <c r="H96">
        <f>IF(Table1[[#This Row],[backers_count]]&gt;0, Table1[[#This Row],[pledged]]/Table1[[#This Row],[backers_count]], 0)</f>
        <v>48.927777777777777</v>
      </c>
      <c r="I96">
        <v>180</v>
      </c>
      <c r="J96" t="s">
        <v>40</v>
      </c>
      <c r="K96" t="s">
        <v>41</v>
      </c>
      <c r="L96">
        <v>1554613200</v>
      </c>
      <c r="M96" s="8">
        <f>(((Table1[[#This Row],[launched_at]]/60)/60)/24)+DATE(1970,1,1)</f>
        <v>43562.208333333328</v>
      </c>
      <c r="N96">
        <v>1555563600</v>
      </c>
      <c r="O96" s="8">
        <f>(((Table1[[#This Row],[deadline]]/60)/60)/24)+DATE(1970,1,1)</f>
        <v>43573.208333333328</v>
      </c>
      <c r="P96" t="b">
        <v>0</v>
      </c>
      <c r="Q96" t="b">
        <v>0</v>
      </c>
      <c r="R96" t="s">
        <v>28</v>
      </c>
      <c r="S96" t="str">
        <f>_xlfn.TEXTBEFORE(Table1[[#This Row],[category &amp; sub-category]], "/")</f>
        <v>technology</v>
      </c>
      <c r="T96" t="str">
        <f>_xlfn.TEXTAFTER(Table1[[#This Row],[category &amp; sub-category]], "/")</f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Table1[[#This Row],[pledged]]/Table1[[#This Row],[goal]]</f>
        <v>1.1299999999999999</v>
      </c>
      <c r="G97" t="s">
        <v>20</v>
      </c>
      <c r="H97">
        <f>IF(Table1[[#This Row],[backers_count]]&gt;0, Table1[[#This Row],[pledged]]/Table1[[#This Row],[backers_count]], 0)</f>
        <v>37.666666666666664</v>
      </c>
      <c r="I97">
        <v>27</v>
      </c>
      <c r="J97" t="s">
        <v>21</v>
      </c>
      <c r="K97" t="s">
        <v>22</v>
      </c>
      <c r="L97">
        <v>1571029200</v>
      </c>
      <c r="M97" s="8">
        <f>(((Table1[[#This Row],[launched_at]]/60)/60)/24)+DATE(1970,1,1)</f>
        <v>43752.208333333328</v>
      </c>
      <c r="N97">
        <v>1571634000</v>
      </c>
      <c r="O97" s="8">
        <f>(((Table1[[#This Row],[deadline]]/60)/60)/24)+DATE(1970,1,1)</f>
        <v>43759.208333333328</v>
      </c>
      <c r="P97" t="b">
        <v>0</v>
      </c>
      <c r="Q97" t="b">
        <v>0</v>
      </c>
      <c r="R97" t="s">
        <v>42</v>
      </c>
      <c r="S97" t="str">
        <f>_xlfn.TEXTBEFORE(Table1[[#This Row],[category &amp; sub-category]], "/")</f>
        <v>film &amp; video</v>
      </c>
      <c r="T97" t="str">
        <f>_xlfn.TEXTAFTER(Table1[[#This Row],[category &amp; sub-category]], "/")</f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Table1[[#This Row],[pledged]]/Table1[[#This Row],[goal]]</f>
        <v>2.1737876614060259</v>
      </c>
      <c r="G98" t="s">
        <v>20</v>
      </c>
      <c r="H98">
        <f>IF(Table1[[#This Row],[backers_count]]&gt;0, Table1[[#This Row],[pledged]]/Table1[[#This Row],[backers_count]], 0)</f>
        <v>64.999141999141997</v>
      </c>
      <c r="I98">
        <v>2331</v>
      </c>
      <c r="J98" t="s">
        <v>21</v>
      </c>
      <c r="K98" t="s">
        <v>22</v>
      </c>
      <c r="L98">
        <v>1299736800</v>
      </c>
      <c r="M98" s="8">
        <f>(((Table1[[#This Row],[launched_at]]/60)/60)/24)+DATE(1970,1,1)</f>
        <v>40612.25</v>
      </c>
      <c r="N98">
        <v>1300856400</v>
      </c>
      <c r="O98" s="8">
        <f>(((Table1[[#This Row],[deadline]]/60)/60)/24)+DATE(1970,1,1)</f>
        <v>40625.208333333336</v>
      </c>
      <c r="P98" t="b">
        <v>0</v>
      </c>
      <c r="Q98" t="b">
        <v>0</v>
      </c>
      <c r="R98" t="s">
        <v>33</v>
      </c>
      <c r="S98" t="str">
        <f>_xlfn.TEXTBEFORE(Table1[[#This Row],[category &amp; sub-category]], "/")</f>
        <v>theater</v>
      </c>
      <c r="T98" t="str">
        <f>_xlfn.TEXTAFTER(Table1[[#This Row],[category &amp; sub-category]], "/")</f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Table1[[#This Row],[pledged]]/Table1[[#This Row],[goal]]</f>
        <v>9.2669230769230762</v>
      </c>
      <c r="G99" t="s">
        <v>20</v>
      </c>
      <c r="H99">
        <f>IF(Table1[[#This Row],[backers_count]]&gt;0, Table1[[#This Row],[pledged]]/Table1[[#This Row],[backers_count]], 0)</f>
        <v>106.61061946902655</v>
      </c>
      <c r="I99">
        <v>113</v>
      </c>
      <c r="J99" t="s">
        <v>21</v>
      </c>
      <c r="K99" t="s">
        <v>22</v>
      </c>
      <c r="L99">
        <v>1435208400</v>
      </c>
      <c r="M99" s="8">
        <f>(((Table1[[#This Row],[launched_at]]/60)/60)/24)+DATE(1970,1,1)</f>
        <v>42180.208333333328</v>
      </c>
      <c r="N99">
        <v>1439874000</v>
      </c>
      <c r="O99" s="8">
        <f>(((Table1[[#This Row],[deadline]]/60)/60)/24)+DATE(1970,1,1)</f>
        <v>42234.208333333328</v>
      </c>
      <c r="P99" t="b">
        <v>0</v>
      </c>
      <c r="Q99" t="b">
        <v>0</v>
      </c>
      <c r="R99" t="s">
        <v>17</v>
      </c>
      <c r="S99" t="str">
        <f>_xlfn.TEXTBEFORE(Table1[[#This Row],[category &amp; sub-category]], "/")</f>
        <v>food</v>
      </c>
      <c r="T99" t="str">
        <f>_xlfn.TEXTAFTER(Table1[[#This Row],[category &amp; sub-category]], "/")</f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Table1[[#This Row],[pledged]]/Table1[[#This Row],[goal]]</f>
        <v>0.33692229038854804</v>
      </c>
      <c r="G100" t="s">
        <v>14</v>
      </c>
      <c r="H100">
        <f>IF(Table1[[#This Row],[backers_count]]&gt;0, Table1[[#This Row],[pledged]]/Table1[[#This Row],[backers_count]], 0)</f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8">
        <f>(((Table1[[#This Row],[launched_at]]/60)/60)/24)+DATE(1970,1,1)</f>
        <v>42212.208333333328</v>
      </c>
      <c r="N100">
        <v>1438318800</v>
      </c>
      <c r="O100" s="8">
        <f>(((Table1[[#This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tr">
        <f>_xlfn.TEXTBEFORE(Table1[[#This Row],[category &amp; sub-category]], "/")</f>
        <v>games</v>
      </c>
      <c r="T100" t="str">
        <f>_xlfn.TEXTAFTER(Table1[[#This Row],[category &amp; sub-category]], "/")</f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Table1[[#This Row],[pledged]]/Table1[[#This Row],[goal]]</f>
        <v>1.9672368421052631</v>
      </c>
      <c r="G101" t="s">
        <v>20</v>
      </c>
      <c r="H101">
        <f>IF(Table1[[#This Row],[backers_count]]&gt;0, Table1[[#This Row],[pledged]]/Table1[[#This Row],[backers_count]], 0)</f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8">
        <f>(((Table1[[#This Row],[launched_at]]/60)/60)/24)+DATE(1970,1,1)</f>
        <v>41968.25</v>
      </c>
      <c r="N101">
        <v>1419400800</v>
      </c>
      <c r="O101" s="8">
        <f>(((Table1[[#This Row],[deadline]]/60)/60)/24)+DATE(1970,1,1)</f>
        <v>41997.25</v>
      </c>
      <c r="P101" t="b">
        <v>0</v>
      </c>
      <c r="Q101" t="b">
        <v>0</v>
      </c>
      <c r="R101" t="s">
        <v>33</v>
      </c>
      <c r="S101" t="str">
        <f>_xlfn.TEXTBEFORE(Table1[[#This Row],[category &amp; sub-category]], "/")</f>
        <v>theater</v>
      </c>
      <c r="T101" t="str">
        <f>_xlfn.TEXTAFTER(Table1[[#This Row],[category &amp; sub-category]], "/")</f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Table1[[#This Row],[pledged]]/Table1[[#This Row],[goal]]</f>
        <v>0.01</v>
      </c>
      <c r="G102" t="s">
        <v>14</v>
      </c>
      <c r="H102">
        <f>IF(Table1[[#This Row],[backers_count]]&gt;0, Table1[[#This Row],[pledged]]/Table1[[#This Row],[backers_count]], 0)</f>
        <v>1</v>
      </c>
      <c r="I102">
        <v>1</v>
      </c>
      <c r="J102" t="s">
        <v>21</v>
      </c>
      <c r="K102" t="s">
        <v>22</v>
      </c>
      <c r="L102">
        <v>1319000400</v>
      </c>
      <c r="M102" s="8">
        <f>(((Table1[[#This Row],[launched_at]]/60)/60)/24)+DATE(1970,1,1)</f>
        <v>40835.208333333336</v>
      </c>
      <c r="N102">
        <v>1320555600</v>
      </c>
      <c r="O102" s="8">
        <f>(((Table1[[#This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tr">
        <f>_xlfn.TEXTBEFORE(Table1[[#This Row],[category &amp; sub-category]], "/")</f>
        <v>theater</v>
      </c>
      <c r="T102" t="str">
        <f>_xlfn.TEXTAFTER(Table1[[#This Row],[category &amp; sub-category]], "/")</f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Table1[[#This Row],[pledged]]/Table1[[#This Row],[goal]]</f>
        <v>10.214444444444444</v>
      </c>
      <c r="G103" t="s">
        <v>20</v>
      </c>
      <c r="H103">
        <f>IF(Table1[[#This Row],[backers_count]]&gt;0, Table1[[#This Row],[pledged]]/Table1[[#This Row],[backers_count]], 0)</f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8">
        <f>(((Table1[[#This Row],[launched_at]]/60)/60)/24)+DATE(1970,1,1)</f>
        <v>42056.25</v>
      </c>
      <c r="N103">
        <v>1425103200</v>
      </c>
      <c r="O103" s="8">
        <f>(((Table1[[#This Row],[deadline]]/60)/60)/24)+DATE(1970,1,1)</f>
        <v>42063.25</v>
      </c>
      <c r="P103" t="b">
        <v>0</v>
      </c>
      <c r="Q103" t="b">
        <v>1</v>
      </c>
      <c r="R103" t="s">
        <v>50</v>
      </c>
      <c r="S103" t="str">
        <f>_xlfn.TEXTBEFORE(Table1[[#This Row],[category &amp; sub-category]], "/")</f>
        <v>music</v>
      </c>
      <c r="T103" t="str">
        <f>_xlfn.TEXTAFTER(Table1[[#This Row],[category &amp; sub-category]], "/")</f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Table1[[#This Row],[pledged]]/Table1[[#This Row],[goal]]</f>
        <v>2.8167567567567566</v>
      </c>
      <c r="G104" t="s">
        <v>20</v>
      </c>
      <c r="H104">
        <f>IF(Table1[[#This Row],[backers_count]]&gt;0, Table1[[#This Row],[pledged]]/Table1[[#This Row],[backers_count]], 0)</f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8">
        <f>(((Table1[[#This Row],[launched_at]]/60)/60)/24)+DATE(1970,1,1)</f>
        <v>43234.208333333328</v>
      </c>
      <c r="N104">
        <v>1526878800</v>
      </c>
      <c r="O104" s="8">
        <f>(((Table1[[#This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tr">
        <f>_xlfn.TEXTBEFORE(Table1[[#This Row],[category &amp; sub-category]], "/")</f>
        <v>technology</v>
      </c>
      <c r="T104" t="str">
        <f>_xlfn.TEXTAFTER(Table1[[#This Row],[category &amp; sub-category]], "/")</f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Table1[[#This Row],[pledged]]/Table1[[#This Row],[goal]]</f>
        <v>0.24610000000000001</v>
      </c>
      <c r="G105" t="s">
        <v>14</v>
      </c>
      <c r="H105">
        <f>IF(Table1[[#This Row],[backers_count]]&gt;0, Table1[[#This Row],[pledged]]/Table1[[#This Row],[backers_count]], 0)</f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8">
        <f>(((Table1[[#This Row],[launched_at]]/60)/60)/24)+DATE(1970,1,1)</f>
        <v>40475.208333333336</v>
      </c>
      <c r="N105">
        <v>1288674000</v>
      </c>
      <c r="O105" s="8">
        <f>(((Table1[[#This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tr">
        <f>_xlfn.TEXTBEFORE(Table1[[#This Row],[category &amp; sub-category]], "/")</f>
        <v>music</v>
      </c>
      <c r="T105" t="str">
        <f>_xlfn.TEXTAFTER(Table1[[#This Row],[category &amp; sub-category]], "/")</f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Table1[[#This Row],[pledged]]/Table1[[#This Row],[goal]]</f>
        <v>1.4314010067114094</v>
      </c>
      <c r="G106" t="s">
        <v>20</v>
      </c>
      <c r="H106">
        <f>IF(Table1[[#This Row],[backers_count]]&gt;0, Table1[[#This Row],[pledged]]/Table1[[#This Row],[backers_count]], 0)</f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8">
        <f>(((Table1[[#This Row],[launched_at]]/60)/60)/24)+DATE(1970,1,1)</f>
        <v>42878.208333333328</v>
      </c>
      <c r="N106">
        <v>1495602000</v>
      </c>
      <c r="O106" s="8">
        <f>(((Table1[[#This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tr">
        <f>_xlfn.TEXTBEFORE(Table1[[#This Row],[category &amp; sub-category]], "/")</f>
        <v>music</v>
      </c>
      <c r="T106" t="str">
        <f>_xlfn.TEXTAFTER(Table1[[#This Row],[category &amp; sub-category]], "/")</f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Table1[[#This Row],[pledged]]/Table1[[#This Row],[goal]]</f>
        <v>1.4454411764705883</v>
      </c>
      <c r="G107" t="s">
        <v>20</v>
      </c>
      <c r="H107">
        <f>IF(Table1[[#This Row],[backers_count]]&gt;0, Table1[[#This Row],[pledged]]/Table1[[#This Row],[backers_count]], 0)</f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8">
        <f>(((Table1[[#This Row],[launched_at]]/60)/60)/24)+DATE(1970,1,1)</f>
        <v>41366.208333333336</v>
      </c>
      <c r="N107">
        <v>1366434000</v>
      </c>
      <c r="O107" s="8">
        <f>(((Table1[[#This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tr">
        <f>_xlfn.TEXTBEFORE(Table1[[#This Row],[category &amp; sub-category]], "/")</f>
        <v>technology</v>
      </c>
      <c r="T107" t="str">
        <f>_xlfn.TEXTAFTER(Table1[[#This Row],[category &amp; sub-category]], "/")</f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Table1[[#This Row],[pledged]]/Table1[[#This Row],[goal]]</f>
        <v>3.5912820512820511</v>
      </c>
      <c r="G108" t="s">
        <v>20</v>
      </c>
      <c r="H108">
        <f>IF(Table1[[#This Row],[backers_count]]&gt;0, Table1[[#This Row],[pledged]]/Table1[[#This Row],[backers_count]], 0)</f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8">
        <f>(((Table1[[#This Row],[launched_at]]/60)/60)/24)+DATE(1970,1,1)</f>
        <v>43716.208333333328</v>
      </c>
      <c r="N108">
        <v>1568350800</v>
      </c>
      <c r="O108" s="8">
        <f>(((Table1[[#This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tr">
        <f>_xlfn.TEXTBEFORE(Table1[[#This Row],[category &amp; sub-category]], "/")</f>
        <v>theater</v>
      </c>
      <c r="T108" t="str">
        <f>_xlfn.TEXTAFTER(Table1[[#This Row],[category &amp; sub-category]], "/")</f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Table1[[#This Row],[pledged]]/Table1[[#This Row],[goal]]</f>
        <v>1.8648571428571428</v>
      </c>
      <c r="G109" t="s">
        <v>20</v>
      </c>
      <c r="H109">
        <f>IF(Table1[[#This Row],[backers_count]]&gt;0, Table1[[#This Row],[pledged]]/Table1[[#This Row],[backers_count]], 0)</f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8">
        <f>(((Table1[[#This Row],[launched_at]]/60)/60)/24)+DATE(1970,1,1)</f>
        <v>43213.208333333328</v>
      </c>
      <c r="N109">
        <v>1525928400</v>
      </c>
      <c r="O109" s="8">
        <f>(((Table1[[#This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tr">
        <f>_xlfn.TEXTBEFORE(Table1[[#This Row],[category &amp; sub-category]], "/")</f>
        <v>theater</v>
      </c>
      <c r="T109" t="str">
        <f>_xlfn.TEXTAFTER(Table1[[#This Row],[category &amp; sub-category]], "/")</f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Table1[[#This Row],[pledged]]/Table1[[#This Row],[goal]]</f>
        <v>5.9526666666666666</v>
      </c>
      <c r="G110" t="s">
        <v>20</v>
      </c>
      <c r="H110">
        <f>IF(Table1[[#This Row],[backers_count]]&gt;0, Table1[[#This Row],[pledged]]/Table1[[#This Row],[backers_count]], 0)</f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8">
        <f>(((Table1[[#This Row],[launched_at]]/60)/60)/24)+DATE(1970,1,1)</f>
        <v>41005.208333333336</v>
      </c>
      <c r="N110">
        <v>1336885200</v>
      </c>
      <c r="O110" s="8">
        <f>(((Table1[[#This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tr">
        <f>_xlfn.TEXTBEFORE(Table1[[#This Row],[category &amp; sub-category]], "/")</f>
        <v>film &amp; video</v>
      </c>
      <c r="T110" t="str">
        <f>_xlfn.TEXTAFTER(Table1[[#This Row],[category &amp; sub-category]], "/")</f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Table1[[#This Row],[pledged]]/Table1[[#This Row],[goal]]</f>
        <v>0.5921153846153846</v>
      </c>
      <c r="G111" t="s">
        <v>14</v>
      </c>
      <c r="H111">
        <f>IF(Table1[[#This Row],[backers_count]]&gt;0, Table1[[#This Row],[pledged]]/Table1[[#This Row],[backers_count]], 0)</f>
        <v>51.31666666666667</v>
      </c>
      <c r="I111">
        <v>60</v>
      </c>
      <c r="J111" t="s">
        <v>21</v>
      </c>
      <c r="K111" t="s">
        <v>22</v>
      </c>
      <c r="L111">
        <v>1389506400</v>
      </c>
      <c r="M111" s="8">
        <f>(((Table1[[#This Row],[launched_at]]/60)/60)/24)+DATE(1970,1,1)</f>
        <v>41651.25</v>
      </c>
      <c r="N111">
        <v>1389679200</v>
      </c>
      <c r="O111" s="8">
        <f>(((Table1[[#This Row],[deadline]]/60)/60)/24)+DATE(1970,1,1)</f>
        <v>41653.25</v>
      </c>
      <c r="P111" t="b">
        <v>0</v>
      </c>
      <c r="Q111" t="b">
        <v>0</v>
      </c>
      <c r="R111" t="s">
        <v>269</v>
      </c>
      <c r="S111" t="str">
        <f>_xlfn.TEXTBEFORE(Table1[[#This Row],[category &amp; sub-category]], "/")</f>
        <v>film &amp; video</v>
      </c>
      <c r="T111" t="str">
        <f>_xlfn.TEXTAFTER(Table1[[#This Row],[category &amp; sub-category]], "/")</f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Table1[[#This Row],[pledged]]/Table1[[#This Row],[goal]]</f>
        <v>0.14962780898876404</v>
      </c>
      <c r="G112" t="s">
        <v>14</v>
      </c>
      <c r="H112">
        <f>IF(Table1[[#This Row],[backers_count]]&gt;0, Table1[[#This Row],[pledged]]/Table1[[#This Row],[backers_count]], 0)</f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8">
        <f>(((Table1[[#This Row],[launched_at]]/60)/60)/24)+DATE(1970,1,1)</f>
        <v>43354.208333333328</v>
      </c>
      <c r="N112">
        <v>1538283600</v>
      </c>
      <c r="O112" s="8">
        <f>(((Table1[[#This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tr">
        <f>_xlfn.TEXTBEFORE(Table1[[#This Row],[category &amp; sub-category]], "/")</f>
        <v>food</v>
      </c>
      <c r="T112" t="str">
        <f>_xlfn.TEXTAFTER(Table1[[#This Row],[category &amp; sub-category]], "/")</f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Table1[[#This Row],[pledged]]/Table1[[#This Row],[goal]]</f>
        <v>1.1995602605863191</v>
      </c>
      <c r="G113" t="s">
        <v>20</v>
      </c>
      <c r="H113">
        <f>IF(Table1[[#This Row],[backers_count]]&gt;0, Table1[[#This Row],[pledged]]/Table1[[#This Row],[backers_count]], 0)</f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8">
        <f>(((Table1[[#This Row],[launched_at]]/60)/60)/24)+DATE(1970,1,1)</f>
        <v>41174.208333333336</v>
      </c>
      <c r="N113">
        <v>1348808400</v>
      </c>
      <c r="O113" s="8">
        <f>(((Table1[[#This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tr">
        <f>_xlfn.TEXTBEFORE(Table1[[#This Row],[category &amp; sub-category]], "/")</f>
        <v>publishing</v>
      </c>
      <c r="T113" t="str">
        <f>_xlfn.TEXTAFTER(Table1[[#This Row],[category &amp; sub-category]], "/")</f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Table1[[#This Row],[pledged]]/Table1[[#This Row],[goal]]</f>
        <v>2.6882978723404256</v>
      </c>
      <c r="G114" t="s">
        <v>20</v>
      </c>
      <c r="H114">
        <f>IF(Table1[[#This Row],[backers_count]]&gt;0, Table1[[#This Row],[pledged]]/Table1[[#This Row],[backers_count]], 0)</f>
        <v>35</v>
      </c>
      <c r="I114">
        <v>361</v>
      </c>
      <c r="J114" t="s">
        <v>26</v>
      </c>
      <c r="K114" t="s">
        <v>27</v>
      </c>
      <c r="L114">
        <v>1408856400</v>
      </c>
      <c r="M114" s="8">
        <f>(((Table1[[#This Row],[launched_at]]/60)/60)/24)+DATE(1970,1,1)</f>
        <v>41875.208333333336</v>
      </c>
      <c r="N114">
        <v>1410152400</v>
      </c>
      <c r="O114" s="8">
        <f>(((Table1[[#This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tr">
        <f>_xlfn.TEXTBEFORE(Table1[[#This Row],[category &amp; sub-category]], "/")</f>
        <v>technology</v>
      </c>
      <c r="T114" t="str">
        <f>_xlfn.TEXTAFTER(Table1[[#This Row],[category &amp; sub-category]], "/")</f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Table1[[#This Row],[pledged]]/Table1[[#This Row],[goal]]</f>
        <v>3.7687878787878786</v>
      </c>
      <c r="G115" t="s">
        <v>20</v>
      </c>
      <c r="H115">
        <f>IF(Table1[[#This Row],[backers_count]]&gt;0, Table1[[#This Row],[pledged]]/Table1[[#This Row],[backers_count]], 0)</f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8">
        <f>(((Table1[[#This Row],[launched_at]]/60)/60)/24)+DATE(1970,1,1)</f>
        <v>42990.208333333328</v>
      </c>
      <c r="N115">
        <v>1505797200</v>
      </c>
      <c r="O115" s="8">
        <f>(((Table1[[#This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tr">
        <f>_xlfn.TEXTBEFORE(Table1[[#This Row],[category &amp; sub-category]], "/")</f>
        <v>food</v>
      </c>
      <c r="T115" t="str">
        <f>_xlfn.TEXTAFTER(Table1[[#This Row],[category &amp; sub-category]], "/")</f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Table1[[#This Row],[pledged]]/Table1[[#This Row],[goal]]</f>
        <v>7.2715789473684209</v>
      </c>
      <c r="G116" t="s">
        <v>20</v>
      </c>
      <c r="H116">
        <f>IF(Table1[[#This Row],[backers_count]]&gt;0, Table1[[#This Row],[pledged]]/Table1[[#This Row],[backers_count]], 0)</f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8">
        <f>(((Table1[[#This Row],[launched_at]]/60)/60)/24)+DATE(1970,1,1)</f>
        <v>43564.208333333328</v>
      </c>
      <c r="N116">
        <v>1554872400</v>
      </c>
      <c r="O116" s="8">
        <f>(((Table1[[#This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tr">
        <f>_xlfn.TEXTBEFORE(Table1[[#This Row],[category &amp; sub-category]], "/")</f>
        <v>technology</v>
      </c>
      <c r="T116" t="str">
        <f>_xlfn.TEXTAFTER(Table1[[#This Row],[category &amp; sub-category]], "/")</f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Table1[[#This Row],[pledged]]/Table1[[#This Row],[goal]]</f>
        <v>0.87211757648470301</v>
      </c>
      <c r="G117" t="s">
        <v>14</v>
      </c>
      <c r="H117">
        <f>IF(Table1[[#This Row],[backers_count]]&gt;0, Table1[[#This Row],[pledged]]/Table1[[#This Row],[backers_count]], 0)</f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8">
        <f>(((Table1[[#This Row],[launched_at]]/60)/60)/24)+DATE(1970,1,1)</f>
        <v>43056.25</v>
      </c>
      <c r="N117">
        <v>1513922400</v>
      </c>
      <c r="O117" s="8">
        <f>(((Table1[[#This Row],[deadline]]/60)/60)/24)+DATE(1970,1,1)</f>
        <v>43091.25</v>
      </c>
      <c r="P117" t="b">
        <v>0</v>
      </c>
      <c r="Q117" t="b">
        <v>0</v>
      </c>
      <c r="R117" t="s">
        <v>119</v>
      </c>
      <c r="S117" t="str">
        <f>_xlfn.TEXTBEFORE(Table1[[#This Row],[category &amp; sub-category]], "/")</f>
        <v>publishing</v>
      </c>
      <c r="T117" t="str">
        <f>_xlfn.TEXTAFTER(Table1[[#This Row],[category &amp; sub-category]], "/")</f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Table1[[#This Row],[pledged]]/Table1[[#This Row],[goal]]</f>
        <v>0.88</v>
      </c>
      <c r="G118" t="s">
        <v>14</v>
      </c>
      <c r="H118">
        <f>IF(Table1[[#This Row],[backers_count]]&gt;0, Table1[[#This Row],[pledged]]/Table1[[#This Row],[backers_count]], 0)</f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8">
        <f>(((Table1[[#This Row],[launched_at]]/60)/60)/24)+DATE(1970,1,1)</f>
        <v>42265.208333333328</v>
      </c>
      <c r="N118">
        <v>1442638800</v>
      </c>
      <c r="O118" s="8">
        <f>(((Table1[[#This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tr">
        <f>_xlfn.TEXTBEFORE(Table1[[#This Row],[category &amp; sub-category]], "/")</f>
        <v>theater</v>
      </c>
      <c r="T118" t="str">
        <f>_xlfn.TEXTAFTER(Table1[[#This Row],[category &amp; sub-category]], "/")</f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Table1[[#This Row],[pledged]]/Table1[[#This Row],[goal]]</f>
        <v>1.7393877551020409</v>
      </c>
      <c r="G119" t="s">
        <v>20</v>
      </c>
      <c r="H119">
        <f>IF(Table1[[#This Row],[backers_count]]&gt;0, Table1[[#This Row],[pledged]]/Table1[[#This Row],[backers_count]], 0)</f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8">
        <f>(((Table1[[#This Row],[launched_at]]/60)/60)/24)+DATE(1970,1,1)</f>
        <v>40808.208333333336</v>
      </c>
      <c r="N119">
        <v>1317186000</v>
      </c>
      <c r="O119" s="8">
        <f>(((Table1[[#This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tr">
        <f>_xlfn.TEXTBEFORE(Table1[[#This Row],[category &amp; sub-category]], "/")</f>
        <v>film &amp; video</v>
      </c>
      <c r="T119" t="str">
        <f>_xlfn.TEXTAFTER(Table1[[#This Row],[category &amp; sub-category]], "/")</f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Table1[[#This Row],[pledged]]/Table1[[#This Row],[goal]]</f>
        <v>1.1761111111111111</v>
      </c>
      <c r="G120" t="s">
        <v>20</v>
      </c>
      <c r="H120">
        <f>IF(Table1[[#This Row],[backers_count]]&gt;0, Table1[[#This Row],[pledged]]/Table1[[#This Row],[backers_count]], 0)</f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8">
        <f>(((Table1[[#This Row],[launched_at]]/60)/60)/24)+DATE(1970,1,1)</f>
        <v>41665.25</v>
      </c>
      <c r="N120">
        <v>1391234400</v>
      </c>
      <c r="O120" s="8">
        <f>(((Table1[[#This Row],[deadline]]/60)/60)/24)+DATE(1970,1,1)</f>
        <v>41671.25</v>
      </c>
      <c r="P120" t="b">
        <v>0</v>
      </c>
      <c r="Q120" t="b">
        <v>0</v>
      </c>
      <c r="R120" t="s">
        <v>122</v>
      </c>
      <c r="S120" t="str">
        <f>_xlfn.TEXTBEFORE(Table1[[#This Row],[category &amp; sub-category]], "/")</f>
        <v>photography</v>
      </c>
      <c r="T120" t="str">
        <f>_xlfn.TEXTAFTER(Table1[[#This Row],[category &amp; sub-category]], "/")</f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Table1[[#This Row],[pledged]]/Table1[[#This Row],[goal]]</f>
        <v>2.1496</v>
      </c>
      <c r="G121" t="s">
        <v>20</v>
      </c>
      <c r="H121">
        <f>IF(Table1[[#This Row],[backers_count]]&gt;0, Table1[[#This Row],[pledged]]/Table1[[#This Row],[backers_count]], 0)</f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8">
        <f>(((Table1[[#This Row],[launched_at]]/60)/60)/24)+DATE(1970,1,1)</f>
        <v>41806.208333333336</v>
      </c>
      <c r="N121">
        <v>1404363600</v>
      </c>
      <c r="O121" s="8">
        <f>(((Table1[[#This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tr">
        <f>_xlfn.TEXTBEFORE(Table1[[#This Row],[category &amp; sub-category]], "/")</f>
        <v>film &amp; video</v>
      </c>
      <c r="T121" t="str">
        <f>_xlfn.TEXTAFTER(Table1[[#This Row],[category &amp; sub-category]], "/")</f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Table1[[#This Row],[pledged]]/Table1[[#This Row],[goal]]</f>
        <v>1.4949667110519307</v>
      </c>
      <c r="G122" t="s">
        <v>20</v>
      </c>
      <c r="H122">
        <f>IF(Table1[[#This Row],[backers_count]]&gt;0, Table1[[#This Row],[pledged]]/Table1[[#This Row],[backers_count]], 0)</f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8">
        <f>(((Table1[[#This Row],[launched_at]]/60)/60)/24)+DATE(1970,1,1)</f>
        <v>42111.208333333328</v>
      </c>
      <c r="N122">
        <v>1429592400</v>
      </c>
      <c r="O122" s="8">
        <f>(((Table1[[#This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tr">
        <f>_xlfn.TEXTBEFORE(Table1[[#This Row],[category &amp; sub-category]], "/")</f>
        <v>games</v>
      </c>
      <c r="T122" t="str">
        <f>_xlfn.TEXTAFTER(Table1[[#This Row],[category &amp; sub-category]], "/")</f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Table1[[#This Row],[pledged]]/Table1[[#This Row],[goal]]</f>
        <v>2.1933995584988963</v>
      </c>
      <c r="G123" t="s">
        <v>20</v>
      </c>
      <c r="H123">
        <f>IF(Table1[[#This Row],[backers_count]]&gt;0, Table1[[#This Row],[pledged]]/Table1[[#This Row],[backers_count]], 0)</f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8">
        <f>(((Table1[[#This Row],[launched_at]]/60)/60)/24)+DATE(1970,1,1)</f>
        <v>41917.208333333336</v>
      </c>
      <c r="N123">
        <v>1413608400</v>
      </c>
      <c r="O123" s="8">
        <f>(((Table1[[#This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tr">
        <f>_xlfn.TEXTBEFORE(Table1[[#This Row],[category &amp; sub-category]], "/")</f>
        <v>games</v>
      </c>
      <c r="T123" t="str">
        <f>_xlfn.TEXTAFTER(Table1[[#This Row],[category &amp; sub-category]], "/")</f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Table1[[#This Row],[pledged]]/Table1[[#This Row],[goal]]</f>
        <v>0.64367690058479532</v>
      </c>
      <c r="G124" t="s">
        <v>14</v>
      </c>
      <c r="H124">
        <f>IF(Table1[[#This Row],[backers_count]]&gt;0, Table1[[#This Row],[pledged]]/Table1[[#This Row],[backers_count]], 0)</f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8">
        <f>(((Table1[[#This Row],[launched_at]]/60)/60)/24)+DATE(1970,1,1)</f>
        <v>41970.25</v>
      </c>
      <c r="N124">
        <v>1419400800</v>
      </c>
      <c r="O124" s="8">
        <f>(((Table1[[#This Row],[deadline]]/60)/60)/24)+DATE(1970,1,1)</f>
        <v>41997.25</v>
      </c>
      <c r="P124" t="b">
        <v>0</v>
      </c>
      <c r="Q124" t="b">
        <v>0</v>
      </c>
      <c r="R124" t="s">
        <v>119</v>
      </c>
      <c r="S124" t="str">
        <f>_xlfn.TEXTBEFORE(Table1[[#This Row],[category &amp; sub-category]], "/")</f>
        <v>publishing</v>
      </c>
      <c r="T124" t="str">
        <f>_xlfn.TEXTAFTER(Table1[[#This Row],[category &amp; sub-category]], "/")</f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Table1[[#This Row],[pledged]]/Table1[[#This Row],[goal]]</f>
        <v>0.18622397298818233</v>
      </c>
      <c r="G125" t="s">
        <v>14</v>
      </c>
      <c r="H125">
        <f>IF(Table1[[#This Row],[backers_count]]&gt;0, Table1[[#This Row],[pledged]]/Table1[[#This Row],[backers_count]], 0)</f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8">
        <f>(((Table1[[#This Row],[launched_at]]/60)/60)/24)+DATE(1970,1,1)</f>
        <v>42332.25</v>
      </c>
      <c r="N125">
        <v>1448604000</v>
      </c>
      <c r="O125" s="8">
        <f>(((Table1[[#This Row],[deadline]]/60)/60)/24)+DATE(1970,1,1)</f>
        <v>42335.25</v>
      </c>
      <c r="P125" t="b">
        <v>1</v>
      </c>
      <c r="Q125" t="b">
        <v>0</v>
      </c>
      <c r="R125" t="s">
        <v>33</v>
      </c>
      <c r="S125" t="str">
        <f>_xlfn.TEXTBEFORE(Table1[[#This Row],[category &amp; sub-category]], "/")</f>
        <v>theater</v>
      </c>
      <c r="T125" t="str">
        <f>_xlfn.TEXTAFTER(Table1[[#This Row],[category &amp; sub-category]], "/")</f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Table1[[#This Row],[pledged]]/Table1[[#This Row],[goal]]</f>
        <v>3.6776923076923076</v>
      </c>
      <c r="G126" t="s">
        <v>20</v>
      </c>
      <c r="H126">
        <f>IF(Table1[[#This Row],[backers_count]]&gt;0, Table1[[#This Row],[pledged]]/Table1[[#This Row],[backers_count]], 0)</f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8">
        <f>(((Table1[[#This Row],[launched_at]]/60)/60)/24)+DATE(1970,1,1)</f>
        <v>43598.208333333328</v>
      </c>
      <c r="N126">
        <v>1562302800</v>
      </c>
      <c r="O126" s="8">
        <f>(((Table1[[#This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tr">
        <f>_xlfn.TEXTBEFORE(Table1[[#This Row],[category &amp; sub-category]], "/")</f>
        <v>photography</v>
      </c>
      <c r="T126" t="str">
        <f>_xlfn.TEXTAFTER(Table1[[#This Row],[category &amp; sub-category]], "/")</f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Table1[[#This Row],[pledged]]/Table1[[#This Row],[goal]]</f>
        <v>1.5990566037735849</v>
      </c>
      <c r="G127" t="s">
        <v>20</v>
      </c>
      <c r="H127">
        <f>IF(Table1[[#This Row],[backers_count]]&gt;0, Table1[[#This Row],[pledged]]/Table1[[#This Row],[backers_count]], 0)</f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8">
        <f>(((Table1[[#This Row],[launched_at]]/60)/60)/24)+DATE(1970,1,1)</f>
        <v>43362.208333333328</v>
      </c>
      <c r="N127">
        <v>1537678800</v>
      </c>
      <c r="O127" s="8">
        <f>(((Table1[[#This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tr">
        <f>_xlfn.TEXTBEFORE(Table1[[#This Row],[category &amp; sub-category]], "/")</f>
        <v>theater</v>
      </c>
      <c r="T127" t="str">
        <f>_xlfn.TEXTAFTER(Table1[[#This Row],[category &amp; sub-category]], "/")</f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Table1[[#This Row],[pledged]]/Table1[[#This Row],[goal]]</f>
        <v>0.38633185349611543</v>
      </c>
      <c r="G128" t="s">
        <v>14</v>
      </c>
      <c r="H128">
        <f>IF(Table1[[#This Row],[backers_count]]&gt;0, Table1[[#This Row],[pledged]]/Table1[[#This Row],[backers_count]], 0)</f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8">
        <f>(((Table1[[#This Row],[launched_at]]/60)/60)/24)+DATE(1970,1,1)</f>
        <v>42596.208333333328</v>
      </c>
      <c r="N128">
        <v>1473570000</v>
      </c>
      <c r="O128" s="8">
        <f>(((Table1[[#This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tr">
        <f>_xlfn.TEXTBEFORE(Table1[[#This Row],[category &amp; sub-category]], "/")</f>
        <v>theater</v>
      </c>
      <c r="T128" t="str">
        <f>_xlfn.TEXTAFTER(Table1[[#This Row],[category &amp; sub-category]], "/")</f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Table1[[#This Row],[pledged]]/Table1[[#This Row],[goal]]</f>
        <v>0.51421511627906979</v>
      </c>
      <c r="G129" t="s">
        <v>14</v>
      </c>
      <c r="H129">
        <f>IF(Table1[[#This Row],[backers_count]]&gt;0, Table1[[#This Row],[pledged]]/Table1[[#This Row],[backers_count]], 0)</f>
        <v>78.96875</v>
      </c>
      <c r="I129">
        <v>672</v>
      </c>
      <c r="J129" t="s">
        <v>15</v>
      </c>
      <c r="K129" t="s">
        <v>16</v>
      </c>
      <c r="L129">
        <v>1273640400</v>
      </c>
      <c r="M129" s="8">
        <f>(((Table1[[#This Row],[launched_at]]/60)/60)/24)+DATE(1970,1,1)</f>
        <v>40310.208333333336</v>
      </c>
      <c r="N129">
        <v>1273899600</v>
      </c>
      <c r="O129" s="8">
        <f>(((Table1[[#This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tr">
        <f>_xlfn.TEXTBEFORE(Table1[[#This Row],[category &amp; sub-category]], "/")</f>
        <v>theater</v>
      </c>
      <c r="T129" t="str">
        <f>_xlfn.TEXTAFTER(Table1[[#This Row],[category &amp; sub-category]], "/")</f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Table1[[#This Row],[pledged]]/Table1[[#This Row],[goal]]</f>
        <v>0.60334277620396604</v>
      </c>
      <c r="G130" t="s">
        <v>74</v>
      </c>
      <c r="H130">
        <f>IF(Table1[[#This Row],[backers_count]]&gt;0, Table1[[#This Row],[pledged]]/Table1[[#This Row],[backers_count]], 0)</f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8">
        <f>(((Table1[[#This Row],[launched_at]]/60)/60)/24)+DATE(1970,1,1)</f>
        <v>40417.208333333336</v>
      </c>
      <c r="N130">
        <v>1284008400</v>
      </c>
      <c r="O130" s="8">
        <f>(((Table1[[#This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tr">
        <f>_xlfn.TEXTBEFORE(Table1[[#This Row],[category &amp; sub-category]], "/")</f>
        <v>music</v>
      </c>
      <c r="T130" t="str">
        <f>_xlfn.TEXTAFTER(Table1[[#This Row],[category &amp; sub-category]], "/")</f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Table1[[#This Row],[pledged]]/Table1[[#This Row],[goal]]</f>
        <v>3.2026936026936029E-2</v>
      </c>
      <c r="G131" t="s">
        <v>74</v>
      </c>
      <c r="H131">
        <f>IF(Table1[[#This Row],[backers_count]]&gt;0, Table1[[#This Row],[pledged]]/Table1[[#This Row],[backers_count]], 0)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8">
        <f>(((Table1[[#This Row],[launched_at]]/60)/60)/24)+DATE(1970,1,1)</f>
        <v>42038.25</v>
      </c>
      <c r="N131">
        <v>1425103200</v>
      </c>
      <c r="O131" s="8">
        <f>(((Table1[[#This Row],[deadline]]/60)/60)/24)+DATE(1970,1,1)</f>
        <v>42063.25</v>
      </c>
      <c r="P131" t="b">
        <v>0</v>
      </c>
      <c r="Q131" t="b">
        <v>0</v>
      </c>
      <c r="R131" t="s">
        <v>17</v>
      </c>
      <c r="S131" t="str">
        <f>_xlfn.TEXTBEFORE(Table1[[#This Row],[category &amp; sub-category]], "/")</f>
        <v>food</v>
      </c>
      <c r="T131" t="str">
        <f>_xlfn.TEXTAFTER(Table1[[#This Row],[category &amp; sub-category]], "/")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Table1[[#This Row],[pledged]]/Table1[[#This Row],[goal]]</f>
        <v>1.5546875</v>
      </c>
      <c r="G132" t="s">
        <v>20</v>
      </c>
      <c r="H132">
        <f>IF(Table1[[#This Row],[backers_count]]&gt;0, Table1[[#This Row],[pledged]]/Table1[[#This Row],[backers_count]], 0)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8">
        <f>(((Table1[[#This Row],[launched_at]]/60)/60)/24)+DATE(1970,1,1)</f>
        <v>40842.208333333336</v>
      </c>
      <c r="N132">
        <v>1320991200</v>
      </c>
      <c r="O132" s="8">
        <f>(((Table1[[#This Row],[deadline]]/60)/60)/24)+DATE(1970,1,1)</f>
        <v>40858.25</v>
      </c>
      <c r="P132" t="b">
        <v>0</v>
      </c>
      <c r="Q132" t="b">
        <v>0</v>
      </c>
      <c r="R132" t="s">
        <v>53</v>
      </c>
      <c r="S132" t="str">
        <f>_xlfn.TEXTBEFORE(Table1[[#This Row],[category &amp; sub-category]], "/")</f>
        <v>film &amp; video</v>
      </c>
      <c r="T132" t="str">
        <f>_xlfn.TEXTAFTER(Table1[[#This Row],[category &amp; sub-category]], "/")</f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Table1[[#This Row],[pledged]]/Table1[[#This Row],[goal]]</f>
        <v>1.0085974499089254</v>
      </c>
      <c r="G133" t="s">
        <v>20</v>
      </c>
      <c r="H133">
        <f>IF(Table1[[#This Row],[backers_count]]&gt;0, Table1[[#This Row],[pledged]]/Table1[[#This Row],[backers_count]], 0)</f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8">
        <f>(((Table1[[#This Row],[launched_at]]/60)/60)/24)+DATE(1970,1,1)</f>
        <v>41607.25</v>
      </c>
      <c r="N133">
        <v>1386828000</v>
      </c>
      <c r="O133" s="8">
        <f>(((Table1[[#This Row],[deadline]]/60)/60)/24)+DATE(1970,1,1)</f>
        <v>41620.25</v>
      </c>
      <c r="P133" t="b">
        <v>0</v>
      </c>
      <c r="Q133" t="b">
        <v>0</v>
      </c>
      <c r="R133" t="s">
        <v>28</v>
      </c>
      <c r="S133" t="str">
        <f>_xlfn.TEXTBEFORE(Table1[[#This Row],[category &amp; sub-category]], "/")</f>
        <v>technology</v>
      </c>
      <c r="T133" t="str">
        <f>_xlfn.TEXTAFTER(Table1[[#This Row],[category &amp; sub-category]], "/")</f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Table1[[#This Row],[pledged]]/Table1[[#This Row],[goal]]</f>
        <v>1.1618181818181819</v>
      </c>
      <c r="G134" t="s">
        <v>20</v>
      </c>
      <c r="H134">
        <f>IF(Table1[[#This Row],[backers_count]]&gt;0, Table1[[#This Row],[pledged]]/Table1[[#This Row],[backers_count]], 0)</f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8">
        <f>(((Table1[[#This Row],[launched_at]]/60)/60)/24)+DATE(1970,1,1)</f>
        <v>43112.25</v>
      </c>
      <c r="N134">
        <v>1517119200</v>
      </c>
      <c r="O134" s="8">
        <f>(((Table1[[#This Row],[deadline]]/60)/60)/24)+DATE(1970,1,1)</f>
        <v>43128.25</v>
      </c>
      <c r="P134" t="b">
        <v>0</v>
      </c>
      <c r="Q134" t="b">
        <v>1</v>
      </c>
      <c r="R134" t="s">
        <v>33</v>
      </c>
      <c r="S134" t="str">
        <f>_xlfn.TEXTBEFORE(Table1[[#This Row],[category &amp; sub-category]], "/")</f>
        <v>theater</v>
      </c>
      <c r="T134" t="str">
        <f>_xlfn.TEXTAFTER(Table1[[#This Row],[category &amp; sub-category]], "/")</f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Table1[[#This Row],[pledged]]/Table1[[#This Row],[goal]]</f>
        <v>3.1077777777777778</v>
      </c>
      <c r="G135" t="s">
        <v>20</v>
      </c>
      <c r="H135">
        <f>IF(Table1[[#This Row],[backers_count]]&gt;0, Table1[[#This Row],[pledged]]/Table1[[#This Row],[backers_count]], 0)</f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8">
        <f>(((Table1[[#This Row],[launched_at]]/60)/60)/24)+DATE(1970,1,1)</f>
        <v>40767.208333333336</v>
      </c>
      <c r="N135">
        <v>1315026000</v>
      </c>
      <c r="O135" s="8">
        <f>(((Table1[[#This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tr">
        <f>_xlfn.TEXTBEFORE(Table1[[#This Row],[category &amp; sub-category]], "/")</f>
        <v>music</v>
      </c>
      <c r="T135" t="str">
        <f>_xlfn.TEXTAFTER(Table1[[#This Row],[category &amp; sub-category]], "/")</f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Table1[[#This Row],[pledged]]/Table1[[#This Row],[goal]]</f>
        <v>0.89736683417085428</v>
      </c>
      <c r="G136" t="s">
        <v>14</v>
      </c>
      <c r="H136">
        <f>IF(Table1[[#This Row],[backers_count]]&gt;0, Table1[[#This Row],[pledged]]/Table1[[#This Row],[backers_count]], 0)</f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8">
        <f>(((Table1[[#This Row],[launched_at]]/60)/60)/24)+DATE(1970,1,1)</f>
        <v>40713.208333333336</v>
      </c>
      <c r="N136">
        <v>1312693200</v>
      </c>
      <c r="O136" s="8">
        <f>(((Table1[[#This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tr">
        <f>_xlfn.TEXTBEFORE(Table1[[#This Row],[category &amp; sub-category]], "/")</f>
        <v>film &amp; video</v>
      </c>
      <c r="T136" t="str">
        <f>_xlfn.TEXTAFTER(Table1[[#This Row],[category &amp; sub-category]], "/")</f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Table1[[#This Row],[pledged]]/Table1[[#This Row],[goal]]</f>
        <v>0.71272727272727276</v>
      </c>
      <c r="G137" t="s">
        <v>14</v>
      </c>
      <c r="H137">
        <f>IF(Table1[[#This Row],[backers_count]]&gt;0, Table1[[#This Row],[pledged]]/Table1[[#This Row],[backers_count]], 0)</f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8">
        <f>(((Table1[[#This Row],[launched_at]]/60)/60)/24)+DATE(1970,1,1)</f>
        <v>41340.25</v>
      </c>
      <c r="N137">
        <v>1363064400</v>
      </c>
      <c r="O137" s="8">
        <f>(((Table1[[#This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tr">
        <f>_xlfn.TEXTBEFORE(Table1[[#This Row],[category &amp; sub-category]], "/")</f>
        <v>theater</v>
      </c>
      <c r="T137" t="str">
        <f>_xlfn.TEXTAFTER(Table1[[#This Row],[category &amp; sub-category]], "/")</f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Table1[[#This Row],[pledged]]/Table1[[#This Row],[goal]]</f>
        <v>3.2862318840579711E-2</v>
      </c>
      <c r="G138" t="s">
        <v>74</v>
      </c>
      <c r="H138">
        <f>IF(Table1[[#This Row],[backers_count]]&gt;0, Table1[[#This Row],[pledged]]/Table1[[#This Row],[backers_count]], 0)</f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8">
        <f>(((Table1[[#This Row],[launched_at]]/60)/60)/24)+DATE(1970,1,1)</f>
        <v>41797.208333333336</v>
      </c>
      <c r="N138">
        <v>1403154000</v>
      </c>
      <c r="O138" s="8">
        <f>(((Table1[[#This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tr">
        <f>_xlfn.TEXTBEFORE(Table1[[#This Row],[category &amp; sub-category]], "/")</f>
        <v>film &amp; video</v>
      </c>
      <c r="T138" t="str">
        <f>_xlfn.TEXTAFTER(Table1[[#This Row],[category &amp; sub-category]], "/")</f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Table1[[#This Row],[pledged]]/Table1[[#This Row],[goal]]</f>
        <v>2.617777777777778</v>
      </c>
      <c r="G139" t="s">
        <v>20</v>
      </c>
      <c r="H139">
        <f>IF(Table1[[#This Row],[backers_count]]&gt;0, Table1[[#This Row],[pledged]]/Table1[[#This Row],[backers_count]], 0)</f>
        <v>94.24</v>
      </c>
      <c r="I139">
        <v>50</v>
      </c>
      <c r="J139" t="s">
        <v>21</v>
      </c>
      <c r="K139" t="s">
        <v>22</v>
      </c>
      <c r="L139">
        <v>1286341200</v>
      </c>
      <c r="M139" s="8">
        <f>(((Table1[[#This Row],[launched_at]]/60)/60)/24)+DATE(1970,1,1)</f>
        <v>40457.208333333336</v>
      </c>
      <c r="N139">
        <v>1286859600</v>
      </c>
      <c r="O139" s="8">
        <f>(((Table1[[#This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tr">
        <f>_xlfn.TEXTBEFORE(Table1[[#This Row],[category &amp; sub-category]], "/")</f>
        <v>publishing</v>
      </c>
      <c r="T139" t="str">
        <f>_xlfn.TEXTAFTER(Table1[[#This Row],[category &amp; sub-category]], "/")</f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Table1[[#This Row],[pledged]]/Table1[[#This Row],[goal]]</f>
        <v>0.96</v>
      </c>
      <c r="G140" t="s">
        <v>14</v>
      </c>
      <c r="H140">
        <f>IF(Table1[[#This Row],[backers_count]]&gt;0, Table1[[#This Row],[pledged]]/Table1[[#This Row],[backers_count]], 0)</f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8">
        <f>(((Table1[[#This Row],[launched_at]]/60)/60)/24)+DATE(1970,1,1)</f>
        <v>41180.208333333336</v>
      </c>
      <c r="N140">
        <v>1349326800</v>
      </c>
      <c r="O140" s="8">
        <f>(((Table1[[#This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tr">
        <f>_xlfn.TEXTBEFORE(Table1[[#This Row],[category &amp; sub-category]], "/")</f>
        <v>games</v>
      </c>
      <c r="T140" t="str">
        <f>_xlfn.TEXTAFTER(Table1[[#This Row],[category &amp; sub-category]], "/")</f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Table1[[#This Row],[pledged]]/Table1[[#This Row],[goal]]</f>
        <v>0.20896851248642778</v>
      </c>
      <c r="G141" t="s">
        <v>14</v>
      </c>
      <c r="H141">
        <f>IF(Table1[[#This Row],[backers_count]]&gt;0, Table1[[#This Row],[pledged]]/Table1[[#This Row],[backers_count]], 0)</f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8">
        <f>(((Table1[[#This Row],[launched_at]]/60)/60)/24)+DATE(1970,1,1)</f>
        <v>42115.208333333328</v>
      </c>
      <c r="N141">
        <v>1430974800</v>
      </c>
      <c r="O141" s="8">
        <f>(((Table1[[#This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tr">
        <f>_xlfn.TEXTBEFORE(Table1[[#This Row],[category &amp; sub-category]], "/")</f>
        <v>technology</v>
      </c>
      <c r="T141" t="str">
        <f>_xlfn.TEXTAFTER(Table1[[#This Row],[category &amp; sub-category]], "/")</f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Table1[[#This Row],[pledged]]/Table1[[#This Row],[goal]]</f>
        <v>2.2316363636363636</v>
      </c>
      <c r="G142" t="s">
        <v>20</v>
      </c>
      <c r="H142">
        <f>IF(Table1[[#This Row],[backers_count]]&gt;0, Table1[[#This Row],[pledged]]/Table1[[#This Row],[backers_count]], 0)</f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8">
        <f>(((Table1[[#This Row],[launched_at]]/60)/60)/24)+DATE(1970,1,1)</f>
        <v>43156.25</v>
      </c>
      <c r="N142">
        <v>1519970400</v>
      </c>
      <c r="O142" s="8">
        <f>(((Table1[[#This Row],[deadline]]/60)/60)/24)+DATE(1970,1,1)</f>
        <v>43161.25</v>
      </c>
      <c r="P142" t="b">
        <v>0</v>
      </c>
      <c r="Q142" t="b">
        <v>0</v>
      </c>
      <c r="R142" t="s">
        <v>42</v>
      </c>
      <c r="S142" t="str">
        <f>_xlfn.TEXTBEFORE(Table1[[#This Row],[category &amp; sub-category]], "/")</f>
        <v>film &amp; video</v>
      </c>
      <c r="T142" t="str">
        <f>_xlfn.TEXTAFTER(Table1[[#This Row],[category &amp; sub-category]], "/")</f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Table1[[#This Row],[pledged]]/Table1[[#This Row],[goal]]</f>
        <v>1.0159097978227061</v>
      </c>
      <c r="G143" t="s">
        <v>20</v>
      </c>
      <c r="H143">
        <f>IF(Table1[[#This Row],[backers_count]]&gt;0, Table1[[#This Row],[pledged]]/Table1[[#This Row],[backers_count]], 0)</f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8">
        <f>(((Table1[[#This Row],[launched_at]]/60)/60)/24)+DATE(1970,1,1)</f>
        <v>42167.208333333328</v>
      </c>
      <c r="N143">
        <v>1434603600</v>
      </c>
      <c r="O143" s="8">
        <f>(((Table1[[#This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tr">
        <f>_xlfn.TEXTBEFORE(Table1[[#This Row],[category &amp; sub-category]], "/")</f>
        <v>technology</v>
      </c>
      <c r="T143" t="str">
        <f>_xlfn.TEXTAFTER(Table1[[#This Row],[category &amp; sub-category]], "/")</f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Table1[[#This Row],[pledged]]/Table1[[#This Row],[goal]]</f>
        <v>2.3003999999999998</v>
      </c>
      <c r="G144" t="s">
        <v>20</v>
      </c>
      <c r="H144">
        <f>IF(Table1[[#This Row],[backers_count]]&gt;0, Table1[[#This Row],[pledged]]/Table1[[#This Row],[backers_count]], 0)</f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8">
        <f>(((Table1[[#This Row],[launched_at]]/60)/60)/24)+DATE(1970,1,1)</f>
        <v>41005.208333333336</v>
      </c>
      <c r="N144">
        <v>1337230800</v>
      </c>
      <c r="O144" s="8">
        <f>(((Table1[[#This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tr">
        <f>_xlfn.TEXTBEFORE(Table1[[#This Row],[category &amp; sub-category]], "/")</f>
        <v>technology</v>
      </c>
      <c r="T144" t="str">
        <f>_xlfn.TEXTAFTER(Table1[[#This Row],[category &amp; sub-category]], "/")</f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Table1[[#This Row],[pledged]]/Table1[[#This Row],[goal]]</f>
        <v>1.355925925925926</v>
      </c>
      <c r="G145" t="s">
        <v>20</v>
      </c>
      <c r="H145">
        <f>IF(Table1[[#This Row],[backers_count]]&gt;0, Table1[[#This Row],[pledged]]/Table1[[#This Row],[backers_count]], 0)</f>
        <v>104.6</v>
      </c>
      <c r="I145">
        <v>70</v>
      </c>
      <c r="J145" t="s">
        <v>21</v>
      </c>
      <c r="K145" t="s">
        <v>22</v>
      </c>
      <c r="L145">
        <v>1277701200</v>
      </c>
      <c r="M145" s="8">
        <f>(((Table1[[#This Row],[launched_at]]/60)/60)/24)+DATE(1970,1,1)</f>
        <v>40357.208333333336</v>
      </c>
      <c r="N145">
        <v>1279429200</v>
      </c>
      <c r="O145" s="8">
        <f>(((Table1[[#This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tr">
        <f>_xlfn.TEXTBEFORE(Table1[[#This Row],[category &amp; sub-category]], "/")</f>
        <v>music</v>
      </c>
      <c r="T145" t="str">
        <f>_xlfn.TEXTAFTER(Table1[[#This Row],[category &amp; sub-category]], "/")</f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Table1[[#This Row],[pledged]]/Table1[[#This Row],[goal]]</f>
        <v>1.2909999999999999</v>
      </c>
      <c r="G146" t="s">
        <v>20</v>
      </c>
      <c r="H146">
        <f>IF(Table1[[#This Row],[backers_count]]&gt;0, Table1[[#This Row],[pledged]]/Table1[[#This Row],[backers_count]], 0)</f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8">
        <f>(((Table1[[#This Row],[launched_at]]/60)/60)/24)+DATE(1970,1,1)</f>
        <v>43633.208333333328</v>
      </c>
      <c r="N146">
        <v>1561438800</v>
      </c>
      <c r="O146" s="8">
        <f>(((Table1[[#This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tr">
        <f>_xlfn.TEXTBEFORE(Table1[[#This Row],[category &amp; sub-category]], "/")</f>
        <v>theater</v>
      </c>
      <c r="T146" t="str">
        <f>_xlfn.TEXTAFTER(Table1[[#This Row],[category &amp; sub-category]], "/")</f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Table1[[#This Row],[pledged]]/Table1[[#This Row],[goal]]</f>
        <v>2.3651200000000001</v>
      </c>
      <c r="G147" t="s">
        <v>20</v>
      </c>
      <c r="H147">
        <f>IF(Table1[[#This Row],[backers_count]]&gt;0, Table1[[#This Row],[pledged]]/Table1[[#This Row],[backers_count]], 0)</f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8">
        <f>(((Table1[[#This Row],[launched_at]]/60)/60)/24)+DATE(1970,1,1)</f>
        <v>41889.208333333336</v>
      </c>
      <c r="N147">
        <v>1410498000</v>
      </c>
      <c r="O147" s="8">
        <f>(((Table1[[#This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tr">
        <f>_xlfn.TEXTBEFORE(Table1[[#This Row],[category &amp; sub-category]], "/")</f>
        <v>technology</v>
      </c>
      <c r="T147" t="str">
        <f>_xlfn.TEXTAFTER(Table1[[#This Row],[category &amp; sub-category]], "/")</f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Table1[[#This Row],[pledged]]/Table1[[#This Row],[goal]]</f>
        <v>0.17249999999999999</v>
      </c>
      <c r="G148" t="s">
        <v>74</v>
      </c>
      <c r="H148">
        <f>IF(Table1[[#This Row],[backers_count]]&gt;0, Table1[[#This Row],[pledged]]/Table1[[#This Row],[backers_count]], 0)</f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8">
        <f>(((Table1[[#This Row],[launched_at]]/60)/60)/24)+DATE(1970,1,1)</f>
        <v>40855.25</v>
      </c>
      <c r="N148">
        <v>1322460000</v>
      </c>
      <c r="O148" s="8">
        <f>(((Table1[[#This Row],[deadline]]/60)/60)/24)+DATE(1970,1,1)</f>
        <v>40875.25</v>
      </c>
      <c r="P148" t="b">
        <v>0</v>
      </c>
      <c r="Q148" t="b">
        <v>0</v>
      </c>
      <c r="R148" t="s">
        <v>33</v>
      </c>
      <c r="S148" t="str">
        <f>_xlfn.TEXTBEFORE(Table1[[#This Row],[category &amp; sub-category]], "/")</f>
        <v>theater</v>
      </c>
      <c r="T148" t="str">
        <f>_xlfn.TEXTAFTER(Table1[[#This Row],[category &amp; sub-category]], "/")</f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Table1[[#This Row],[pledged]]/Table1[[#This Row],[goal]]</f>
        <v>1.1249397590361445</v>
      </c>
      <c r="G149" t="s">
        <v>20</v>
      </c>
      <c r="H149">
        <f>IF(Table1[[#This Row],[backers_count]]&gt;0, Table1[[#This Row],[pledged]]/Table1[[#This Row],[backers_count]], 0)</f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8">
        <f>(((Table1[[#This Row],[launched_at]]/60)/60)/24)+DATE(1970,1,1)</f>
        <v>42534.208333333328</v>
      </c>
      <c r="N149">
        <v>1466312400</v>
      </c>
      <c r="O149" s="8">
        <f>(((Table1[[#This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tr">
        <f>_xlfn.TEXTBEFORE(Table1[[#This Row],[category &amp; sub-category]], "/")</f>
        <v>theater</v>
      </c>
      <c r="T149" t="str">
        <f>_xlfn.TEXTAFTER(Table1[[#This Row],[category &amp; sub-category]], "/")</f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Table1[[#This Row],[pledged]]/Table1[[#This Row],[goal]]</f>
        <v>1.2102150537634409</v>
      </c>
      <c r="G150" t="s">
        <v>20</v>
      </c>
      <c r="H150">
        <f>IF(Table1[[#This Row],[backers_count]]&gt;0, Table1[[#This Row],[pledged]]/Table1[[#This Row],[backers_count]], 0)</f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8">
        <f>(((Table1[[#This Row],[launched_at]]/60)/60)/24)+DATE(1970,1,1)</f>
        <v>42941.208333333328</v>
      </c>
      <c r="N150">
        <v>1501736400</v>
      </c>
      <c r="O150" s="8">
        <f>(((Table1[[#This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tr">
        <f>_xlfn.TEXTBEFORE(Table1[[#This Row],[category &amp; sub-category]], "/")</f>
        <v>technology</v>
      </c>
      <c r="T150" t="str">
        <f>_xlfn.TEXTAFTER(Table1[[#This Row],[category &amp; sub-category]], "/")</f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Table1[[#This Row],[pledged]]/Table1[[#This Row],[goal]]</f>
        <v>2.1987096774193549</v>
      </c>
      <c r="G151" t="s">
        <v>20</v>
      </c>
      <c r="H151">
        <f>IF(Table1[[#This Row],[backers_count]]&gt;0, Table1[[#This Row],[pledged]]/Table1[[#This Row],[backers_count]], 0)</f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8">
        <f>(((Table1[[#This Row],[launched_at]]/60)/60)/24)+DATE(1970,1,1)</f>
        <v>41275.25</v>
      </c>
      <c r="N151">
        <v>1361512800</v>
      </c>
      <c r="O151" s="8">
        <f>(((Table1[[#This Row],[deadline]]/60)/60)/24)+DATE(1970,1,1)</f>
        <v>41327.25</v>
      </c>
      <c r="P151" t="b">
        <v>0</v>
      </c>
      <c r="Q151" t="b">
        <v>0</v>
      </c>
      <c r="R151" t="s">
        <v>60</v>
      </c>
      <c r="S151" t="str">
        <f>_xlfn.TEXTBEFORE(Table1[[#This Row],[category &amp; sub-category]], "/")</f>
        <v>music</v>
      </c>
      <c r="T151" t="str">
        <f>_xlfn.TEXTAFTER(Table1[[#This Row],[category &amp; sub-category]], "/")</f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Table1[[#This Row],[pledged]]/Table1[[#This Row],[goal]]</f>
        <v>0.01</v>
      </c>
      <c r="G152" t="s">
        <v>14</v>
      </c>
      <c r="H152">
        <f>IF(Table1[[#This Row],[backers_count]]&gt;0, Table1[[#This Row],[pledged]]/Table1[[#This Row],[backers_count]], 0)</f>
        <v>1</v>
      </c>
      <c r="I152">
        <v>1</v>
      </c>
      <c r="J152" t="s">
        <v>21</v>
      </c>
      <c r="K152" t="s">
        <v>22</v>
      </c>
      <c r="L152">
        <v>1544940000</v>
      </c>
      <c r="M152" s="8">
        <f>(((Table1[[#This Row],[launched_at]]/60)/60)/24)+DATE(1970,1,1)</f>
        <v>43450.25</v>
      </c>
      <c r="N152">
        <v>1545026400</v>
      </c>
      <c r="O152" s="8">
        <f>(((Table1[[#This Row],[deadline]]/60)/60)/24)+DATE(1970,1,1)</f>
        <v>43451.25</v>
      </c>
      <c r="P152" t="b">
        <v>0</v>
      </c>
      <c r="Q152" t="b">
        <v>0</v>
      </c>
      <c r="R152" t="s">
        <v>23</v>
      </c>
      <c r="S152" t="str">
        <f>_xlfn.TEXTBEFORE(Table1[[#This Row],[category &amp; sub-category]], "/")</f>
        <v>music</v>
      </c>
      <c r="T152" t="str">
        <f>_xlfn.TEXTAFTER(Table1[[#This Row],[category &amp; sub-category]], "/")</f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Table1[[#This Row],[pledged]]/Table1[[#This Row],[goal]]</f>
        <v>0.64166909620991253</v>
      </c>
      <c r="G153" t="s">
        <v>14</v>
      </c>
      <c r="H153">
        <f>IF(Table1[[#This Row],[backers_count]]&gt;0, Table1[[#This Row],[pledged]]/Table1[[#This Row],[backers_count]], 0)</f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8">
        <f>(((Table1[[#This Row],[launched_at]]/60)/60)/24)+DATE(1970,1,1)</f>
        <v>41799.208333333336</v>
      </c>
      <c r="N153">
        <v>1406696400</v>
      </c>
      <c r="O153" s="8">
        <f>(((Table1[[#This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tr">
        <f>_xlfn.TEXTBEFORE(Table1[[#This Row],[category &amp; sub-category]], "/")</f>
        <v>music</v>
      </c>
      <c r="T153" t="str">
        <f>_xlfn.TEXTAFTER(Table1[[#This Row],[category &amp; sub-category]], "/")</f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Table1[[#This Row],[pledged]]/Table1[[#This Row],[goal]]</f>
        <v>4.2306746987951804</v>
      </c>
      <c r="G154" t="s">
        <v>20</v>
      </c>
      <c r="H154">
        <f>IF(Table1[[#This Row],[backers_count]]&gt;0, Table1[[#This Row],[pledged]]/Table1[[#This Row],[backers_count]], 0)</f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8">
        <f>(((Table1[[#This Row],[launched_at]]/60)/60)/24)+DATE(1970,1,1)</f>
        <v>42783.25</v>
      </c>
      <c r="N154">
        <v>1487916000</v>
      </c>
      <c r="O154" s="8">
        <f>(((Table1[[#This Row],[deadline]]/60)/60)/24)+DATE(1970,1,1)</f>
        <v>42790.25</v>
      </c>
      <c r="P154" t="b">
        <v>0</v>
      </c>
      <c r="Q154" t="b">
        <v>0</v>
      </c>
      <c r="R154" t="s">
        <v>60</v>
      </c>
      <c r="S154" t="str">
        <f>_xlfn.TEXTBEFORE(Table1[[#This Row],[category &amp; sub-category]], "/")</f>
        <v>music</v>
      </c>
      <c r="T154" t="str">
        <f>_xlfn.TEXTAFTER(Table1[[#This Row],[category &amp; sub-category]], "/")</f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Table1[[#This Row],[pledged]]/Table1[[#This Row],[goal]]</f>
        <v>0.92984160506863778</v>
      </c>
      <c r="G155" t="s">
        <v>14</v>
      </c>
      <c r="H155">
        <f>IF(Table1[[#This Row],[backers_count]]&gt;0, Table1[[#This Row],[pledged]]/Table1[[#This Row],[backers_count]], 0)</f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8">
        <f>(((Table1[[#This Row],[launched_at]]/60)/60)/24)+DATE(1970,1,1)</f>
        <v>41201.208333333336</v>
      </c>
      <c r="N155">
        <v>1351141200</v>
      </c>
      <c r="O155" s="8">
        <f>(((Table1[[#This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tr">
        <f>_xlfn.TEXTBEFORE(Table1[[#This Row],[category &amp; sub-category]], "/")</f>
        <v>theater</v>
      </c>
      <c r="T155" t="str">
        <f>_xlfn.TEXTAFTER(Table1[[#This Row],[category &amp; sub-category]], "/")</f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Table1[[#This Row],[pledged]]/Table1[[#This Row],[goal]]</f>
        <v>0.58756567425569173</v>
      </c>
      <c r="G156" t="s">
        <v>14</v>
      </c>
      <c r="H156">
        <f>IF(Table1[[#This Row],[backers_count]]&gt;0, Table1[[#This Row],[pledged]]/Table1[[#This Row],[backers_count]], 0)</f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8">
        <f>(((Table1[[#This Row],[launched_at]]/60)/60)/24)+DATE(1970,1,1)</f>
        <v>42502.208333333328</v>
      </c>
      <c r="N156">
        <v>1465016400</v>
      </c>
      <c r="O156" s="8">
        <f>(((Table1[[#This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tr">
        <f>_xlfn.TEXTBEFORE(Table1[[#This Row],[category &amp; sub-category]], "/")</f>
        <v>music</v>
      </c>
      <c r="T156" t="str">
        <f>_xlfn.TEXTAFTER(Table1[[#This Row],[category &amp; sub-category]], "/")</f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Table1[[#This Row],[pledged]]/Table1[[#This Row],[goal]]</f>
        <v>0.65022222222222226</v>
      </c>
      <c r="G157" t="s">
        <v>14</v>
      </c>
      <c r="H157">
        <f>IF(Table1[[#This Row],[backers_count]]&gt;0, Table1[[#This Row],[pledged]]/Table1[[#This Row],[backers_count]], 0)</f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8">
        <f>(((Table1[[#This Row],[launched_at]]/60)/60)/24)+DATE(1970,1,1)</f>
        <v>40262.208333333336</v>
      </c>
      <c r="N157">
        <v>1270789200</v>
      </c>
      <c r="O157" s="8">
        <f>(((Table1[[#This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tr">
        <f>_xlfn.TEXTBEFORE(Table1[[#This Row],[category &amp; sub-category]], "/")</f>
        <v>theater</v>
      </c>
      <c r="T157" t="str">
        <f>_xlfn.TEXTAFTER(Table1[[#This Row],[category &amp; sub-category]], "/")</f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Table1[[#This Row],[pledged]]/Table1[[#This Row],[goal]]</f>
        <v>0.73939560439560437</v>
      </c>
      <c r="G158" t="s">
        <v>74</v>
      </c>
      <c r="H158">
        <f>IF(Table1[[#This Row],[backers_count]]&gt;0, Table1[[#This Row],[pledged]]/Table1[[#This Row],[backers_count]], 0)</f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8">
        <f>(((Table1[[#This Row],[launched_at]]/60)/60)/24)+DATE(1970,1,1)</f>
        <v>43743.208333333328</v>
      </c>
      <c r="N158">
        <v>1572325200</v>
      </c>
      <c r="O158" s="8">
        <f>(((Table1[[#This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tr">
        <f>_xlfn.TEXTBEFORE(Table1[[#This Row],[category &amp; sub-category]], "/")</f>
        <v>music</v>
      </c>
      <c r="T158" t="str">
        <f>_xlfn.TEXTAFTER(Table1[[#This Row],[category &amp; sub-category]], "/")</f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Table1[[#This Row],[pledged]]/Table1[[#This Row],[goal]]</f>
        <v>0.52666666666666662</v>
      </c>
      <c r="G159" t="s">
        <v>14</v>
      </c>
      <c r="H159">
        <f>IF(Table1[[#This Row],[backers_count]]&gt;0, Table1[[#This Row],[pledged]]/Table1[[#This Row],[backers_count]], 0)</f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8">
        <f>(((Table1[[#This Row],[launched_at]]/60)/60)/24)+DATE(1970,1,1)</f>
        <v>41638.25</v>
      </c>
      <c r="N159">
        <v>1389420000</v>
      </c>
      <c r="O159" s="8">
        <f>(((Table1[[#This Row],[deadline]]/60)/60)/24)+DATE(1970,1,1)</f>
        <v>41650.25</v>
      </c>
      <c r="P159" t="b">
        <v>0</v>
      </c>
      <c r="Q159" t="b">
        <v>0</v>
      </c>
      <c r="R159" t="s">
        <v>122</v>
      </c>
      <c r="S159" t="str">
        <f>_xlfn.TEXTBEFORE(Table1[[#This Row],[category &amp; sub-category]], "/")</f>
        <v>photography</v>
      </c>
      <c r="T159" t="str">
        <f>_xlfn.TEXTAFTER(Table1[[#This Row],[category &amp; sub-category]], "/")</f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Table1[[#This Row],[pledged]]/Table1[[#This Row],[goal]]</f>
        <v>2.2095238095238097</v>
      </c>
      <c r="G160" t="s">
        <v>20</v>
      </c>
      <c r="H160">
        <f>IF(Table1[[#This Row],[backers_count]]&gt;0, Table1[[#This Row],[pledged]]/Table1[[#This Row],[backers_count]], 0)</f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8">
        <f>(((Table1[[#This Row],[launched_at]]/60)/60)/24)+DATE(1970,1,1)</f>
        <v>42346.25</v>
      </c>
      <c r="N160">
        <v>1449640800</v>
      </c>
      <c r="O160" s="8">
        <f>(((Table1[[#This Row],[deadline]]/60)/60)/24)+DATE(1970,1,1)</f>
        <v>42347.25</v>
      </c>
      <c r="P160" t="b">
        <v>0</v>
      </c>
      <c r="Q160" t="b">
        <v>0</v>
      </c>
      <c r="R160" t="s">
        <v>23</v>
      </c>
      <c r="S160" t="str">
        <f>_xlfn.TEXTBEFORE(Table1[[#This Row],[category &amp; sub-category]], "/")</f>
        <v>music</v>
      </c>
      <c r="T160" t="str">
        <f>_xlfn.TEXTAFTER(Table1[[#This Row],[category &amp; sub-category]], "/")</f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Table1[[#This Row],[pledged]]/Table1[[#This Row],[goal]]</f>
        <v>1.0001150627615063</v>
      </c>
      <c r="G161" t="s">
        <v>20</v>
      </c>
      <c r="H161">
        <f>IF(Table1[[#This Row],[backers_count]]&gt;0, Table1[[#This Row],[pledged]]/Table1[[#This Row],[backers_count]], 0)</f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8">
        <f>(((Table1[[#This Row],[launched_at]]/60)/60)/24)+DATE(1970,1,1)</f>
        <v>43551.208333333328</v>
      </c>
      <c r="N161">
        <v>1555218000</v>
      </c>
      <c r="O161" s="8">
        <f>(((Table1[[#This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tr">
        <f>_xlfn.TEXTBEFORE(Table1[[#This Row],[category &amp; sub-category]], "/")</f>
        <v>theater</v>
      </c>
      <c r="T161" t="str">
        <f>_xlfn.TEXTAFTER(Table1[[#This Row],[category &amp; sub-category]], "/")</f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Table1[[#This Row],[pledged]]/Table1[[#This Row],[goal]]</f>
        <v>1.6231249999999999</v>
      </c>
      <c r="G162" t="s">
        <v>20</v>
      </c>
      <c r="H162">
        <f>IF(Table1[[#This Row],[backers_count]]&gt;0, Table1[[#This Row],[pledged]]/Table1[[#This Row],[backers_count]], 0)</f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8">
        <f>(((Table1[[#This Row],[launched_at]]/60)/60)/24)+DATE(1970,1,1)</f>
        <v>43582.208333333328</v>
      </c>
      <c r="N162">
        <v>1557723600</v>
      </c>
      <c r="O162" s="8">
        <f>(((Table1[[#This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tr">
        <f>_xlfn.TEXTBEFORE(Table1[[#This Row],[category &amp; sub-category]], "/")</f>
        <v>technology</v>
      </c>
      <c r="T162" t="str">
        <f>_xlfn.TEXTAFTER(Table1[[#This Row],[category &amp; sub-category]], "/")</f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Table1[[#This Row],[pledged]]/Table1[[#This Row],[goal]]</f>
        <v>0.78181818181818186</v>
      </c>
      <c r="G163" t="s">
        <v>14</v>
      </c>
      <c r="H163">
        <f>IF(Table1[[#This Row],[backers_count]]&gt;0, Table1[[#This Row],[pledged]]/Table1[[#This Row],[backers_count]], 0)</f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8">
        <f>(((Table1[[#This Row],[launched_at]]/60)/60)/24)+DATE(1970,1,1)</f>
        <v>42270.208333333328</v>
      </c>
      <c r="N163">
        <v>1443502800</v>
      </c>
      <c r="O163" s="8">
        <f>(((Table1[[#This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tr">
        <f>_xlfn.TEXTBEFORE(Table1[[#This Row],[category &amp; sub-category]], "/")</f>
        <v>technology</v>
      </c>
      <c r="T163" t="str">
        <f>_xlfn.TEXTAFTER(Table1[[#This Row],[category &amp; sub-category]], "/")</f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Table1[[#This Row],[pledged]]/Table1[[#This Row],[goal]]</f>
        <v>1.4973770491803278</v>
      </c>
      <c r="G164" t="s">
        <v>20</v>
      </c>
      <c r="H164">
        <f>IF(Table1[[#This Row],[backers_count]]&gt;0, Table1[[#This Row],[pledged]]/Table1[[#This Row],[backers_count]], 0)</f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8">
        <f>(((Table1[[#This Row],[launched_at]]/60)/60)/24)+DATE(1970,1,1)</f>
        <v>43442.25</v>
      </c>
      <c r="N164">
        <v>1546840800</v>
      </c>
      <c r="O164" s="8">
        <f>(((Table1[[#This Row],[deadline]]/60)/60)/24)+DATE(1970,1,1)</f>
        <v>43472.25</v>
      </c>
      <c r="P164" t="b">
        <v>0</v>
      </c>
      <c r="Q164" t="b">
        <v>0</v>
      </c>
      <c r="R164" t="s">
        <v>23</v>
      </c>
      <c r="S164" t="str">
        <f>_xlfn.TEXTBEFORE(Table1[[#This Row],[category &amp; sub-category]], "/")</f>
        <v>music</v>
      </c>
      <c r="T164" t="str">
        <f>_xlfn.TEXTAFTER(Table1[[#This Row],[category &amp; sub-category]], "/")</f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Table1[[#This Row],[pledged]]/Table1[[#This Row],[goal]]</f>
        <v>2.5325714285714285</v>
      </c>
      <c r="G165" t="s">
        <v>20</v>
      </c>
      <c r="H165">
        <f>IF(Table1[[#This Row],[backers_count]]&gt;0, Table1[[#This Row],[pledged]]/Table1[[#This Row],[backers_count]], 0)</f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8">
        <f>(((Table1[[#This Row],[launched_at]]/60)/60)/24)+DATE(1970,1,1)</f>
        <v>43028.208333333328</v>
      </c>
      <c r="N165">
        <v>1512712800</v>
      </c>
      <c r="O165" s="8">
        <f>(((Table1[[#This Row],[deadline]]/60)/60)/24)+DATE(1970,1,1)</f>
        <v>43077.25</v>
      </c>
      <c r="P165" t="b">
        <v>0</v>
      </c>
      <c r="Q165" t="b">
        <v>1</v>
      </c>
      <c r="R165" t="s">
        <v>122</v>
      </c>
      <c r="S165" t="str">
        <f>_xlfn.TEXTBEFORE(Table1[[#This Row],[category &amp; sub-category]], "/")</f>
        <v>photography</v>
      </c>
      <c r="T165" t="str">
        <f>_xlfn.TEXTAFTER(Table1[[#This Row],[category &amp; sub-category]], "/")</f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Table1[[#This Row],[pledged]]/Table1[[#This Row],[goal]]</f>
        <v>1.0016943521594683</v>
      </c>
      <c r="G166" t="s">
        <v>20</v>
      </c>
      <c r="H166">
        <f>IF(Table1[[#This Row],[backers_count]]&gt;0, Table1[[#This Row],[pledged]]/Table1[[#This Row],[backers_count]], 0)</f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8">
        <f>(((Table1[[#This Row],[launched_at]]/60)/60)/24)+DATE(1970,1,1)</f>
        <v>43016.208333333328</v>
      </c>
      <c r="N166">
        <v>1507525200</v>
      </c>
      <c r="O166" s="8">
        <f>(((Table1[[#This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tr">
        <f>_xlfn.TEXTBEFORE(Table1[[#This Row],[category &amp; sub-category]], "/")</f>
        <v>theater</v>
      </c>
      <c r="T166" t="str">
        <f>_xlfn.TEXTAFTER(Table1[[#This Row],[category &amp; sub-category]], "/")</f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Table1[[#This Row],[pledged]]/Table1[[#This Row],[goal]]</f>
        <v>1.2199004424778761</v>
      </c>
      <c r="G167" t="s">
        <v>20</v>
      </c>
      <c r="H167">
        <f>IF(Table1[[#This Row],[backers_count]]&gt;0, Table1[[#This Row],[pledged]]/Table1[[#This Row],[backers_count]], 0)</f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8">
        <f>(((Table1[[#This Row],[launched_at]]/60)/60)/24)+DATE(1970,1,1)</f>
        <v>42948.208333333328</v>
      </c>
      <c r="N167">
        <v>1504328400</v>
      </c>
      <c r="O167" s="8">
        <f>(((Table1[[#This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tr">
        <f>_xlfn.TEXTBEFORE(Table1[[#This Row],[category &amp; sub-category]], "/")</f>
        <v>technology</v>
      </c>
      <c r="T167" t="str">
        <f>_xlfn.TEXTAFTER(Table1[[#This Row],[category &amp; sub-category]], "/")</f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Table1[[#This Row],[pledged]]/Table1[[#This Row],[goal]]</f>
        <v>1.3713265306122449</v>
      </c>
      <c r="G168" t="s">
        <v>20</v>
      </c>
      <c r="H168">
        <f>IF(Table1[[#This Row],[backers_count]]&gt;0, Table1[[#This Row],[pledged]]/Table1[[#This Row],[backers_count]], 0)</f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8">
        <f>(((Table1[[#This Row],[launched_at]]/60)/60)/24)+DATE(1970,1,1)</f>
        <v>40534.25</v>
      </c>
      <c r="N168">
        <v>1293343200</v>
      </c>
      <c r="O168" s="8">
        <f>(((Table1[[#This Row],[deadline]]/60)/60)/24)+DATE(1970,1,1)</f>
        <v>40538.25</v>
      </c>
      <c r="P168" t="b">
        <v>0</v>
      </c>
      <c r="Q168" t="b">
        <v>0</v>
      </c>
      <c r="R168" t="s">
        <v>122</v>
      </c>
      <c r="S168" t="str">
        <f>_xlfn.TEXTBEFORE(Table1[[#This Row],[category &amp; sub-category]], "/")</f>
        <v>photography</v>
      </c>
      <c r="T168" t="str">
        <f>_xlfn.TEXTAFTER(Table1[[#This Row],[category &amp; sub-category]], "/")</f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Table1[[#This Row],[pledged]]/Table1[[#This Row],[goal]]</f>
        <v>4.155384615384615</v>
      </c>
      <c r="G169" t="s">
        <v>20</v>
      </c>
      <c r="H169">
        <f>IF(Table1[[#This Row],[backers_count]]&gt;0, Table1[[#This Row],[pledged]]/Table1[[#This Row],[backers_count]], 0)</f>
        <v>74</v>
      </c>
      <c r="I169">
        <v>146</v>
      </c>
      <c r="J169" t="s">
        <v>26</v>
      </c>
      <c r="K169" t="s">
        <v>27</v>
      </c>
      <c r="L169">
        <v>1370840400</v>
      </c>
      <c r="M169" s="8">
        <f>(((Table1[[#This Row],[launched_at]]/60)/60)/24)+DATE(1970,1,1)</f>
        <v>41435.208333333336</v>
      </c>
      <c r="N169">
        <v>1371704400</v>
      </c>
      <c r="O169" s="8">
        <f>(((Table1[[#This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tr">
        <f>_xlfn.TEXTBEFORE(Table1[[#This Row],[category &amp; sub-category]], "/")</f>
        <v>theater</v>
      </c>
      <c r="T169" t="str">
        <f>_xlfn.TEXTAFTER(Table1[[#This Row],[category &amp; sub-category]], "/")</f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Table1[[#This Row],[pledged]]/Table1[[#This Row],[goal]]</f>
        <v>0.3130913348946136</v>
      </c>
      <c r="G170" t="s">
        <v>14</v>
      </c>
      <c r="H170">
        <f>IF(Table1[[#This Row],[backers_count]]&gt;0, Table1[[#This Row],[pledged]]/Table1[[#This Row],[backers_count]], 0)</f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8">
        <f>(((Table1[[#This Row],[launched_at]]/60)/60)/24)+DATE(1970,1,1)</f>
        <v>43518.25</v>
      </c>
      <c r="N170">
        <v>1552798800</v>
      </c>
      <c r="O170" s="8">
        <f>(((Table1[[#This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tr">
        <f>_xlfn.TEXTBEFORE(Table1[[#This Row],[category &amp; sub-category]], "/")</f>
        <v>music</v>
      </c>
      <c r="T170" t="str">
        <f>_xlfn.TEXTAFTER(Table1[[#This Row],[category &amp; sub-category]], "/")</f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Table1[[#This Row],[pledged]]/Table1[[#This Row],[goal]]</f>
        <v>4.240815450643777</v>
      </c>
      <c r="G171" t="s">
        <v>20</v>
      </c>
      <c r="H171">
        <f>IF(Table1[[#This Row],[backers_count]]&gt;0, Table1[[#This Row],[pledged]]/Table1[[#This Row],[backers_count]], 0)</f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8">
        <f>(((Table1[[#This Row],[launched_at]]/60)/60)/24)+DATE(1970,1,1)</f>
        <v>41077.208333333336</v>
      </c>
      <c r="N171">
        <v>1342328400</v>
      </c>
      <c r="O171" s="8">
        <f>(((Table1[[#This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tr">
        <f>_xlfn.TEXTBEFORE(Table1[[#This Row],[category &amp; sub-category]], "/")</f>
        <v>film &amp; video</v>
      </c>
      <c r="T171" t="str">
        <f>_xlfn.TEXTAFTER(Table1[[#This Row],[category &amp; sub-category]], "/")</f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Table1[[#This Row],[pledged]]/Table1[[#This Row],[goal]]</f>
        <v>2.9388623072833599E-2</v>
      </c>
      <c r="G172" t="s">
        <v>14</v>
      </c>
      <c r="H172">
        <f>IF(Table1[[#This Row],[backers_count]]&gt;0, Table1[[#This Row],[pledged]]/Table1[[#This Row],[backers_count]], 0)</f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8">
        <f>(((Table1[[#This Row],[launched_at]]/60)/60)/24)+DATE(1970,1,1)</f>
        <v>42950.208333333328</v>
      </c>
      <c r="N172">
        <v>1502341200</v>
      </c>
      <c r="O172" s="8">
        <f>(((Table1[[#This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tr">
        <f>_xlfn.TEXTBEFORE(Table1[[#This Row],[category &amp; sub-category]], "/")</f>
        <v>music</v>
      </c>
      <c r="T172" t="str">
        <f>_xlfn.TEXTAFTER(Table1[[#This Row],[category &amp; sub-category]], "/")</f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Table1[[#This Row],[pledged]]/Table1[[#This Row],[goal]]</f>
        <v>0.1063265306122449</v>
      </c>
      <c r="G173" t="s">
        <v>14</v>
      </c>
      <c r="H173">
        <f>IF(Table1[[#This Row],[backers_count]]&gt;0, Table1[[#This Row],[pledged]]/Table1[[#This Row],[backers_count]], 0)</f>
        <v>104.2</v>
      </c>
      <c r="I173">
        <v>5</v>
      </c>
      <c r="J173" t="s">
        <v>21</v>
      </c>
      <c r="K173" t="s">
        <v>22</v>
      </c>
      <c r="L173">
        <v>1395291600</v>
      </c>
      <c r="M173" s="8">
        <f>(((Table1[[#This Row],[launched_at]]/60)/60)/24)+DATE(1970,1,1)</f>
        <v>41718.208333333336</v>
      </c>
      <c r="N173">
        <v>1397192400</v>
      </c>
      <c r="O173" s="8">
        <f>(((Table1[[#This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tr">
        <f>_xlfn.TEXTBEFORE(Table1[[#This Row],[category &amp; sub-category]], "/")</f>
        <v>publishing</v>
      </c>
      <c r="T173" t="str">
        <f>_xlfn.TEXTAFTER(Table1[[#This Row],[category &amp; sub-category]], "/")</f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Table1[[#This Row],[pledged]]/Table1[[#This Row],[goal]]</f>
        <v>0.82874999999999999</v>
      </c>
      <c r="G174" t="s">
        <v>14</v>
      </c>
      <c r="H174">
        <f>IF(Table1[[#This Row],[backers_count]]&gt;0, Table1[[#This Row],[pledged]]/Table1[[#This Row],[backers_count]], 0)</f>
        <v>25.5</v>
      </c>
      <c r="I174">
        <v>26</v>
      </c>
      <c r="J174" t="s">
        <v>21</v>
      </c>
      <c r="K174" t="s">
        <v>22</v>
      </c>
      <c r="L174">
        <v>1405746000</v>
      </c>
      <c r="M174" s="8">
        <f>(((Table1[[#This Row],[launched_at]]/60)/60)/24)+DATE(1970,1,1)</f>
        <v>41839.208333333336</v>
      </c>
      <c r="N174">
        <v>1407042000</v>
      </c>
      <c r="O174" s="8">
        <f>(((Table1[[#This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tr">
        <f>_xlfn.TEXTBEFORE(Table1[[#This Row],[category &amp; sub-category]], "/")</f>
        <v>film &amp; video</v>
      </c>
      <c r="T174" t="str">
        <f>_xlfn.TEXTAFTER(Table1[[#This Row],[category &amp; sub-category]], "/")</f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Table1[[#This Row],[pledged]]/Table1[[#This Row],[goal]]</f>
        <v>1.6301447776628748</v>
      </c>
      <c r="G175" t="s">
        <v>20</v>
      </c>
      <c r="H175">
        <f>IF(Table1[[#This Row],[backers_count]]&gt;0, Table1[[#This Row],[pledged]]/Table1[[#This Row],[backers_count]], 0)</f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8">
        <f>(((Table1[[#This Row],[launched_at]]/60)/60)/24)+DATE(1970,1,1)</f>
        <v>41412.208333333336</v>
      </c>
      <c r="N175">
        <v>1369371600</v>
      </c>
      <c r="O175" s="8">
        <f>(((Table1[[#This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tr">
        <f>_xlfn.TEXTBEFORE(Table1[[#This Row],[category &amp; sub-category]], "/")</f>
        <v>theater</v>
      </c>
      <c r="T175" t="str">
        <f>_xlfn.TEXTAFTER(Table1[[#This Row],[category &amp; sub-category]], "/")</f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Table1[[#This Row],[pledged]]/Table1[[#This Row],[goal]]</f>
        <v>8.9466666666666672</v>
      </c>
      <c r="G176" t="s">
        <v>20</v>
      </c>
      <c r="H176">
        <f>IF(Table1[[#This Row],[backers_count]]&gt;0, Table1[[#This Row],[pledged]]/Table1[[#This Row],[backers_count]], 0)</f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8">
        <f>(((Table1[[#This Row],[launched_at]]/60)/60)/24)+DATE(1970,1,1)</f>
        <v>42282.208333333328</v>
      </c>
      <c r="N176">
        <v>1444107600</v>
      </c>
      <c r="O176" s="8">
        <f>(((Table1[[#This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tr">
        <f>_xlfn.TEXTBEFORE(Table1[[#This Row],[category &amp; sub-category]], "/")</f>
        <v>technology</v>
      </c>
      <c r="T176" t="str">
        <f>_xlfn.TEXTAFTER(Table1[[#This Row],[category &amp; sub-category]], "/")</f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Table1[[#This Row],[pledged]]/Table1[[#This Row],[goal]]</f>
        <v>0.26191501103752757</v>
      </c>
      <c r="G177" t="s">
        <v>14</v>
      </c>
      <c r="H177">
        <f>IF(Table1[[#This Row],[backers_count]]&gt;0, Table1[[#This Row],[pledged]]/Table1[[#This Row],[backers_count]], 0)</f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8">
        <f>(((Table1[[#This Row],[launched_at]]/60)/60)/24)+DATE(1970,1,1)</f>
        <v>42613.208333333328</v>
      </c>
      <c r="N177">
        <v>1474261200</v>
      </c>
      <c r="O177" s="8">
        <f>(((Table1[[#This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tr">
        <f>_xlfn.TEXTBEFORE(Table1[[#This Row],[category &amp; sub-category]], "/")</f>
        <v>theater</v>
      </c>
      <c r="T177" t="str">
        <f>_xlfn.TEXTAFTER(Table1[[#This Row],[category &amp; sub-category]], "/")</f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Table1[[#This Row],[pledged]]/Table1[[#This Row],[goal]]</f>
        <v>0.74834782608695649</v>
      </c>
      <c r="G178" t="s">
        <v>14</v>
      </c>
      <c r="H178">
        <f>IF(Table1[[#This Row],[backers_count]]&gt;0, Table1[[#This Row],[pledged]]/Table1[[#This Row],[backers_count]], 0)</f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8">
        <f>(((Table1[[#This Row],[launched_at]]/60)/60)/24)+DATE(1970,1,1)</f>
        <v>42616.208333333328</v>
      </c>
      <c r="N178">
        <v>1473656400</v>
      </c>
      <c r="O178" s="8">
        <f>(((Table1[[#This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tr">
        <f>_xlfn.TEXTBEFORE(Table1[[#This Row],[category &amp; sub-category]], "/")</f>
        <v>theater</v>
      </c>
      <c r="T178" t="str">
        <f>_xlfn.TEXTAFTER(Table1[[#This Row],[category &amp; sub-category]], "/")</f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Table1[[#This Row],[pledged]]/Table1[[#This Row],[goal]]</f>
        <v>4.1647680412371137</v>
      </c>
      <c r="G179" t="s">
        <v>20</v>
      </c>
      <c r="H179">
        <f>IF(Table1[[#This Row],[backers_count]]&gt;0, Table1[[#This Row],[pledged]]/Table1[[#This Row],[backers_count]], 0)</f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8">
        <f>(((Table1[[#This Row],[launched_at]]/60)/60)/24)+DATE(1970,1,1)</f>
        <v>40497.25</v>
      </c>
      <c r="N179">
        <v>1291960800</v>
      </c>
      <c r="O179" s="8">
        <f>(((Table1[[#This Row],[deadline]]/60)/60)/24)+DATE(1970,1,1)</f>
        <v>40522.25</v>
      </c>
      <c r="P179" t="b">
        <v>0</v>
      </c>
      <c r="Q179" t="b">
        <v>0</v>
      </c>
      <c r="R179" t="s">
        <v>33</v>
      </c>
      <c r="S179" t="str">
        <f>_xlfn.TEXTBEFORE(Table1[[#This Row],[category &amp; sub-category]], "/")</f>
        <v>theater</v>
      </c>
      <c r="T179" t="str">
        <f>_xlfn.TEXTAFTER(Table1[[#This Row],[category &amp; sub-category]], "/")</f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Table1[[#This Row],[pledged]]/Table1[[#This Row],[goal]]</f>
        <v>0.96208333333333329</v>
      </c>
      <c r="G180" t="s">
        <v>14</v>
      </c>
      <c r="H180">
        <f>IF(Table1[[#This Row],[backers_count]]&gt;0, Table1[[#This Row],[pledged]]/Table1[[#This Row],[backers_count]], 0)</f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8">
        <f>(((Table1[[#This Row],[launched_at]]/60)/60)/24)+DATE(1970,1,1)</f>
        <v>42999.208333333328</v>
      </c>
      <c r="N180">
        <v>1506747600</v>
      </c>
      <c r="O180" s="8">
        <f>(((Table1[[#This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tr">
        <f>_xlfn.TEXTBEFORE(Table1[[#This Row],[category &amp; sub-category]], "/")</f>
        <v>food</v>
      </c>
      <c r="T180" t="str">
        <f>_xlfn.TEXTAFTER(Table1[[#This Row],[category &amp; sub-category]], "/")</f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Table1[[#This Row],[pledged]]/Table1[[#This Row],[goal]]</f>
        <v>3.5771910112359548</v>
      </c>
      <c r="G181" t="s">
        <v>20</v>
      </c>
      <c r="H181">
        <f>IF(Table1[[#This Row],[backers_count]]&gt;0, Table1[[#This Row],[pledged]]/Table1[[#This Row],[backers_count]], 0)</f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8">
        <f>(((Table1[[#This Row],[launched_at]]/60)/60)/24)+DATE(1970,1,1)</f>
        <v>41350.208333333336</v>
      </c>
      <c r="N181">
        <v>1363582800</v>
      </c>
      <c r="O181" s="8">
        <f>(((Table1[[#This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tr">
        <f>_xlfn.TEXTBEFORE(Table1[[#This Row],[category &amp; sub-category]], "/")</f>
        <v>theater</v>
      </c>
      <c r="T181" t="str">
        <f>_xlfn.TEXTAFTER(Table1[[#This Row],[category &amp; sub-category]], "/")</f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Table1[[#This Row],[pledged]]/Table1[[#This Row],[goal]]</f>
        <v>3.0845714285714285</v>
      </c>
      <c r="G182" t="s">
        <v>20</v>
      </c>
      <c r="H182">
        <f>IF(Table1[[#This Row],[backers_count]]&gt;0, Table1[[#This Row],[pledged]]/Table1[[#This Row],[backers_count]], 0)</f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8">
        <f>(((Table1[[#This Row],[launched_at]]/60)/60)/24)+DATE(1970,1,1)</f>
        <v>40259.208333333336</v>
      </c>
      <c r="N182">
        <v>1269666000</v>
      </c>
      <c r="O182" s="8">
        <f>(((Table1[[#This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tr">
        <f>_xlfn.TEXTBEFORE(Table1[[#This Row],[category &amp; sub-category]], "/")</f>
        <v>technology</v>
      </c>
      <c r="T182" t="str">
        <f>_xlfn.TEXTAFTER(Table1[[#This Row],[category &amp; sub-category]], "/")</f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Table1[[#This Row],[pledged]]/Table1[[#This Row],[goal]]</f>
        <v>0.61802325581395345</v>
      </c>
      <c r="G183" t="s">
        <v>14</v>
      </c>
      <c r="H183">
        <f>IF(Table1[[#This Row],[backers_count]]&gt;0, Table1[[#This Row],[pledged]]/Table1[[#This Row],[backers_count]], 0)</f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8">
        <f>(((Table1[[#This Row],[launched_at]]/60)/60)/24)+DATE(1970,1,1)</f>
        <v>43012.208333333328</v>
      </c>
      <c r="N183">
        <v>1508648400</v>
      </c>
      <c r="O183" s="8">
        <f>(((Table1[[#This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tr">
        <f>_xlfn.TEXTBEFORE(Table1[[#This Row],[category &amp; sub-category]], "/")</f>
        <v>technology</v>
      </c>
      <c r="T183" t="str">
        <f>_xlfn.TEXTAFTER(Table1[[#This Row],[category &amp; sub-category]], "/")</f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Table1[[#This Row],[pledged]]/Table1[[#This Row],[goal]]</f>
        <v>7.2232472324723247</v>
      </c>
      <c r="G184" t="s">
        <v>20</v>
      </c>
      <c r="H184">
        <f>IF(Table1[[#This Row],[backers_count]]&gt;0, Table1[[#This Row],[pledged]]/Table1[[#This Row],[backers_count]], 0)</f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8">
        <f>(((Table1[[#This Row],[launched_at]]/60)/60)/24)+DATE(1970,1,1)</f>
        <v>43631.208333333328</v>
      </c>
      <c r="N184">
        <v>1561957200</v>
      </c>
      <c r="O184" s="8">
        <f>(((Table1[[#This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tr">
        <f>_xlfn.TEXTBEFORE(Table1[[#This Row],[category &amp; sub-category]], "/")</f>
        <v>theater</v>
      </c>
      <c r="T184" t="str">
        <f>_xlfn.TEXTAFTER(Table1[[#This Row],[category &amp; sub-category]], "/")</f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Table1[[#This Row],[pledged]]/Table1[[#This Row],[goal]]</f>
        <v>0.69117647058823528</v>
      </c>
      <c r="G185" t="s">
        <v>14</v>
      </c>
      <c r="H185">
        <f>IF(Table1[[#This Row],[backers_count]]&gt;0, Table1[[#This Row],[pledged]]/Table1[[#This Row],[backers_count]], 0)</f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8">
        <f>(((Table1[[#This Row],[launched_at]]/60)/60)/24)+DATE(1970,1,1)</f>
        <v>40430.208333333336</v>
      </c>
      <c r="N185">
        <v>1285131600</v>
      </c>
      <c r="O185" s="8">
        <f>(((Table1[[#This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tr">
        <f>_xlfn.TEXTBEFORE(Table1[[#This Row],[category &amp; sub-category]], "/")</f>
        <v>music</v>
      </c>
      <c r="T185" t="str">
        <f>_xlfn.TEXTAFTER(Table1[[#This Row],[category &amp; sub-category]], "/")</f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Table1[[#This Row],[pledged]]/Table1[[#This Row],[goal]]</f>
        <v>2.9305555555555554</v>
      </c>
      <c r="G186" t="s">
        <v>20</v>
      </c>
      <c r="H186">
        <f>IF(Table1[[#This Row],[backers_count]]&gt;0, Table1[[#This Row],[pledged]]/Table1[[#This Row],[backers_count]], 0)</f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8">
        <f>(((Table1[[#This Row],[launched_at]]/60)/60)/24)+DATE(1970,1,1)</f>
        <v>43588.208333333328</v>
      </c>
      <c r="N186">
        <v>1556946000</v>
      </c>
      <c r="O186" s="8">
        <f>(((Table1[[#This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tr">
        <f>_xlfn.TEXTBEFORE(Table1[[#This Row],[category &amp; sub-category]], "/")</f>
        <v>theater</v>
      </c>
      <c r="T186" t="str">
        <f>_xlfn.TEXTAFTER(Table1[[#This Row],[category &amp; sub-category]], "/")</f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Table1[[#This Row],[pledged]]/Table1[[#This Row],[goal]]</f>
        <v>0.71799999999999997</v>
      </c>
      <c r="G187" t="s">
        <v>14</v>
      </c>
      <c r="H187">
        <f>IF(Table1[[#This Row],[backers_count]]&gt;0, Table1[[#This Row],[pledged]]/Table1[[#This Row],[backers_count]], 0)</f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8">
        <f>(((Table1[[#This Row],[launched_at]]/60)/60)/24)+DATE(1970,1,1)</f>
        <v>43233.208333333328</v>
      </c>
      <c r="N187">
        <v>1527138000</v>
      </c>
      <c r="O187" s="8">
        <f>(((Table1[[#This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tr">
        <f>_xlfn.TEXTBEFORE(Table1[[#This Row],[category &amp; sub-category]], "/")</f>
        <v>film &amp; video</v>
      </c>
      <c r="T187" t="str">
        <f>_xlfn.TEXTAFTER(Table1[[#This Row],[category &amp; sub-category]], "/")</f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Table1[[#This Row],[pledged]]/Table1[[#This Row],[goal]]</f>
        <v>0.31934684684684683</v>
      </c>
      <c r="G188" t="s">
        <v>14</v>
      </c>
      <c r="H188">
        <f>IF(Table1[[#This Row],[backers_count]]&gt;0, Table1[[#This Row],[pledged]]/Table1[[#This Row],[backers_count]], 0)</f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8">
        <f>(((Table1[[#This Row],[launched_at]]/60)/60)/24)+DATE(1970,1,1)</f>
        <v>41782.208333333336</v>
      </c>
      <c r="N188">
        <v>1402117200</v>
      </c>
      <c r="O188" s="8">
        <f>(((Table1[[#This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tr">
        <f>_xlfn.TEXTBEFORE(Table1[[#This Row],[category &amp; sub-category]], "/")</f>
        <v>theater</v>
      </c>
      <c r="T188" t="str">
        <f>_xlfn.TEXTAFTER(Table1[[#This Row],[category &amp; sub-category]], "/")</f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Table1[[#This Row],[pledged]]/Table1[[#This Row],[goal]]</f>
        <v>2.2987375415282392</v>
      </c>
      <c r="G189" t="s">
        <v>20</v>
      </c>
      <c r="H189">
        <f>IF(Table1[[#This Row],[backers_count]]&gt;0, Table1[[#This Row],[pledged]]/Table1[[#This Row],[backers_count]], 0)</f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8">
        <f>(((Table1[[#This Row],[launched_at]]/60)/60)/24)+DATE(1970,1,1)</f>
        <v>41328.25</v>
      </c>
      <c r="N189">
        <v>1364014800</v>
      </c>
      <c r="O189" s="8">
        <f>(((Table1[[#This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tr">
        <f>_xlfn.TEXTBEFORE(Table1[[#This Row],[category &amp; sub-category]], "/")</f>
        <v>film &amp; video</v>
      </c>
      <c r="T189" t="str">
        <f>_xlfn.TEXTAFTER(Table1[[#This Row],[category &amp; sub-category]], "/")</f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Table1[[#This Row],[pledged]]/Table1[[#This Row],[goal]]</f>
        <v>0.3201219512195122</v>
      </c>
      <c r="G190" t="s">
        <v>14</v>
      </c>
      <c r="H190">
        <f>IF(Table1[[#This Row],[backers_count]]&gt;0, Table1[[#This Row],[pledged]]/Table1[[#This Row],[backers_count]], 0)</f>
        <v>75</v>
      </c>
      <c r="I190">
        <v>35</v>
      </c>
      <c r="J190" t="s">
        <v>107</v>
      </c>
      <c r="K190" t="s">
        <v>108</v>
      </c>
      <c r="L190">
        <v>1417500000</v>
      </c>
      <c r="M190" s="8">
        <f>(((Table1[[#This Row],[launched_at]]/60)/60)/24)+DATE(1970,1,1)</f>
        <v>41975.25</v>
      </c>
      <c r="N190">
        <v>1417586400</v>
      </c>
      <c r="O190" s="8">
        <f>(((Table1[[#This Row],[deadline]]/60)/60)/24)+DATE(1970,1,1)</f>
        <v>41976.25</v>
      </c>
      <c r="P190" t="b">
        <v>0</v>
      </c>
      <c r="Q190" t="b">
        <v>0</v>
      </c>
      <c r="R190" t="s">
        <v>33</v>
      </c>
      <c r="S190" t="str">
        <f>_xlfn.TEXTBEFORE(Table1[[#This Row],[category &amp; sub-category]], "/")</f>
        <v>theater</v>
      </c>
      <c r="T190" t="str">
        <f>_xlfn.TEXTAFTER(Table1[[#This Row],[category &amp; sub-category]], "/")</f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Table1[[#This Row],[pledged]]/Table1[[#This Row],[goal]]</f>
        <v>0.23525352848928385</v>
      </c>
      <c r="G191" t="s">
        <v>74</v>
      </c>
      <c r="H191">
        <f>IF(Table1[[#This Row],[backers_count]]&gt;0, Table1[[#This Row],[pledged]]/Table1[[#This Row],[backers_count]], 0)</f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8">
        <f>(((Table1[[#This Row],[launched_at]]/60)/60)/24)+DATE(1970,1,1)</f>
        <v>42433.25</v>
      </c>
      <c r="N191">
        <v>1457071200</v>
      </c>
      <c r="O191" s="8">
        <f>(((Table1[[#This Row],[deadline]]/60)/60)/24)+DATE(1970,1,1)</f>
        <v>42433.25</v>
      </c>
      <c r="P191" t="b">
        <v>0</v>
      </c>
      <c r="Q191" t="b">
        <v>0</v>
      </c>
      <c r="R191" t="s">
        <v>33</v>
      </c>
      <c r="S191" t="str">
        <f>_xlfn.TEXTBEFORE(Table1[[#This Row],[category &amp; sub-category]], "/")</f>
        <v>theater</v>
      </c>
      <c r="T191" t="str">
        <f>_xlfn.TEXTAFTER(Table1[[#This Row],[category &amp; sub-category]], "/")</f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Table1[[#This Row],[pledged]]/Table1[[#This Row],[goal]]</f>
        <v>0.68594594594594593</v>
      </c>
      <c r="G192" t="s">
        <v>14</v>
      </c>
      <c r="H192">
        <f>IF(Table1[[#This Row],[backers_count]]&gt;0, Table1[[#This Row],[pledged]]/Table1[[#This Row],[backers_count]], 0)</f>
        <v>105.75</v>
      </c>
      <c r="I192">
        <v>24</v>
      </c>
      <c r="J192" t="s">
        <v>21</v>
      </c>
      <c r="K192" t="s">
        <v>22</v>
      </c>
      <c r="L192">
        <v>1370322000</v>
      </c>
      <c r="M192" s="8">
        <f>(((Table1[[#This Row],[launched_at]]/60)/60)/24)+DATE(1970,1,1)</f>
        <v>41429.208333333336</v>
      </c>
      <c r="N192">
        <v>1370408400</v>
      </c>
      <c r="O192" s="8">
        <f>(((Table1[[#This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tr">
        <f>_xlfn.TEXTBEFORE(Table1[[#This Row],[category &amp; sub-category]], "/")</f>
        <v>theater</v>
      </c>
      <c r="T192" t="str">
        <f>_xlfn.TEXTAFTER(Table1[[#This Row],[category &amp; sub-category]], "/")</f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Table1[[#This Row],[pledged]]/Table1[[#This Row],[goal]]</f>
        <v>0.37952380952380954</v>
      </c>
      <c r="G193" t="s">
        <v>14</v>
      </c>
      <c r="H193">
        <f>IF(Table1[[#This Row],[backers_count]]&gt;0, Table1[[#This Row],[pledged]]/Table1[[#This Row],[backers_count]], 0)</f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8">
        <f>(((Table1[[#This Row],[launched_at]]/60)/60)/24)+DATE(1970,1,1)</f>
        <v>43536.208333333328</v>
      </c>
      <c r="N193">
        <v>1552626000</v>
      </c>
      <c r="O193" s="8">
        <f>(((Table1[[#This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tr">
        <f>_xlfn.TEXTBEFORE(Table1[[#This Row],[category &amp; sub-category]], "/")</f>
        <v>theater</v>
      </c>
      <c r="T193" t="str">
        <f>_xlfn.TEXTAFTER(Table1[[#This Row],[category &amp; sub-category]], "/")</f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Table1[[#This Row],[pledged]]/Table1[[#This Row],[goal]]</f>
        <v>0.19992957746478873</v>
      </c>
      <c r="G194" t="s">
        <v>14</v>
      </c>
      <c r="H194">
        <f>IF(Table1[[#This Row],[backers_count]]&gt;0, Table1[[#This Row],[pledged]]/Table1[[#This Row],[backers_count]], 0)</f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8">
        <f>(((Table1[[#This Row],[launched_at]]/60)/60)/24)+DATE(1970,1,1)</f>
        <v>41817.208333333336</v>
      </c>
      <c r="N194">
        <v>1404190800</v>
      </c>
      <c r="O194" s="8">
        <f>(((Table1[[#This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tr">
        <f>_xlfn.TEXTBEFORE(Table1[[#This Row],[category &amp; sub-category]], "/")</f>
        <v>music</v>
      </c>
      <c r="T194" t="str">
        <f>_xlfn.TEXTAFTER(Table1[[#This Row],[category &amp; sub-category]], "/")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Table1[[#This Row],[pledged]]/Table1[[#This Row],[goal]]</f>
        <v>0.45636363636363636</v>
      </c>
      <c r="G195" t="s">
        <v>14</v>
      </c>
      <c r="H195">
        <f>IF(Table1[[#This Row],[backers_count]]&gt;0, Table1[[#This Row],[pledged]]/Table1[[#This Row],[backers_count]], 0)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8">
        <f>(((Table1[[#This Row],[launched_at]]/60)/60)/24)+DATE(1970,1,1)</f>
        <v>43198.208333333328</v>
      </c>
      <c r="N195">
        <v>1523509200</v>
      </c>
      <c r="O195" s="8">
        <f>(((Table1[[#This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tr">
        <f>_xlfn.TEXTBEFORE(Table1[[#This Row],[category &amp; sub-category]], "/")</f>
        <v>music</v>
      </c>
      <c r="T195" t="str">
        <f>_xlfn.TEXTAFTER(Table1[[#This Row],[category &amp; sub-category]], "/")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Table1[[#This Row],[pledged]]/Table1[[#This Row],[goal]]</f>
        <v>1.227605633802817</v>
      </c>
      <c r="G196" t="s">
        <v>20</v>
      </c>
      <c r="H196">
        <f>IF(Table1[[#This Row],[backers_count]]&gt;0, Table1[[#This Row],[pledged]]/Table1[[#This Row],[backers_count]], 0)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8">
        <f>(((Table1[[#This Row],[launched_at]]/60)/60)/24)+DATE(1970,1,1)</f>
        <v>42261.208333333328</v>
      </c>
      <c r="N196">
        <v>1443589200</v>
      </c>
      <c r="O196" s="8">
        <f>(((Table1[[#This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tr">
        <f>_xlfn.TEXTBEFORE(Table1[[#This Row],[category &amp; sub-category]], "/")</f>
        <v>music</v>
      </c>
      <c r="T196" t="str">
        <f>_xlfn.TEXTAFTER(Table1[[#This Row],[category &amp; sub-category]], "/")</f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Table1[[#This Row],[pledged]]/Table1[[#This Row],[goal]]</f>
        <v>3.61753164556962</v>
      </c>
      <c r="G197" t="s">
        <v>20</v>
      </c>
      <c r="H197">
        <f>IF(Table1[[#This Row],[backers_count]]&gt;0, Table1[[#This Row],[pledged]]/Table1[[#This Row],[backers_count]], 0)</f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8">
        <f>(((Table1[[#This Row],[launched_at]]/60)/60)/24)+DATE(1970,1,1)</f>
        <v>43310.208333333328</v>
      </c>
      <c r="N197">
        <v>1533445200</v>
      </c>
      <c r="O197" s="8">
        <f>(((Table1[[#This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tr">
        <f>_xlfn.TEXTBEFORE(Table1[[#This Row],[category &amp; sub-category]], "/")</f>
        <v>music</v>
      </c>
      <c r="T197" t="str">
        <f>_xlfn.TEXTAFTER(Table1[[#This Row],[category &amp; sub-category]], "/")</f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Table1[[#This Row],[pledged]]/Table1[[#This Row],[goal]]</f>
        <v>0.63146341463414635</v>
      </c>
      <c r="G198" t="s">
        <v>14</v>
      </c>
      <c r="H198">
        <f>IF(Table1[[#This Row],[backers_count]]&gt;0, Table1[[#This Row],[pledged]]/Table1[[#This Row],[backers_count]], 0)</f>
        <v>51.78</v>
      </c>
      <c r="I198">
        <v>100</v>
      </c>
      <c r="J198" t="s">
        <v>36</v>
      </c>
      <c r="K198" t="s">
        <v>37</v>
      </c>
      <c r="L198">
        <v>1472878800</v>
      </c>
      <c r="M198" s="8">
        <f>(((Table1[[#This Row],[launched_at]]/60)/60)/24)+DATE(1970,1,1)</f>
        <v>42616.208333333328</v>
      </c>
      <c r="N198">
        <v>1474520400</v>
      </c>
      <c r="O198" s="8">
        <f>(((Table1[[#This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tr">
        <f>_xlfn.TEXTBEFORE(Table1[[#This Row],[category &amp; sub-category]], "/")</f>
        <v>technology</v>
      </c>
      <c r="T198" t="str">
        <f>_xlfn.TEXTAFTER(Table1[[#This Row],[category &amp; sub-category]], "/")</f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Table1[[#This Row],[pledged]]/Table1[[#This Row],[goal]]</f>
        <v>2.9820475319926874</v>
      </c>
      <c r="G199" t="s">
        <v>20</v>
      </c>
      <c r="H199">
        <f>IF(Table1[[#This Row],[backers_count]]&gt;0, Table1[[#This Row],[pledged]]/Table1[[#This Row],[backers_count]], 0)</f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8">
        <f>(((Table1[[#This Row],[launched_at]]/60)/60)/24)+DATE(1970,1,1)</f>
        <v>42909.208333333328</v>
      </c>
      <c r="N199">
        <v>1499403600</v>
      </c>
      <c r="O199" s="8">
        <f>(((Table1[[#This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tr">
        <f>_xlfn.TEXTBEFORE(Table1[[#This Row],[category &amp; sub-category]], "/")</f>
        <v>film &amp; video</v>
      </c>
      <c r="T199" t="str">
        <f>_xlfn.TEXTAFTER(Table1[[#This Row],[category &amp; sub-category]], "/")</f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Table1[[#This Row],[pledged]]/Table1[[#This Row],[goal]]</f>
        <v>9.5585443037974685E-2</v>
      </c>
      <c r="G200" t="s">
        <v>14</v>
      </c>
      <c r="H200">
        <f>IF(Table1[[#This Row],[backers_count]]&gt;0, Table1[[#This Row],[pledged]]/Table1[[#This Row],[backers_count]], 0)</f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8">
        <f>(((Table1[[#This Row],[launched_at]]/60)/60)/24)+DATE(1970,1,1)</f>
        <v>40396.208333333336</v>
      </c>
      <c r="N200">
        <v>1283576400</v>
      </c>
      <c r="O200" s="8">
        <f>(((Table1[[#This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tr">
        <f>_xlfn.TEXTBEFORE(Table1[[#This Row],[category &amp; sub-category]], "/")</f>
        <v>music</v>
      </c>
      <c r="T200" t="str">
        <f>_xlfn.TEXTAFTER(Table1[[#This Row],[category &amp; sub-category]], "/")</f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Table1[[#This Row],[pledged]]/Table1[[#This Row],[goal]]</f>
        <v>0.5377777777777778</v>
      </c>
      <c r="G201" t="s">
        <v>14</v>
      </c>
      <c r="H201">
        <f>IF(Table1[[#This Row],[backers_count]]&gt;0, Table1[[#This Row],[pledged]]/Table1[[#This Row],[backers_count]], 0)</f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8">
        <f>(((Table1[[#This Row],[launched_at]]/60)/60)/24)+DATE(1970,1,1)</f>
        <v>42192.208333333328</v>
      </c>
      <c r="N201">
        <v>1436590800</v>
      </c>
      <c r="O201" s="8">
        <f>(((Table1[[#This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tr">
        <f>_xlfn.TEXTBEFORE(Table1[[#This Row],[category &amp; sub-category]], "/")</f>
        <v>music</v>
      </c>
      <c r="T201" t="str">
        <f>_xlfn.TEXTAFTER(Table1[[#This Row],[category &amp; sub-category]], "/")</f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Table1[[#This Row],[pledged]]/Table1[[#This Row],[goal]]</f>
        <v>0.02</v>
      </c>
      <c r="G202" t="s">
        <v>14</v>
      </c>
      <c r="H202">
        <f>IF(Table1[[#This Row],[backers_count]]&gt;0, Table1[[#This Row],[pledged]]/Table1[[#This Row],[backers_count]], 0)</f>
        <v>2</v>
      </c>
      <c r="I202">
        <v>1</v>
      </c>
      <c r="J202" t="s">
        <v>15</v>
      </c>
      <c r="K202" t="s">
        <v>16</v>
      </c>
      <c r="L202">
        <v>1269493200</v>
      </c>
      <c r="M202" s="8">
        <f>(((Table1[[#This Row],[launched_at]]/60)/60)/24)+DATE(1970,1,1)</f>
        <v>40262.208333333336</v>
      </c>
      <c r="N202">
        <v>1270443600</v>
      </c>
      <c r="O202" s="8">
        <f>(((Table1[[#This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tr">
        <f>_xlfn.TEXTBEFORE(Table1[[#This Row],[category &amp; sub-category]], "/")</f>
        <v>theater</v>
      </c>
      <c r="T202" t="str">
        <f>_xlfn.TEXTAFTER(Table1[[#This Row],[category &amp; sub-category]], "/")</f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Table1[[#This Row],[pledged]]/Table1[[#This Row],[goal]]</f>
        <v>6.8119047619047617</v>
      </c>
      <c r="G203" t="s">
        <v>20</v>
      </c>
      <c r="H203">
        <f>IF(Table1[[#This Row],[backers_count]]&gt;0, Table1[[#This Row],[pledged]]/Table1[[#This Row],[backers_count]], 0)</f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8">
        <f>(((Table1[[#This Row],[launched_at]]/60)/60)/24)+DATE(1970,1,1)</f>
        <v>41845.208333333336</v>
      </c>
      <c r="N203">
        <v>1407819600</v>
      </c>
      <c r="O203" s="8">
        <f>(((Table1[[#This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tr">
        <f>_xlfn.TEXTBEFORE(Table1[[#This Row],[category &amp; sub-category]], "/")</f>
        <v>technology</v>
      </c>
      <c r="T203" t="str">
        <f>_xlfn.TEXTAFTER(Table1[[#This Row],[category &amp; sub-category]], "/")</f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Table1[[#This Row],[pledged]]/Table1[[#This Row],[goal]]</f>
        <v>0.78831325301204824</v>
      </c>
      <c r="G204" t="s">
        <v>74</v>
      </c>
      <c r="H204">
        <f>IF(Table1[[#This Row],[backers_count]]&gt;0, Table1[[#This Row],[pledged]]/Table1[[#This Row],[backers_count]], 0)</f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8">
        <f>(((Table1[[#This Row],[launched_at]]/60)/60)/24)+DATE(1970,1,1)</f>
        <v>40818.208333333336</v>
      </c>
      <c r="N204">
        <v>1317877200</v>
      </c>
      <c r="O204" s="8">
        <f>(((Table1[[#This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tr">
        <f>_xlfn.TEXTBEFORE(Table1[[#This Row],[category &amp; sub-category]], "/")</f>
        <v>food</v>
      </c>
      <c r="T204" t="str">
        <f>_xlfn.TEXTAFTER(Table1[[#This Row],[category &amp; sub-category]], "/")</f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Table1[[#This Row],[pledged]]/Table1[[#This Row],[goal]]</f>
        <v>1.3440792216817234</v>
      </c>
      <c r="G205" t="s">
        <v>20</v>
      </c>
      <c r="H205">
        <f>IF(Table1[[#This Row],[backers_count]]&gt;0, Table1[[#This Row],[pledged]]/Table1[[#This Row],[backers_count]], 0)</f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8">
        <f>(((Table1[[#This Row],[launched_at]]/60)/60)/24)+DATE(1970,1,1)</f>
        <v>42752.25</v>
      </c>
      <c r="N205">
        <v>1484805600</v>
      </c>
      <c r="O205" s="8">
        <f>(((Table1[[#This Row],[deadline]]/60)/60)/24)+DATE(1970,1,1)</f>
        <v>42754.25</v>
      </c>
      <c r="P205" t="b">
        <v>0</v>
      </c>
      <c r="Q205" t="b">
        <v>0</v>
      </c>
      <c r="R205" t="s">
        <v>33</v>
      </c>
      <c r="S205" t="str">
        <f>_xlfn.TEXTBEFORE(Table1[[#This Row],[category &amp; sub-category]], "/")</f>
        <v>theater</v>
      </c>
      <c r="T205" t="str">
        <f>_xlfn.TEXTAFTER(Table1[[#This Row],[category &amp; sub-category]], "/")</f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Table1[[#This Row],[pledged]]/Table1[[#This Row],[goal]]</f>
        <v>3.372E-2</v>
      </c>
      <c r="G206" t="s">
        <v>14</v>
      </c>
      <c r="H206">
        <f>IF(Table1[[#This Row],[backers_count]]&gt;0, Table1[[#This Row],[pledged]]/Table1[[#This Row],[backers_count]], 0)</f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8">
        <f>(((Table1[[#This Row],[launched_at]]/60)/60)/24)+DATE(1970,1,1)</f>
        <v>40636.208333333336</v>
      </c>
      <c r="N206">
        <v>1302670800</v>
      </c>
      <c r="O206" s="8">
        <f>(((Table1[[#This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tr">
        <f>_xlfn.TEXTBEFORE(Table1[[#This Row],[category &amp; sub-category]], "/")</f>
        <v>music</v>
      </c>
      <c r="T206" t="str">
        <f>_xlfn.TEXTAFTER(Table1[[#This Row],[category &amp; sub-category]], "/")</f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Table1[[#This Row],[pledged]]/Table1[[#This Row],[goal]]</f>
        <v>4.3184615384615386</v>
      </c>
      <c r="G207" t="s">
        <v>20</v>
      </c>
      <c r="H207">
        <f>IF(Table1[[#This Row],[backers_count]]&gt;0, Table1[[#This Row],[pledged]]/Table1[[#This Row],[backers_count]], 0)</f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8">
        <f>(((Table1[[#This Row],[launched_at]]/60)/60)/24)+DATE(1970,1,1)</f>
        <v>43390.208333333328</v>
      </c>
      <c r="N207">
        <v>1540789200</v>
      </c>
      <c r="O207" s="8">
        <f>(((Table1[[#This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tr">
        <f>_xlfn.TEXTBEFORE(Table1[[#This Row],[category &amp; sub-category]], "/")</f>
        <v>theater</v>
      </c>
      <c r="T207" t="str">
        <f>_xlfn.TEXTAFTER(Table1[[#This Row],[category &amp; sub-category]], "/")</f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Table1[[#This Row],[pledged]]/Table1[[#This Row],[goal]]</f>
        <v>0.38844444444444443</v>
      </c>
      <c r="G208" t="s">
        <v>74</v>
      </c>
      <c r="H208">
        <f>IF(Table1[[#This Row],[backers_count]]&gt;0, Table1[[#This Row],[pledged]]/Table1[[#This Row],[backers_count]], 0)</f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8">
        <f>(((Table1[[#This Row],[launched_at]]/60)/60)/24)+DATE(1970,1,1)</f>
        <v>40236.25</v>
      </c>
      <c r="N208">
        <v>1268028000</v>
      </c>
      <c r="O208" s="8">
        <f>(((Table1[[#This Row],[deadline]]/60)/60)/24)+DATE(1970,1,1)</f>
        <v>40245.25</v>
      </c>
      <c r="P208" t="b">
        <v>0</v>
      </c>
      <c r="Q208" t="b">
        <v>0</v>
      </c>
      <c r="R208" t="s">
        <v>119</v>
      </c>
      <c r="S208" t="str">
        <f>_xlfn.TEXTBEFORE(Table1[[#This Row],[category &amp; sub-category]], "/")</f>
        <v>publishing</v>
      </c>
      <c r="T208" t="str">
        <f>_xlfn.TEXTAFTER(Table1[[#This Row],[category &amp; sub-category]], "/")</f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Table1[[#This Row],[pledged]]/Table1[[#This Row],[goal]]</f>
        <v>4.2569999999999997</v>
      </c>
      <c r="G209" t="s">
        <v>20</v>
      </c>
      <c r="H209">
        <f>IF(Table1[[#This Row],[backers_count]]&gt;0, Table1[[#This Row],[pledged]]/Table1[[#This Row],[backers_count]], 0)</f>
        <v>99</v>
      </c>
      <c r="I209">
        <v>43</v>
      </c>
      <c r="J209" t="s">
        <v>21</v>
      </c>
      <c r="K209" t="s">
        <v>22</v>
      </c>
      <c r="L209">
        <v>1535432400</v>
      </c>
      <c r="M209" s="8">
        <f>(((Table1[[#This Row],[launched_at]]/60)/60)/24)+DATE(1970,1,1)</f>
        <v>43340.208333333328</v>
      </c>
      <c r="N209">
        <v>1537160400</v>
      </c>
      <c r="O209" s="8">
        <f>(((Table1[[#This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tr">
        <f>_xlfn.TEXTBEFORE(Table1[[#This Row],[category &amp; sub-category]], "/")</f>
        <v>music</v>
      </c>
      <c r="T209" t="str">
        <f>_xlfn.TEXTAFTER(Table1[[#This Row],[category &amp; sub-category]], "/")</f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Table1[[#This Row],[pledged]]/Table1[[#This Row],[goal]]</f>
        <v>1.0112239715591671</v>
      </c>
      <c r="G210" t="s">
        <v>20</v>
      </c>
      <c r="H210">
        <f>IF(Table1[[#This Row],[backers_count]]&gt;0, Table1[[#This Row],[pledged]]/Table1[[#This Row],[backers_count]], 0)</f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8">
        <f>(((Table1[[#This Row],[launched_at]]/60)/60)/24)+DATE(1970,1,1)</f>
        <v>43048.25</v>
      </c>
      <c r="N210">
        <v>1512280800</v>
      </c>
      <c r="O210" s="8">
        <f>(((Table1[[#This Row],[deadline]]/60)/60)/24)+DATE(1970,1,1)</f>
        <v>43072.25</v>
      </c>
      <c r="P210" t="b">
        <v>0</v>
      </c>
      <c r="Q210" t="b">
        <v>0</v>
      </c>
      <c r="R210" t="s">
        <v>42</v>
      </c>
      <c r="S210" t="str">
        <f>_xlfn.TEXTBEFORE(Table1[[#This Row],[category &amp; sub-category]], "/")</f>
        <v>film &amp; video</v>
      </c>
      <c r="T210" t="str">
        <f>_xlfn.TEXTAFTER(Table1[[#This Row],[category &amp; sub-category]], "/")</f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Table1[[#This Row],[pledged]]/Table1[[#This Row],[goal]]</f>
        <v>0.21188688946015424</v>
      </c>
      <c r="G211" t="s">
        <v>47</v>
      </c>
      <c r="H211">
        <f>IF(Table1[[#This Row],[backers_count]]&gt;0, Table1[[#This Row],[pledged]]/Table1[[#This Row],[backers_count]], 0)</f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8">
        <f>(((Table1[[#This Row],[launched_at]]/60)/60)/24)+DATE(1970,1,1)</f>
        <v>42496.208333333328</v>
      </c>
      <c r="N211">
        <v>1463115600</v>
      </c>
      <c r="O211" s="8">
        <f>(((Table1[[#This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tr">
        <f>_xlfn.TEXTBEFORE(Table1[[#This Row],[category &amp; sub-category]], "/")</f>
        <v>film &amp; video</v>
      </c>
      <c r="T211" t="str">
        <f>_xlfn.TEXTAFTER(Table1[[#This Row],[category &amp; sub-category]], "/")</f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Table1[[#This Row],[pledged]]/Table1[[#This Row],[goal]]</f>
        <v>0.67425531914893622</v>
      </c>
      <c r="G212" t="s">
        <v>14</v>
      </c>
      <c r="H212">
        <f>IF(Table1[[#This Row],[backers_count]]&gt;0, Table1[[#This Row],[pledged]]/Table1[[#This Row],[backers_count]], 0)</f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8">
        <f>(((Table1[[#This Row],[launched_at]]/60)/60)/24)+DATE(1970,1,1)</f>
        <v>42797.25</v>
      </c>
      <c r="N212">
        <v>1490850000</v>
      </c>
      <c r="O212" s="8">
        <f>(((Table1[[#This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tr">
        <f>_xlfn.TEXTBEFORE(Table1[[#This Row],[category &amp; sub-category]], "/")</f>
        <v>film &amp; video</v>
      </c>
      <c r="T212" t="str">
        <f>_xlfn.TEXTAFTER(Table1[[#This Row],[category &amp; sub-category]], "/")</f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Table1[[#This Row],[pledged]]/Table1[[#This Row],[goal]]</f>
        <v>0.9492337164750958</v>
      </c>
      <c r="G213" t="s">
        <v>14</v>
      </c>
      <c r="H213">
        <f>IF(Table1[[#This Row],[backers_count]]&gt;0, Table1[[#This Row],[pledged]]/Table1[[#This Row],[backers_count]], 0)</f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8">
        <f>(((Table1[[#This Row],[launched_at]]/60)/60)/24)+DATE(1970,1,1)</f>
        <v>41513.208333333336</v>
      </c>
      <c r="N213">
        <v>1379653200</v>
      </c>
      <c r="O213" s="8">
        <f>(((Table1[[#This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tr">
        <f>_xlfn.TEXTBEFORE(Table1[[#This Row],[category &amp; sub-category]], "/")</f>
        <v>theater</v>
      </c>
      <c r="T213" t="str">
        <f>_xlfn.TEXTAFTER(Table1[[#This Row],[category &amp; sub-category]], "/")</f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Table1[[#This Row],[pledged]]/Table1[[#This Row],[goal]]</f>
        <v>1.5185185185185186</v>
      </c>
      <c r="G214" t="s">
        <v>20</v>
      </c>
      <c r="H214">
        <f>IF(Table1[[#This Row],[backers_count]]&gt;0, Table1[[#This Row],[pledged]]/Table1[[#This Row],[backers_count]], 0)</f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8">
        <f>(((Table1[[#This Row],[launched_at]]/60)/60)/24)+DATE(1970,1,1)</f>
        <v>43814.25</v>
      </c>
      <c r="N214">
        <v>1580364000</v>
      </c>
      <c r="O214" s="8">
        <f>(((Table1[[#This Row],[deadline]]/60)/60)/24)+DATE(1970,1,1)</f>
        <v>43860.25</v>
      </c>
      <c r="P214" t="b">
        <v>0</v>
      </c>
      <c r="Q214" t="b">
        <v>0</v>
      </c>
      <c r="R214" t="s">
        <v>33</v>
      </c>
      <c r="S214" t="str">
        <f>_xlfn.TEXTBEFORE(Table1[[#This Row],[category &amp; sub-category]], "/")</f>
        <v>theater</v>
      </c>
      <c r="T214" t="str">
        <f>_xlfn.TEXTAFTER(Table1[[#This Row],[category &amp; sub-category]], "/")</f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Table1[[#This Row],[pledged]]/Table1[[#This Row],[goal]]</f>
        <v>1.9516382252559727</v>
      </c>
      <c r="G215" t="s">
        <v>20</v>
      </c>
      <c r="H215">
        <f>IF(Table1[[#This Row],[backers_count]]&gt;0, Table1[[#This Row],[pledged]]/Table1[[#This Row],[backers_count]], 0)</f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8">
        <f>(((Table1[[#This Row],[launched_at]]/60)/60)/24)+DATE(1970,1,1)</f>
        <v>40488.208333333336</v>
      </c>
      <c r="N215">
        <v>1289714400</v>
      </c>
      <c r="O215" s="8">
        <f>(((Table1[[#This Row],[deadline]]/60)/60)/24)+DATE(1970,1,1)</f>
        <v>40496.25</v>
      </c>
      <c r="P215" t="b">
        <v>0</v>
      </c>
      <c r="Q215" t="b">
        <v>1</v>
      </c>
      <c r="R215" t="s">
        <v>60</v>
      </c>
      <c r="S215" t="str">
        <f>_xlfn.TEXTBEFORE(Table1[[#This Row],[category &amp; sub-category]], "/")</f>
        <v>music</v>
      </c>
      <c r="T215" t="str">
        <f>_xlfn.TEXTAFTER(Table1[[#This Row],[category &amp; sub-category]], "/")</f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Table1[[#This Row],[pledged]]/Table1[[#This Row],[goal]]</f>
        <v>10.231428571428571</v>
      </c>
      <c r="G216" t="s">
        <v>20</v>
      </c>
      <c r="H216">
        <f>IF(Table1[[#This Row],[backers_count]]&gt;0, Table1[[#This Row],[pledged]]/Table1[[#This Row],[backers_count]], 0)</f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8">
        <f>(((Table1[[#This Row],[launched_at]]/60)/60)/24)+DATE(1970,1,1)</f>
        <v>40409.208333333336</v>
      </c>
      <c r="N216">
        <v>1282712400</v>
      </c>
      <c r="O216" s="8">
        <f>(((Table1[[#This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tr">
        <f>_xlfn.TEXTBEFORE(Table1[[#This Row],[category &amp; sub-category]], "/")</f>
        <v>music</v>
      </c>
      <c r="T216" t="str">
        <f>_xlfn.TEXTAFTER(Table1[[#This Row],[category &amp; sub-category]], "/")</f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Table1[[#This Row],[pledged]]/Table1[[#This Row],[goal]]</f>
        <v>3.8418367346938778E-2</v>
      </c>
      <c r="G217" t="s">
        <v>14</v>
      </c>
      <c r="H217">
        <f>IF(Table1[[#This Row],[backers_count]]&gt;0, Table1[[#This Row],[pledged]]/Table1[[#This Row],[backers_count]], 0)</f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8">
        <f>(((Table1[[#This Row],[launched_at]]/60)/60)/24)+DATE(1970,1,1)</f>
        <v>43509.25</v>
      </c>
      <c r="N217">
        <v>1550210400</v>
      </c>
      <c r="O217" s="8">
        <f>(((Table1[[#This Row],[deadline]]/60)/60)/24)+DATE(1970,1,1)</f>
        <v>43511.25</v>
      </c>
      <c r="P217" t="b">
        <v>0</v>
      </c>
      <c r="Q217" t="b">
        <v>0</v>
      </c>
      <c r="R217" t="s">
        <v>33</v>
      </c>
      <c r="S217" t="str">
        <f>_xlfn.TEXTBEFORE(Table1[[#This Row],[category &amp; sub-category]], "/")</f>
        <v>theater</v>
      </c>
      <c r="T217" t="str">
        <f>_xlfn.TEXTAFTER(Table1[[#This Row],[category &amp; sub-category]], "/")</f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Table1[[#This Row],[pledged]]/Table1[[#This Row],[goal]]</f>
        <v>1.5507066557107643</v>
      </c>
      <c r="G218" t="s">
        <v>20</v>
      </c>
      <c r="H218">
        <f>IF(Table1[[#This Row],[backers_count]]&gt;0, Table1[[#This Row],[pledged]]/Table1[[#This Row],[backers_count]], 0)</f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8">
        <f>(((Table1[[#This Row],[launched_at]]/60)/60)/24)+DATE(1970,1,1)</f>
        <v>40869.25</v>
      </c>
      <c r="N218">
        <v>1322114400</v>
      </c>
      <c r="O218" s="8">
        <f>(((Table1[[#This Row],[deadline]]/60)/60)/24)+DATE(1970,1,1)</f>
        <v>40871.25</v>
      </c>
      <c r="P218" t="b">
        <v>0</v>
      </c>
      <c r="Q218" t="b">
        <v>0</v>
      </c>
      <c r="R218" t="s">
        <v>33</v>
      </c>
      <c r="S218" t="str">
        <f>_xlfn.TEXTBEFORE(Table1[[#This Row],[category &amp; sub-category]], "/")</f>
        <v>theater</v>
      </c>
      <c r="T218" t="str">
        <f>_xlfn.TEXTAFTER(Table1[[#This Row],[category &amp; sub-category]], "/")</f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Table1[[#This Row],[pledged]]/Table1[[#This Row],[goal]]</f>
        <v>0.44753477588871715</v>
      </c>
      <c r="G219" t="s">
        <v>14</v>
      </c>
      <c r="H219">
        <f>IF(Table1[[#This Row],[backers_count]]&gt;0, Table1[[#This Row],[pledged]]/Table1[[#This Row],[backers_count]], 0)</f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8">
        <f>(((Table1[[#This Row],[launched_at]]/60)/60)/24)+DATE(1970,1,1)</f>
        <v>43583.208333333328</v>
      </c>
      <c r="N219">
        <v>1557205200</v>
      </c>
      <c r="O219" s="8">
        <f>(((Table1[[#This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tr">
        <f>_xlfn.TEXTBEFORE(Table1[[#This Row],[category &amp; sub-category]], "/")</f>
        <v>film &amp; video</v>
      </c>
      <c r="T219" t="str">
        <f>_xlfn.TEXTAFTER(Table1[[#This Row],[category &amp; sub-category]], "/")</f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Table1[[#This Row],[pledged]]/Table1[[#This Row],[goal]]</f>
        <v>2.1594736842105262</v>
      </c>
      <c r="G220" t="s">
        <v>20</v>
      </c>
      <c r="H220">
        <f>IF(Table1[[#This Row],[backers_count]]&gt;0, Table1[[#This Row],[pledged]]/Table1[[#This Row],[backers_count]], 0)</f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8">
        <f>(((Table1[[#This Row],[launched_at]]/60)/60)/24)+DATE(1970,1,1)</f>
        <v>40858.25</v>
      </c>
      <c r="N220">
        <v>1323928800</v>
      </c>
      <c r="O220" s="8">
        <f>(((Table1[[#This Row],[deadline]]/60)/60)/24)+DATE(1970,1,1)</f>
        <v>40892.25</v>
      </c>
      <c r="P220" t="b">
        <v>0</v>
      </c>
      <c r="Q220" t="b">
        <v>1</v>
      </c>
      <c r="R220" t="s">
        <v>100</v>
      </c>
      <c r="S220" t="str">
        <f>_xlfn.TEXTBEFORE(Table1[[#This Row],[category &amp; sub-category]], "/")</f>
        <v>film &amp; video</v>
      </c>
      <c r="T220" t="str">
        <f>_xlfn.TEXTAFTER(Table1[[#This Row],[category &amp; sub-category]], "/")</f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Table1[[#This Row],[pledged]]/Table1[[#This Row],[goal]]</f>
        <v>3.3212709832134291</v>
      </c>
      <c r="G221" t="s">
        <v>20</v>
      </c>
      <c r="H221">
        <f>IF(Table1[[#This Row],[backers_count]]&gt;0, Table1[[#This Row],[pledged]]/Table1[[#This Row],[backers_count]], 0)</f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8">
        <f>(((Table1[[#This Row],[launched_at]]/60)/60)/24)+DATE(1970,1,1)</f>
        <v>41137.208333333336</v>
      </c>
      <c r="N221">
        <v>1346130000</v>
      </c>
      <c r="O221" s="8">
        <f>(((Table1[[#This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tr">
        <f>_xlfn.TEXTBEFORE(Table1[[#This Row],[category &amp; sub-category]], "/")</f>
        <v>film &amp; video</v>
      </c>
      <c r="T221" t="str">
        <f>_xlfn.TEXTAFTER(Table1[[#This Row],[category &amp; sub-category]], "/")</f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Table1[[#This Row],[pledged]]/Table1[[#This Row],[goal]]</f>
        <v>8.4430379746835441E-2</v>
      </c>
      <c r="G222" t="s">
        <v>14</v>
      </c>
      <c r="H222">
        <f>IF(Table1[[#This Row],[backers_count]]&gt;0, Table1[[#This Row],[pledged]]/Table1[[#This Row],[backers_count]], 0)</f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8">
        <f>(((Table1[[#This Row],[launched_at]]/60)/60)/24)+DATE(1970,1,1)</f>
        <v>40725.208333333336</v>
      </c>
      <c r="N222">
        <v>1311051600</v>
      </c>
      <c r="O222" s="8">
        <f>(((Table1[[#This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tr">
        <f>_xlfn.TEXTBEFORE(Table1[[#This Row],[category &amp; sub-category]], "/")</f>
        <v>theater</v>
      </c>
      <c r="T222" t="str">
        <f>_xlfn.TEXTAFTER(Table1[[#This Row],[category &amp; sub-category]], "/")</f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Table1[[#This Row],[pledged]]/Table1[[#This Row],[goal]]</f>
        <v>0.9862551440329218</v>
      </c>
      <c r="G223" t="s">
        <v>14</v>
      </c>
      <c r="H223">
        <f>IF(Table1[[#This Row],[backers_count]]&gt;0, Table1[[#This Row],[pledged]]/Table1[[#This Row],[backers_count]], 0)</f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8">
        <f>(((Table1[[#This Row],[launched_at]]/60)/60)/24)+DATE(1970,1,1)</f>
        <v>41081.208333333336</v>
      </c>
      <c r="N223">
        <v>1340427600</v>
      </c>
      <c r="O223" s="8">
        <f>(((Table1[[#This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tr">
        <f>_xlfn.TEXTBEFORE(Table1[[#This Row],[category &amp; sub-category]], "/")</f>
        <v>food</v>
      </c>
      <c r="T223" t="str">
        <f>_xlfn.TEXTAFTER(Table1[[#This Row],[category &amp; sub-category]], "/")</f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Table1[[#This Row],[pledged]]/Table1[[#This Row],[goal]]</f>
        <v>1.3797916666666667</v>
      </c>
      <c r="G224" t="s">
        <v>20</v>
      </c>
      <c r="H224">
        <f>IF(Table1[[#This Row],[backers_count]]&gt;0, Table1[[#This Row],[pledged]]/Table1[[#This Row],[backers_count]], 0)</f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8">
        <f>(((Table1[[#This Row],[launched_at]]/60)/60)/24)+DATE(1970,1,1)</f>
        <v>41914.208333333336</v>
      </c>
      <c r="N224">
        <v>1412312400</v>
      </c>
      <c r="O224" s="8">
        <f>(((Table1[[#This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tr">
        <f>_xlfn.TEXTBEFORE(Table1[[#This Row],[category &amp; sub-category]], "/")</f>
        <v>photography</v>
      </c>
      <c r="T224" t="str">
        <f>_xlfn.TEXTAFTER(Table1[[#This Row],[category &amp; sub-category]], "/")</f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Table1[[#This Row],[pledged]]/Table1[[#This Row],[goal]]</f>
        <v>0.93810996563573879</v>
      </c>
      <c r="G225" t="s">
        <v>14</v>
      </c>
      <c r="H225">
        <f>IF(Table1[[#This Row],[backers_count]]&gt;0, Table1[[#This Row],[pledged]]/Table1[[#This Row],[backers_count]], 0)</f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8">
        <f>(((Table1[[#This Row],[launched_at]]/60)/60)/24)+DATE(1970,1,1)</f>
        <v>42445.208333333328</v>
      </c>
      <c r="N225">
        <v>1459314000</v>
      </c>
      <c r="O225" s="8">
        <f>(((Table1[[#This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tr">
        <f>_xlfn.TEXTBEFORE(Table1[[#This Row],[category &amp; sub-category]], "/")</f>
        <v>theater</v>
      </c>
      <c r="T225" t="str">
        <f>_xlfn.TEXTAFTER(Table1[[#This Row],[category &amp; sub-category]], "/")</f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Table1[[#This Row],[pledged]]/Table1[[#This Row],[goal]]</f>
        <v>4.0363930885529156</v>
      </c>
      <c r="G226" t="s">
        <v>20</v>
      </c>
      <c r="H226">
        <f>IF(Table1[[#This Row],[backers_count]]&gt;0, Table1[[#This Row],[pledged]]/Table1[[#This Row],[backers_count]], 0)</f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8">
        <f>(((Table1[[#This Row],[launched_at]]/60)/60)/24)+DATE(1970,1,1)</f>
        <v>41906.208333333336</v>
      </c>
      <c r="N226">
        <v>1415426400</v>
      </c>
      <c r="O226" s="8">
        <f>(((Table1[[#This Row],[deadline]]/60)/60)/24)+DATE(1970,1,1)</f>
        <v>41951.25</v>
      </c>
      <c r="P226" t="b">
        <v>0</v>
      </c>
      <c r="Q226" t="b">
        <v>0</v>
      </c>
      <c r="R226" t="s">
        <v>474</v>
      </c>
      <c r="S226" t="str">
        <f>_xlfn.TEXTBEFORE(Table1[[#This Row],[category &amp; sub-category]], "/")</f>
        <v>film &amp; video</v>
      </c>
      <c r="T226" t="str">
        <f>_xlfn.TEXTAFTER(Table1[[#This Row],[category &amp; sub-category]], "/")</f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Table1[[#This Row],[pledged]]/Table1[[#This Row],[goal]]</f>
        <v>2.6017404129793511</v>
      </c>
      <c r="G227" t="s">
        <v>20</v>
      </c>
      <c r="H227">
        <f>IF(Table1[[#This Row],[backers_count]]&gt;0, Table1[[#This Row],[pledged]]/Table1[[#This Row],[backers_count]], 0)</f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8">
        <f>(((Table1[[#This Row],[launched_at]]/60)/60)/24)+DATE(1970,1,1)</f>
        <v>41762.208333333336</v>
      </c>
      <c r="N227">
        <v>1399093200</v>
      </c>
      <c r="O227" s="8">
        <f>(((Table1[[#This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tr">
        <f>_xlfn.TEXTBEFORE(Table1[[#This Row],[category &amp; sub-category]], "/")</f>
        <v>music</v>
      </c>
      <c r="T227" t="str">
        <f>_xlfn.TEXTAFTER(Table1[[#This Row],[category &amp; sub-category]], "/")</f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Table1[[#This Row],[pledged]]/Table1[[#This Row],[goal]]</f>
        <v>3.6663333333333332</v>
      </c>
      <c r="G228" t="s">
        <v>20</v>
      </c>
      <c r="H228">
        <f>IF(Table1[[#This Row],[backers_count]]&gt;0, Table1[[#This Row],[pledged]]/Table1[[#This Row],[backers_count]], 0)</f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8">
        <f>(((Table1[[#This Row],[launched_at]]/60)/60)/24)+DATE(1970,1,1)</f>
        <v>40276.208333333336</v>
      </c>
      <c r="N228">
        <v>1273899600</v>
      </c>
      <c r="O228" s="8">
        <f>(((Table1[[#This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tr">
        <f>_xlfn.TEXTBEFORE(Table1[[#This Row],[category &amp; sub-category]], "/")</f>
        <v>photography</v>
      </c>
      <c r="T228" t="str">
        <f>_xlfn.TEXTAFTER(Table1[[#This Row],[category &amp; sub-category]], "/")</f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Table1[[#This Row],[pledged]]/Table1[[#This Row],[goal]]</f>
        <v>1.687208538587849</v>
      </c>
      <c r="G229" t="s">
        <v>20</v>
      </c>
      <c r="H229">
        <f>IF(Table1[[#This Row],[backers_count]]&gt;0, Table1[[#This Row],[pledged]]/Table1[[#This Row],[backers_count]], 0)</f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8">
        <f>(((Table1[[#This Row],[launched_at]]/60)/60)/24)+DATE(1970,1,1)</f>
        <v>42139.208333333328</v>
      </c>
      <c r="N229">
        <v>1432184400</v>
      </c>
      <c r="O229" s="8">
        <f>(((Table1[[#This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tr">
        <f>_xlfn.TEXTBEFORE(Table1[[#This Row],[category &amp; sub-category]], "/")</f>
        <v>games</v>
      </c>
      <c r="T229" t="str">
        <f>_xlfn.TEXTAFTER(Table1[[#This Row],[category &amp; sub-category]], "/")</f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Table1[[#This Row],[pledged]]/Table1[[#This Row],[goal]]</f>
        <v>1.1990717911530093</v>
      </c>
      <c r="G230" t="s">
        <v>20</v>
      </c>
      <c r="H230">
        <f>IF(Table1[[#This Row],[backers_count]]&gt;0, Table1[[#This Row],[pledged]]/Table1[[#This Row],[backers_count]], 0)</f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8">
        <f>(((Table1[[#This Row],[launched_at]]/60)/60)/24)+DATE(1970,1,1)</f>
        <v>42613.208333333328</v>
      </c>
      <c r="N230">
        <v>1474779600</v>
      </c>
      <c r="O230" s="8">
        <f>(((Table1[[#This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tr">
        <f>_xlfn.TEXTBEFORE(Table1[[#This Row],[category &amp; sub-category]], "/")</f>
        <v>film &amp; video</v>
      </c>
      <c r="T230" t="str">
        <f>_xlfn.TEXTAFTER(Table1[[#This Row],[category &amp; sub-category]], "/")</f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Table1[[#This Row],[pledged]]/Table1[[#This Row],[goal]]</f>
        <v>1.936892523364486</v>
      </c>
      <c r="G231" t="s">
        <v>20</v>
      </c>
      <c r="H231">
        <f>IF(Table1[[#This Row],[backers_count]]&gt;0, Table1[[#This Row],[pledged]]/Table1[[#This Row],[backers_count]], 0)</f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8">
        <f>(((Table1[[#This Row],[launched_at]]/60)/60)/24)+DATE(1970,1,1)</f>
        <v>42887.208333333328</v>
      </c>
      <c r="N231">
        <v>1500440400</v>
      </c>
      <c r="O231" s="8">
        <f>(((Table1[[#This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tr">
        <f>_xlfn.TEXTBEFORE(Table1[[#This Row],[category &amp; sub-category]], "/")</f>
        <v>games</v>
      </c>
      <c r="T231" t="str">
        <f>_xlfn.TEXTAFTER(Table1[[#This Row],[category &amp; sub-category]], "/")</f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Table1[[#This Row],[pledged]]/Table1[[#This Row],[goal]]</f>
        <v>4.2016666666666671</v>
      </c>
      <c r="G232" t="s">
        <v>20</v>
      </c>
      <c r="H232">
        <f>IF(Table1[[#This Row],[backers_count]]&gt;0, Table1[[#This Row],[pledged]]/Table1[[#This Row],[backers_count]], 0)</f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8">
        <f>(((Table1[[#This Row],[launched_at]]/60)/60)/24)+DATE(1970,1,1)</f>
        <v>43805.25</v>
      </c>
      <c r="N232">
        <v>1575612000</v>
      </c>
      <c r="O232" s="8">
        <f>(((Table1[[#This Row],[deadline]]/60)/60)/24)+DATE(1970,1,1)</f>
        <v>43805.25</v>
      </c>
      <c r="P232" t="b">
        <v>0</v>
      </c>
      <c r="Q232" t="b">
        <v>0</v>
      </c>
      <c r="R232" t="s">
        <v>89</v>
      </c>
      <c r="S232" t="str">
        <f>_xlfn.TEXTBEFORE(Table1[[#This Row],[category &amp; sub-category]], "/")</f>
        <v>games</v>
      </c>
      <c r="T232" t="str">
        <f>_xlfn.TEXTAFTER(Table1[[#This Row],[category &amp; sub-category]], "/")</f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Table1[[#This Row],[pledged]]/Table1[[#This Row],[goal]]</f>
        <v>0.76708333333333334</v>
      </c>
      <c r="G233" t="s">
        <v>74</v>
      </c>
      <c r="H233">
        <f>IF(Table1[[#This Row],[backers_count]]&gt;0, Table1[[#This Row],[pledged]]/Table1[[#This Row],[backers_count]], 0)</f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8">
        <f>(((Table1[[#This Row],[launched_at]]/60)/60)/24)+DATE(1970,1,1)</f>
        <v>41415.208333333336</v>
      </c>
      <c r="N233">
        <v>1374123600</v>
      </c>
      <c r="O233" s="8">
        <f>(((Table1[[#This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tr">
        <f>_xlfn.TEXTBEFORE(Table1[[#This Row],[category &amp; sub-category]], "/")</f>
        <v>theater</v>
      </c>
      <c r="T233" t="str">
        <f>_xlfn.TEXTAFTER(Table1[[#This Row],[category &amp; sub-category]], "/")</f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Table1[[#This Row],[pledged]]/Table1[[#This Row],[goal]]</f>
        <v>1.7126470588235294</v>
      </c>
      <c r="G234" t="s">
        <v>20</v>
      </c>
      <c r="H234">
        <f>IF(Table1[[#This Row],[backers_count]]&gt;0, Table1[[#This Row],[pledged]]/Table1[[#This Row],[backers_count]], 0)</f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8">
        <f>(((Table1[[#This Row],[launched_at]]/60)/60)/24)+DATE(1970,1,1)</f>
        <v>42576.208333333328</v>
      </c>
      <c r="N234">
        <v>1469509200</v>
      </c>
      <c r="O234" s="8">
        <f>(((Table1[[#This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tr">
        <f>_xlfn.TEXTBEFORE(Table1[[#This Row],[category &amp; sub-category]], "/")</f>
        <v>theater</v>
      </c>
      <c r="T234" t="str">
        <f>_xlfn.TEXTAFTER(Table1[[#This Row],[category &amp; sub-category]], "/")</f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Table1[[#This Row],[pledged]]/Table1[[#This Row],[goal]]</f>
        <v>1.5789473684210527</v>
      </c>
      <c r="G235" t="s">
        <v>20</v>
      </c>
      <c r="H235">
        <f>IF(Table1[[#This Row],[backers_count]]&gt;0, Table1[[#This Row],[pledged]]/Table1[[#This Row],[backers_count]], 0)</f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8">
        <f>(((Table1[[#This Row],[launched_at]]/60)/60)/24)+DATE(1970,1,1)</f>
        <v>40706.208333333336</v>
      </c>
      <c r="N235">
        <v>1309237200</v>
      </c>
      <c r="O235" s="8">
        <f>(((Table1[[#This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tr">
        <f>_xlfn.TEXTBEFORE(Table1[[#This Row],[category &amp; sub-category]], "/")</f>
        <v>film &amp; video</v>
      </c>
      <c r="T235" t="str">
        <f>_xlfn.TEXTAFTER(Table1[[#This Row],[category &amp; sub-category]], "/")</f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Table1[[#This Row],[pledged]]/Table1[[#This Row],[goal]]</f>
        <v>1.0908</v>
      </c>
      <c r="G236" t="s">
        <v>20</v>
      </c>
      <c r="H236">
        <f>IF(Table1[[#This Row],[backers_count]]&gt;0, Table1[[#This Row],[pledged]]/Table1[[#This Row],[backers_count]], 0)</f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8">
        <f>(((Table1[[#This Row],[launched_at]]/60)/60)/24)+DATE(1970,1,1)</f>
        <v>42969.208333333328</v>
      </c>
      <c r="N236">
        <v>1503982800</v>
      </c>
      <c r="O236" s="8">
        <f>(((Table1[[#This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tr">
        <f>_xlfn.TEXTBEFORE(Table1[[#This Row],[category &amp; sub-category]], "/")</f>
        <v>games</v>
      </c>
      <c r="T236" t="str">
        <f>_xlfn.TEXTAFTER(Table1[[#This Row],[category &amp; sub-category]], "/")</f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Table1[[#This Row],[pledged]]/Table1[[#This Row],[goal]]</f>
        <v>0.41732558139534881</v>
      </c>
      <c r="G237" t="s">
        <v>14</v>
      </c>
      <c r="H237">
        <f>IF(Table1[[#This Row],[backers_count]]&gt;0, Table1[[#This Row],[pledged]]/Table1[[#This Row],[backers_count]], 0)</f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8">
        <f>(((Table1[[#This Row],[launched_at]]/60)/60)/24)+DATE(1970,1,1)</f>
        <v>42779.25</v>
      </c>
      <c r="N237">
        <v>1487397600</v>
      </c>
      <c r="O237" s="8">
        <f>(((Table1[[#This Row],[deadline]]/60)/60)/24)+DATE(1970,1,1)</f>
        <v>42784.25</v>
      </c>
      <c r="P237" t="b">
        <v>0</v>
      </c>
      <c r="Q237" t="b">
        <v>0</v>
      </c>
      <c r="R237" t="s">
        <v>71</v>
      </c>
      <c r="S237" t="str">
        <f>_xlfn.TEXTBEFORE(Table1[[#This Row],[category &amp; sub-category]], "/")</f>
        <v>film &amp; video</v>
      </c>
      <c r="T237" t="str">
        <f>_xlfn.TEXTAFTER(Table1[[#This Row],[category &amp; sub-category]], "/")</f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Table1[[#This Row],[pledged]]/Table1[[#This Row],[goal]]</f>
        <v>0.10944303797468355</v>
      </c>
      <c r="G238" t="s">
        <v>14</v>
      </c>
      <c r="H238">
        <f>IF(Table1[[#This Row],[backers_count]]&gt;0, Table1[[#This Row],[pledged]]/Table1[[#This Row],[backers_count]], 0)</f>
        <v>75.84210526315789</v>
      </c>
      <c r="I238">
        <v>57</v>
      </c>
      <c r="J238" t="s">
        <v>26</v>
      </c>
      <c r="K238" t="s">
        <v>27</v>
      </c>
      <c r="L238">
        <v>1561438800</v>
      </c>
      <c r="M238" s="8">
        <f>(((Table1[[#This Row],[launched_at]]/60)/60)/24)+DATE(1970,1,1)</f>
        <v>43641.208333333328</v>
      </c>
      <c r="N238">
        <v>1562043600</v>
      </c>
      <c r="O238" s="8">
        <f>(((Table1[[#This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tr">
        <f>_xlfn.TEXTBEFORE(Table1[[#This Row],[category &amp; sub-category]], "/")</f>
        <v>music</v>
      </c>
      <c r="T238" t="str">
        <f>_xlfn.TEXTAFTER(Table1[[#This Row],[category &amp; sub-category]], "/")</f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Table1[[#This Row],[pledged]]/Table1[[#This Row],[goal]]</f>
        <v>1.593763440860215</v>
      </c>
      <c r="G239" t="s">
        <v>20</v>
      </c>
      <c r="H239">
        <f>IF(Table1[[#This Row],[backers_count]]&gt;0, Table1[[#This Row],[pledged]]/Table1[[#This Row],[backers_count]], 0)</f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8">
        <f>(((Table1[[#This Row],[launched_at]]/60)/60)/24)+DATE(1970,1,1)</f>
        <v>41754.208333333336</v>
      </c>
      <c r="N239">
        <v>1398574800</v>
      </c>
      <c r="O239" s="8">
        <f>(((Table1[[#This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tr">
        <f>_xlfn.TEXTBEFORE(Table1[[#This Row],[category &amp; sub-category]], "/")</f>
        <v>film &amp; video</v>
      </c>
      <c r="T239" t="str">
        <f>_xlfn.TEXTAFTER(Table1[[#This Row],[category &amp; sub-category]], "/")</f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Table1[[#This Row],[pledged]]/Table1[[#This Row],[goal]]</f>
        <v>4.2241666666666671</v>
      </c>
      <c r="G240" t="s">
        <v>20</v>
      </c>
      <c r="H240">
        <f>IF(Table1[[#This Row],[backers_count]]&gt;0, Table1[[#This Row],[pledged]]/Table1[[#This Row],[backers_count]], 0)</f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8">
        <f>(((Table1[[#This Row],[launched_at]]/60)/60)/24)+DATE(1970,1,1)</f>
        <v>43083.25</v>
      </c>
      <c r="N240">
        <v>1515391200</v>
      </c>
      <c r="O240" s="8">
        <f>(((Table1[[#This Row],[deadline]]/60)/60)/24)+DATE(1970,1,1)</f>
        <v>43108.25</v>
      </c>
      <c r="P240" t="b">
        <v>0</v>
      </c>
      <c r="Q240" t="b">
        <v>1</v>
      </c>
      <c r="R240" t="s">
        <v>33</v>
      </c>
      <c r="S240" t="str">
        <f>_xlfn.TEXTBEFORE(Table1[[#This Row],[category &amp; sub-category]], "/")</f>
        <v>theater</v>
      </c>
      <c r="T240" t="str">
        <f>_xlfn.TEXTAFTER(Table1[[#This Row],[category &amp; sub-category]], "/")</f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Table1[[#This Row],[pledged]]/Table1[[#This Row],[goal]]</f>
        <v>0.97718749999999999</v>
      </c>
      <c r="G241" t="s">
        <v>14</v>
      </c>
      <c r="H241">
        <f>IF(Table1[[#This Row],[backers_count]]&gt;0, Table1[[#This Row],[pledged]]/Table1[[#This Row],[backers_count]], 0)</f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8">
        <f>(((Table1[[#This Row],[launched_at]]/60)/60)/24)+DATE(1970,1,1)</f>
        <v>42245.208333333328</v>
      </c>
      <c r="N241">
        <v>1441170000</v>
      </c>
      <c r="O241" s="8">
        <f>(((Table1[[#This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tr">
        <f>_xlfn.TEXTBEFORE(Table1[[#This Row],[category &amp; sub-category]], "/")</f>
        <v>technology</v>
      </c>
      <c r="T241" t="str">
        <f>_xlfn.TEXTAFTER(Table1[[#This Row],[category &amp; sub-category]], "/")</f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Table1[[#This Row],[pledged]]/Table1[[#This Row],[goal]]</f>
        <v>4.1878911564625847</v>
      </c>
      <c r="G242" t="s">
        <v>20</v>
      </c>
      <c r="H242">
        <f>IF(Table1[[#This Row],[backers_count]]&gt;0, Table1[[#This Row],[pledged]]/Table1[[#This Row],[backers_count]], 0)</f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8">
        <f>(((Table1[[#This Row],[launched_at]]/60)/60)/24)+DATE(1970,1,1)</f>
        <v>40396.208333333336</v>
      </c>
      <c r="N242">
        <v>1281157200</v>
      </c>
      <c r="O242" s="8">
        <f>(((Table1[[#This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tr">
        <f>_xlfn.TEXTBEFORE(Table1[[#This Row],[category &amp; sub-category]], "/")</f>
        <v>theater</v>
      </c>
      <c r="T242" t="str">
        <f>_xlfn.TEXTAFTER(Table1[[#This Row],[category &amp; sub-category]], "/")</f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Table1[[#This Row],[pledged]]/Table1[[#This Row],[goal]]</f>
        <v>1.0191632047477746</v>
      </c>
      <c r="G243" t="s">
        <v>20</v>
      </c>
      <c r="H243">
        <f>IF(Table1[[#This Row],[backers_count]]&gt;0, Table1[[#This Row],[pledged]]/Table1[[#This Row],[backers_count]], 0)</f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8">
        <f>(((Table1[[#This Row],[launched_at]]/60)/60)/24)+DATE(1970,1,1)</f>
        <v>41742.208333333336</v>
      </c>
      <c r="N243">
        <v>1398229200</v>
      </c>
      <c r="O243" s="8">
        <f>(((Table1[[#This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tr">
        <f>_xlfn.TEXTBEFORE(Table1[[#This Row],[category &amp; sub-category]], "/")</f>
        <v>publishing</v>
      </c>
      <c r="T243" t="str">
        <f>_xlfn.TEXTAFTER(Table1[[#This Row],[category &amp; sub-category]], "/")</f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Table1[[#This Row],[pledged]]/Table1[[#This Row],[goal]]</f>
        <v>1.2772619047619047</v>
      </c>
      <c r="G244" t="s">
        <v>20</v>
      </c>
      <c r="H244">
        <f>IF(Table1[[#This Row],[backers_count]]&gt;0, Table1[[#This Row],[pledged]]/Table1[[#This Row],[backers_count]], 0)</f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8">
        <f>(((Table1[[#This Row],[launched_at]]/60)/60)/24)+DATE(1970,1,1)</f>
        <v>42865.208333333328</v>
      </c>
      <c r="N244">
        <v>1495256400</v>
      </c>
      <c r="O244" s="8">
        <f>(((Table1[[#This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tr">
        <f>_xlfn.TEXTBEFORE(Table1[[#This Row],[category &amp; sub-category]], "/")</f>
        <v>music</v>
      </c>
      <c r="T244" t="str">
        <f>_xlfn.TEXTAFTER(Table1[[#This Row],[category &amp; sub-category]], "/")</f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Table1[[#This Row],[pledged]]/Table1[[#This Row],[goal]]</f>
        <v>4.4521739130434783</v>
      </c>
      <c r="G245" t="s">
        <v>20</v>
      </c>
      <c r="H245">
        <f>IF(Table1[[#This Row],[backers_count]]&gt;0, Table1[[#This Row],[pledged]]/Table1[[#This Row],[backers_count]], 0)</f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8">
        <f>(((Table1[[#This Row],[launched_at]]/60)/60)/24)+DATE(1970,1,1)</f>
        <v>43163.25</v>
      </c>
      <c r="N245">
        <v>1520402400</v>
      </c>
      <c r="O245" s="8">
        <f>(((Table1[[#This Row],[deadline]]/60)/60)/24)+DATE(1970,1,1)</f>
        <v>43166.25</v>
      </c>
      <c r="P245" t="b">
        <v>0</v>
      </c>
      <c r="Q245" t="b">
        <v>0</v>
      </c>
      <c r="R245" t="s">
        <v>33</v>
      </c>
      <c r="S245" t="str">
        <f>_xlfn.TEXTBEFORE(Table1[[#This Row],[category &amp; sub-category]], "/")</f>
        <v>theater</v>
      </c>
      <c r="T245" t="str">
        <f>_xlfn.TEXTAFTER(Table1[[#This Row],[category &amp; sub-category]], "/")</f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Table1[[#This Row],[pledged]]/Table1[[#This Row],[goal]]</f>
        <v>5.6971428571428575</v>
      </c>
      <c r="G246" t="s">
        <v>20</v>
      </c>
      <c r="H246">
        <f>IF(Table1[[#This Row],[backers_count]]&gt;0, Table1[[#This Row],[pledged]]/Table1[[#This Row],[backers_count]], 0)</f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8">
        <f>(((Table1[[#This Row],[launched_at]]/60)/60)/24)+DATE(1970,1,1)</f>
        <v>41834.208333333336</v>
      </c>
      <c r="N246">
        <v>1409806800</v>
      </c>
      <c r="O246" s="8">
        <f>(((Table1[[#This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tr">
        <f>_xlfn.TEXTBEFORE(Table1[[#This Row],[category &amp; sub-category]], "/")</f>
        <v>theater</v>
      </c>
      <c r="T246" t="str">
        <f>_xlfn.TEXTAFTER(Table1[[#This Row],[category &amp; sub-category]], "/")</f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Table1[[#This Row],[pledged]]/Table1[[#This Row],[goal]]</f>
        <v>5.0934482758620687</v>
      </c>
      <c r="G247" t="s">
        <v>20</v>
      </c>
      <c r="H247">
        <f>IF(Table1[[#This Row],[backers_count]]&gt;0, Table1[[#This Row],[pledged]]/Table1[[#This Row],[backers_count]], 0)</f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8">
        <f>(((Table1[[#This Row],[launched_at]]/60)/60)/24)+DATE(1970,1,1)</f>
        <v>41736.208333333336</v>
      </c>
      <c r="N247">
        <v>1396933200</v>
      </c>
      <c r="O247" s="8">
        <f>(((Table1[[#This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tr">
        <f>_xlfn.TEXTBEFORE(Table1[[#This Row],[category &amp; sub-category]], "/")</f>
        <v>theater</v>
      </c>
      <c r="T247" t="str">
        <f>_xlfn.TEXTAFTER(Table1[[#This Row],[category &amp; sub-category]], "/")</f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Table1[[#This Row],[pledged]]/Table1[[#This Row],[goal]]</f>
        <v>3.2553333333333332</v>
      </c>
      <c r="G248" t="s">
        <v>20</v>
      </c>
      <c r="H248">
        <f>IF(Table1[[#This Row],[backers_count]]&gt;0, Table1[[#This Row],[pledged]]/Table1[[#This Row],[backers_count]], 0)</f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8">
        <f>(((Table1[[#This Row],[launched_at]]/60)/60)/24)+DATE(1970,1,1)</f>
        <v>41491.208333333336</v>
      </c>
      <c r="N248">
        <v>1376024400</v>
      </c>
      <c r="O248" s="8">
        <f>(((Table1[[#This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tr">
        <f>_xlfn.TEXTBEFORE(Table1[[#This Row],[category &amp; sub-category]], "/")</f>
        <v>technology</v>
      </c>
      <c r="T248" t="str">
        <f>_xlfn.TEXTAFTER(Table1[[#This Row],[category &amp; sub-category]], "/")</f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Table1[[#This Row],[pledged]]/Table1[[#This Row],[goal]]</f>
        <v>9.3261616161616168</v>
      </c>
      <c r="G249" t="s">
        <v>20</v>
      </c>
      <c r="H249">
        <f>IF(Table1[[#This Row],[backers_count]]&gt;0, Table1[[#This Row],[pledged]]/Table1[[#This Row],[backers_count]], 0)</f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8">
        <f>(((Table1[[#This Row],[launched_at]]/60)/60)/24)+DATE(1970,1,1)</f>
        <v>42726.25</v>
      </c>
      <c r="N249">
        <v>1483682400</v>
      </c>
      <c r="O249" s="8">
        <f>(((Table1[[#This Row],[deadline]]/60)/60)/24)+DATE(1970,1,1)</f>
        <v>42741.25</v>
      </c>
      <c r="P249" t="b">
        <v>0</v>
      </c>
      <c r="Q249" t="b">
        <v>1</v>
      </c>
      <c r="R249" t="s">
        <v>119</v>
      </c>
      <c r="S249" t="str">
        <f>_xlfn.TEXTBEFORE(Table1[[#This Row],[category &amp; sub-category]], "/")</f>
        <v>publishing</v>
      </c>
      <c r="T249" t="str">
        <f>_xlfn.TEXTAFTER(Table1[[#This Row],[category &amp; sub-category]], "/")</f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Table1[[#This Row],[pledged]]/Table1[[#This Row],[goal]]</f>
        <v>2.1133870967741935</v>
      </c>
      <c r="G250" t="s">
        <v>20</v>
      </c>
      <c r="H250">
        <f>IF(Table1[[#This Row],[backers_count]]&gt;0, Table1[[#This Row],[pledged]]/Table1[[#This Row],[backers_count]], 0)</f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8">
        <f>(((Table1[[#This Row],[launched_at]]/60)/60)/24)+DATE(1970,1,1)</f>
        <v>42004.25</v>
      </c>
      <c r="N250">
        <v>1420437600</v>
      </c>
      <c r="O250" s="8">
        <f>(((Table1[[#This Row],[deadline]]/60)/60)/24)+DATE(1970,1,1)</f>
        <v>42009.25</v>
      </c>
      <c r="P250" t="b">
        <v>0</v>
      </c>
      <c r="Q250" t="b">
        <v>0</v>
      </c>
      <c r="R250" t="s">
        <v>292</v>
      </c>
      <c r="S250" t="str">
        <f>_xlfn.TEXTBEFORE(Table1[[#This Row],[category &amp; sub-category]], "/")</f>
        <v>games</v>
      </c>
      <c r="T250" t="str">
        <f>_xlfn.TEXTAFTER(Table1[[#This Row],[category &amp; sub-category]], "/")</f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Table1[[#This Row],[pledged]]/Table1[[#This Row],[goal]]</f>
        <v>2.7332520325203253</v>
      </c>
      <c r="G251" t="s">
        <v>20</v>
      </c>
      <c r="H251">
        <f>IF(Table1[[#This Row],[backers_count]]&gt;0, Table1[[#This Row],[pledged]]/Table1[[#This Row],[backers_count]], 0)</f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8">
        <f>(((Table1[[#This Row],[launched_at]]/60)/60)/24)+DATE(1970,1,1)</f>
        <v>42006.25</v>
      </c>
      <c r="N251">
        <v>1420783200</v>
      </c>
      <c r="O251" s="8">
        <f>(((Table1[[#This Row],[deadline]]/60)/60)/24)+DATE(1970,1,1)</f>
        <v>42013.25</v>
      </c>
      <c r="P251" t="b">
        <v>0</v>
      </c>
      <c r="Q251" t="b">
        <v>0</v>
      </c>
      <c r="R251" t="s">
        <v>206</v>
      </c>
      <c r="S251" t="str">
        <f>_xlfn.TEXTBEFORE(Table1[[#This Row],[category &amp; sub-category]], "/")</f>
        <v>publishing</v>
      </c>
      <c r="T251" t="str">
        <f>_xlfn.TEXTAFTER(Table1[[#This Row],[category &amp; sub-category]], "/")</f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Table1[[#This Row],[pledged]]/Table1[[#This Row],[goal]]</f>
        <v>0.03</v>
      </c>
      <c r="G252" t="s">
        <v>14</v>
      </c>
      <c r="H252">
        <f>IF(Table1[[#This Row],[backers_count]]&gt;0, Table1[[#This Row],[pledged]]/Table1[[#This Row],[backers_count]], 0)</f>
        <v>3</v>
      </c>
      <c r="I252">
        <v>1</v>
      </c>
      <c r="J252" t="s">
        <v>21</v>
      </c>
      <c r="K252" t="s">
        <v>22</v>
      </c>
      <c r="L252">
        <v>1264399200</v>
      </c>
      <c r="M252" s="8">
        <f>(((Table1[[#This Row],[launched_at]]/60)/60)/24)+DATE(1970,1,1)</f>
        <v>40203.25</v>
      </c>
      <c r="N252">
        <v>1267423200</v>
      </c>
      <c r="O252" s="8">
        <f>(((Table1[[#This Row],[deadline]]/60)/60)/24)+DATE(1970,1,1)</f>
        <v>40238.25</v>
      </c>
      <c r="P252" t="b">
        <v>0</v>
      </c>
      <c r="Q252" t="b">
        <v>0</v>
      </c>
      <c r="R252" t="s">
        <v>23</v>
      </c>
      <c r="S252" t="str">
        <f>_xlfn.TEXTBEFORE(Table1[[#This Row],[category &amp; sub-category]], "/")</f>
        <v>music</v>
      </c>
      <c r="T252" t="str">
        <f>_xlfn.TEXTAFTER(Table1[[#This Row],[category &amp; sub-category]], "/")</f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Table1[[#This Row],[pledged]]/Table1[[#This Row],[goal]]</f>
        <v>0.54084507042253516</v>
      </c>
      <c r="G253" t="s">
        <v>14</v>
      </c>
      <c r="H253">
        <f>IF(Table1[[#This Row],[backers_count]]&gt;0, Table1[[#This Row],[pledged]]/Table1[[#This Row],[backers_count]], 0)</f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8">
        <f>(((Table1[[#This Row],[launched_at]]/60)/60)/24)+DATE(1970,1,1)</f>
        <v>41252.25</v>
      </c>
      <c r="N253">
        <v>1355205600</v>
      </c>
      <c r="O253" s="8">
        <f>(((Table1[[#This Row],[deadline]]/60)/60)/24)+DATE(1970,1,1)</f>
        <v>41254.25</v>
      </c>
      <c r="P253" t="b">
        <v>0</v>
      </c>
      <c r="Q253" t="b">
        <v>0</v>
      </c>
      <c r="R253" t="s">
        <v>33</v>
      </c>
      <c r="S253" t="str">
        <f>_xlfn.TEXTBEFORE(Table1[[#This Row],[category &amp; sub-category]], "/")</f>
        <v>theater</v>
      </c>
      <c r="T253" t="str">
        <f>_xlfn.TEXTAFTER(Table1[[#This Row],[category &amp; sub-category]], "/")</f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Table1[[#This Row],[pledged]]/Table1[[#This Row],[goal]]</f>
        <v>6.2629999999999999</v>
      </c>
      <c r="G254" t="s">
        <v>20</v>
      </c>
      <c r="H254">
        <f>IF(Table1[[#This Row],[backers_count]]&gt;0, Table1[[#This Row],[pledged]]/Table1[[#This Row],[backers_count]], 0)</f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8">
        <f>(((Table1[[#This Row],[launched_at]]/60)/60)/24)+DATE(1970,1,1)</f>
        <v>41572.208333333336</v>
      </c>
      <c r="N254">
        <v>1383109200</v>
      </c>
      <c r="O254" s="8">
        <f>(((Table1[[#This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tr">
        <f>_xlfn.TEXTBEFORE(Table1[[#This Row],[category &amp; sub-category]], "/")</f>
        <v>theater</v>
      </c>
      <c r="T254" t="str">
        <f>_xlfn.TEXTAFTER(Table1[[#This Row],[category &amp; sub-category]], "/")</f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Table1[[#This Row],[pledged]]/Table1[[#This Row],[goal]]</f>
        <v>0.8902139917695473</v>
      </c>
      <c r="G255" t="s">
        <v>14</v>
      </c>
      <c r="H255">
        <f>IF(Table1[[#This Row],[backers_count]]&gt;0, Table1[[#This Row],[pledged]]/Table1[[#This Row],[backers_count]], 0)</f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8">
        <f>(((Table1[[#This Row],[launched_at]]/60)/60)/24)+DATE(1970,1,1)</f>
        <v>40641.208333333336</v>
      </c>
      <c r="N255">
        <v>1303275600</v>
      </c>
      <c r="O255" s="8">
        <f>(((Table1[[#This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tr">
        <f>_xlfn.TEXTBEFORE(Table1[[#This Row],[category &amp; sub-category]], "/")</f>
        <v>film &amp; video</v>
      </c>
      <c r="T255" t="str">
        <f>_xlfn.TEXTAFTER(Table1[[#This Row],[category &amp; sub-category]], "/")</f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Table1[[#This Row],[pledged]]/Table1[[#This Row],[goal]]</f>
        <v>1.8489130434782608</v>
      </c>
      <c r="G256" t="s">
        <v>20</v>
      </c>
      <c r="H256">
        <f>IF(Table1[[#This Row],[backers_count]]&gt;0, Table1[[#This Row],[pledged]]/Table1[[#This Row],[backers_count]], 0)</f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8">
        <f>(((Table1[[#This Row],[launched_at]]/60)/60)/24)+DATE(1970,1,1)</f>
        <v>42787.25</v>
      </c>
      <c r="N256">
        <v>1487829600</v>
      </c>
      <c r="O256" s="8">
        <f>(((Table1[[#This Row],[deadline]]/60)/60)/24)+DATE(1970,1,1)</f>
        <v>42789.25</v>
      </c>
      <c r="P256" t="b">
        <v>0</v>
      </c>
      <c r="Q256" t="b">
        <v>0</v>
      </c>
      <c r="R256" t="s">
        <v>68</v>
      </c>
      <c r="S256" t="str">
        <f>_xlfn.TEXTBEFORE(Table1[[#This Row],[category &amp; sub-category]], "/")</f>
        <v>publishing</v>
      </c>
      <c r="T256" t="str">
        <f>_xlfn.TEXTAFTER(Table1[[#This Row],[category &amp; sub-category]], "/")</f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Table1[[#This Row],[pledged]]/Table1[[#This Row],[goal]]</f>
        <v>1.2016770186335404</v>
      </c>
      <c r="G257" t="s">
        <v>20</v>
      </c>
      <c r="H257">
        <f>IF(Table1[[#This Row],[backers_count]]&gt;0, Table1[[#This Row],[pledged]]/Table1[[#This Row],[backers_count]], 0)</f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8">
        <f>(((Table1[[#This Row],[launched_at]]/60)/60)/24)+DATE(1970,1,1)</f>
        <v>40590.25</v>
      </c>
      <c r="N257">
        <v>1298268000</v>
      </c>
      <c r="O257" s="8">
        <f>(((Table1[[#This Row],[deadline]]/60)/60)/24)+DATE(1970,1,1)</f>
        <v>40595.25</v>
      </c>
      <c r="P257" t="b">
        <v>0</v>
      </c>
      <c r="Q257" t="b">
        <v>1</v>
      </c>
      <c r="R257" t="s">
        <v>23</v>
      </c>
      <c r="S257" t="str">
        <f>_xlfn.TEXTBEFORE(Table1[[#This Row],[category &amp; sub-category]], "/")</f>
        <v>music</v>
      </c>
      <c r="T257" t="str">
        <f>_xlfn.TEXTAFTER(Table1[[#This Row],[category &amp; sub-category]], "/")</f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Table1[[#This Row],[pledged]]/Table1[[#This Row],[goal]]</f>
        <v>0.23390243902439026</v>
      </c>
      <c r="G258" t="s">
        <v>14</v>
      </c>
      <c r="H258">
        <f>IF(Table1[[#This Row],[backers_count]]&gt;0, Table1[[#This Row],[pledged]]/Table1[[#This Row],[backers_count]], 0)</f>
        <v>63.93333333333333</v>
      </c>
      <c r="I258">
        <v>15</v>
      </c>
      <c r="J258" t="s">
        <v>40</v>
      </c>
      <c r="K258" t="s">
        <v>41</v>
      </c>
      <c r="L258">
        <v>1453615200</v>
      </c>
      <c r="M258" s="8">
        <f>(((Table1[[#This Row],[launched_at]]/60)/60)/24)+DATE(1970,1,1)</f>
        <v>42393.25</v>
      </c>
      <c r="N258">
        <v>1456812000</v>
      </c>
      <c r="O258" s="8">
        <f>(((Table1[[#This Row],[deadline]]/60)/60)/24)+DATE(1970,1,1)</f>
        <v>42430.25</v>
      </c>
      <c r="P258" t="b">
        <v>0</v>
      </c>
      <c r="Q258" t="b">
        <v>0</v>
      </c>
      <c r="R258" t="s">
        <v>23</v>
      </c>
      <c r="S258" t="str">
        <f>_xlfn.TEXTBEFORE(Table1[[#This Row],[category &amp; sub-category]], "/")</f>
        <v>music</v>
      </c>
      <c r="T258" t="str">
        <f>_xlfn.TEXTAFTER(Table1[[#This Row],[category &amp; sub-category]], "/")</f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Table1[[#This Row],[pledged]]/Table1[[#This Row],[goal]]</f>
        <v>1.46</v>
      </c>
      <c r="G259" t="s">
        <v>20</v>
      </c>
      <c r="H259">
        <f>IF(Table1[[#This Row],[backers_count]]&gt;0, Table1[[#This Row],[pledged]]/Table1[[#This Row],[backers_count]], 0)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8">
        <f>(((Table1[[#This Row],[launched_at]]/60)/60)/24)+DATE(1970,1,1)</f>
        <v>41338.25</v>
      </c>
      <c r="N259">
        <v>1363669200</v>
      </c>
      <c r="O259" s="8">
        <f>(((Table1[[#This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tr">
        <f>_xlfn.TEXTBEFORE(Table1[[#This Row],[category &amp; sub-category]], "/")</f>
        <v>theater</v>
      </c>
      <c r="T259" t="str">
        <f>_xlfn.TEXTAFTER(Table1[[#This Row],[category &amp; sub-category]], "/")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Table1[[#This Row],[pledged]]/Table1[[#This Row],[goal]]</f>
        <v>2.6848000000000001</v>
      </c>
      <c r="G260" t="s">
        <v>20</v>
      </c>
      <c r="H260">
        <f>IF(Table1[[#This Row],[backers_count]]&gt;0, Table1[[#This Row],[pledged]]/Table1[[#This Row],[backers_count]], 0)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8">
        <f>(((Table1[[#This Row],[launched_at]]/60)/60)/24)+DATE(1970,1,1)</f>
        <v>42712.25</v>
      </c>
      <c r="N260">
        <v>1482904800</v>
      </c>
      <c r="O260" s="8">
        <f>(((Table1[[#This Row],[deadline]]/60)/60)/24)+DATE(1970,1,1)</f>
        <v>42732.25</v>
      </c>
      <c r="P260" t="b">
        <v>0</v>
      </c>
      <c r="Q260" t="b">
        <v>1</v>
      </c>
      <c r="R260" t="s">
        <v>33</v>
      </c>
      <c r="S260" t="str">
        <f>_xlfn.TEXTBEFORE(Table1[[#This Row],[category &amp; sub-category]], "/")</f>
        <v>theater</v>
      </c>
      <c r="T260" t="str">
        <f>_xlfn.TEXTAFTER(Table1[[#This Row],[category &amp; sub-category]], "/")</f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Table1[[#This Row],[pledged]]/Table1[[#This Row],[goal]]</f>
        <v>5.9749999999999996</v>
      </c>
      <c r="G261" t="s">
        <v>20</v>
      </c>
      <c r="H261">
        <f>IF(Table1[[#This Row],[backers_count]]&gt;0, Table1[[#This Row],[pledged]]/Table1[[#This Row],[backers_count]], 0)</f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8">
        <f>(((Table1[[#This Row],[launched_at]]/60)/60)/24)+DATE(1970,1,1)</f>
        <v>41251.25</v>
      </c>
      <c r="N261">
        <v>1356588000</v>
      </c>
      <c r="O261" s="8">
        <f>(((Table1[[#This Row],[deadline]]/60)/60)/24)+DATE(1970,1,1)</f>
        <v>41270.25</v>
      </c>
      <c r="P261" t="b">
        <v>1</v>
      </c>
      <c r="Q261" t="b">
        <v>0</v>
      </c>
      <c r="R261" t="s">
        <v>122</v>
      </c>
      <c r="S261" t="str">
        <f>_xlfn.TEXTBEFORE(Table1[[#This Row],[category &amp; sub-category]], "/")</f>
        <v>photography</v>
      </c>
      <c r="T261" t="str">
        <f>_xlfn.TEXTAFTER(Table1[[#This Row],[category &amp; sub-category]], "/")</f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Table1[[#This Row],[pledged]]/Table1[[#This Row],[goal]]</f>
        <v>1.5769841269841269</v>
      </c>
      <c r="G262" t="s">
        <v>20</v>
      </c>
      <c r="H262">
        <f>IF(Table1[[#This Row],[backers_count]]&gt;0, Table1[[#This Row],[pledged]]/Table1[[#This Row],[backers_count]], 0)</f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8">
        <f>(((Table1[[#This Row],[launched_at]]/60)/60)/24)+DATE(1970,1,1)</f>
        <v>41180.208333333336</v>
      </c>
      <c r="N262">
        <v>1349845200</v>
      </c>
      <c r="O262" s="8">
        <f>(((Table1[[#This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tr">
        <f>_xlfn.TEXTBEFORE(Table1[[#This Row],[category &amp; sub-category]], "/")</f>
        <v>music</v>
      </c>
      <c r="T262" t="str">
        <f>_xlfn.TEXTAFTER(Table1[[#This Row],[category &amp; sub-category]], "/")</f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Table1[[#This Row],[pledged]]/Table1[[#This Row],[goal]]</f>
        <v>0.31201660735468567</v>
      </c>
      <c r="G263" t="s">
        <v>14</v>
      </c>
      <c r="H263">
        <f>IF(Table1[[#This Row],[backers_count]]&gt;0, Table1[[#This Row],[pledged]]/Table1[[#This Row],[backers_count]], 0)</f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8">
        <f>(((Table1[[#This Row],[launched_at]]/60)/60)/24)+DATE(1970,1,1)</f>
        <v>40415.208333333336</v>
      </c>
      <c r="N263">
        <v>1283058000</v>
      </c>
      <c r="O263" s="8">
        <f>(((Table1[[#This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tr">
        <f>_xlfn.TEXTBEFORE(Table1[[#This Row],[category &amp; sub-category]], "/")</f>
        <v>music</v>
      </c>
      <c r="T263" t="str">
        <f>_xlfn.TEXTAFTER(Table1[[#This Row],[category &amp; sub-category]], "/")</f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Table1[[#This Row],[pledged]]/Table1[[#This Row],[goal]]</f>
        <v>3.1341176470588237</v>
      </c>
      <c r="G264" t="s">
        <v>20</v>
      </c>
      <c r="H264">
        <f>IF(Table1[[#This Row],[backers_count]]&gt;0, Table1[[#This Row],[pledged]]/Table1[[#This Row],[backers_count]], 0)</f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8">
        <f>(((Table1[[#This Row],[launched_at]]/60)/60)/24)+DATE(1970,1,1)</f>
        <v>40638.208333333336</v>
      </c>
      <c r="N264">
        <v>1304226000</v>
      </c>
      <c r="O264" s="8">
        <f>(((Table1[[#This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tr">
        <f>_xlfn.TEXTBEFORE(Table1[[#This Row],[category &amp; sub-category]], "/")</f>
        <v>music</v>
      </c>
      <c r="T264" t="str">
        <f>_xlfn.TEXTAFTER(Table1[[#This Row],[category &amp; sub-category]], "/")</f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Table1[[#This Row],[pledged]]/Table1[[#This Row],[goal]]</f>
        <v>3.7089655172413791</v>
      </c>
      <c r="G265" t="s">
        <v>20</v>
      </c>
      <c r="H265">
        <f>IF(Table1[[#This Row],[backers_count]]&gt;0, Table1[[#This Row],[pledged]]/Table1[[#This Row],[backers_count]], 0)</f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8">
        <f>(((Table1[[#This Row],[launched_at]]/60)/60)/24)+DATE(1970,1,1)</f>
        <v>40187.25</v>
      </c>
      <c r="N265">
        <v>1263016800</v>
      </c>
      <c r="O265" s="8">
        <f>(((Table1[[#This Row],[deadline]]/60)/60)/24)+DATE(1970,1,1)</f>
        <v>40187.25</v>
      </c>
      <c r="P265" t="b">
        <v>0</v>
      </c>
      <c r="Q265" t="b">
        <v>0</v>
      </c>
      <c r="R265" t="s">
        <v>122</v>
      </c>
      <c r="S265" t="str">
        <f>_xlfn.TEXTBEFORE(Table1[[#This Row],[category &amp; sub-category]], "/")</f>
        <v>photography</v>
      </c>
      <c r="T265" t="str">
        <f>_xlfn.TEXTAFTER(Table1[[#This Row],[category &amp; sub-category]], "/")</f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Table1[[#This Row],[pledged]]/Table1[[#This Row],[goal]]</f>
        <v>3.6266447368421053</v>
      </c>
      <c r="G266" t="s">
        <v>20</v>
      </c>
      <c r="H266">
        <f>IF(Table1[[#This Row],[backers_count]]&gt;0, Table1[[#This Row],[pledged]]/Table1[[#This Row],[backers_count]], 0)</f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8">
        <f>(((Table1[[#This Row],[launched_at]]/60)/60)/24)+DATE(1970,1,1)</f>
        <v>41317.25</v>
      </c>
      <c r="N266">
        <v>1362031200</v>
      </c>
      <c r="O266" s="8">
        <f>(((Table1[[#This Row],[deadline]]/60)/60)/24)+DATE(1970,1,1)</f>
        <v>41333.25</v>
      </c>
      <c r="P266" t="b">
        <v>0</v>
      </c>
      <c r="Q266" t="b">
        <v>0</v>
      </c>
      <c r="R266" t="s">
        <v>33</v>
      </c>
      <c r="S266" t="str">
        <f>_xlfn.TEXTBEFORE(Table1[[#This Row],[category &amp; sub-category]], "/")</f>
        <v>theater</v>
      </c>
      <c r="T266" t="str">
        <f>_xlfn.TEXTAFTER(Table1[[#This Row],[category &amp; sub-category]], "/")</f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Table1[[#This Row],[pledged]]/Table1[[#This Row],[goal]]</f>
        <v>1.2308163265306122</v>
      </c>
      <c r="G267" t="s">
        <v>20</v>
      </c>
      <c r="H267">
        <f>IF(Table1[[#This Row],[backers_count]]&gt;0, Table1[[#This Row],[pledged]]/Table1[[#This Row],[backers_count]], 0)</f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8">
        <f>(((Table1[[#This Row],[launched_at]]/60)/60)/24)+DATE(1970,1,1)</f>
        <v>42372.25</v>
      </c>
      <c r="N267">
        <v>1455602400</v>
      </c>
      <c r="O267" s="8">
        <f>(((Table1[[#This Row],[deadline]]/60)/60)/24)+DATE(1970,1,1)</f>
        <v>42416.25</v>
      </c>
      <c r="P267" t="b">
        <v>0</v>
      </c>
      <c r="Q267" t="b">
        <v>0</v>
      </c>
      <c r="R267" t="s">
        <v>33</v>
      </c>
      <c r="S267" t="str">
        <f>_xlfn.TEXTBEFORE(Table1[[#This Row],[category &amp; sub-category]], "/")</f>
        <v>theater</v>
      </c>
      <c r="T267" t="str">
        <f>_xlfn.TEXTAFTER(Table1[[#This Row],[category &amp; sub-category]], "/")</f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Table1[[#This Row],[pledged]]/Table1[[#This Row],[goal]]</f>
        <v>0.76766756032171579</v>
      </c>
      <c r="G268" t="s">
        <v>14</v>
      </c>
      <c r="H268">
        <f>IF(Table1[[#This Row],[backers_count]]&gt;0, Table1[[#This Row],[pledged]]/Table1[[#This Row],[backers_count]], 0)</f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8">
        <f>(((Table1[[#This Row],[launched_at]]/60)/60)/24)+DATE(1970,1,1)</f>
        <v>41950.25</v>
      </c>
      <c r="N268">
        <v>1418191200</v>
      </c>
      <c r="O268" s="8">
        <f>(((Table1[[#This Row],[deadline]]/60)/60)/24)+DATE(1970,1,1)</f>
        <v>41983.25</v>
      </c>
      <c r="P268" t="b">
        <v>0</v>
      </c>
      <c r="Q268" t="b">
        <v>1</v>
      </c>
      <c r="R268" t="s">
        <v>159</v>
      </c>
      <c r="S268" t="str">
        <f>_xlfn.TEXTBEFORE(Table1[[#This Row],[category &amp; sub-category]], "/")</f>
        <v>music</v>
      </c>
      <c r="T268" t="str">
        <f>_xlfn.TEXTAFTER(Table1[[#This Row],[category &amp; sub-category]], "/")</f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Table1[[#This Row],[pledged]]/Table1[[#This Row],[goal]]</f>
        <v>2.3362012987012988</v>
      </c>
      <c r="G269" t="s">
        <v>20</v>
      </c>
      <c r="H269">
        <f>IF(Table1[[#This Row],[backers_count]]&gt;0, Table1[[#This Row],[pledged]]/Table1[[#This Row],[backers_count]], 0)</f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8">
        <f>(((Table1[[#This Row],[launched_at]]/60)/60)/24)+DATE(1970,1,1)</f>
        <v>41206.208333333336</v>
      </c>
      <c r="N269">
        <v>1352440800</v>
      </c>
      <c r="O269" s="8">
        <f>(((Table1[[#This Row],[deadline]]/60)/60)/24)+DATE(1970,1,1)</f>
        <v>41222.25</v>
      </c>
      <c r="P269" t="b">
        <v>0</v>
      </c>
      <c r="Q269" t="b">
        <v>0</v>
      </c>
      <c r="R269" t="s">
        <v>33</v>
      </c>
      <c r="S269" t="str">
        <f>_xlfn.TEXTBEFORE(Table1[[#This Row],[category &amp; sub-category]], "/")</f>
        <v>theater</v>
      </c>
      <c r="T269" t="str">
        <f>_xlfn.TEXTAFTER(Table1[[#This Row],[category &amp; sub-category]], "/")</f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Table1[[#This Row],[pledged]]/Table1[[#This Row],[goal]]</f>
        <v>1.8053333333333332</v>
      </c>
      <c r="G270" t="s">
        <v>20</v>
      </c>
      <c r="H270">
        <f>IF(Table1[[#This Row],[backers_count]]&gt;0, Table1[[#This Row],[pledged]]/Table1[[#This Row],[backers_count]], 0)</f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8">
        <f>(((Table1[[#This Row],[launched_at]]/60)/60)/24)+DATE(1970,1,1)</f>
        <v>41186.208333333336</v>
      </c>
      <c r="N270">
        <v>1353304800</v>
      </c>
      <c r="O270" s="8">
        <f>(((Table1[[#This Row],[deadline]]/60)/60)/24)+DATE(1970,1,1)</f>
        <v>41232.25</v>
      </c>
      <c r="P270" t="b">
        <v>0</v>
      </c>
      <c r="Q270" t="b">
        <v>0</v>
      </c>
      <c r="R270" t="s">
        <v>42</v>
      </c>
      <c r="S270" t="str">
        <f>_xlfn.TEXTBEFORE(Table1[[#This Row],[category &amp; sub-category]], "/")</f>
        <v>film &amp; video</v>
      </c>
      <c r="T270" t="str">
        <f>_xlfn.TEXTAFTER(Table1[[#This Row],[category &amp; sub-category]], "/")</f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Table1[[#This Row],[pledged]]/Table1[[#This Row],[goal]]</f>
        <v>2.5262857142857142</v>
      </c>
      <c r="G271" t="s">
        <v>20</v>
      </c>
      <c r="H271">
        <f>IF(Table1[[#This Row],[backers_count]]&gt;0, Table1[[#This Row],[pledged]]/Table1[[#This Row],[backers_count]], 0)</f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8">
        <f>(((Table1[[#This Row],[launched_at]]/60)/60)/24)+DATE(1970,1,1)</f>
        <v>43496.25</v>
      </c>
      <c r="N271">
        <v>1550728800</v>
      </c>
      <c r="O271" s="8">
        <f>(((Table1[[#This Row],[deadline]]/60)/60)/24)+DATE(1970,1,1)</f>
        <v>43517.25</v>
      </c>
      <c r="P271" t="b">
        <v>0</v>
      </c>
      <c r="Q271" t="b">
        <v>0</v>
      </c>
      <c r="R271" t="s">
        <v>269</v>
      </c>
      <c r="S271" t="str">
        <f>_xlfn.TEXTBEFORE(Table1[[#This Row],[category &amp; sub-category]], "/")</f>
        <v>film &amp; video</v>
      </c>
      <c r="T271" t="str">
        <f>_xlfn.TEXTAFTER(Table1[[#This Row],[category &amp; sub-category]], "/")</f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Table1[[#This Row],[pledged]]/Table1[[#This Row],[goal]]</f>
        <v>0.27176538240368026</v>
      </c>
      <c r="G272" t="s">
        <v>74</v>
      </c>
      <c r="H272">
        <f>IF(Table1[[#This Row],[backers_count]]&gt;0, Table1[[#This Row],[pledged]]/Table1[[#This Row],[backers_count]], 0)</f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8">
        <f>(((Table1[[#This Row],[launched_at]]/60)/60)/24)+DATE(1970,1,1)</f>
        <v>40514.25</v>
      </c>
      <c r="N272">
        <v>1291442400</v>
      </c>
      <c r="O272" s="8">
        <f>(((Table1[[#This Row],[deadline]]/60)/60)/24)+DATE(1970,1,1)</f>
        <v>40516.25</v>
      </c>
      <c r="P272" t="b">
        <v>0</v>
      </c>
      <c r="Q272" t="b">
        <v>0</v>
      </c>
      <c r="R272" t="s">
        <v>89</v>
      </c>
      <c r="S272" t="str">
        <f>_xlfn.TEXTBEFORE(Table1[[#This Row],[category &amp; sub-category]], "/")</f>
        <v>games</v>
      </c>
      <c r="T272" t="str">
        <f>_xlfn.TEXTAFTER(Table1[[#This Row],[category &amp; sub-category]], "/")</f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Table1[[#This Row],[pledged]]/Table1[[#This Row],[goal]]</f>
        <v>1.2706571242680547E-2</v>
      </c>
      <c r="G273" t="s">
        <v>47</v>
      </c>
      <c r="H273">
        <f>IF(Table1[[#This Row],[backers_count]]&gt;0, Table1[[#This Row],[pledged]]/Table1[[#This Row],[backers_count]], 0)</f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8">
        <f>(((Table1[[#This Row],[launched_at]]/60)/60)/24)+DATE(1970,1,1)</f>
        <v>42345.25</v>
      </c>
      <c r="N273">
        <v>1452146400</v>
      </c>
      <c r="O273" s="8">
        <f>(((Table1[[#This Row],[deadline]]/60)/60)/24)+DATE(1970,1,1)</f>
        <v>42376.25</v>
      </c>
      <c r="P273" t="b">
        <v>0</v>
      </c>
      <c r="Q273" t="b">
        <v>0</v>
      </c>
      <c r="R273" t="s">
        <v>122</v>
      </c>
      <c r="S273" t="str">
        <f>_xlfn.TEXTBEFORE(Table1[[#This Row],[category &amp; sub-category]], "/")</f>
        <v>photography</v>
      </c>
      <c r="T273" t="str">
        <f>_xlfn.TEXTAFTER(Table1[[#This Row],[category &amp; sub-category]], "/")</f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Table1[[#This Row],[pledged]]/Table1[[#This Row],[goal]]</f>
        <v>3.0400978473581213</v>
      </c>
      <c r="G274" t="s">
        <v>20</v>
      </c>
      <c r="H274">
        <f>IF(Table1[[#This Row],[backers_count]]&gt;0, Table1[[#This Row],[pledged]]/Table1[[#This Row],[backers_count]], 0)</f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8">
        <f>(((Table1[[#This Row],[launched_at]]/60)/60)/24)+DATE(1970,1,1)</f>
        <v>43656.208333333328</v>
      </c>
      <c r="N274">
        <v>1564894800</v>
      </c>
      <c r="O274" s="8">
        <f>(((Table1[[#This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tr">
        <f>_xlfn.TEXTBEFORE(Table1[[#This Row],[category &amp; sub-category]], "/")</f>
        <v>theater</v>
      </c>
      <c r="T274" t="str">
        <f>_xlfn.TEXTAFTER(Table1[[#This Row],[category &amp; sub-category]], "/")</f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Table1[[#This Row],[pledged]]/Table1[[#This Row],[goal]]</f>
        <v>1.3723076923076922</v>
      </c>
      <c r="G275" t="s">
        <v>20</v>
      </c>
      <c r="H275">
        <f>IF(Table1[[#This Row],[backers_count]]&gt;0, Table1[[#This Row],[pledged]]/Table1[[#This Row],[backers_count]], 0)</f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8">
        <f>(((Table1[[#This Row],[launched_at]]/60)/60)/24)+DATE(1970,1,1)</f>
        <v>42995.208333333328</v>
      </c>
      <c r="N275">
        <v>1505883600</v>
      </c>
      <c r="O275" s="8">
        <f>(((Table1[[#This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tr">
        <f>_xlfn.TEXTBEFORE(Table1[[#This Row],[category &amp; sub-category]], "/")</f>
        <v>theater</v>
      </c>
      <c r="T275" t="str">
        <f>_xlfn.TEXTAFTER(Table1[[#This Row],[category &amp; sub-category]], "/")</f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Table1[[#This Row],[pledged]]/Table1[[#This Row],[goal]]</f>
        <v>0.32208333333333333</v>
      </c>
      <c r="G276" t="s">
        <v>14</v>
      </c>
      <c r="H276">
        <f>IF(Table1[[#This Row],[backers_count]]&gt;0, Table1[[#This Row],[pledged]]/Table1[[#This Row],[backers_count]], 0)</f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8">
        <f>(((Table1[[#This Row],[launched_at]]/60)/60)/24)+DATE(1970,1,1)</f>
        <v>43045.25</v>
      </c>
      <c r="N276">
        <v>1510380000</v>
      </c>
      <c r="O276" s="8">
        <f>(((Table1[[#This Row],[deadline]]/60)/60)/24)+DATE(1970,1,1)</f>
        <v>43050.25</v>
      </c>
      <c r="P276" t="b">
        <v>0</v>
      </c>
      <c r="Q276" t="b">
        <v>0</v>
      </c>
      <c r="R276" t="s">
        <v>33</v>
      </c>
      <c r="S276" t="str">
        <f>_xlfn.TEXTBEFORE(Table1[[#This Row],[category &amp; sub-category]], "/")</f>
        <v>theater</v>
      </c>
      <c r="T276" t="str">
        <f>_xlfn.TEXTAFTER(Table1[[#This Row],[category &amp; sub-category]], "/")</f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Table1[[#This Row],[pledged]]/Table1[[#This Row],[goal]]</f>
        <v>2.4151282051282053</v>
      </c>
      <c r="G277" t="s">
        <v>20</v>
      </c>
      <c r="H277">
        <f>IF(Table1[[#This Row],[backers_count]]&gt;0, Table1[[#This Row],[pledged]]/Table1[[#This Row],[backers_count]], 0)</f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8">
        <f>(((Table1[[#This Row],[launched_at]]/60)/60)/24)+DATE(1970,1,1)</f>
        <v>43561.208333333328</v>
      </c>
      <c r="N277">
        <v>1555218000</v>
      </c>
      <c r="O277" s="8">
        <f>(((Table1[[#This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tr">
        <f>_xlfn.TEXTBEFORE(Table1[[#This Row],[category &amp; sub-category]], "/")</f>
        <v>publishing</v>
      </c>
      <c r="T277" t="str">
        <f>_xlfn.TEXTAFTER(Table1[[#This Row],[category &amp; sub-category]], "/")</f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Table1[[#This Row],[pledged]]/Table1[[#This Row],[goal]]</f>
        <v>0.96799999999999997</v>
      </c>
      <c r="G278" t="s">
        <v>14</v>
      </c>
      <c r="H278">
        <f>IF(Table1[[#This Row],[backers_count]]&gt;0, Table1[[#This Row],[pledged]]/Table1[[#This Row],[backers_count]], 0)</f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8">
        <f>(((Table1[[#This Row],[launched_at]]/60)/60)/24)+DATE(1970,1,1)</f>
        <v>41018.208333333336</v>
      </c>
      <c r="N278">
        <v>1335243600</v>
      </c>
      <c r="O278" s="8">
        <f>(((Table1[[#This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tr">
        <f>_xlfn.TEXTBEFORE(Table1[[#This Row],[category &amp; sub-category]], "/")</f>
        <v>games</v>
      </c>
      <c r="T278" t="str">
        <f>_xlfn.TEXTAFTER(Table1[[#This Row],[category &amp; sub-category]], "/")</f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Table1[[#This Row],[pledged]]/Table1[[#This Row],[goal]]</f>
        <v>10.664285714285715</v>
      </c>
      <c r="G279" t="s">
        <v>20</v>
      </c>
      <c r="H279">
        <f>IF(Table1[[#This Row],[backers_count]]&gt;0, Table1[[#This Row],[pledged]]/Table1[[#This Row],[backers_count]], 0)</f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8">
        <f>(((Table1[[#This Row],[launched_at]]/60)/60)/24)+DATE(1970,1,1)</f>
        <v>40378.208333333336</v>
      </c>
      <c r="N279">
        <v>1279688400</v>
      </c>
      <c r="O279" s="8">
        <f>(((Table1[[#This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tr">
        <f>_xlfn.TEXTBEFORE(Table1[[#This Row],[category &amp; sub-category]], "/")</f>
        <v>theater</v>
      </c>
      <c r="T279" t="str">
        <f>_xlfn.TEXTAFTER(Table1[[#This Row],[category &amp; sub-category]], "/")</f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Table1[[#This Row],[pledged]]/Table1[[#This Row],[goal]]</f>
        <v>3.2588888888888889</v>
      </c>
      <c r="G280" t="s">
        <v>20</v>
      </c>
      <c r="H280">
        <f>IF(Table1[[#This Row],[backers_count]]&gt;0, Table1[[#This Row],[pledged]]/Table1[[#This Row],[backers_count]], 0)</f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8">
        <f>(((Table1[[#This Row],[launched_at]]/60)/60)/24)+DATE(1970,1,1)</f>
        <v>41239.25</v>
      </c>
      <c r="N280">
        <v>1356069600</v>
      </c>
      <c r="O280" s="8">
        <f>(((Table1[[#This Row],[deadline]]/60)/60)/24)+DATE(1970,1,1)</f>
        <v>41264.25</v>
      </c>
      <c r="P280" t="b">
        <v>0</v>
      </c>
      <c r="Q280" t="b">
        <v>0</v>
      </c>
      <c r="R280" t="s">
        <v>28</v>
      </c>
      <c r="S280" t="str">
        <f>_xlfn.TEXTBEFORE(Table1[[#This Row],[category &amp; sub-category]], "/")</f>
        <v>technology</v>
      </c>
      <c r="T280" t="str">
        <f>_xlfn.TEXTAFTER(Table1[[#This Row],[category &amp; sub-category]], "/")</f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Table1[[#This Row],[pledged]]/Table1[[#This Row],[goal]]</f>
        <v>1.7070000000000001</v>
      </c>
      <c r="G281" t="s">
        <v>20</v>
      </c>
      <c r="H281">
        <f>IF(Table1[[#This Row],[backers_count]]&gt;0, Table1[[#This Row],[pledged]]/Table1[[#This Row],[backers_count]], 0)</f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8">
        <f>(((Table1[[#This Row],[launched_at]]/60)/60)/24)+DATE(1970,1,1)</f>
        <v>43346.208333333328</v>
      </c>
      <c r="N281">
        <v>1536210000</v>
      </c>
      <c r="O281" s="8">
        <f>(((Table1[[#This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tr">
        <f>_xlfn.TEXTBEFORE(Table1[[#This Row],[category &amp; sub-category]], "/")</f>
        <v>theater</v>
      </c>
      <c r="T281" t="str">
        <f>_xlfn.TEXTAFTER(Table1[[#This Row],[category &amp; sub-category]], "/")</f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Table1[[#This Row],[pledged]]/Table1[[#This Row],[goal]]</f>
        <v>5.8144</v>
      </c>
      <c r="G282" t="s">
        <v>20</v>
      </c>
      <c r="H282">
        <f>IF(Table1[[#This Row],[backers_count]]&gt;0, Table1[[#This Row],[pledged]]/Table1[[#This Row],[backers_count]], 0)</f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8">
        <f>(((Table1[[#This Row],[launched_at]]/60)/60)/24)+DATE(1970,1,1)</f>
        <v>43060.25</v>
      </c>
      <c r="N282">
        <v>1511762400</v>
      </c>
      <c r="O282" s="8">
        <f>(((Table1[[#This Row],[deadline]]/60)/60)/24)+DATE(1970,1,1)</f>
        <v>43066.25</v>
      </c>
      <c r="P282" t="b">
        <v>0</v>
      </c>
      <c r="Q282" t="b">
        <v>0</v>
      </c>
      <c r="R282" t="s">
        <v>71</v>
      </c>
      <c r="S282" t="str">
        <f>_xlfn.TEXTBEFORE(Table1[[#This Row],[category &amp; sub-category]], "/")</f>
        <v>film &amp; video</v>
      </c>
      <c r="T282" t="str">
        <f>_xlfn.TEXTAFTER(Table1[[#This Row],[category &amp; sub-category]], "/")</f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Table1[[#This Row],[pledged]]/Table1[[#This Row],[goal]]</f>
        <v>0.91520972644376897</v>
      </c>
      <c r="G283" t="s">
        <v>14</v>
      </c>
      <c r="H283">
        <f>IF(Table1[[#This Row],[backers_count]]&gt;0, Table1[[#This Row],[pledged]]/Table1[[#This Row],[backers_count]], 0)</f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8">
        <f>(((Table1[[#This Row],[launched_at]]/60)/60)/24)+DATE(1970,1,1)</f>
        <v>40979.25</v>
      </c>
      <c r="N283">
        <v>1333256400</v>
      </c>
      <c r="O283" s="8">
        <f>(((Table1[[#This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tr">
        <f>_xlfn.TEXTBEFORE(Table1[[#This Row],[category &amp; sub-category]], "/")</f>
        <v>theater</v>
      </c>
      <c r="T283" t="str">
        <f>_xlfn.TEXTAFTER(Table1[[#This Row],[category &amp; sub-category]], "/")</f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Table1[[#This Row],[pledged]]/Table1[[#This Row],[goal]]</f>
        <v>1.0804761904761904</v>
      </c>
      <c r="G284" t="s">
        <v>20</v>
      </c>
      <c r="H284">
        <f>IF(Table1[[#This Row],[backers_count]]&gt;0, Table1[[#This Row],[pledged]]/Table1[[#This Row],[backers_count]], 0)</f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8">
        <f>(((Table1[[#This Row],[launched_at]]/60)/60)/24)+DATE(1970,1,1)</f>
        <v>42701.25</v>
      </c>
      <c r="N284">
        <v>1480744800</v>
      </c>
      <c r="O284" s="8">
        <f>(((Table1[[#This Row],[deadline]]/60)/60)/24)+DATE(1970,1,1)</f>
        <v>42707.25</v>
      </c>
      <c r="P284" t="b">
        <v>0</v>
      </c>
      <c r="Q284" t="b">
        <v>1</v>
      </c>
      <c r="R284" t="s">
        <v>269</v>
      </c>
      <c r="S284" t="str">
        <f>_xlfn.TEXTBEFORE(Table1[[#This Row],[category &amp; sub-category]], "/")</f>
        <v>film &amp; video</v>
      </c>
      <c r="T284" t="str">
        <f>_xlfn.TEXTAFTER(Table1[[#This Row],[category &amp; sub-category]], "/")</f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Table1[[#This Row],[pledged]]/Table1[[#This Row],[goal]]</f>
        <v>0.18728395061728395</v>
      </c>
      <c r="G285" t="s">
        <v>14</v>
      </c>
      <c r="H285">
        <f>IF(Table1[[#This Row],[backers_count]]&gt;0, Table1[[#This Row],[pledged]]/Table1[[#This Row],[backers_count]], 0)</f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8">
        <f>(((Table1[[#This Row],[launched_at]]/60)/60)/24)+DATE(1970,1,1)</f>
        <v>42520.208333333328</v>
      </c>
      <c r="N285">
        <v>1465016400</v>
      </c>
      <c r="O285" s="8">
        <f>(((Table1[[#This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tr">
        <f>_xlfn.TEXTBEFORE(Table1[[#This Row],[category &amp; sub-category]], "/")</f>
        <v>music</v>
      </c>
      <c r="T285" t="str">
        <f>_xlfn.TEXTAFTER(Table1[[#This Row],[category &amp; sub-category]], "/")</f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Table1[[#This Row],[pledged]]/Table1[[#This Row],[goal]]</f>
        <v>0.83193877551020412</v>
      </c>
      <c r="G286" t="s">
        <v>14</v>
      </c>
      <c r="H286">
        <f>IF(Table1[[#This Row],[backers_count]]&gt;0, Table1[[#This Row],[pledged]]/Table1[[#This Row],[backers_count]], 0)</f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8">
        <f>(((Table1[[#This Row],[launched_at]]/60)/60)/24)+DATE(1970,1,1)</f>
        <v>41030.208333333336</v>
      </c>
      <c r="N286">
        <v>1336280400</v>
      </c>
      <c r="O286" s="8">
        <f>(((Table1[[#This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tr">
        <f>_xlfn.TEXTBEFORE(Table1[[#This Row],[category &amp; sub-category]], "/")</f>
        <v>technology</v>
      </c>
      <c r="T286" t="str">
        <f>_xlfn.TEXTAFTER(Table1[[#This Row],[category &amp; sub-category]], "/")</f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Table1[[#This Row],[pledged]]/Table1[[#This Row],[goal]]</f>
        <v>7.0633333333333335</v>
      </c>
      <c r="G287" t="s">
        <v>20</v>
      </c>
      <c r="H287">
        <f>IF(Table1[[#This Row],[backers_count]]&gt;0, Table1[[#This Row],[pledged]]/Table1[[#This Row],[backers_count]], 0)</f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8">
        <f>(((Table1[[#This Row],[launched_at]]/60)/60)/24)+DATE(1970,1,1)</f>
        <v>42623.208333333328</v>
      </c>
      <c r="N287">
        <v>1476766800</v>
      </c>
      <c r="O287" s="8">
        <f>(((Table1[[#This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tr">
        <f>_xlfn.TEXTBEFORE(Table1[[#This Row],[category &amp; sub-category]], "/")</f>
        <v>theater</v>
      </c>
      <c r="T287" t="str">
        <f>_xlfn.TEXTAFTER(Table1[[#This Row],[category &amp; sub-category]], "/")</f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Table1[[#This Row],[pledged]]/Table1[[#This Row],[goal]]</f>
        <v>0.17446030330062445</v>
      </c>
      <c r="G288" t="s">
        <v>74</v>
      </c>
      <c r="H288">
        <f>IF(Table1[[#This Row],[backers_count]]&gt;0, Table1[[#This Row],[pledged]]/Table1[[#This Row],[backers_count]], 0)</f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8">
        <f>(((Table1[[#This Row],[launched_at]]/60)/60)/24)+DATE(1970,1,1)</f>
        <v>42697.25</v>
      </c>
      <c r="N288">
        <v>1480485600</v>
      </c>
      <c r="O288" s="8">
        <f>(((Table1[[#This Row],[deadline]]/60)/60)/24)+DATE(1970,1,1)</f>
        <v>42704.25</v>
      </c>
      <c r="P288" t="b">
        <v>0</v>
      </c>
      <c r="Q288" t="b">
        <v>0</v>
      </c>
      <c r="R288" t="s">
        <v>33</v>
      </c>
      <c r="S288" t="str">
        <f>_xlfn.TEXTBEFORE(Table1[[#This Row],[category &amp; sub-category]], "/")</f>
        <v>theater</v>
      </c>
      <c r="T288" t="str">
        <f>_xlfn.TEXTAFTER(Table1[[#This Row],[category &amp; sub-category]], "/")</f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Table1[[#This Row],[pledged]]/Table1[[#This Row],[goal]]</f>
        <v>2.0973015873015872</v>
      </c>
      <c r="G289" t="s">
        <v>20</v>
      </c>
      <c r="H289">
        <f>IF(Table1[[#This Row],[backers_count]]&gt;0, Table1[[#This Row],[pledged]]/Table1[[#This Row],[backers_count]], 0)</f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8">
        <f>(((Table1[[#This Row],[launched_at]]/60)/60)/24)+DATE(1970,1,1)</f>
        <v>42122.208333333328</v>
      </c>
      <c r="N289">
        <v>1430197200</v>
      </c>
      <c r="O289" s="8">
        <f>(((Table1[[#This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tr">
        <f>_xlfn.TEXTBEFORE(Table1[[#This Row],[category &amp; sub-category]], "/")</f>
        <v>music</v>
      </c>
      <c r="T289" t="str">
        <f>_xlfn.TEXTAFTER(Table1[[#This Row],[category &amp; sub-category]], "/")</f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Table1[[#This Row],[pledged]]/Table1[[#This Row],[goal]]</f>
        <v>0.97785714285714287</v>
      </c>
      <c r="G290" t="s">
        <v>14</v>
      </c>
      <c r="H290">
        <f>IF(Table1[[#This Row],[backers_count]]&gt;0, Table1[[#This Row],[pledged]]/Table1[[#This Row],[backers_count]], 0)</f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8">
        <f>(((Table1[[#This Row],[launched_at]]/60)/60)/24)+DATE(1970,1,1)</f>
        <v>40982.208333333336</v>
      </c>
      <c r="N290">
        <v>1331787600</v>
      </c>
      <c r="O290" s="8">
        <f>(((Table1[[#This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tr">
        <f>_xlfn.TEXTBEFORE(Table1[[#This Row],[category &amp; sub-category]], "/")</f>
        <v>music</v>
      </c>
      <c r="T290" t="str">
        <f>_xlfn.TEXTAFTER(Table1[[#This Row],[category &amp; sub-category]], "/")</f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Table1[[#This Row],[pledged]]/Table1[[#This Row],[goal]]</f>
        <v>16.842500000000001</v>
      </c>
      <c r="G291" t="s">
        <v>20</v>
      </c>
      <c r="H291">
        <f>IF(Table1[[#This Row],[backers_count]]&gt;0, Table1[[#This Row],[pledged]]/Table1[[#This Row],[backers_count]], 0)</f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8">
        <f>(((Table1[[#This Row],[launched_at]]/60)/60)/24)+DATE(1970,1,1)</f>
        <v>42219.208333333328</v>
      </c>
      <c r="N291">
        <v>1438837200</v>
      </c>
      <c r="O291" s="8">
        <f>(((Table1[[#This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tr">
        <f>_xlfn.TEXTBEFORE(Table1[[#This Row],[category &amp; sub-category]], "/")</f>
        <v>theater</v>
      </c>
      <c r="T291" t="str">
        <f>_xlfn.TEXTAFTER(Table1[[#This Row],[category &amp; sub-category]], "/")</f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Table1[[#This Row],[pledged]]/Table1[[#This Row],[goal]]</f>
        <v>0.54402135231316728</v>
      </c>
      <c r="G292" t="s">
        <v>14</v>
      </c>
      <c r="H292">
        <f>IF(Table1[[#This Row],[backers_count]]&gt;0, Table1[[#This Row],[pledged]]/Table1[[#This Row],[backers_count]], 0)</f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8">
        <f>(((Table1[[#This Row],[launched_at]]/60)/60)/24)+DATE(1970,1,1)</f>
        <v>41404.208333333336</v>
      </c>
      <c r="N292">
        <v>1370926800</v>
      </c>
      <c r="O292" s="8">
        <f>(((Table1[[#This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tr">
        <f>_xlfn.TEXTBEFORE(Table1[[#This Row],[category &amp; sub-category]], "/")</f>
        <v>film &amp; video</v>
      </c>
      <c r="T292" t="str">
        <f>_xlfn.TEXTAFTER(Table1[[#This Row],[category &amp; sub-category]], "/")</f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Table1[[#This Row],[pledged]]/Table1[[#This Row],[goal]]</f>
        <v>4.5661111111111108</v>
      </c>
      <c r="G293" t="s">
        <v>20</v>
      </c>
      <c r="H293">
        <f>IF(Table1[[#This Row],[backers_count]]&gt;0, Table1[[#This Row],[pledged]]/Table1[[#This Row],[backers_count]], 0)</f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8">
        <f>(((Table1[[#This Row],[launched_at]]/60)/60)/24)+DATE(1970,1,1)</f>
        <v>40831.208333333336</v>
      </c>
      <c r="N293">
        <v>1319000400</v>
      </c>
      <c r="O293" s="8">
        <f>(((Table1[[#This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tr">
        <f>_xlfn.TEXTBEFORE(Table1[[#This Row],[category &amp; sub-category]], "/")</f>
        <v>technology</v>
      </c>
      <c r="T293" t="str">
        <f>_xlfn.TEXTAFTER(Table1[[#This Row],[category &amp; sub-category]], "/")</f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Table1[[#This Row],[pledged]]/Table1[[#This Row],[goal]]</f>
        <v>9.8219178082191785E-2</v>
      </c>
      <c r="G294" t="s">
        <v>14</v>
      </c>
      <c r="H294">
        <f>IF(Table1[[#This Row],[backers_count]]&gt;0, Table1[[#This Row],[pledged]]/Table1[[#This Row],[backers_count]], 0)</f>
        <v>71.7</v>
      </c>
      <c r="I294">
        <v>10</v>
      </c>
      <c r="J294" t="s">
        <v>21</v>
      </c>
      <c r="K294" t="s">
        <v>22</v>
      </c>
      <c r="L294">
        <v>1331874000</v>
      </c>
      <c r="M294" s="8">
        <f>(((Table1[[#This Row],[launched_at]]/60)/60)/24)+DATE(1970,1,1)</f>
        <v>40984.208333333336</v>
      </c>
      <c r="N294">
        <v>1333429200</v>
      </c>
      <c r="O294" s="8">
        <f>(((Table1[[#This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tr">
        <f>_xlfn.TEXTBEFORE(Table1[[#This Row],[category &amp; sub-category]], "/")</f>
        <v>food</v>
      </c>
      <c r="T294" t="str">
        <f>_xlfn.TEXTAFTER(Table1[[#This Row],[category &amp; sub-category]], "/")</f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Table1[[#This Row],[pledged]]/Table1[[#This Row],[goal]]</f>
        <v>0.16384615384615384</v>
      </c>
      <c r="G295" t="s">
        <v>74</v>
      </c>
      <c r="H295">
        <f>IF(Table1[[#This Row],[backers_count]]&gt;0, Table1[[#This Row],[pledged]]/Table1[[#This Row],[backers_count]], 0)</f>
        <v>33.28125</v>
      </c>
      <c r="I295">
        <v>32</v>
      </c>
      <c r="J295" t="s">
        <v>107</v>
      </c>
      <c r="K295" t="s">
        <v>108</v>
      </c>
      <c r="L295">
        <v>1286254800</v>
      </c>
      <c r="M295" s="8">
        <f>(((Table1[[#This Row],[launched_at]]/60)/60)/24)+DATE(1970,1,1)</f>
        <v>40456.208333333336</v>
      </c>
      <c r="N295">
        <v>1287032400</v>
      </c>
      <c r="O295" s="8">
        <f>(((Table1[[#This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tr">
        <f>_xlfn.TEXTBEFORE(Table1[[#This Row],[category &amp; sub-category]], "/")</f>
        <v>theater</v>
      </c>
      <c r="T295" t="str">
        <f>_xlfn.TEXTAFTER(Table1[[#This Row],[category &amp; sub-category]], "/")</f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Table1[[#This Row],[pledged]]/Table1[[#This Row],[goal]]</f>
        <v>13.396666666666667</v>
      </c>
      <c r="G296" t="s">
        <v>20</v>
      </c>
      <c r="H296">
        <f>IF(Table1[[#This Row],[backers_count]]&gt;0, Table1[[#This Row],[pledged]]/Table1[[#This Row],[backers_count]], 0)</f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8">
        <f>(((Table1[[#This Row],[launched_at]]/60)/60)/24)+DATE(1970,1,1)</f>
        <v>43399.208333333328</v>
      </c>
      <c r="N296">
        <v>1541570400</v>
      </c>
      <c r="O296" s="8">
        <f>(((Table1[[#This Row],[deadline]]/60)/60)/24)+DATE(1970,1,1)</f>
        <v>43411.25</v>
      </c>
      <c r="P296" t="b">
        <v>0</v>
      </c>
      <c r="Q296" t="b">
        <v>0</v>
      </c>
      <c r="R296" t="s">
        <v>33</v>
      </c>
      <c r="S296" t="str">
        <f>_xlfn.TEXTBEFORE(Table1[[#This Row],[category &amp; sub-category]], "/")</f>
        <v>theater</v>
      </c>
      <c r="T296" t="str">
        <f>_xlfn.TEXTAFTER(Table1[[#This Row],[category &amp; sub-category]], "/")</f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Table1[[#This Row],[pledged]]/Table1[[#This Row],[goal]]</f>
        <v>0.35650077760497667</v>
      </c>
      <c r="G297" t="s">
        <v>14</v>
      </c>
      <c r="H297">
        <f>IF(Table1[[#This Row],[backers_count]]&gt;0, Table1[[#This Row],[pledged]]/Table1[[#This Row],[backers_count]], 0)</f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8">
        <f>(((Table1[[#This Row],[launched_at]]/60)/60)/24)+DATE(1970,1,1)</f>
        <v>41562.208333333336</v>
      </c>
      <c r="N297">
        <v>1383976800</v>
      </c>
      <c r="O297" s="8">
        <f>(((Table1[[#This Row],[deadline]]/60)/60)/24)+DATE(1970,1,1)</f>
        <v>41587.25</v>
      </c>
      <c r="P297" t="b">
        <v>0</v>
      </c>
      <c r="Q297" t="b">
        <v>0</v>
      </c>
      <c r="R297" t="s">
        <v>33</v>
      </c>
      <c r="S297" t="str">
        <f>_xlfn.TEXTBEFORE(Table1[[#This Row],[category &amp; sub-category]], "/")</f>
        <v>theater</v>
      </c>
      <c r="T297" t="str">
        <f>_xlfn.TEXTAFTER(Table1[[#This Row],[category &amp; sub-category]], "/")</f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Table1[[#This Row],[pledged]]/Table1[[#This Row],[goal]]</f>
        <v>0.54950819672131146</v>
      </c>
      <c r="G298" t="s">
        <v>14</v>
      </c>
      <c r="H298">
        <f>IF(Table1[[#This Row],[backers_count]]&gt;0, Table1[[#This Row],[pledged]]/Table1[[#This Row],[backers_count]], 0)</f>
        <v>88.21052631578948</v>
      </c>
      <c r="I298">
        <v>38</v>
      </c>
      <c r="J298" t="s">
        <v>26</v>
      </c>
      <c r="K298" t="s">
        <v>27</v>
      </c>
      <c r="L298">
        <v>1548655200</v>
      </c>
      <c r="M298" s="8">
        <f>(((Table1[[#This Row],[launched_at]]/60)/60)/24)+DATE(1970,1,1)</f>
        <v>43493.25</v>
      </c>
      <c r="N298">
        <v>1550556000</v>
      </c>
      <c r="O298" s="8">
        <f>(((Table1[[#This Row],[deadline]]/60)/60)/24)+DATE(1970,1,1)</f>
        <v>43515.25</v>
      </c>
      <c r="P298" t="b">
        <v>0</v>
      </c>
      <c r="Q298" t="b">
        <v>0</v>
      </c>
      <c r="R298" t="s">
        <v>33</v>
      </c>
      <c r="S298" t="str">
        <f>_xlfn.TEXTBEFORE(Table1[[#This Row],[category &amp; sub-category]], "/")</f>
        <v>theater</v>
      </c>
      <c r="T298" t="str">
        <f>_xlfn.TEXTAFTER(Table1[[#This Row],[category &amp; sub-category]], "/")</f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Table1[[#This Row],[pledged]]/Table1[[#This Row],[goal]]</f>
        <v>0.94236111111111109</v>
      </c>
      <c r="G299" t="s">
        <v>14</v>
      </c>
      <c r="H299">
        <f>IF(Table1[[#This Row],[backers_count]]&gt;0, Table1[[#This Row],[pledged]]/Table1[[#This Row],[backers_count]], 0)</f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8">
        <f>(((Table1[[#This Row],[launched_at]]/60)/60)/24)+DATE(1970,1,1)</f>
        <v>41653.25</v>
      </c>
      <c r="N299">
        <v>1390456800</v>
      </c>
      <c r="O299" s="8">
        <f>(((Table1[[#This Row],[deadline]]/60)/60)/24)+DATE(1970,1,1)</f>
        <v>41662.25</v>
      </c>
      <c r="P299" t="b">
        <v>0</v>
      </c>
      <c r="Q299" t="b">
        <v>1</v>
      </c>
      <c r="R299" t="s">
        <v>33</v>
      </c>
      <c r="S299" t="str">
        <f>_xlfn.TEXTBEFORE(Table1[[#This Row],[category &amp; sub-category]], "/")</f>
        <v>theater</v>
      </c>
      <c r="T299" t="str">
        <f>_xlfn.TEXTAFTER(Table1[[#This Row],[category &amp; sub-category]], "/")</f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Table1[[#This Row],[pledged]]/Table1[[#This Row],[goal]]</f>
        <v>1.4391428571428571</v>
      </c>
      <c r="G300" t="s">
        <v>20</v>
      </c>
      <c r="H300">
        <f>IF(Table1[[#This Row],[backers_count]]&gt;0, Table1[[#This Row],[pledged]]/Table1[[#This Row],[backers_count]], 0)</f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8">
        <f>(((Table1[[#This Row],[launched_at]]/60)/60)/24)+DATE(1970,1,1)</f>
        <v>42426.25</v>
      </c>
      <c r="N300">
        <v>1458018000</v>
      </c>
      <c r="O300" s="8">
        <f>(((Table1[[#This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tr">
        <f>_xlfn.TEXTBEFORE(Table1[[#This Row],[category &amp; sub-category]], "/")</f>
        <v>music</v>
      </c>
      <c r="T300" t="str">
        <f>_xlfn.TEXTAFTER(Table1[[#This Row],[category &amp; sub-category]], "/")</f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Table1[[#This Row],[pledged]]/Table1[[#This Row],[goal]]</f>
        <v>0.51421052631578945</v>
      </c>
      <c r="G301" t="s">
        <v>14</v>
      </c>
      <c r="H301">
        <f>IF(Table1[[#This Row],[backers_count]]&gt;0, Table1[[#This Row],[pledged]]/Table1[[#This Row],[backers_count]], 0)</f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8">
        <f>(((Table1[[#This Row],[launched_at]]/60)/60)/24)+DATE(1970,1,1)</f>
        <v>42432.25</v>
      </c>
      <c r="N301">
        <v>1461819600</v>
      </c>
      <c r="O301" s="8">
        <f>(((Table1[[#This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tr">
        <f>_xlfn.TEXTBEFORE(Table1[[#This Row],[category &amp; sub-category]], "/")</f>
        <v>food</v>
      </c>
      <c r="T301" t="str">
        <f>_xlfn.TEXTAFTER(Table1[[#This Row],[category &amp; sub-category]], "/")</f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Table1[[#This Row],[pledged]]/Table1[[#This Row],[goal]]</f>
        <v>0.05</v>
      </c>
      <c r="G302" t="s">
        <v>14</v>
      </c>
      <c r="H302">
        <f>IF(Table1[[#This Row],[backers_count]]&gt;0, Table1[[#This Row],[pledged]]/Table1[[#This Row],[backers_count]], 0)</f>
        <v>5</v>
      </c>
      <c r="I302">
        <v>1</v>
      </c>
      <c r="J302" t="s">
        <v>36</v>
      </c>
      <c r="K302" t="s">
        <v>37</v>
      </c>
      <c r="L302">
        <v>1504069200</v>
      </c>
      <c r="M302" s="8">
        <f>(((Table1[[#This Row],[launched_at]]/60)/60)/24)+DATE(1970,1,1)</f>
        <v>42977.208333333328</v>
      </c>
      <c r="N302">
        <v>1504155600</v>
      </c>
      <c r="O302" s="8">
        <f>(((Table1[[#This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tr">
        <f>_xlfn.TEXTBEFORE(Table1[[#This Row],[category &amp; sub-category]], "/")</f>
        <v>publishing</v>
      </c>
      <c r="T302" t="str">
        <f>_xlfn.TEXTAFTER(Table1[[#This Row],[category &amp; sub-category]], "/")</f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Table1[[#This Row],[pledged]]/Table1[[#This Row],[goal]]</f>
        <v>13.446666666666667</v>
      </c>
      <c r="G303" t="s">
        <v>20</v>
      </c>
      <c r="H303">
        <f>IF(Table1[[#This Row],[backers_count]]&gt;0, Table1[[#This Row],[pledged]]/Table1[[#This Row],[backers_count]], 0)</f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8">
        <f>(((Table1[[#This Row],[launched_at]]/60)/60)/24)+DATE(1970,1,1)</f>
        <v>42061.25</v>
      </c>
      <c r="N303">
        <v>1426395600</v>
      </c>
      <c r="O303" s="8">
        <f>(((Table1[[#This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tr">
        <f>_xlfn.TEXTBEFORE(Table1[[#This Row],[category &amp; sub-category]], "/")</f>
        <v>film &amp; video</v>
      </c>
      <c r="T303" t="str">
        <f>_xlfn.TEXTAFTER(Table1[[#This Row],[category &amp; sub-category]], "/")</f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Table1[[#This Row],[pledged]]/Table1[[#This Row],[goal]]</f>
        <v>0.31844940867279897</v>
      </c>
      <c r="G304" t="s">
        <v>14</v>
      </c>
      <c r="H304">
        <f>IF(Table1[[#This Row],[backers_count]]&gt;0, Table1[[#This Row],[pledged]]/Table1[[#This Row],[backers_count]], 0)</f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8">
        <f>(((Table1[[#This Row],[launched_at]]/60)/60)/24)+DATE(1970,1,1)</f>
        <v>43345.208333333328</v>
      </c>
      <c r="N304">
        <v>1537074000</v>
      </c>
      <c r="O304" s="8">
        <f>(((Table1[[#This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tr">
        <f>_xlfn.TEXTBEFORE(Table1[[#This Row],[category &amp; sub-category]], "/")</f>
        <v>theater</v>
      </c>
      <c r="T304" t="str">
        <f>_xlfn.TEXTAFTER(Table1[[#This Row],[category &amp; sub-category]], "/")</f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Table1[[#This Row],[pledged]]/Table1[[#This Row],[goal]]</f>
        <v>0.82617647058823529</v>
      </c>
      <c r="G305" t="s">
        <v>14</v>
      </c>
      <c r="H305">
        <f>IF(Table1[[#This Row],[backers_count]]&gt;0, Table1[[#This Row],[pledged]]/Table1[[#This Row],[backers_count]], 0)</f>
        <v>87.78125</v>
      </c>
      <c r="I305">
        <v>32</v>
      </c>
      <c r="J305" t="s">
        <v>21</v>
      </c>
      <c r="K305" t="s">
        <v>22</v>
      </c>
      <c r="L305">
        <v>1452146400</v>
      </c>
      <c r="M305" s="8">
        <f>(((Table1[[#This Row],[launched_at]]/60)/60)/24)+DATE(1970,1,1)</f>
        <v>42376.25</v>
      </c>
      <c r="N305">
        <v>1452578400</v>
      </c>
      <c r="O305" s="8">
        <f>(((Table1[[#This Row],[deadline]]/60)/60)/24)+DATE(1970,1,1)</f>
        <v>42381.25</v>
      </c>
      <c r="P305" t="b">
        <v>0</v>
      </c>
      <c r="Q305" t="b">
        <v>0</v>
      </c>
      <c r="R305" t="s">
        <v>60</v>
      </c>
      <c r="S305" t="str">
        <f>_xlfn.TEXTBEFORE(Table1[[#This Row],[category &amp; sub-category]], "/")</f>
        <v>music</v>
      </c>
      <c r="T305" t="str">
        <f>_xlfn.TEXTAFTER(Table1[[#This Row],[category &amp; sub-category]], "/")</f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Table1[[#This Row],[pledged]]/Table1[[#This Row],[goal]]</f>
        <v>5.4614285714285717</v>
      </c>
      <c r="G306" t="s">
        <v>20</v>
      </c>
      <c r="H306">
        <f>IF(Table1[[#This Row],[backers_count]]&gt;0, Table1[[#This Row],[pledged]]/Table1[[#This Row],[backers_count]], 0)</f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8">
        <f>(((Table1[[#This Row],[launched_at]]/60)/60)/24)+DATE(1970,1,1)</f>
        <v>42589.208333333328</v>
      </c>
      <c r="N306">
        <v>1474088400</v>
      </c>
      <c r="O306" s="8">
        <f>(((Table1[[#This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tr">
        <f>_xlfn.TEXTBEFORE(Table1[[#This Row],[category &amp; sub-category]], "/")</f>
        <v>film &amp; video</v>
      </c>
      <c r="T306" t="str">
        <f>_xlfn.TEXTAFTER(Table1[[#This Row],[category &amp; sub-category]], "/")</f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Table1[[#This Row],[pledged]]/Table1[[#This Row],[goal]]</f>
        <v>2.8621428571428571</v>
      </c>
      <c r="G307" t="s">
        <v>20</v>
      </c>
      <c r="H307">
        <f>IF(Table1[[#This Row],[backers_count]]&gt;0, Table1[[#This Row],[pledged]]/Table1[[#This Row],[backers_count]], 0)</f>
        <v>94.28235294117647</v>
      </c>
      <c r="I307">
        <v>85</v>
      </c>
      <c r="J307" t="s">
        <v>21</v>
      </c>
      <c r="K307" t="s">
        <v>22</v>
      </c>
      <c r="L307">
        <v>1458363600</v>
      </c>
      <c r="M307" s="8">
        <f>(((Table1[[#This Row],[launched_at]]/60)/60)/24)+DATE(1970,1,1)</f>
        <v>42448.208333333328</v>
      </c>
      <c r="N307">
        <v>1461906000</v>
      </c>
      <c r="O307" s="8">
        <f>(((Table1[[#This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tr">
        <f>_xlfn.TEXTBEFORE(Table1[[#This Row],[category &amp; sub-category]], "/")</f>
        <v>theater</v>
      </c>
      <c r="T307" t="str">
        <f>_xlfn.TEXTAFTER(Table1[[#This Row],[category &amp; sub-category]], "/")</f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Table1[[#This Row],[pledged]]/Table1[[#This Row],[goal]]</f>
        <v>7.9076923076923072E-2</v>
      </c>
      <c r="G308" t="s">
        <v>14</v>
      </c>
      <c r="H308">
        <f>IF(Table1[[#This Row],[backers_count]]&gt;0, Table1[[#This Row],[pledged]]/Table1[[#This Row],[backers_count]], 0)</f>
        <v>73.428571428571431</v>
      </c>
      <c r="I308">
        <v>7</v>
      </c>
      <c r="J308" t="s">
        <v>21</v>
      </c>
      <c r="K308" t="s">
        <v>22</v>
      </c>
      <c r="L308">
        <v>1500008400</v>
      </c>
      <c r="M308" s="8">
        <f>(((Table1[[#This Row],[launched_at]]/60)/60)/24)+DATE(1970,1,1)</f>
        <v>42930.208333333328</v>
      </c>
      <c r="N308">
        <v>1500267600</v>
      </c>
      <c r="O308" s="8">
        <f>(((Table1[[#This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tr">
        <f>_xlfn.TEXTBEFORE(Table1[[#This Row],[category &amp; sub-category]], "/")</f>
        <v>theater</v>
      </c>
      <c r="T308" t="str">
        <f>_xlfn.TEXTAFTER(Table1[[#This Row],[category &amp; sub-category]], "/")</f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Table1[[#This Row],[pledged]]/Table1[[#This Row],[goal]]</f>
        <v>1.3213677811550153</v>
      </c>
      <c r="G309" t="s">
        <v>20</v>
      </c>
      <c r="H309">
        <f>IF(Table1[[#This Row],[backers_count]]&gt;0, Table1[[#This Row],[pledged]]/Table1[[#This Row],[backers_count]], 0)</f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8">
        <f>(((Table1[[#This Row],[launched_at]]/60)/60)/24)+DATE(1970,1,1)</f>
        <v>41066.208333333336</v>
      </c>
      <c r="N309">
        <v>1340686800</v>
      </c>
      <c r="O309" s="8">
        <f>(((Table1[[#This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tr">
        <f>_xlfn.TEXTBEFORE(Table1[[#This Row],[category &amp; sub-category]], "/")</f>
        <v>publishing</v>
      </c>
      <c r="T309" t="str">
        <f>_xlfn.TEXTAFTER(Table1[[#This Row],[category &amp; sub-category]], "/")</f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Table1[[#This Row],[pledged]]/Table1[[#This Row],[goal]]</f>
        <v>0.74077834179357027</v>
      </c>
      <c r="G310" t="s">
        <v>14</v>
      </c>
      <c r="H310">
        <f>IF(Table1[[#This Row],[backers_count]]&gt;0, Table1[[#This Row],[pledged]]/Table1[[#This Row],[backers_count]], 0)</f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8">
        <f>(((Table1[[#This Row],[launched_at]]/60)/60)/24)+DATE(1970,1,1)</f>
        <v>40651.208333333336</v>
      </c>
      <c r="N310">
        <v>1303189200</v>
      </c>
      <c r="O310" s="8">
        <f>(((Table1[[#This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tr">
        <f>_xlfn.TEXTBEFORE(Table1[[#This Row],[category &amp; sub-category]], "/")</f>
        <v>theater</v>
      </c>
      <c r="T310" t="str">
        <f>_xlfn.TEXTAFTER(Table1[[#This Row],[category &amp; sub-category]], "/")</f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Table1[[#This Row],[pledged]]/Table1[[#This Row],[goal]]</f>
        <v>0.75292682926829269</v>
      </c>
      <c r="G311" t="s">
        <v>74</v>
      </c>
      <c r="H311">
        <f>IF(Table1[[#This Row],[backers_count]]&gt;0, Table1[[#This Row],[pledged]]/Table1[[#This Row],[backers_count]], 0)</f>
        <v>41.16</v>
      </c>
      <c r="I311">
        <v>75</v>
      </c>
      <c r="J311" t="s">
        <v>21</v>
      </c>
      <c r="K311" t="s">
        <v>22</v>
      </c>
      <c r="L311">
        <v>1316581200</v>
      </c>
      <c r="M311" s="8">
        <f>(((Table1[[#This Row],[launched_at]]/60)/60)/24)+DATE(1970,1,1)</f>
        <v>40807.208333333336</v>
      </c>
      <c r="N311">
        <v>1318309200</v>
      </c>
      <c r="O311" s="8">
        <f>(((Table1[[#This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tr">
        <f>_xlfn.TEXTBEFORE(Table1[[#This Row],[category &amp; sub-category]], "/")</f>
        <v>music</v>
      </c>
      <c r="T311" t="str">
        <f>_xlfn.TEXTAFTER(Table1[[#This Row],[category &amp; sub-category]], "/")</f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Table1[[#This Row],[pledged]]/Table1[[#This Row],[goal]]</f>
        <v>0.20333333333333334</v>
      </c>
      <c r="G312" t="s">
        <v>14</v>
      </c>
      <c r="H312">
        <f>IF(Table1[[#This Row],[backers_count]]&gt;0, Table1[[#This Row],[pledged]]/Table1[[#This Row],[backers_count]], 0)</f>
        <v>99.125</v>
      </c>
      <c r="I312">
        <v>16</v>
      </c>
      <c r="J312" t="s">
        <v>21</v>
      </c>
      <c r="K312" t="s">
        <v>22</v>
      </c>
      <c r="L312">
        <v>1270789200</v>
      </c>
      <c r="M312" s="8">
        <f>(((Table1[[#This Row],[launched_at]]/60)/60)/24)+DATE(1970,1,1)</f>
        <v>40277.208333333336</v>
      </c>
      <c r="N312">
        <v>1272171600</v>
      </c>
      <c r="O312" s="8">
        <f>(((Table1[[#This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tr">
        <f>_xlfn.TEXTBEFORE(Table1[[#This Row],[category &amp; sub-category]], "/")</f>
        <v>games</v>
      </c>
      <c r="T312" t="str">
        <f>_xlfn.TEXTAFTER(Table1[[#This Row],[category &amp; sub-category]], "/")</f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Table1[[#This Row],[pledged]]/Table1[[#This Row],[goal]]</f>
        <v>2.0336507936507937</v>
      </c>
      <c r="G313" t="s">
        <v>20</v>
      </c>
      <c r="H313">
        <f>IF(Table1[[#This Row],[backers_count]]&gt;0, Table1[[#This Row],[pledged]]/Table1[[#This Row],[backers_count]], 0)</f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8">
        <f>(((Table1[[#This Row],[launched_at]]/60)/60)/24)+DATE(1970,1,1)</f>
        <v>40590.25</v>
      </c>
      <c r="N313">
        <v>1298872800</v>
      </c>
      <c r="O313" s="8">
        <f>(((Table1[[#This Row],[deadline]]/60)/60)/24)+DATE(1970,1,1)</f>
        <v>40602.25</v>
      </c>
      <c r="P313" t="b">
        <v>0</v>
      </c>
      <c r="Q313" t="b">
        <v>0</v>
      </c>
      <c r="R313" t="s">
        <v>33</v>
      </c>
      <c r="S313" t="str">
        <f>_xlfn.TEXTBEFORE(Table1[[#This Row],[category &amp; sub-category]], "/")</f>
        <v>theater</v>
      </c>
      <c r="T313" t="str">
        <f>_xlfn.TEXTAFTER(Table1[[#This Row],[category &amp; sub-category]], "/")</f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Table1[[#This Row],[pledged]]/Table1[[#This Row],[goal]]</f>
        <v>3.1022842639593908</v>
      </c>
      <c r="G314" t="s">
        <v>20</v>
      </c>
      <c r="H314">
        <f>IF(Table1[[#This Row],[backers_count]]&gt;0, Table1[[#This Row],[pledged]]/Table1[[#This Row],[backers_count]], 0)</f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8">
        <f>(((Table1[[#This Row],[launched_at]]/60)/60)/24)+DATE(1970,1,1)</f>
        <v>41572.208333333336</v>
      </c>
      <c r="N314">
        <v>1383282000</v>
      </c>
      <c r="O314" s="8">
        <f>(((Table1[[#This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tr">
        <f>_xlfn.TEXTBEFORE(Table1[[#This Row],[category &amp; sub-category]], "/")</f>
        <v>theater</v>
      </c>
      <c r="T314" t="str">
        <f>_xlfn.TEXTAFTER(Table1[[#This Row],[category &amp; sub-category]], "/")</f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Table1[[#This Row],[pledged]]/Table1[[#This Row],[goal]]</f>
        <v>3.9531818181818181</v>
      </c>
      <c r="G315" t="s">
        <v>20</v>
      </c>
      <c r="H315">
        <f>IF(Table1[[#This Row],[backers_count]]&gt;0, Table1[[#This Row],[pledged]]/Table1[[#This Row],[backers_count]], 0)</f>
        <v>39</v>
      </c>
      <c r="I315">
        <v>223</v>
      </c>
      <c r="J315" t="s">
        <v>21</v>
      </c>
      <c r="K315" t="s">
        <v>22</v>
      </c>
      <c r="L315">
        <v>1330322400</v>
      </c>
      <c r="M315" s="8">
        <f>(((Table1[[#This Row],[launched_at]]/60)/60)/24)+DATE(1970,1,1)</f>
        <v>40966.25</v>
      </c>
      <c r="N315">
        <v>1330495200</v>
      </c>
      <c r="O315" s="8">
        <f>(((Table1[[#This Row],[deadline]]/60)/60)/24)+DATE(1970,1,1)</f>
        <v>40968.25</v>
      </c>
      <c r="P315" t="b">
        <v>0</v>
      </c>
      <c r="Q315" t="b">
        <v>0</v>
      </c>
      <c r="R315" t="s">
        <v>23</v>
      </c>
      <c r="S315" t="str">
        <f>_xlfn.TEXTBEFORE(Table1[[#This Row],[category &amp; sub-category]], "/")</f>
        <v>music</v>
      </c>
      <c r="T315" t="str">
        <f>_xlfn.TEXTAFTER(Table1[[#This Row],[category &amp; sub-category]], "/")</f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Table1[[#This Row],[pledged]]/Table1[[#This Row],[goal]]</f>
        <v>2.9471428571428571</v>
      </c>
      <c r="G316" t="s">
        <v>20</v>
      </c>
      <c r="H316">
        <f>IF(Table1[[#This Row],[backers_count]]&gt;0, Table1[[#This Row],[pledged]]/Table1[[#This Row],[backers_count]], 0)</f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8">
        <f>(((Table1[[#This Row],[launched_at]]/60)/60)/24)+DATE(1970,1,1)</f>
        <v>43536.208333333328</v>
      </c>
      <c r="N316">
        <v>1552798800</v>
      </c>
      <c r="O316" s="8">
        <f>(((Table1[[#This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tr">
        <f>_xlfn.TEXTBEFORE(Table1[[#This Row],[category &amp; sub-category]], "/")</f>
        <v>film &amp; video</v>
      </c>
      <c r="T316" t="str">
        <f>_xlfn.TEXTAFTER(Table1[[#This Row],[category &amp; sub-category]], "/")</f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Table1[[#This Row],[pledged]]/Table1[[#This Row],[goal]]</f>
        <v>0.33894736842105261</v>
      </c>
      <c r="G317" t="s">
        <v>14</v>
      </c>
      <c r="H317">
        <f>IF(Table1[[#This Row],[backers_count]]&gt;0, Table1[[#This Row],[pledged]]/Table1[[#This Row],[backers_count]], 0)</f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8">
        <f>(((Table1[[#This Row],[launched_at]]/60)/60)/24)+DATE(1970,1,1)</f>
        <v>41783.208333333336</v>
      </c>
      <c r="N317">
        <v>1403413200</v>
      </c>
      <c r="O317" s="8">
        <f>(((Table1[[#This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tr">
        <f>_xlfn.TEXTBEFORE(Table1[[#This Row],[category &amp; sub-category]], "/")</f>
        <v>theater</v>
      </c>
      <c r="T317" t="str">
        <f>_xlfn.TEXTAFTER(Table1[[#This Row],[category &amp; sub-category]], "/")</f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Table1[[#This Row],[pledged]]/Table1[[#This Row],[goal]]</f>
        <v>0.66677083333333331</v>
      </c>
      <c r="G318" t="s">
        <v>14</v>
      </c>
      <c r="H318">
        <f>IF(Table1[[#This Row],[backers_count]]&gt;0, Table1[[#This Row],[pledged]]/Table1[[#This Row],[backers_count]], 0)</f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8">
        <f>(((Table1[[#This Row],[launched_at]]/60)/60)/24)+DATE(1970,1,1)</f>
        <v>43788.25</v>
      </c>
      <c r="N318">
        <v>1574229600</v>
      </c>
      <c r="O318" s="8">
        <f>(((Table1[[#This Row],[deadline]]/60)/60)/24)+DATE(1970,1,1)</f>
        <v>43789.25</v>
      </c>
      <c r="P318" t="b">
        <v>0</v>
      </c>
      <c r="Q318" t="b">
        <v>1</v>
      </c>
      <c r="R318" t="s">
        <v>17</v>
      </c>
      <c r="S318" t="str">
        <f>_xlfn.TEXTBEFORE(Table1[[#This Row],[category &amp; sub-category]], "/")</f>
        <v>food</v>
      </c>
      <c r="T318" t="str">
        <f>_xlfn.TEXTAFTER(Table1[[#This Row],[category &amp; sub-category]], "/")</f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Table1[[#This Row],[pledged]]/Table1[[#This Row],[goal]]</f>
        <v>0.19227272727272726</v>
      </c>
      <c r="G319" t="s">
        <v>14</v>
      </c>
      <c r="H319">
        <f>IF(Table1[[#This Row],[backers_count]]&gt;0, Table1[[#This Row],[pledged]]/Table1[[#This Row],[backers_count]], 0)</f>
        <v>42.3</v>
      </c>
      <c r="I319">
        <v>30</v>
      </c>
      <c r="J319" t="s">
        <v>21</v>
      </c>
      <c r="K319" t="s">
        <v>22</v>
      </c>
      <c r="L319">
        <v>1494738000</v>
      </c>
      <c r="M319" s="8">
        <f>(((Table1[[#This Row],[launched_at]]/60)/60)/24)+DATE(1970,1,1)</f>
        <v>42869.208333333328</v>
      </c>
      <c r="N319">
        <v>1495861200</v>
      </c>
      <c r="O319" s="8">
        <f>(((Table1[[#This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tr">
        <f>_xlfn.TEXTBEFORE(Table1[[#This Row],[category &amp; sub-category]], "/")</f>
        <v>theater</v>
      </c>
      <c r="T319" t="str">
        <f>_xlfn.TEXTAFTER(Table1[[#This Row],[category &amp; sub-category]], "/")</f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Table1[[#This Row],[pledged]]/Table1[[#This Row],[goal]]</f>
        <v>0.15842105263157893</v>
      </c>
      <c r="G320" t="s">
        <v>14</v>
      </c>
      <c r="H320">
        <f>IF(Table1[[#This Row],[backers_count]]&gt;0, Table1[[#This Row],[pledged]]/Table1[[#This Row],[backers_count]], 0)</f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8">
        <f>(((Table1[[#This Row],[launched_at]]/60)/60)/24)+DATE(1970,1,1)</f>
        <v>41684.25</v>
      </c>
      <c r="N320">
        <v>1392530400</v>
      </c>
      <c r="O320" s="8">
        <f>(((Table1[[#This Row],[deadline]]/60)/60)/24)+DATE(1970,1,1)</f>
        <v>41686.25</v>
      </c>
      <c r="P320" t="b">
        <v>0</v>
      </c>
      <c r="Q320" t="b">
        <v>0</v>
      </c>
      <c r="R320" t="s">
        <v>23</v>
      </c>
      <c r="S320" t="str">
        <f>_xlfn.TEXTBEFORE(Table1[[#This Row],[category &amp; sub-category]], "/")</f>
        <v>music</v>
      </c>
      <c r="T320" t="str">
        <f>_xlfn.TEXTAFTER(Table1[[#This Row],[category &amp; sub-category]], "/")</f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Table1[[#This Row],[pledged]]/Table1[[#This Row],[goal]]</f>
        <v>0.38702380952380955</v>
      </c>
      <c r="G321" t="s">
        <v>74</v>
      </c>
      <c r="H321">
        <f>IF(Table1[[#This Row],[backers_count]]&gt;0, Table1[[#This Row],[pledged]]/Table1[[#This Row],[backers_count]], 0)</f>
        <v>50.796875</v>
      </c>
      <c r="I321">
        <v>64</v>
      </c>
      <c r="J321" t="s">
        <v>21</v>
      </c>
      <c r="K321" t="s">
        <v>22</v>
      </c>
      <c r="L321">
        <v>1281589200</v>
      </c>
      <c r="M321" s="8">
        <f>(((Table1[[#This Row],[launched_at]]/60)/60)/24)+DATE(1970,1,1)</f>
        <v>40402.208333333336</v>
      </c>
      <c r="N321">
        <v>1283662800</v>
      </c>
      <c r="O321" s="8">
        <f>(((Table1[[#This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tr">
        <f>_xlfn.TEXTBEFORE(Table1[[#This Row],[category &amp; sub-category]], "/")</f>
        <v>technology</v>
      </c>
      <c r="T321" t="str">
        <f>_xlfn.TEXTAFTER(Table1[[#This Row],[category &amp; sub-category]], "/")</f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Table1[[#This Row],[pledged]]/Table1[[#This Row],[goal]]</f>
        <v>9.5876777251184833E-2</v>
      </c>
      <c r="G322" t="s">
        <v>14</v>
      </c>
      <c r="H322">
        <f>IF(Table1[[#This Row],[backers_count]]&gt;0, Table1[[#This Row],[pledged]]/Table1[[#This Row],[backers_count]], 0)</f>
        <v>101.15</v>
      </c>
      <c r="I322">
        <v>80</v>
      </c>
      <c r="J322" t="s">
        <v>21</v>
      </c>
      <c r="K322" t="s">
        <v>22</v>
      </c>
      <c r="L322">
        <v>1305003600</v>
      </c>
      <c r="M322" s="8">
        <f>(((Table1[[#This Row],[launched_at]]/60)/60)/24)+DATE(1970,1,1)</f>
        <v>40673.208333333336</v>
      </c>
      <c r="N322">
        <v>1305781200</v>
      </c>
      <c r="O322" s="8">
        <f>(((Table1[[#This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tr">
        <f>_xlfn.TEXTBEFORE(Table1[[#This Row],[category &amp; sub-category]], "/")</f>
        <v>publishing</v>
      </c>
      <c r="T322" t="str">
        <f>_xlfn.TEXTAFTER(Table1[[#This Row],[category &amp; sub-category]], "/")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Table1[[#This Row],[pledged]]/Table1[[#This Row],[goal]]</f>
        <v>0.94144366197183094</v>
      </c>
      <c r="G323" t="s">
        <v>14</v>
      </c>
      <c r="H323">
        <f>IF(Table1[[#This Row],[backers_count]]&gt;0, Table1[[#This Row],[pledged]]/Table1[[#This Row],[backers_count]], 0)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8">
        <f>(((Table1[[#This Row],[launched_at]]/60)/60)/24)+DATE(1970,1,1)</f>
        <v>40634.208333333336</v>
      </c>
      <c r="N323">
        <v>1302325200</v>
      </c>
      <c r="O323" s="8">
        <f>(((Table1[[#This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tr">
        <f>_xlfn.TEXTBEFORE(Table1[[#This Row],[category &amp; sub-category]], "/")</f>
        <v>film &amp; video</v>
      </c>
      <c r="T323" t="str">
        <f>_xlfn.TEXTAFTER(Table1[[#This Row],[category &amp; sub-category]], "/")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Table1[[#This Row],[pledged]]/Table1[[#This Row],[goal]]</f>
        <v>1.6656234096692113</v>
      </c>
      <c r="G324" t="s">
        <v>20</v>
      </c>
      <c r="H324">
        <f>IF(Table1[[#This Row],[backers_count]]&gt;0, Table1[[#This Row],[pledged]]/Table1[[#This Row],[backers_count]], 0)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8">
        <f>(((Table1[[#This Row],[launched_at]]/60)/60)/24)+DATE(1970,1,1)</f>
        <v>40507.25</v>
      </c>
      <c r="N324">
        <v>1291788000</v>
      </c>
      <c r="O324" s="8">
        <f>(((Table1[[#This Row],[deadline]]/60)/60)/24)+DATE(1970,1,1)</f>
        <v>40520.25</v>
      </c>
      <c r="P324" t="b">
        <v>0</v>
      </c>
      <c r="Q324" t="b">
        <v>0</v>
      </c>
      <c r="R324" t="s">
        <v>33</v>
      </c>
      <c r="S324" t="str">
        <f>_xlfn.TEXTBEFORE(Table1[[#This Row],[category &amp; sub-category]], "/")</f>
        <v>theater</v>
      </c>
      <c r="T324" t="str">
        <f>_xlfn.TEXTAFTER(Table1[[#This Row],[category &amp; sub-category]], "/")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Table1[[#This Row],[pledged]]/Table1[[#This Row],[goal]]</f>
        <v>0.24134831460674158</v>
      </c>
      <c r="G325" t="s">
        <v>14</v>
      </c>
      <c r="H325">
        <f>IF(Table1[[#This Row],[backers_count]]&gt;0, Table1[[#This Row],[pledged]]/Table1[[#This Row],[backers_count]], 0)</f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8">
        <f>(((Table1[[#This Row],[launched_at]]/60)/60)/24)+DATE(1970,1,1)</f>
        <v>41725.208333333336</v>
      </c>
      <c r="N325">
        <v>1396069200</v>
      </c>
      <c r="O325" s="8">
        <f>(((Table1[[#This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tr">
        <f>_xlfn.TEXTBEFORE(Table1[[#This Row],[category &amp; sub-category]], "/")</f>
        <v>film &amp; video</v>
      </c>
      <c r="T325" t="str">
        <f>_xlfn.TEXTAFTER(Table1[[#This Row],[category &amp; sub-category]], "/")</f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Table1[[#This Row],[pledged]]/Table1[[#This Row],[goal]]</f>
        <v>1.6405633802816901</v>
      </c>
      <c r="G326" t="s">
        <v>20</v>
      </c>
      <c r="H326">
        <f>IF(Table1[[#This Row],[backers_count]]&gt;0, Table1[[#This Row],[pledged]]/Table1[[#This Row],[backers_count]], 0)</f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8">
        <f>(((Table1[[#This Row],[launched_at]]/60)/60)/24)+DATE(1970,1,1)</f>
        <v>42176.208333333328</v>
      </c>
      <c r="N326">
        <v>1435899600</v>
      </c>
      <c r="O326" s="8">
        <f>(((Table1[[#This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tr">
        <f>_xlfn.TEXTBEFORE(Table1[[#This Row],[category &amp; sub-category]], "/")</f>
        <v>theater</v>
      </c>
      <c r="T326" t="str">
        <f>_xlfn.TEXTAFTER(Table1[[#This Row],[category &amp; sub-category]], "/")</f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Table1[[#This Row],[pledged]]/Table1[[#This Row],[goal]]</f>
        <v>0.90723076923076929</v>
      </c>
      <c r="G327" t="s">
        <v>14</v>
      </c>
      <c r="H327">
        <f>IF(Table1[[#This Row],[backers_count]]&gt;0, Table1[[#This Row],[pledged]]/Table1[[#This Row],[backers_count]], 0)</f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8">
        <f>(((Table1[[#This Row],[launched_at]]/60)/60)/24)+DATE(1970,1,1)</f>
        <v>43267.208333333328</v>
      </c>
      <c r="N327">
        <v>1531112400</v>
      </c>
      <c r="O327" s="8">
        <f>(((Table1[[#This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tr">
        <f>_xlfn.TEXTBEFORE(Table1[[#This Row],[category &amp; sub-category]], "/")</f>
        <v>theater</v>
      </c>
      <c r="T327" t="str">
        <f>_xlfn.TEXTAFTER(Table1[[#This Row],[category &amp; sub-category]], "/")</f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Table1[[#This Row],[pledged]]/Table1[[#This Row],[goal]]</f>
        <v>0.46194444444444444</v>
      </c>
      <c r="G328" t="s">
        <v>14</v>
      </c>
      <c r="H328">
        <f>IF(Table1[[#This Row],[backers_count]]&gt;0, Table1[[#This Row],[pledged]]/Table1[[#This Row],[backers_count]], 0)</f>
        <v>25.984375</v>
      </c>
      <c r="I328">
        <v>128</v>
      </c>
      <c r="J328" t="s">
        <v>21</v>
      </c>
      <c r="K328" t="s">
        <v>22</v>
      </c>
      <c r="L328">
        <v>1451109600</v>
      </c>
      <c r="M328" s="8">
        <f>(((Table1[[#This Row],[launched_at]]/60)/60)/24)+DATE(1970,1,1)</f>
        <v>42364.25</v>
      </c>
      <c r="N328">
        <v>1451628000</v>
      </c>
      <c r="O328" s="8">
        <f>(((Table1[[#This Row],[deadline]]/60)/60)/24)+DATE(1970,1,1)</f>
        <v>42370.25</v>
      </c>
      <c r="P328" t="b">
        <v>0</v>
      </c>
      <c r="Q328" t="b">
        <v>0</v>
      </c>
      <c r="R328" t="s">
        <v>71</v>
      </c>
      <c r="S328" t="str">
        <f>_xlfn.TEXTBEFORE(Table1[[#This Row],[category &amp; sub-category]], "/")</f>
        <v>film &amp; video</v>
      </c>
      <c r="T328" t="str">
        <f>_xlfn.TEXTAFTER(Table1[[#This Row],[category &amp; sub-category]], "/")</f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Table1[[#This Row],[pledged]]/Table1[[#This Row],[goal]]</f>
        <v>0.38538461538461538</v>
      </c>
      <c r="G329" t="s">
        <v>14</v>
      </c>
      <c r="H329">
        <f>IF(Table1[[#This Row],[backers_count]]&gt;0, Table1[[#This Row],[pledged]]/Table1[[#This Row],[backers_count]], 0)</f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8">
        <f>(((Table1[[#This Row],[launched_at]]/60)/60)/24)+DATE(1970,1,1)</f>
        <v>43705.208333333328</v>
      </c>
      <c r="N329">
        <v>1567314000</v>
      </c>
      <c r="O329" s="8">
        <f>(((Table1[[#This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tr">
        <f>_xlfn.TEXTBEFORE(Table1[[#This Row],[category &amp; sub-category]], "/")</f>
        <v>theater</v>
      </c>
      <c r="T329" t="str">
        <f>_xlfn.TEXTAFTER(Table1[[#This Row],[category &amp; sub-category]], "/")</f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Table1[[#This Row],[pledged]]/Table1[[#This Row],[goal]]</f>
        <v>1.3356231003039514</v>
      </c>
      <c r="G330" t="s">
        <v>20</v>
      </c>
      <c r="H330">
        <f>IF(Table1[[#This Row],[backers_count]]&gt;0, Table1[[#This Row],[pledged]]/Table1[[#This Row],[backers_count]], 0)</f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8">
        <f>(((Table1[[#This Row],[launched_at]]/60)/60)/24)+DATE(1970,1,1)</f>
        <v>43434.25</v>
      </c>
      <c r="N330">
        <v>1544508000</v>
      </c>
      <c r="O330" s="8">
        <f>(((Table1[[#This Row],[deadline]]/60)/60)/24)+DATE(1970,1,1)</f>
        <v>43445.25</v>
      </c>
      <c r="P330" t="b">
        <v>0</v>
      </c>
      <c r="Q330" t="b">
        <v>0</v>
      </c>
      <c r="R330" t="s">
        <v>23</v>
      </c>
      <c r="S330" t="str">
        <f>_xlfn.TEXTBEFORE(Table1[[#This Row],[category &amp; sub-category]], "/")</f>
        <v>music</v>
      </c>
      <c r="T330" t="str">
        <f>_xlfn.TEXTAFTER(Table1[[#This Row],[category &amp; sub-category]], "/")</f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Table1[[#This Row],[pledged]]/Table1[[#This Row],[goal]]</f>
        <v>0.22896588486140726</v>
      </c>
      <c r="G331" t="s">
        <v>47</v>
      </c>
      <c r="H331">
        <f>IF(Table1[[#This Row],[backers_count]]&gt;0, Table1[[#This Row],[pledged]]/Table1[[#This Row],[backers_count]], 0)</f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8">
        <f>(((Table1[[#This Row],[launched_at]]/60)/60)/24)+DATE(1970,1,1)</f>
        <v>42716.25</v>
      </c>
      <c r="N331">
        <v>1482472800</v>
      </c>
      <c r="O331" s="8">
        <f>(((Table1[[#This Row],[deadline]]/60)/60)/24)+DATE(1970,1,1)</f>
        <v>42727.25</v>
      </c>
      <c r="P331" t="b">
        <v>0</v>
      </c>
      <c r="Q331" t="b">
        <v>0</v>
      </c>
      <c r="R331" t="s">
        <v>89</v>
      </c>
      <c r="S331" t="str">
        <f>_xlfn.TEXTBEFORE(Table1[[#This Row],[category &amp; sub-category]], "/")</f>
        <v>games</v>
      </c>
      <c r="T331" t="str">
        <f>_xlfn.TEXTAFTER(Table1[[#This Row],[category &amp; sub-category]], "/")</f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Table1[[#This Row],[pledged]]/Table1[[#This Row],[goal]]</f>
        <v>1.8495548961424333</v>
      </c>
      <c r="G332" t="s">
        <v>20</v>
      </c>
      <c r="H332">
        <f>IF(Table1[[#This Row],[backers_count]]&gt;0, Table1[[#This Row],[pledged]]/Table1[[#This Row],[backers_count]], 0)</f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8">
        <f>(((Table1[[#This Row],[launched_at]]/60)/60)/24)+DATE(1970,1,1)</f>
        <v>43077.25</v>
      </c>
      <c r="N332">
        <v>1512799200</v>
      </c>
      <c r="O332" s="8">
        <f>(((Table1[[#This Row],[deadline]]/60)/60)/24)+DATE(1970,1,1)</f>
        <v>43078.25</v>
      </c>
      <c r="P332" t="b">
        <v>0</v>
      </c>
      <c r="Q332" t="b">
        <v>0</v>
      </c>
      <c r="R332" t="s">
        <v>42</v>
      </c>
      <c r="S332" t="str">
        <f>_xlfn.TEXTBEFORE(Table1[[#This Row],[category &amp; sub-category]], "/")</f>
        <v>film &amp; video</v>
      </c>
      <c r="T332" t="str">
        <f>_xlfn.TEXTAFTER(Table1[[#This Row],[category &amp; sub-category]], "/")</f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Table1[[#This Row],[pledged]]/Table1[[#This Row],[goal]]</f>
        <v>4.4372727272727275</v>
      </c>
      <c r="G333" t="s">
        <v>20</v>
      </c>
      <c r="H333">
        <f>IF(Table1[[#This Row],[backers_count]]&gt;0, Table1[[#This Row],[pledged]]/Table1[[#This Row],[backers_count]], 0)</f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8">
        <f>(((Table1[[#This Row],[launched_at]]/60)/60)/24)+DATE(1970,1,1)</f>
        <v>40896.25</v>
      </c>
      <c r="N333">
        <v>1324360800</v>
      </c>
      <c r="O333" s="8">
        <f>(((Table1[[#This Row],[deadline]]/60)/60)/24)+DATE(1970,1,1)</f>
        <v>40897.25</v>
      </c>
      <c r="P333" t="b">
        <v>0</v>
      </c>
      <c r="Q333" t="b">
        <v>0</v>
      </c>
      <c r="R333" t="s">
        <v>17</v>
      </c>
      <c r="S333" t="str">
        <f>_xlfn.TEXTBEFORE(Table1[[#This Row],[category &amp; sub-category]], "/")</f>
        <v>food</v>
      </c>
      <c r="T333" t="str">
        <f>_xlfn.TEXTAFTER(Table1[[#This Row],[category &amp; sub-category]], "/")</f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Table1[[#This Row],[pledged]]/Table1[[#This Row],[goal]]</f>
        <v>1.999806763285024</v>
      </c>
      <c r="G334" t="s">
        <v>20</v>
      </c>
      <c r="H334">
        <f>IF(Table1[[#This Row],[backers_count]]&gt;0, Table1[[#This Row],[pledged]]/Table1[[#This Row],[backers_count]], 0)</f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8">
        <f>(((Table1[[#This Row],[launched_at]]/60)/60)/24)+DATE(1970,1,1)</f>
        <v>41361.208333333336</v>
      </c>
      <c r="N334">
        <v>1364533200</v>
      </c>
      <c r="O334" s="8">
        <f>(((Table1[[#This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tr">
        <f>_xlfn.TEXTBEFORE(Table1[[#This Row],[category &amp; sub-category]], "/")</f>
        <v>technology</v>
      </c>
      <c r="T334" t="str">
        <f>_xlfn.TEXTAFTER(Table1[[#This Row],[category &amp; sub-category]], "/")</f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Table1[[#This Row],[pledged]]/Table1[[#This Row],[goal]]</f>
        <v>1.2395833333333333</v>
      </c>
      <c r="G335" t="s">
        <v>20</v>
      </c>
      <c r="H335">
        <f>IF(Table1[[#This Row],[backers_count]]&gt;0, Table1[[#This Row],[pledged]]/Table1[[#This Row],[backers_count]], 0)</f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8">
        <f>(((Table1[[#This Row],[launched_at]]/60)/60)/24)+DATE(1970,1,1)</f>
        <v>43424.25</v>
      </c>
      <c r="N335">
        <v>1545112800</v>
      </c>
      <c r="O335" s="8">
        <f>(((Table1[[#This Row],[deadline]]/60)/60)/24)+DATE(1970,1,1)</f>
        <v>43452.25</v>
      </c>
      <c r="P335" t="b">
        <v>0</v>
      </c>
      <c r="Q335" t="b">
        <v>0</v>
      </c>
      <c r="R335" t="s">
        <v>33</v>
      </c>
      <c r="S335" t="str">
        <f>_xlfn.TEXTBEFORE(Table1[[#This Row],[category &amp; sub-category]], "/")</f>
        <v>theater</v>
      </c>
      <c r="T335" t="str">
        <f>_xlfn.TEXTAFTER(Table1[[#This Row],[category &amp; sub-category]], "/")</f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Table1[[#This Row],[pledged]]/Table1[[#This Row],[goal]]</f>
        <v>1.8661329305135952</v>
      </c>
      <c r="G336" t="s">
        <v>20</v>
      </c>
      <c r="H336">
        <f>IF(Table1[[#This Row],[backers_count]]&gt;0, Table1[[#This Row],[pledged]]/Table1[[#This Row],[backers_count]], 0)</f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8">
        <f>(((Table1[[#This Row],[launched_at]]/60)/60)/24)+DATE(1970,1,1)</f>
        <v>43110.25</v>
      </c>
      <c r="N336">
        <v>1516168800</v>
      </c>
      <c r="O336" s="8">
        <f>(((Table1[[#This Row],[deadline]]/60)/60)/24)+DATE(1970,1,1)</f>
        <v>43117.25</v>
      </c>
      <c r="P336" t="b">
        <v>0</v>
      </c>
      <c r="Q336" t="b">
        <v>0</v>
      </c>
      <c r="R336" t="s">
        <v>23</v>
      </c>
      <c r="S336" t="str">
        <f>_xlfn.TEXTBEFORE(Table1[[#This Row],[category &amp; sub-category]], "/")</f>
        <v>music</v>
      </c>
      <c r="T336" t="str">
        <f>_xlfn.TEXTAFTER(Table1[[#This Row],[category &amp; sub-category]], "/")</f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Table1[[#This Row],[pledged]]/Table1[[#This Row],[goal]]</f>
        <v>1.1428538550057536</v>
      </c>
      <c r="G337" t="s">
        <v>20</v>
      </c>
      <c r="H337">
        <f>IF(Table1[[#This Row],[backers_count]]&gt;0, Table1[[#This Row],[pledged]]/Table1[[#This Row],[backers_count]], 0)</f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8">
        <f>(((Table1[[#This Row],[launched_at]]/60)/60)/24)+DATE(1970,1,1)</f>
        <v>43784.25</v>
      </c>
      <c r="N337">
        <v>1574920800</v>
      </c>
      <c r="O337" s="8">
        <f>(((Table1[[#This Row],[deadline]]/60)/60)/24)+DATE(1970,1,1)</f>
        <v>43797.25</v>
      </c>
      <c r="P337" t="b">
        <v>0</v>
      </c>
      <c r="Q337" t="b">
        <v>0</v>
      </c>
      <c r="R337" t="s">
        <v>23</v>
      </c>
      <c r="S337" t="str">
        <f>_xlfn.TEXTBEFORE(Table1[[#This Row],[category &amp; sub-category]], "/")</f>
        <v>music</v>
      </c>
      <c r="T337" t="str">
        <f>_xlfn.TEXTAFTER(Table1[[#This Row],[category &amp; sub-category]], "/")</f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Table1[[#This Row],[pledged]]/Table1[[#This Row],[goal]]</f>
        <v>0.97032531824611035</v>
      </c>
      <c r="G338" t="s">
        <v>14</v>
      </c>
      <c r="H338">
        <f>IF(Table1[[#This Row],[backers_count]]&gt;0, Table1[[#This Row],[pledged]]/Table1[[#This Row],[backers_count]], 0)</f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8">
        <f>(((Table1[[#This Row],[launched_at]]/60)/60)/24)+DATE(1970,1,1)</f>
        <v>40527.25</v>
      </c>
      <c r="N338">
        <v>1292479200</v>
      </c>
      <c r="O338" s="8">
        <f>(((Table1[[#This Row],[deadline]]/60)/60)/24)+DATE(1970,1,1)</f>
        <v>40528.25</v>
      </c>
      <c r="P338" t="b">
        <v>0</v>
      </c>
      <c r="Q338" t="b">
        <v>1</v>
      </c>
      <c r="R338" t="s">
        <v>23</v>
      </c>
      <c r="S338" t="str">
        <f>_xlfn.TEXTBEFORE(Table1[[#This Row],[category &amp; sub-category]], "/")</f>
        <v>music</v>
      </c>
      <c r="T338" t="str">
        <f>_xlfn.TEXTAFTER(Table1[[#This Row],[category &amp; sub-category]], "/")</f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Table1[[#This Row],[pledged]]/Table1[[#This Row],[goal]]</f>
        <v>1.2281904761904763</v>
      </c>
      <c r="G339" t="s">
        <v>20</v>
      </c>
      <c r="H339">
        <f>IF(Table1[[#This Row],[backers_count]]&gt;0, Table1[[#This Row],[pledged]]/Table1[[#This Row],[backers_count]], 0)</f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8">
        <f>(((Table1[[#This Row],[launched_at]]/60)/60)/24)+DATE(1970,1,1)</f>
        <v>43780.25</v>
      </c>
      <c r="N339">
        <v>1573538400</v>
      </c>
      <c r="O339" s="8">
        <f>(((Table1[[#This Row],[deadline]]/60)/60)/24)+DATE(1970,1,1)</f>
        <v>43781.25</v>
      </c>
      <c r="P339" t="b">
        <v>0</v>
      </c>
      <c r="Q339" t="b">
        <v>0</v>
      </c>
      <c r="R339" t="s">
        <v>33</v>
      </c>
      <c r="S339" t="str">
        <f>_xlfn.TEXTBEFORE(Table1[[#This Row],[category &amp; sub-category]], "/")</f>
        <v>theater</v>
      </c>
      <c r="T339" t="str">
        <f>_xlfn.TEXTAFTER(Table1[[#This Row],[category &amp; sub-category]], "/")</f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Table1[[#This Row],[pledged]]/Table1[[#This Row],[goal]]</f>
        <v>1.7914326647564469</v>
      </c>
      <c r="G340" t="s">
        <v>20</v>
      </c>
      <c r="H340">
        <f>IF(Table1[[#This Row],[backers_count]]&gt;0, Table1[[#This Row],[pledged]]/Table1[[#This Row],[backers_count]], 0)</f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8">
        <f>(((Table1[[#This Row],[launched_at]]/60)/60)/24)+DATE(1970,1,1)</f>
        <v>40821.208333333336</v>
      </c>
      <c r="N340">
        <v>1320382800</v>
      </c>
      <c r="O340" s="8">
        <f>(((Table1[[#This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tr">
        <f>_xlfn.TEXTBEFORE(Table1[[#This Row],[category &amp; sub-category]], "/")</f>
        <v>theater</v>
      </c>
      <c r="T340" t="str">
        <f>_xlfn.TEXTAFTER(Table1[[#This Row],[category &amp; sub-category]], "/")</f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Table1[[#This Row],[pledged]]/Table1[[#This Row],[goal]]</f>
        <v>0.79951577402787966</v>
      </c>
      <c r="G341" t="s">
        <v>74</v>
      </c>
      <c r="H341">
        <f>IF(Table1[[#This Row],[backers_count]]&gt;0, Table1[[#This Row],[pledged]]/Table1[[#This Row],[backers_count]], 0)</f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8">
        <f>(((Table1[[#This Row],[launched_at]]/60)/60)/24)+DATE(1970,1,1)</f>
        <v>42949.208333333328</v>
      </c>
      <c r="N341">
        <v>1502859600</v>
      </c>
      <c r="O341" s="8">
        <f>(((Table1[[#This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tr">
        <f>_xlfn.TEXTBEFORE(Table1[[#This Row],[category &amp; sub-category]], "/")</f>
        <v>theater</v>
      </c>
      <c r="T341" t="str">
        <f>_xlfn.TEXTAFTER(Table1[[#This Row],[category &amp; sub-category]], "/")</f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Table1[[#This Row],[pledged]]/Table1[[#This Row],[goal]]</f>
        <v>0.94242587601078165</v>
      </c>
      <c r="G342" t="s">
        <v>14</v>
      </c>
      <c r="H342">
        <f>IF(Table1[[#This Row],[backers_count]]&gt;0, Table1[[#This Row],[pledged]]/Table1[[#This Row],[backers_count]], 0)</f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8">
        <f>(((Table1[[#This Row],[launched_at]]/60)/60)/24)+DATE(1970,1,1)</f>
        <v>40889.25</v>
      </c>
      <c r="N342">
        <v>1323756000</v>
      </c>
      <c r="O342" s="8">
        <f>(((Table1[[#This Row],[deadline]]/60)/60)/24)+DATE(1970,1,1)</f>
        <v>40890.25</v>
      </c>
      <c r="P342" t="b">
        <v>0</v>
      </c>
      <c r="Q342" t="b">
        <v>0</v>
      </c>
      <c r="R342" t="s">
        <v>122</v>
      </c>
      <c r="S342" t="str">
        <f>_xlfn.TEXTBEFORE(Table1[[#This Row],[category &amp; sub-category]], "/")</f>
        <v>photography</v>
      </c>
      <c r="T342" t="str">
        <f>_xlfn.TEXTAFTER(Table1[[#This Row],[category &amp; sub-category]], "/")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Table1[[#This Row],[pledged]]/Table1[[#This Row],[goal]]</f>
        <v>0.84669291338582675</v>
      </c>
      <c r="G343" t="s">
        <v>14</v>
      </c>
      <c r="H343">
        <f>IF(Table1[[#This Row],[backers_count]]&gt;0, Table1[[#This Row],[pledged]]/Table1[[#This Row],[backers_count]], 0)</f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8">
        <f>(((Table1[[#This Row],[launched_at]]/60)/60)/24)+DATE(1970,1,1)</f>
        <v>42244.208333333328</v>
      </c>
      <c r="N343">
        <v>1441342800</v>
      </c>
      <c r="O343" s="8">
        <f>(((Table1[[#This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tr">
        <f>_xlfn.TEXTBEFORE(Table1[[#This Row],[category &amp; sub-category]], "/")</f>
        <v>music</v>
      </c>
      <c r="T343" t="str">
        <f>_xlfn.TEXTAFTER(Table1[[#This Row],[category &amp; sub-category]], "/")</f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Table1[[#This Row],[pledged]]/Table1[[#This Row],[goal]]</f>
        <v>0.66521920668058454</v>
      </c>
      <c r="G344" t="s">
        <v>14</v>
      </c>
      <c r="H344">
        <f>IF(Table1[[#This Row],[backers_count]]&gt;0, Table1[[#This Row],[pledged]]/Table1[[#This Row],[backers_count]], 0)</f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8">
        <f>(((Table1[[#This Row],[launched_at]]/60)/60)/24)+DATE(1970,1,1)</f>
        <v>41475.208333333336</v>
      </c>
      <c r="N344">
        <v>1375333200</v>
      </c>
      <c r="O344" s="8">
        <f>(((Table1[[#This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tr">
        <f>_xlfn.TEXTBEFORE(Table1[[#This Row],[category &amp; sub-category]], "/")</f>
        <v>theater</v>
      </c>
      <c r="T344" t="str">
        <f>_xlfn.TEXTAFTER(Table1[[#This Row],[category &amp; sub-category]], "/")</f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Table1[[#This Row],[pledged]]/Table1[[#This Row],[goal]]</f>
        <v>0.53922222222222227</v>
      </c>
      <c r="G345" t="s">
        <v>14</v>
      </c>
      <c r="H345">
        <f>IF(Table1[[#This Row],[backers_count]]&gt;0, Table1[[#This Row],[pledged]]/Table1[[#This Row],[backers_count]], 0)</f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8">
        <f>(((Table1[[#This Row],[launched_at]]/60)/60)/24)+DATE(1970,1,1)</f>
        <v>41597.25</v>
      </c>
      <c r="N345">
        <v>1389420000</v>
      </c>
      <c r="O345" s="8">
        <f>(((Table1[[#This Row],[deadline]]/60)/60)/24)+DATE(1970,1,1)</f>
        <v>41650.25</v>
      </c>
      <c r="P345" t="b">
        <v>0</v>
      </c>
      <c r="Q345" t="b">
        <v>0</v>
      </c>
      <c r="R345" t="s">
        <v>33</v>
      </c>
      <c r="S345" t="str">
        <f>_xlfn.TEXTBEFORE(Table1[[#This Row],[category &amp; sub-category]], "/")</f>
        <v>theater</v>
      </c>
      <c r="T345" t="str">
        <f>_xlfn.TEXTAFTER(Table1[[#This Row],[category &amp; sub-category]], "/")</f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Table1[[#This Row],[pledged]]/Table1[[#This Row],[goal]]</f>
        <v>0.41983299595141699</v>
      </c>
      <c r="G346" t="s">
        <v>14</v>
      </c>
      <c r="H346">
        <f>IF(Table1[[#This Row],[backers_count]]&gt;0, Table1[[#This Row],[pledged]]/Table1[[#This Row],[backers_count]], 0)</f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8">
        <f>(((Table1[[#This Row],[launched_at]]/60)/60)/24)+DATE(1970,1,1)</f>
        <v>43122.25</v>
      </c>
      <c r="N346">
        <v>1520056800</v>
      </c>
      <c r="O346" s="8">
        <f>(((Table1[[#This Row],[deadline]]/60)/60)/24)+DATE(1970,1,1)</f>
        <v>43162.25</v>
      </c>
      <c r="P346" t="b">
        <v>0</v>
      </c>
      <c r="Q346" t="b">
        <v>0</v>
      </c>
      <c r="R346" t="s">
        <v>89</v>
      </c>
      <c r="S346" t="str">
        <f>_xlfn.TEXTBEFORE(Table1[[#This Row],[category &amp; sub-category]], "/")</f>
        <v>games</v>
      </c>
      <c r="T346" t="str">
        <f>_xlfn.TEXTAFTER(Table1[[#This Row],[category &amp; sub-category]], "/")</f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Table1[[#This Row],[pledged]]/Table1[[#This Row],[goal]]</f>
        <v>0.14694796954314721</v>
      </c>
      <c r="G347" t="s">
        <v>14</v>
      </c>
      <c r="H347">
        <f>IF(Table1[[#This Row],[backers_count]]&gt;0, Table1[[#This Row],[pledged]]/Table1[[#This Row],[backers_count]], 0)</f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8">
        <f>(((Table1[[#This Row],[launched_at]]/60)/60)/24)+DATE(1970,1,1)</f>
        <v>42194.208333333328</v>
      </c>
      <c r="N347">
        <v>1436504400</v>
      </c>
      <c r="O347" s="8">
        <f>(((Table1[[#This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tr">
        <f>_xlfn.TEXTBEFORE(Table1[[#This Row],[category &amp; sub-category]], "/")</f>
        <v>film &amp; video</v>
      </c>
      <c r="T347" t="str">
        <f>_xlfn.TEXTAFTER(Table1[[#This Row],[category &amp; sub-category]], "/")</f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Table1[[#This Row],[pledged]]/Table1[[#This Row],[goal]]</f>
        <v>0.34475</v>
      </c>
      <c r="G348" t="s">
        <v>14</v>
      </c>
      <c r="H348">
        <f>IF(Table1[[#This Row],[backers_count]]&gt;0, Table1[[#This Row],[pledged]]/Table1[[#This Row],[backers_count]], 0)</f>
        <v>110.32</v>
      </c>
      <c r="I348">
        <v>25</v>
      </c>
      <c r="J348" t="s">
        <v>21</v>
      </c>
      <c r="K348" t="s">
        <v>22</v>
      </c>
      <c r="L348">
        <v>1503550800</v>
      </c>
      <c r="M348" s="8">
        <f>(((Table1[[#This Row],[launched_at]]/60)/60)/24)+DATE(1970,1,1)</f>
        <v>42971.208333333328</v>
      </c>
      <c r="N348">
        <v>1508302800</v>
      </c>
      <c r="O348" s="8">
        <f>(((Table1[[#This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tr">
        <f>_xlfn.TEXTBEFORE(Table1[[#This Row],[category &amp; sub-category]], "/")</f>
        <v>music</v>
      </c>
      <c r="T348" t="str">
        <f>_xlfn.TEXTAFTER(Table1[[#This Row],[category &amp; sub-category]], "/")</f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Table1[[#This Row],[pledged]]/Table1[[#This Row],[goal]]</f>
        <v>14.007777777777777</v>
      </c>
      <c r="G349" t="s">
        <v>20</v>
      </c>
      <c r="H349">
        <f>IF(Table1[[#This Row],[backers_count]]&gt;0, Table1[[#This Row],[pledged]]/Table1[[#This Row],[backers_count]], 0)</f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8">
        <f>(((Table1[[#This Row],[launched_at]]/60)/60)/24)+DATE(1970,1,1)</f>
        <v>42046.25</v>
      </c>
      <c r="N349">
        <v>1425708000</v>
      </c>
      <c r="O349" s="8">
        <f>(((Table1[[#This Row],[deadline]]/60)/60)/24)+DATE(1970,1,1)</f>
        <v>42070.25</v>
      </c>
      <c r="P349" t="b">
        <v>0</v>
      </c>
      <c r="Q349" t="b">
        <v>0</v>
      </c>
      <c r="R349" t="s">
        <v>28</v>
      </c>
      <c r="S349" t="str">
        <f>_xlfn.TEXTBEFORE(Table1[[#This Row],[category &amp; sub-category]], "/")</f>
        <v>technology</v>
      </c>
      <c r="T349" t="str">
        <f>_xlfn.TEXTAFTER(Table1[[#This Row],[category &amp; sub-category]], "/")</f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Table1[[#This Row],[pledged]]/Table1[[#This Row],[goal]]</f>
        <v>0.71770351758793971</v>
      </c>
      <c r="G350" t="s">
        <v>14</v>
      </c>
      <c r="H350">
        <f>IF(Table1[[#This Row],[backers_count]]&gt;0, Table1[[#This Row],[pledged]]/Table1[[#This Row],[backers_count]], 0)</f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8">
        <f>(((Table1[[#This Row],[launched_at]]/60)/60)/24)+DATE(1970,1,1)</f>
        <v>42782.25</v>
      </c>
      <c r="N350">
        <v>1488348000</v>
      </c>
      <c r="O350" s="8">
        <f>(((Table1[[#This Row],[deadline]]/60)/60)/24)+DATE(1970,1,1)</f>
        <v>42795.25</v>
      </c>
      <c r="P350" t="b">
        <v>0</v>
      </c>
      <c r="Q350" t="b">
        <v>0</v>
      </c>
      <c r="R350" t="s">
        <v>17</v>
      </c>
      <c r="S350" t="str">
        <f>_xlfn.TEXTBEFORE(Table1[[#This Row],[category &amp; sub-category]], "/")</f>
        <v>food</v>
      </c>
      <c r="T350" t="str">
        <f>_xlfn.TEXTAFTER(Table1[[#This Row],[category &amp; sub-category]], "/")</f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Table1[[#This Row],[pledged]]/Table1[[#This Row],[goal]]</f>
        <v>0.53074115044247783</v>
      </c>
      <c r="G351" t="s">
        <v>14</v>
      </c>
      <c r="H351">
        <f>IF(Table1[[#This Row],[backers_count]]&gt;0, Table1[[#This Row],[pledged]]/Table1[[#This Row],[backers_count]], 0)</f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8">
        <f>(((Table1[[#This Row],[launched_at]]/60)/60)/24)+DATE(1970,1,1)</f>
        <v>42930.208333333328</v>
      </c>
      <c r="N351">
        <v>1502600400</v>
      </c>
      <c r="O351" s="8">
        <f>(((Table1[[#This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tr">
        <f>_xlfn.TEXTBEFORE(Table1[[#This Row],[category &amp; sub-category]], "/")</f>
        <v>theater</v>
      </c>
      <c r="T351" t="str">
        <f>_xlfn.TEXTAFTER(Table1[[#This Row],[category &amp; sub-category]], "/")</f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Table1[[#This Row],[pledged]]/Table1[[#This Row],[goal]]</f>
        <v>0.05</v>
      </c>
      <c r="G352" t="s">
        <v>14</v>
      </c>
      <c r="H352">
        <f>IF(Table1[[#This Row],[backers_count]]&gt;0, Table1[[#This Row],[pledged]]/Table1[[#This Row],[backers_count]], 0)</f>
        <v>5</v>
      </c>
      <c r="I352">
        <v>1</v>
      </c>
      <c r="J352" t="s">
        <v>21</v>
      </c>
      <c r="K352" t="s">
        <v>22</v>
      </c>
      <c r="L352">
        <v>1432098000</v>
      </c>
      <c r="M352" s="8">
        <f>(((Table1[[#This Row],[launched_at]]/60)/60)/24)+DATE(1970,1,1)</f>
        <v>42144.208333333328</v>
      </c>
      <c r="N352">
        <v>1433653200</v>
      </c>
      <c r="O352" s="8">
        <f>(((Table1[[#This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tr">
        <f>_xlfn.TEXTBEFORE(Table1[[#This Row],[category &amp; sub-category]], "/")</f>
        <v>music</v>
      </c>
      <c r="T352" t="str">
        <f>_xlfn.TEXTAFTER(Table1[[#This Row],[category &amp; sub-category]], "/")</f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Table1[[#This Row],[pledged]]/Table1[[#This Row],[goal]]</f>
        <v>1.2770715249662619</v>
      </c>
      <c r="G353" t="s">
        <v>20</v>
      </c>
      <c r="H353">
        <f>IF(Table1[[#This Row],[backers_count]]&gt;0, Table1[[#This Row],[pledged]]/Table1[[#This Row],[backers_count]], 0)</f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8">
        <f>(((Table1[[#This Row],[launched_at]]/60)/60)/24)+DATE(1970,1,1)</f>
        <v>42240.208333333328</v>
      </c>
      <c r="N353">
        <v>1441602000</v>
      </c>
      <c r="O353" s="8">
        <f>(((Table1[[#This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tr">
        <f>_xlfn.TEXTBEFORE(Table1[[#This Row],[category &amp; sub-category]], "/")</f>
        <v>music</v>
      </c>
      <c r="T353" t="str">
        <f>_xlfn.TEXTAFTER(Table1[[#This Row],[category &amp; sub-category]], "/")</f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Table1[[#This Row],[pledged]]/Table1[[#This Row],[goal]]</f>
        <v>0.34892857142857142</v>
      </c>
      <c r="G354" t="s">
        <v>14</v>
      </c>
      <c r="H354">
        <f>IF(Table1[[#This Row],[backers_count]]&gt;0, Table1[[#This Row],[pledged]]/Table1[[#This Row],[backers_count]], 0)</f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8">
        <f>(((Table1[[#This Row],[launched_at]]/60)/60)/24)+DATE(1970,1,1)</f>
        <v>42315.25</v>
      </c>
      <c r="N354">
        <v>1447567200</v>
      </c>
      <c r="O354" s="8">
        <f>(((Table1[[#This Row],[deadline]]/60)/60)/24)+DATE(1970,1,1)</f>
        <v>42323.25</v>
      </c>
      <c r="P354" t="b">
        <v>0</v>
      </c>
      <c r="Q354" t="b">
        <v>0</v>
      </c>
      <c r="R354" t="s">
        <v>33</v>
      </c>
      <c r="S354" t="str">
        <f>_xlfn.TEXTBEFORE(Table1[[#This Row],[category &amp; sub-category]], "/")</f>
        <v>theater</v>
      </c>
      <c r="T354" t="str">
        <f>_xlfn.TEXTAFTER(Table1[[#This Row],[category &amp; sub-category]], "/")</f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Table1[[#This Row],[pledged]]/Table1[[#This Row],[goal]]</f>
        <v>4.105982142857143</v>
      </c>
      <c r="G355" t="s">
        <v>20</v>
      </c>
      <c r="H355">
        <f>IF(Table1[[#This Row],[backers_count]]&gt;0, Table1[[#This Row],[pledged]]/Table1[[#This Row],[backers_count]], 0)</f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8">
        <f>(((Table1[[#This Row],[launched_at]]/60)/60)/24)+DATE(1970,1,1)</f>
        <v>43651.208333333328</v>
      </c>
      <c r="N355">
        <v>1562389200</v>
      </c>
      <c r="O355" s="8">
        <f>(((Table1[[#This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tr">
        <f>_xlfn.TEXTBEFORE(Table1[[#This Row],[category &amp; sub-category]], "/")</f>
        <v>theater</v>
      </c>
      <c r="T355" t="str">
        <f>_xlfn.TEXTAFTER(Table1[[#This Row],[category &amp; sub-category]], "/")</f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Table1[[#This Row],[pledged]]/Table1[[#This Row],[goal]]</f>
        <v>1.2373770491803278</v>
      </c>
      <c r="G356" t="s">
        <v>20</v>
      </c>
      <c r="H356">
        <f>IF(Table1[[#This Row],[backers_count]]&gt;0, Table1[[#This Row],[pledged]]/Table1[[#This Row],[backers_count]], 0)</f>
        <v>94.35</v>
      </c>
      <c r="I356">
        <v>80</v>
      </c>
      <c r="J356" t="s">
        <v>36</v>
      </c>
      <c r="K356" t="s">
        <v>37</v>
      </c>
      <c r="L356">
        <v>1378184400</v>
      </c>
      <c r="M356" s="8">
        <f>(((Table1[[#This Row],[launched_at]]/60)/60)/24)+DATE(1970,1,1)</f>
        <v>41520.208333333336</v>
      </c>
      <c r="N356">
        <v>1378789200</v>
      </c>
      <c r="O356" s="8">
        <f>(((Table1[[#This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tr">
        <f>_xlfn.TEXTBEFORE(Table1[[#This Row],[category &amp; sub-category]], "/")</f>
        <v>film &amp; video</v>
      </c>
      <c r="T356" t="str">
        <f>_xlfn.TEXTAFTER(Table1[[#This Row],[category &amp; sub-category]], "/")</f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Table1[[#This Row],[pledged]]/Table1[[#This Row],[goal]]</f>
        <v>0.58973684210526311</v>
      </c>
      <c r="G357" t="s">
        <v>47</v>
      </c>
      <c r="H357">
        <f>IF(Table1[[#This Row],[backers_count]]&gt;0, Table1[[#This Row],[pledged]]/Table1[[#This Row],[backers_count]], 0)</f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8">
        <f>(((Table1[[#This Row],[launched_at]]/60)/60)/24)+DATE(1970,1,1)</f>
        <v>42757.25</v>
      </c>
      <c r="N357">
        <v>1488520800</v>
      </c>
      <c r="O357" s="8">
        <f>(((Table1[[#This Row],[deadline]]/60)/60)/24)+DATE(1970,1,1)</f>
        <v>42797.25</v>
      </c>
      <c r="P357" t="b">
        <v>0</v>
      </c>
      <c r="Q357" t="b">
        <v>0</v>
      </c>
      <c r="R357" t="s">
        <v>65</v>
      </c>
      <c r="S357" t="str">
        <f>_xlfn.TEXTBEFORE(Table1[[#This Row],[category &amp; sub-category]], "/")</f>
        <v>technology</v>
      </c>
      <c r="T357" t="str">
        <f>_xlfn.TEXTAFTER(Table1[[#This Row],[category &amp; sub-category]], "/")</f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Table1[[#This Row],[pledged]]/Table1[[#This Row],[goal]]</f>
        <v>0.36892473118279567</v>
      </c>
      <c r="G358" t="s">
        <v>14</v>
      </c>
      <c r="H358">
        <f>IF(Table1[[#This Row],[backers_count]]&gt;0, Table1[[#This Row],[pledged]]/Table1[[#This Row],[backers_count]], 0)</f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8">
        <f>(((Table1[[#This Row],[launched_at]]/60)/60)/24)+DATE(1970,1,1)</f>
        <v>40922.25</v>
      </c>
      <c r="N358">
        <v>1327298400</v>
      </c>
      <c r="O358" s="8">
        <f>(((Table1[[#This Row],[deadline]]/60)/60)/24)+DATE(1970,1,1)</f>
        <v>40931.25</v>
      </c>
      <c r="P358" t="b">
        <v>0</v>
      </c>
      <c r="Q358" t="b">
        <v>0</v>
      </c>
      <c r="R358" t="s">
        <v>33</v>
      </c>
      <c r="S358" t="str">
        <f>_xlfn.TEXTBEFORE(Table1[[#This Row],[category &amp; sub-category]], "/")</f>
        <v>theater</v>
      </c>
      <c r="T358" t="str">
        <f>_xlfn.TEXTAFTER(Table1[[#This Row],[category &amp; sub-category]], "/")</f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Table1[[#This Row],[pledged]]/Table1[[#This Row],[goal]]</f>
        <v>1.8491304347826087</v>
      </c>
      <c r="G359" t="s">
        <v>20</v>
      </c>
      <c r="H359">
        <f>IF(Table1[[#This Row],[backers_count]]&gt;0, Table1[[#This Row],[pledged]]/Table1[[#This Row],[backers_count]], 0)</f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8">
        <f>(((Table1[[#This Row],[launched_at]]/60)/60)/24)+DATE(1970,1,1)</f>
        <v>42250.208333333328</v>
      </c>
      <c r="N359">
        <v>1443416400</v>
      </c>
      <c r="O359" s="8">
        <f>(((Table1[[#This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tr">
        <f>_xlfn.TEXTBEFORE(Table1[[#This Row],[category &amp; sub-category]], "/")</f>
        <v>games</v>
      </c>
      <c r="T359" t="str">
        <f>_xlfn.TEXTAFTER(Table1[[#This Row],[category &amp; sub-category]], "/")</f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Table1[[#This Row],[pledged]]/Table1[[#This Row],[goal]]</f>
        <v>0.11814432989690722</v>
      </c>
      <c r="G360" t="s">
        <v>14</v>
      </c>
      <c r="H360">
        <f>IF(Table1[[#This Row],[backers_count]]&gt;0, Table1[[#This Row],[pledged]]/Table1[[#This Row],[backers_count]], 0)</f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8">
        <f>(((Table1[[#This Row],[launched_at]]/60)/60)/24)+DATE(1970,1,1)</f>
        <v>43322.208333333328</v>
      </c>
      <c r="N360">
        <v>1534136400</v>
      </c>
      <c r="O360" s="8">
        <f>(((Table1[[#This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tr">
        <f>_xlfn.TEXTBEFORE(Table1[[#This Row],[category &amp; sub-category]], "/")</f>
        <v>photography</v>
      </c>
      <c r="T360" t="str">
        <f>_xlfn.TEXTAFTER(Table1[[#This Row],[category &amp; sub-category]], "/")</f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Table1[[#This Row],[pledged]]/Table1[[#This Row],[goal]]</f>
        <v>2.9870000000000001</v>
      </c>
      <c r="G361" t="s">
        <v>20</v>
      </c>
      <c r="H361">
        <f>IF(Table1[[#This Row],[backers_count]]&gt;0, Table1[[#This Row],[pledged]]/Table1[[#This Row],[backers_count]], 0)</f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8">
        <f>(((Table1[[#This Row],[launched_at]]/60)/60)/24)+DATE(1970,1,1)</f>
        <v>40782.208333333336</v>
      </c>
      <c r="N361">
        <v>1315026000</v>
      </c>
      <c r="O361" s="8">
        <f>(((Table1[[#This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tr">
        <f>_xlfn.TEXTBEFORE(Table1[[#This Row],[category &amp; sub-category]], "/")</f>
        <v>film &amp; video</v>
      </c>
      <c r="T361" t="str">
        <f>_xlfn.TEXTAFTER(Table1[[#This Row],[category &amp; sub-category]], "/")</f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Table1[[#This Row],[pledged]]/Table1[[#This Row],[goal]]</f>
        <v>2.2635175879396985</v>
      </c>
      <c r="G362" t="s">
        <v>20</v>
      </c>
      <c r="H362">
        <f>IF(Table1[[#This Row],[backers_count]]&gt;0, Table1[[#This Row],[pledged]]/Table1[[#This Row],[backers_count]], 0)</f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8">
        <f>(((Table1[[#This Row],[launched_at]]/60)/60)/24)+DATE(1970,1,1)</f>
        <v>40544.25</v>
      </c>
      <c r="N362">
        <v>1295071200</v>
      </c>
      <c r="O362" s="8">
        <f>(((Table1[[#This Row],[deadline]]/60)/60)/24)+DATE(1970,1,1)</f>
        <v>40558.25</v>
      </c>
      <c r="P362" t="b">
        <v>0</v>
      </c>
      <c r="Q362" t="b">
        <v>1</v>
      </c>
      <c r="R362" t="s">
        <v>33</v>
      </c>
      <c r="S362" t="str">
        <f>_xlfn.TEXTBEFORE(Table1[[#This Row],[category &amp; sub-category]], "/")</f>
        <v>theater</v>
      </c>
      <c r="T362" t="str">
        <f>_xlfn.TEXTAFTER(Table1[[#This Row],[category &amp; sub-category]], "/")</f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Table1[[#This Row],[pledged]]/Table1[[#This Row],[goal]]</f>
        <v>1.7356363636363636</v>
      </c>
      <c r="G363" t="s">
        <v>20</v>
      </c>
      <c r="H363">
        <f>IF(Table1[[#This Row],[backers_count]]&gt;0, Table1[[#This Row],[pledged]]/Table1[[#This Row],[backers_count]], 0)</f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8">
        <f>(((Table1[[#This Row],[launched_at]]/60)/60)/24)+DATE(1970,1,1)</f>
        <v>43015.208333333328</v>
      </c>
      <c r="N363">
        <v>1509426000</v>
      </c>
      <c r="O363" s="8">
        <f>(((Table1[[#This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tr">
        <f>_xlfn.TEXTBEFORE(Table1[[#This Row],[category &amp; sub-category]], "/")</f>
        <v>theater</v>
      </c>
      <c r="T363" t="str">
        <f>_xlfn.TEXTAFTER(Table1[[#This Row],[category &amp; sub-category]], "/")</f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Table1[[#This Row],[pledged]]/Table1[[#This Row],[goal]]</f>
        <v>3.7175675675675675</v>
      </c>
      <c r="G364" t="s">
        <v>20</v>
      </c>
      <c r="H364">
        <f>IF(Table1[[#This Row],[backers_count]]&gt;0, Table1[[#This Row],[pledged]]/Table1[[#This Row],[backers_count]], 0)</f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8">
        <f>(((Table1[[#This Row],[launched_at]]/60)/60)/24)+DATE(1970,1,1)</f>
        <v>40570.25</v>
      </c>
      <c r="N364">
        <v>1299391200</v>
      </c>
      <c r="O364" s="8">
        <f>(((Table1[[#This Row],[deadline]]/60)/60)/24)+DATE(1970,1,1)</f>
        <v>40608.25</v>
      </c>
      <c r="P364" t="b">
        <v>0</v>
      </c>
      <c r="Q364" t="b">
        <v>0</v>
      </c>
      <c r="R364" t="s">
        <v>23</v>
      </c>
      <c r="S364" t="str">
        <f>_xlfn.TEXTBEFORE(Table1[[#This Row],[category &amp; sub-category]], "/")</f>
        <v>music</v>
      </c>
      <c r="T364" t="str">
        <f>_xlfn.TEXTAFTER(Table1[[#This Row],[category &amp; sub-category]], "/")</f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Table1[[#This Row],[pledged]]/Table1[[#This Row],[goal]]</f>
        <v>1.601923076923077</v>
      </c>
      <c r="G365" t="s">
        <v>20</v>
      </c>
      <c r="H365">
        <f>IF(Table1[[#This Row],[backers_count]]&gt;0, Table1[[#This Row],[pledged]]/Table1[[#This Row],[backers_count]], 0)</f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8">
        <f>(((Table1[[#This Row],[launched_at]]/60)/60)/24)+DATE(1970,1,1)</f>
        <v>40904.25</v>
      </c>
      <c r="N365">
        <v>1325052000</v>
      </c>
      <c r="O365" s="8">
        <f>(((Table1[[#This Row],[deadline]]/60)/60)/24)+DATE(1970,1,1)</f>
        <v>40905.25</v>
      </c>
      <c r="P365" t="b">
        <v>0</v>
      </c>
      <c r="Q365" t="b">
        <v>0</v>
      </c>
      <c r="R365" t="s">
        <v>23</v>
      </c>
      <c r="S365" t="str">
        <f>_xlfn.TEXTBEFORE(Table1[[#This Row],[category &amp; sub-category]], "/")</f>
        <v>music</v>
      </c>
      <c r="T365" t="str">
        <f>_xlfn.TEXTAFTER(Table1[[#This Row],[category &amp; sub-category]], "/")</f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Table1[[#This Row],[pledged]]/Table1[[#This Row],[goal]]</f>
        <v>16.163333333333334</v>
      </c>
      <c r="G366" t="s">
        <v>20</v>
      </c>
      <c r="H366">
        <f>IF(Table1[[#This Row],[backers_count]]&gt;0, Table1[[#This Row],[pledged]]/Table1[[#This Row],[backers_count]], 0)</f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8">
        <f>(((Table1[[#This Row],[launched_at]]/60)/60)/24)+DATE(1970,1,1)</f>
        <v>43164.25</v>
      </c>
      <c r="N366">
        <v>1522818000</v>
      </c>
      <c r="O366" s="8">
        <f>(((Table1[[#This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tr">
        <f>_xlfn.TEXTBEFORE(Table1[[#This Row],[category &amp; sub-category]], "/")</f>
        <v>music</v>
      </c>
      <c r="T366" t="str">
        <f>_xlfn.TEXTAFTER(Table1[[#This Row],[category &amp; sub-category]], "/")</f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Table1[[#This Row],[pledged]]/Table1[[#This Row],[goal]]</f>
        <v>7.3343749999999996</v>
      </c>
      <c r="G367" t="s">
        <v>20</v>
      </c>
      <c r="H367">
        <f>IF(Table1[[#This Row],[backers_count]]&gt;0, Table1[[#This Row],[pledged]]/Table1[[#This Row],[backers_count]], 0)</f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8">
        <f>(((Table1[[#This Row],[launched_at]]/60)/60)/24)+DATE(1970,1,1)</f>
        <v>42733.25</v>
      </c>
      <c r="N367">
        <v>1485324000</v>
      </c>
      <c r="O367" s="8">
        <f>(((Table1[[#This Row],[deadline]]/60)/60)/24)+DATE(1970,1,1)</f>
        <v>42760.25</v>
      </c>
      <c r="P367" t="b">
        <v>0</v>
      </c>
      <c r="Q367" t="b">
        <v>0</v>
      </c>
      <c r="R367" t="s">
        <v>33</v>
      </c>
      <c r="S367" t="str">
        <f>_xlfn.TEXTBEFORE(Table1[[#This Row],[category &amp; sub-category]], "/")</f>
        <v>theater</v>
      </c>
      <c r="T367" t="str">
        <f>_xlfn.TEXTAFTER(Table1[[#This Row],[category &amp; sub-category]], "/")</f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Table1[[#This Row],[pledged]]/Table1[[#This Row],[goal]]</f>
        <v>5.9211111111111112</v>
      </c>
      <c r="G368" t="s">
        <v>20</v>
      </c>
      <c r="H368">
        <f>IF(Table1[[#This Row],[backers_count]]&gt;0, Table1[[#This Row],[pledged]]/Table1[[#This Row],[backers_count]], 0)</f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8">
        <f>(((Table1[[#This Row],[launched_at]]/60)/60)/24)+DATE(1970,1,1)</f>
        <v>40546.25</v>
      </c>
      <c r="N368">
        <v>1294120800</v>
      </c>
      <c r="O368" s="8">
        <f>(((Table1[[#This Row],[deadline]]/60)/60)/24)+DATE(1970,1,1)</f>
        <v>40547.25</v>
      </c>
      <c r="P368" t="b">
        <v>0</v>
      </c>
      <c r="Q368" t="b">
        <v>1</v>
      </c>
      <c r="R368" t="s">
        <v>33</v>
      </c>
      <c r="S368" t="str">
        <f>_xlfn.TEXTBEFORE(Table1[[#This Row],[category &amp; sub-category]], "/")</f>
        <v>theater</v>
      </c>
      <c r="T368" t="str">
        <f>_xlfn.TEXTAFTER(Table1[[#This Row],[category &amp; sub-category]], "/")</f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Table1[[#This Row],[pledged]]/Table1[[#This Row],[goal]]</f>
        <v>0.18888888888888888</v>
      </c>
      <c r="G369" t="s">
        <v>14</v>
      </c>
      <c r="H369">
        <f>IF(Table1[[#This Row],[backers_count]]&gt;0, Table1[[#This Row],[pledged]]/Table1[[#This Row],[backers_count]], 0)</f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8">
        <f>(((Table1[[#This Row],[launched_at]]/60)/60)/24)+DATE(1970,1,1)</f>
        <v>41930.208333333336</v>
      </c>
      <c r="N369">
        <v>1415685600</v>
      </c>
      <c r="O369" s="8">
        <f>(((Table1[[#This Row],[deadline]]/60)/60)/24)+DATE(1970,1,1)</f>
        <v>41954.25</v>
      </c>
      <c r="P369" t="b">
        <v>0</v>
      </c>
      <c r="Q369" t="b">
        <v>1</v>
      </c>
      <c r="R369" t="s">
        <v>33</v>
      </c>
      <c r="S369" t="str">
        <f>_xlfn.TEXTBEFORE(Table1[[#This Row],[category &amp; sub-category]], "/")</f>
        <v>theater</v>
      </c>
      <c r="T369" t="str">
        <f>_xlfn.TEXTAFTER(Table1[[#This Row],[category &amp; sub-category]], "/")</f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Table1[[#This Row],[pledged]]/Table1[[#This Row],[goal]]</f>
        <v>2.7680769230769231</v>
      </c>
      <c r="G370" t="s">
        <v>20</v>
      </c>
      <c r="H370">
        <f>IF(Table1[[#This Row],[backers_count]]&gt;0, Table1[[#This Row],[pledged]]/Table1[[#This Row],[backers_count]], 0)</f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8">
        <f>(((Table1[[#This Row],[launched_at]]/60)/60)/24)+DATE(1970,1,1)</f>
        <v>40464.208333333336</v>
      </c>
      <c r="N370">
        <v>1288933200</v>
      </c>
      <c r="O370" s="8">
        <f>(((Table1[[#This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tr">
        <f>_xlfn.TEXTBEFORE(Table1[[#This Row],[category &amp; sub-category]], "/")</f>
        <v>film &amp; video</v>
      </c>
      <c r="T370" t="str">
        <f>_xlfn.TEXTAFTER(Table1[[#This Row],[category &amp; sub-category]], "/")</f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Table1[[#This Row],[pledged]]/Table1[[#This Row],[goal]]</f>
        <v>2.730185185185185</v>
      </c>
      <c r="G371" t="s">
        <v>20</v>
      </c>
      <c r="H371">
        <f>IF(Table1[[#This Row],[backers_count]]&gt;0, Table1[[#This Row],[pledged]]/Table1[[#This Row],[backers_count]], 0)</f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8">
        <f>(((Table1[[#This Row],[launched_at]]/60)/60)/24)+DATE(1970,1,1)</f>
        <v>41308.25</v>
      </c>
      <c r="N371">
        <v>1363237200</v>
      </c>
      <c r="O371" s="8">
        <f>(((Table1[[#This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tr">
        <f>_xlfn.TEXTBEFORE(Table1[[#This Row],[category &amp; sub-category]], "/")</f>
        <v>film &amp; video</v>
      </c>
      <c r="T371" t="str">
        <f>_xlfn.TEXTAFTER(Table1[[#This Row],[category &amp; sub-category]], "/")</f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Table1[[#This Row],[pledged]]/Table1[[#This Row],[goal]]</f>
        <v>1.593633125556545</v>
      </c>
      <c r="G372" t="s">
        <v>20</v>
      </c>
      <c r="H372">
        <f>IF(Table1[[#This Row],[backers_count]]&gt;0, Table1[[#This Row],[pledged]]/Table1[[#This Row],[backers_count]], 0)</f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8">
        <f>(((Table1[[#This Row],[launched_at]]/60)/60)/24)+DATE(1970,1,1)</f>
        <v>43570.208333333328</v>
      </c>
      <c r="N372">
        <v>1555822800</v>
      </c>
      <c r="O372" s="8">
        <f>(((Table1[[#This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tr">
        <f>_xlfn.TEXTBEFORE(Table1[[#This Row],[category &amp; sub-category]], "/")</f>
        <v>theater</v>
      </c>
      <c r="T372" t="str">
        <f>_xlfn.TEXTAFTER(Table1[[#This Row],[category &amp; sub-category]], "/")</f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Table1[[#This Row],[pledged]]/Table1[[#This Row],[goal]]</f>
        <v>0.67869978858350954</v>
      </c>
      <c r="G373" t="s">
        <v>14</v>
      </c>
      <c r="H373">
        <f>IF(Table1[[#This Row],[backers_count]]&gt;0, Table1[[#This Row],[pledged]]/Table1[[#This Row],[backers_count]], 0)</f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8">
        <f>(((Table1[[#This Row],[launched_at]]/60)/60)/24)+DATE(1970,1,1)</f>
        <v>42043.25</v>
      </c>
      <c r="N373">
        <v>1427778000</v>
      </c>
      <c r="O373" s="8">
        <f>(((Table1[[#This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tr">
        <f>_xlfn.TEXTBEFORE(Table1[[#This Row],[category &amp; sub-category]], "/")</f>
        <v>theater</v>
      </c>
      <c r="T373" t="str">
        <f>_xlfn.TEXTAFTER(Table1[[#This Row],[category &amp; sub-category]], "/")</f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Table1[[#This Row],[pledged]]/Table1[[#This Row],[goal]]</f>
        <v>15.915555555555555</v>
      </c>
      <c r="G374" t="s">
        <v>20</v>
      </c>
      <c r="H374">
        <f>IF(Table1[[#This Row],[backers_count]]&gt;0, Table1[[#This Row],[pledged]]/Table1[[#This Row],[backers_count]], 0)</f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8">
        <f>(((Table1[[#This Row],[launched_at]]/60)/60)/24)+DATE(1970,1,1)</f>
        <v>42012.25</v>
      </c>
      <c r="N374">
        <v>1422424800</v>
      </c>
      <c r="O374" s="8">
        <f>(((Table1[[#This Row],[deadline]]/60)/60)/24)+DATE(1970,1,1)</f>
        <v>42032.25</v>
      </c>
      <c r="P374" t="b">
        <v>0</v>
      </c>
      <c r="Q374" t="b">
        <v>1</v>
      </c>
      <c r="R374" t="s">
        <v>42</v>
      </c>
      <c r="S374" t="str">
        <f>_xlfn.TEXTBEFORE(Table1[[#This Row],[category &amp; sub-category]], "/")</f>
        <v>film &amp; video</v>
      </c>
      <c r="T374" t="str">
        <f>_xlfn.TEXTAFTER(Table1[[#This Row],[category &amp; sub-category]], "/")</f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Table1[[#This Row],[pledged]]/Table1[[#This Row],[goal]]</f>
        <v>7.3018222222222224</v>
      </c>
      <c r="G375" t="s">
        <v>20</v>
      </c>
      <c r="H375">
        <f>IF(Table1[[#This Row],[backers_count]]&gt;0, Table1[[#This Row],[pledged]]/Table1[[#This Row],[backers_count]], 0)</f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8">
        <f>(((Table1[[#This Row],[launched_at]]/60)/60)/24)+DATE(1970,1,1)</f>
        <v>42964.208333333328</v>
      </c>
      <c r="N375">
        <v>1503637200</v>
      </c>
      <c r="O375" s="8">
        <f>(((Table1[[#This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tr">
        <f>_xlfn.TEXTBEFORE(Table1[[#This Row],[category &amp; sub-category]], "/")</f>
        <v>theater</v>
      </c>
      <c r="T375" t="str">
        <f>_xlfn.TEXTAFTER(Table1[[#This Row],[category &amp; sub-category]], "/")</f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Table1[[#This Row],[pledged]]/Table1[[#This Row],[goal]]</f>
        <v>0.13185782556750297</v>
      </c>
      <c r="G376" t="s">
        <v>14</v>
      </c>
      <c r="H376">
        <f>IF(Table1[[#This Row],[backers_count]]&gt;0, Table1[[#This Row],[pledged]]/Table1[[#This Row],[backers_count]], 0)</f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8">
        <f>(((Table1[[#This Row],[launched_at]]/60)/60)/24)+DATE(1970,1,1)</f>
        <v>43476.25</v>
      </c>
      <c r="N376">
        <v>1547618400</v>
      </c>
      <c r="O376" s="8">
        <f>(((Table1[[#This Row],[deadline]]/60)/60)/24)+DATE(1970,1,1)</f>
        <v>43481.25</v>
      </c>
      <c r="P376" t="b">
        <v>0</v>
      </c>
      <c r="Q376" t="b">
        <v>1</v>
      </c>
      <c r="R376" t="s">
        <v>42</v>
      </c>
      <c r="S376" t="str">
        <f>_xlfn.TEXTBEFORE(Table1[[#This Row],[category &amp; sub-category]], "/")</f>
        <v>film &amp; video</v>
      </c>
      <c r="T376" t="str">
        <f>_xlfn.TEXTAFTER(Table1[[#This Row],[category &amp; sub-category]], "/")</f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Table1[[#This Row],[pledged]]/Table1[[#This Row],[goal]]</f>
        <v>0.54777777777777781</v>
      </c>
      <c r="G377" t="s">
        <v>14</v>
      </c>
      <c r="H377">
        <f>IF(Table1[[#This Row],[backers_count]]&gt;0, Table1[[#This Row],[pledged]]/Table1[[#This Row],[backers_count]], 0)</f>
        <v>59.16</v>
      </c>
      <c r="I377">
        <v>25</v>
      </c>
      <c r="J377" t="s">
        <v>21</v>
      </c>
      <c r="K377" t="s">
        <v>22</v>
      </c>
      <c r="L377">
        <v>1444971600</v>
      </c>
      <c r="M377" s="8">
        <f>(((Table1[[#This Row],[launched_at]]/60)/60)/24)+DATE(1970,1,1)</f>
        <v>42293.208333333328</v>
      </c>
      <c r="N377">
        <v>1449900000</v>
      </c>
      <c r="O377" s="8">
        <f>(((Table1[[#This Row],[deadline]]/60)/60)/24)+DATE(1970,1,1)</f>
        <v>42350.25</v>
      </c>
      <c r="P377" t="b">
        <v>0</v>
      </c>
      <c r="Q377" t="b">
        <v>0</v>
      </c>
      <c r="R377" t="s">
        <v>60</v>
      </c>
      <c r="S377" t="str">
        <f>_xlfn.TEXTBEFORE(Table1[[#This Row],[category &amp; sub-category]], "/")</f>
        <v>music</v>
      </c>
      <c r="T377" t="str">
        <f>_xlfn.TEXTAFTER(Table1[[#This Row],[category &amp; sub-category]], "/")</f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Table1[[#This Row],[pledged]]/Table1[[#This Row],[goal]]</f>
        <v>3.6102941176470589</v>
      </c>
      <c r="G378" t="s">
        <v>20</v>
      </c>
      <c r="H378">
        <f>IF(Table1[[#This Row],[backers_count]]&gt;0, Table1[[#This Row],[pledged]]/Table1[[#This Row],[backers_count]], 0)</f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8">
        <f>(((Table1[[#This Row],[launched_at]]/60)/60)/24)+DATE(1970,1,1)</f>
        <v>41826.208333333336</v>
      </c>
      <c r="N378">
        <v>1405141200</v>
      </c>
      <c r="O378" s="8">
        <f>(((Table1[[#This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tr">
        <f>_xlfn.TEXTBEFORE(Table1[[#This Row],[category &amp; sub-category]], "/")</f>
        <v>music</v>
      </c>
      <c r="T378" t="str">
        <f>_xlfn.TEXTAFTER(Table1[[#This Row],[category &amp; sub-category]], "/")</f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Table1[[#This Row],[pledged]]/Table1[[#This Row],[goal]]</f>
        <v>0.10257545271629778</v>
      </c>
      <c r="G379" t="s">
        <v>14</v>
      </c>
      <c r="H379">
        <f>IF(Table1[[#This Row],[backers_count]]&gt;0, Table1[[#This Row],[pledged]]/Table1[[#This Row],[backers_count]], 0)</f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8">
        <f>(((Table1[[#This Row],[launched_at]]/60)/60)/24)+DATE(1970,1,1)</f>
        <v>43760.208333333328</v>
      </c>
      <c r="N379">
        <v>1572933600</v>
      </c>
      <c r="O379" s="8">
        <f>(((Table1[[#This Row],[deadline]]/60)/60)/24)+DATE(1970,1,1)</f>
        <v>43774.25</v>
      </c>
      <c r="P379" t="b">
        <v>0</v>
      </c>
      <c r="Q379" t="b">
        <v>0</v>
      </c>
      <c r="R379" t="s">
        <v>33</v>
      </c>
      <c r="S379" t="str">
        <f>_xlfn.TEXTBEFORE(Table1[[#This Row],[category &amp; sub-category]], "/")</f>
        <v>theater</v>
      </c>
      <c r="T379" t="str">
        <f>_xlfn.TEXTAFTER(Table1[[#This Row],[category &amp; sub-category]], "/")</f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Table1[[#This Row],[pledged]]/Table1[[#This Row],[goal]]</f>
        <v>0.13962962962962963</v>
      </c>
      <c r="G380" t="s">
        <v>14</v>
      </c>
      <c r="H380">
        <f>IF(Table1[[#This Row],[backers_count]]&gt;0, Table1[[#This Row],[pledged]]/Table1[[#This Row],[backers_count]], 0)</f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8">
        <f>(((Table1[[#This Row],[launched_at]]/60)/60)/24)+DATE(1970,1,1)</f>
        <v>43241.208333333328</v>
      </c>
      <c r="N380">
        <v>1530162000</v>
      </c>
      <c r="O380" s="8">
        <f>(((Table1[[#This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tr">
        <f>_xlfn.TEXTBEFORE(Table1[[#This Row],[category &amp; sub-category]], "/")</f>
        <v>film &amp; video</v>
      </c>
      <c r="T380" t="str">
        <f>_xlfn.TEXTAFTER(Table1[[#This Row],[category &amp; sub-category]], "/")</f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Table1[[#This Row],[pledged]]/Table1[[#This Row],[goal]]</f>
        <v>0.40444444444444444</v>
      </c>
      <c r="G381" t="s">
        <v>14</v>
      </c>
      <c r="H381">
        <f>IF(Table1[[#This Row],[backers_count]]&gt;0, Table1[[#This Row],[pledged]]/Table1[[#This Row],[backers_count]], 0)</f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8">
        <f>(((Table1[[#This Row],[launched_at]]/60)/60)/24)+DATE(1970,1,1)</f>
        <v>40843.208333333336</v>
      </c>
      <c r="N381">
        <v>1320904800</v>
      </c>
      <c r="O381" s="8">
        <f>(((Table1[[#This Row],[deadline]]/60)/60)/24)+DATE(1970,1,1)</f>
        <v>40857.25</v>
      </c>
      <c r="P381" t="b">
        <v>0</v>
      </c>
      <c r="Q381" t="b">
        <v>0</v>
      </c>
      <c r="R381" t="s">
        <v>33</v>
      </c>
      <c r="S381" t="str">
        <f>_xlfn.TEXTBEFORE(Table1[[#This Row],[category &amp; sub-category]], "/")</f>
        <v>theater</v>
      </c>
      <c r="T381" t="str">
        <f>_xlfn.TEXTAFTER(Table1[[#This Row],[category &amp; sub-category]], "/")</f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Table1[[#This Row],[pledged]]/Table1[[#This Row],[goal]]</f>
        <v>1.6032</v>
      </c>
      <c r="G382" t="s">
        <v>20</v>
      </c>
      <c r="H382">
        <f>IF(Table1[[#This Row],[backers_count]]&gt;0, Table1[[#This Row],[pledged]]/Table1[[#This Row],[backers_count]], 0)</f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8">
        <f>(((Table1[[#This Row],[launched_at]]/60)/60)/24)+DATE(1970,1,1)</f>
        <v>41448.208333333336</v>
      </c>
      <c r="N382">
        <v>1372395600</v>
      </c>
      <c r="O382" s="8">
        <f>(((Table1[[#This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tr">
        <f>_xlfn.TEXTBEFORE(Table1[[#This Row],[category &amp; sub-category]], "/")</f>
        <v>theater</v>
      </c>
      <c r="T382" t="str">
        <f>_xlfn.TEXTAFTER(Table1[[#This Row],[category &amp; sub-category]], "/")</f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Table1[[#This Row],[pledged]]/Table1[[#This Row],[goal]]</f>
        <v>1.8394339622641509</v>
      </c>
      <c r="G383" t="s">
        <v>20</v>
      </c>
      <c r="H383">
        <f>IF(Table1[[#This Row],[backers_count]]&gt;0, Table1[[#This Row],[pledged]]/Table1[[#This Row],[backers_count]], 0)</f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8">
        <f>(((Table1[[#This Row],[launched_at]]/60)/60)/24)+DATE(1970,1,1)</f>
        <v>42163.208333333328</v>
      </c>
      <c r="N383">
        <v>1437714000</v>
      </c>
      <c r="O383" s="8">
        <f>(((Table1[[#This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tr">
        <f>_xlfn.TEXTBEFORE(Table1[[#This Row],[category &amp; sub-category]], "/")</f>
        <v>theater</v>
      </c>
      <c r="T383" t="str">
        <f>_xlfn.TEXTAFTER(Table1[[#This Row],[category &amp; sub-category]], "/")</f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Table1[[#This Row],[pledged]]/Table1[[#This Row],[goal]]</f>
        <v>0.63769230769230767</v>
      </c>
      <c r="G384" t="s">
        <v>14</v>
      </c>
      <c r="H384">
        <f>IF(Table1[[#This Row],[backers_count]]&gt;0, Table1[[#This Row],[pledged]]/Table1[[#This Row],[backers_count]], 0)</f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8">
        <f>(((Table1[[#This Row],[launched_at]]/60)/60)/24)+DATE(1970,1,1)</f>
        <v>43024.208333333328</v>
      </c>
      <c r="N384">
        <v>1509771600</v>
      </c>
      <c r="O384" s="8">
        <f>(((Table1[[#This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tr">
        <f>_xlfn.TEXTBEFORE(Table1[[#This Row],[category &amp; sub-category]], "/")</f>
        <v>photography</v>
      </c>
      <c r="T384" t="str">
        <f>_xlfn.TEXTAFTER(Table1[[#This Row],[category &amp; sub-category]], "/")</f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Table1[[#This Row],[pledged]]/Table1[[#This Row],[goal]]</f>
        <v>2.2538095238095237</v>
      </c>
      <c r="G385" t="s">
        <v>20</v>
      </c>
      <c r="H385">
        <f>IF(Table1[[#This Row],[backers_count]]&gt;0, Table1[[#This Row],[pledged]]/Table1[[#This Row],[backers_count]], 0)</f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8">
        <f>(((Table1[[#This Row],[launched_at]]/60)/60)/24)+DATE(1970,1,1)</f>
        <v>43509.25</v>
      </c>
      <c r="N385">
        <v>1550556000</v>
      </c>
      <c r="O385" s="8">
        <f>(((Table1[[#This Row],[deadline]]/60)/60)/24)+DATE(1970,1,1)</f>
        <v>43515.25</v>
      </c>
      <c r="P385" t="b">
        <v>0</v>
      </c>
      <c r="Q385" t="b">
        <v>1</v>
      </c>
      <c r="R385" t="s">
        <v>17</v>
      </c>
      <c r="S385" t="str">
        <f>_xlfn.TEXTBEFORE(Table1[[#This Row],[category &amp; sub-category]], "/")</f>
        <v>food</v>
      </c>
      <c r="T385" t="str">
        <f>_xlfn.TEXTAFTER(Table1[[#This Row],[category &amp; sub-category]], "/")</f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Table1[[#This Row],[pledged]]/Table1[[#This Row],[goal]]</f>
        <v>1.7200961538461539</v>
      </c>
      <c r="G386" t="s">
        <v>20</v>
      </c>
      <c r="H386">
        <f>IF(Table1[[#This Row],[backers_count]]&gt;0, Table1[[#This Row],[pledged]]/Table1[[#This Row],[backers_count]], 0)</f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8">
        <f>(((Table1[[#This Row],[launched_at]]/60)/60)/24)+DATE(1970,1,1)</f>
        <v>42776.25</v>
      </c>
      <c r="N386">
        <v>1489039200</v>
      </c>
      <c r="O386" s="8">
        <f>(((Table1[[#This Row],[deadline]]/60)/60)/24)+DATE(1970,1,1)</f>
        <v>42803.25</v>
      </c>
      <c r="P386" t="b">
        <v>1</v>
      </c>
      <c r="Q386" t="b">
        <v>1</v>
      </c>
      <c r="R386" t="s">
        <v>42</v>
      </c>
      <c r="S386" t="str">
        <f>_xlfn.TEXTBEFORE(Table1[[#This Row],[category &amp; sub-category]], "/")</f>
        <v>film &amp; video</v>
      </c>
      <c r="T386" t="str">
        <f>_xlfn.TEXTAFTER(Table1[[#This Row],[category &amp; sub-category]], "/")</f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Table1[[#This Row],[pledged]]/Table1[[#This Row],[goal]]</f>
        <v>1.4616709511568124</v>
      </c>
      <c r="G387" t="s">
        <v>20</v>
      </c>
      <c r="H387">
        <f>IF(Table1[[#This Row],[backers_count]]&gt;0, Table1[[#This Row],[pledged]]/Table1[[#This Row],[backers_count]], 0)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8">
        <f>(((Table1[[#This Row],[launched_at]]/60)/60)/24)+DATE(1970,1,1)</f>
        <v>43553.208333333328</v>
      </c>
      <c r="N387">
        <v>1556600400</v>
      </c>
      <c r="O387" s="8">
        <f>(((Table1[[#This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tr">
        <f>_xlfn.TEXTBEFORE(Table1[[#This Row],[category &amp; sub-category]], "/")</f>
        <v>publishing</v>
      </c>
      <c r="T387" t="str">
        <f>_xlfn.TEXTAFTER(Table1[[#This Row],[category &amp; sub-category]], 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Table1[[#This Row],[pledged]]/Table1[[#This Row],[goal]]</f>
        <v>0.76423616236162362</v>
      </c>
      <c r="G388" t="s">
        <v>14</v>
      </c>
      <c r="H388">
        <f>IF(Table1[[#This Row],[backers_count]]&gt;0, Table1[[#This Row],[pledged]]/Table1[[#This Row],[backers_count]], 0)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8">
        <f>(((Table1[[#This Row],[launched_at]]/60)/60)/24)+DATE(1970,1,1)</f>
        <v>40355.208333333336</v>
      </c>
      <c r="N388">
        <v>1278565200</v>
      </c>
      <c r="O388" s="8">
        <f>(((Table1[[#This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tr">
        <f>_xlfn.TEXTBEFORE(Table1[[#This Row],[category &amp; sub-category]], "/")</f>
        <v>theater</v>
      </c>
      <c r="T388" t="str">
        <f>_xlfn.TEXTAFTER(Table1[[#This Row],[category &amp; sub-category]], "/")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Table1[[#This Row],[pledged]]/Table1[[#This Row],[goal]]</f>
        <v>0.39261467889908258</v>
      </c>
      <c r="G389" t="s">
        <v>14</v>
      </c>
      <c r="H389">
        <f>IF(Table1[[#This Row],[backers_count]]&gt;0, Table1[[#This Row],[pledged]]/Table1[[#This Row],[backers_count]], 0)</f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8">
        <f>(((Table1[[#This Row],[launched_at]]/60)/60)/24)+DATE(1970,1,1)</f>
        <v>41072.208333333336</v>
      </c>
      <c r="N389">
        <v>1339909200</v>
      </c>
      <c r="O389" s="8">
        <f>(((Table1[[#This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tr">
        <f>_xlfn.TEXTBEFORE(Table1[[#This Row],[category &amp; sub-category]], "/")</f>
        <v>technology</v>
      </c>
      <c r="T389" t="str">
        <f>_xlfn.TEXTAFTER(Table1[[#This Row],[category &amp; sub-category]], "/")</f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Table1[[#This Row],[pledged]]/Table1[[#This Row],[goal]]</f>
        <v>0.11270034843205574</v>
      </c>
      <c r="G390" t="s">
        <v>74</v>
      </c>
      <c r="H390">
        <f>IF(Table1[[#This Row],[backers_count]]&gt;0, Table1[[#This Row],[pledged]]/Table1[[#This Row],[backers_count]], 0)</f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8">
        <f>(((Table1[[#This Row],[launched_at]]/60)/60)/24)+DATE(1970,1,1)</f>
        <v>40912.25</v>
      </c>
      <c r="N390">
        <v>1325829600</v>
      </c>
      <c r="O390" s="8">
        <f>(((Table1[[#This Row],[deadline]]/60)/60)/24)+DATE(1970,1,1)</f>
        <v>40914.25</v>
      </c>
      <c r="P390" t="b">
        <v>0</v>
      </c>
      <c r="Q390" t="b">
        <v>0</v>
      </c>
      <c r="R390" t="s">
        <v>60</v>
      </c>
      <c r="S390" t="str">
        <f>_xlfn.TEXTBEFORE(Table1[[#This Row],[category &amp; sub-category]], "/")</f>
        <v>music</v>
      </c>
      <c r="T390" t="str">
        <f>_xlfn.TEXTAFTER(Table1[[#This Row],[category &amp; sub-category]], "/")</f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Table1[[#This Row],[pledged]]/Table1[[#This Row],[goal]]</f>
        <v>1.2211084337349398</v>
      </c>
      <c r="G391" t="s">
        <v>20</v>
      </c>
      <c r="H391">
        <f>IF(Table1[[#This Row],[backers_count]]&gt;0, Table1[[#This Row],[pledged]]/Table1[[#This Row],[backers_count]], 0)</f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8">
        <f>(((Table1[[#This Row],[launched_at]]/60)/60)/24)+DATE(1970,1,1)</f>
        <v>40479.208333333336</v>
      </c>
      <c r="N391">
        <v>1290578400</v>
      </c>
      <c r="O391" s="8">
        <f>(((Table1[[#This Row],[deadline]]/60)/60)/24)+DATE(1970,1,1)</f>
        <v>40506.25</v>
      </c>
      <c r="P391" t="b">
        <v>0</v>
      </c>
      <c r="Q391" t="b">
        <v>0</v>
      </c>
      <c r="R391" t="s">
        <v>33</v>
      </c>
      <c r="S391" t="str">
        <f>_xlfn.TEXTBEFORE(Table1[[#This Row],[category &amp; sub-category]], "/")</f>
        <v>theater</v>
      </c>
      <c r="T391" t="str">
        <f>_xlfn.TEXTAFTER(Table1[[#This Row],[category &amp; sub-category]], "/")</f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Table1[[#This Row],[pledged]]/Table1[[#This Row],[goal]]</f>
        <v>1.8654166666666667</v>
      </c>
      <c r="G392" t="s">
        <v>20</v>
      </c>
      <c r="H392">
        <f>IF(Table1[[#This Row],[backers_count]]&gt;0, Table1[[#This Row],[pledged]]/Table1[[#This Row],[backers_count]], 0)</f>
        <v>89.54</v>
      </c>
      <c r="I392">
        <v>50</v>
      </c>
      <c r="J392" t="s">
        <v>21</v>
      </c>
      <c r="K392" t="s">
        <v>22</v>
      </c>
      <c r="L392">
        <v>1379048400</v>
      </c>
      <c r="M392" s="8">
        <f>(((Table1[[#This Row],[launched_at]]/60)/60)/24)+DATE(1970,1,1)</f>
        <v>41530.208333333336</v>
      </c>
      <c r="N392">
        <v>1380344400</v>
      </c>
      <c r="O392" s="8">
        <f>(((Table1[[#This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tr">
        <f>_xlfn.TEXTBEFORE(Table1[[#This Row],[category &amp; sub-category]], "/")</f>
        <v>photography</v>
      </c>
      <c r="T392" t="str">
        <f>_xlfn.TEXTAFTER(Table1[[#This Row],[category &amp; sub-category]], "/")</f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Table1[[#This Row],[pledged]]/Table1[[#This Row],[goal]]</f>
        <v>7.27317880794702E-2</v>
      </c>
      <c r="G393" t="s">
        <v>14</v>
      </c>
      <c r="H393">
        <f>IF(Table1[[#This Row],[backers_count]]&gt;0, Table1[[#This Row],[pledged]]/Table1[[#This Row],[backers_count]], 0)</f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8">
        <f>(((Table1[[#This Row],[launched_at]]/60)/60)/24)+DATE(1970,1,1)</f>
        <v>41653.25</v>
      </c>
      <c r="N393">
        <v>1389852000</v>
      </c>
      <c r="O393" s="8">
        <f>(((Table1[[#This Row],[deadline]]/60)/60)/24)+DATE(1970,1,1)</f>
        <v>41655.25</v>
      </c>
      <c r="P393" t="b">
        <v>0</v>
      </c>
      <c r="Q393" t="b">
        <v>0</v>
      </c>
      <c r="R393" t="s">
        <v>68</v>
      </c>
      <c r="S393" t="str">
        <f>_xlfn.TEXTBEFORE(Table1[[#This Row],[category &amp; sub-category]], "/")</f>
        <v>publishing</v>
      </c>
      <c r="T393" t="str">
        <f>_xlfn.TEXTAFTER(Table1[[#This Row],[category &amp; sub-category]], "/")</f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Table1[[#This Row],[pledged]]/Table1[[#This Row],[goal]]</f>
        <v>0.65642371234207963</v>
      </c>
      <c r="G394" t="s">
        <v>14</v>
      </c>
      <c r="H394">
        <f>IF(Table1[[#This Row],[backers_count]]&gt;0, Table1[[#This Row],[pledged]]/Table1[[#This Row],[backers_count]], 0)</f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8">
        <f>(((Table1[[#This Row],[launched_at]]/60)/60)/24)+DATE(1970,1,1)</f>
        <v>40549.25</v>
      </c>
      <c r="N394">
        <v>1294466400</v>
      </c>
      <c r="O394" s="8">
        <f>(((Table1[[#This Row],[deadline]]/60)/60)/24)+DATE(1970,1,1)</f>
        <v>40551.25</v>
      </c>
      <c r="P394" t="b">
        <v>0</v>
      </c>
      <c r="Q394" t="b">
        <v>0</v>
      </c>
      <c r="R394" t="s">
        <v>65</v>
      </c>
      <c r="S394" t="str">
        <f>_xlfn.TEXTBEFORE(Table1[[#This Row],[category &amp; sub-category]], "/")</f>
        <v>technology</v>
      </c>
      <c r="T394" t="str">
        <f>_xlfn.TEXTAFTER(Table1[[#This Row],[category &amp; sub-category]], "/")</f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Table1[[#This Row],[pledged]]/Table1[[#This Row],[goal]]</f>
        <v>2.2896178343949045</v>
      </c>
      <c r="G395" t="s">
        <v>20</v>
      </c>
      <c r="H395">
        <f>IF(Table1[[#This Row],[backers_count]]&gt;0, Table1[[#This Row],[pledged]]/Table1[[#This Row],[backers_count]], 0)</f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8">
        <f>(((Table1[[#This Row],[launched_at]]/60)/60)/24)+DATE(1970,1,1)</f>
        <v>42933.208333333328</v>
      </c>
      <c r="N395">
        <v>1500354000</v>
      </c>
      <c r="O395" s="8">
        <f>(((Table1[[#This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tr">
        <f>_xlfn.TEXTBEFORE(Table1[[#This Row],[category &amp; sub-category]], "/")</f>
        <v>music</v>
      </c>
      <c r="T395" t="str">
        <f>_xlfn.TEXTAFTER(Table1[[#This Row],[category &amp; sub-category]], "/")</f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Table1[[#This Row],[pledged]]/Table1[[#This Row],[goal]]</f>
        <v>4.6937499999999996</v>
      </c>
      <c r="G396" t="s">
        <v>20</v>
      </c>
      <c r="H396">
        <f>IF(Table1[[#This Row],[backers_count]]&gt;0, Table1[[#This Row],[pledged]]/Table1[[#This Row],[backers_count]], 0)</f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8">
        <f>(((Table1[[#This Row],[launched_at]]/60)/60)/24)+DATE(1970,1,1)</f>
        <v>41484.208333333336</v>
      </c>
      <c r="N396">
        <v>1375938000</v>
      </c>
      <c r="O396" s="8">
        <f>(((Table1[[#This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tr">
        <f>_xlfn.TEXTBEFORE(Table1[[#This Row],[category &amp; sub-category]], "/")</f>
        <v>film &amp; video</v>
      </c>
      <c r="T396" t="str">
        <f>_xlfn.TEXTAFTER(Table1[[#This Row],[category &amp; sub-category]], "/")</f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Table1[[#This Row],[pledged]]/Table1[[#This Row],[goal]]</f>
        <v>1.3011267605633803</v>
      </c>
      <c r="G397" t="s">
        <v>20</v>
      </c>
      <c r="H397">
        <f>IF(Table1[[#This Row],[backers_count]]&gt;0, Table1[[#This Row],[pledged]]/Table1[[#This Row],[backers_count]], 0)</f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8">
        <f>(((Table1[[#This Row],[launched_at]]/60)/60)/24)+DATE(1970,1,1)</f>
        <v>40885.25</v>
      </c>
      <c r="N397">
        <v>1323410400</v>
      </c>
      <c r="O397" s="8">
        <f>(((Table1[[#This Row],[deadline]]/60)/60)/24)+DATE(1970,1,1)</f>
        <v>40886.25</v>
      </c>
      <c r="P397" t="b">
        <v>1</v>
      </c>
      <c r="Q397" t="b">
        <v>0</v>
      </c>
      <c r="R397" t="s">
        <v>33</v>
      </c>
      <c r="S397" t="str">
        <f>_xlfn.TEXTBEFORE(Table1[[#This Row],[category &amp; sub-category]], "/")</f>
        <v>theater</v>
      </c>
      <c r="T397" t="str">
        <f>_xlfn.TEXTAFTER(Table1[[#This Row],[category &amp; sub-category]], "/")</f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Table1[[#This Row],[pledged]]/Table1[[#This Row],[goal]]</f>
        <v>1.6705422993492407</v>
      </c>
      <c r="G398" t="s">
        <v>20</v>
      </c>
      <c r="H398">
        <f>IF(Table1[[#This Row],[backers_count]]&gt;0, Table1[[#This Row],[pledged]]/Table1[[#This Row],[backers_count]], 0)</f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8">
        <f>(((Table1[[#This Row],[launched_at]]/60)/60)/24)+DATE(1970,1,1)</f>
        <v>43378.208333333328</v>
      </c>
      <c r="N398">
        <v>1539406800</v>
      </c>
      <c r="O398" s="8">
        <f>(((Table1[[#This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tr">
        <f>_xlfn.TEXTBEFORE(Table1[[#This Row],[category &amp; sub-category]], "/")</f>
        <v>film &amp; video</v>
      </c>
      <c r="T398" t="str">
        <f>_xlfn.TEXTAFTER(Table1[[#This Row],[category &amp; sub-category]], "/")</f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Table1[[#This Row],[pledged]]/Table1[[#This Row],[goal]]</f>
        <v>1.738641975308642</v>
      </c>
      <c r="G399" t="s">
        <v>20</v>
      </c>
      <c r="H399">
        <f>IF(Table1[[#This Row],[backers_count]]&gt;0, Table1[[#This Row],[pledged]]/Table1[[#This Row],[backers_count]], 0)</f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8">
        <f>(((Table1[[#This Row],[launched_at]]/60)/60)/24)+DATE(1970,1,1)</f>
        <v>41417.208333333336</v>
      </c>
      <c r="N399">
        <v>1369803600</v>
      </c>
      <c r="O399" s="8">
        <f>(((Table1[[#This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tr">
        <f>_xlfn.TEXTBEFORE(Table1[[#This Row],[category &amp; sub-category]], "/")</f>
        <v>music</v>
      </c>
      <c r="T399" t="str">
        <f>_xlfn.TEXTAFTER(Table1[[#This Row],[category &amp; sub-category]], "/")</f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Table1[[#This Row],[pledged]]/Table1[[#This Row],[goal]]</f>
        <v>7.1776470588235295</v>
      </c>
      <c r="G400" t="s">
        <v>20</v>
      </c>
      <c r="H400">
        <f>IF(Table1[[#This Row],[backers_count]]&gt;0, Table1[[#This Row],[pledged]]/Table1[[#This Row],[backers_count]], 0)</f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8">
        <f>(((Table1[[#This Row],[launched_at]]/60)/60)/24)+DATE(1970,1,1)</f>
        <v>43228.208333333328</v>
      </c>
      <c r="N400">
        <v>1525928400</v>
      </c>
      <c r="O400" s="8">
        <f>(((Table1[[#This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tr">
        <f>_xlfn.TEXTBEFORE(Table1[[#This Row],[category &amp; sub-category]], "/")</f>
        <v>film &amp; video</v>
      </c>
      <c r="T400" t="str">
        <f>_xlfn.TEXTAFTER(Table1[[#This Row],[category &amp; sub-category]], "/")</f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Table1[[#This Row],[pledged]]/Table1[[#This Row],[goal]]</f>
        <v>0.63850976361767731</v>
      </c>
      <c r="G401" t="s">
        <v>14</v>
      </c>
      <c r="H401">
        <f>IF(Table1[[#This Row],[backers_count]]&gt;0, Table1[[#This Row],[pledged]]/Table1[[#This Row],[backers_count]], 0)</f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8">
        <f>(((Table1[[#This Row],[launched_at]]/60)/60)/24)+DATE(1970,1,1)</f>
        <v>40576.25</v>
      </c>
      <c r="N401">
        <v>1297231200</v>
      </c>
      <c r="O401" s="8">
        <f>(((Table1[[#This Row],[deadline]]/60)/60)/24)+DATE(1970,1,1)</f>
        <v>40583.25</v>
      </c>
      <c r="P401" t="b">
        <v>0</v>
      </c>
      <c r="Q401" t="b">
        <v>0</v>
      </c>
      <c r="R401" t="s">
        <v>60</v>
      </c>
      <c r="S401" t="str">
        <f>_xlfn.TEXTBEFORE(Table1[[#This Row],[category &amp; sub-category]], "/")</f>
        <v>music</v>
      </c>
      <c r="T401" t="str">
        <f>_xlfn.TEXTAFTER(Table1[[#This Row],[category &amp; sub-category]], "/")</f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Table1[[#This Row],[pledged]]/Table1[[#This Row],[goal]]</f>
        <v>0.02</v>
      </c>
      <c r="G402" t="s">
        <v>14</v>
      </c>
      <c r="H402">
        <f>IF(Table1[[#This Row],[backers_count]]&gt;0, Table1[[#This Row],[pledged]]/Table1[[#This Row],[backers_count]], 0)</f>
        <v>2</v>
      </c>
      <c r="I402">
        <v>1</v>
      </c>
      <c r="J402" t="s">
        <v>21</v>
      </c>
      <c r="K402" t="s">
        <v>22</v>
      </c>
      <c r="L402">
        <v>1376629200</v>
      </c>
      <c r="M402" s="8">
        <f>(((Table1[[#This Row],[launched_at]]/60)/60)/24)+DATE(1970,1,1)</f>
        <v>41502.208333333336</v>
      </c>
      <c r="N402">
        <v>1378530000</v>
      </c>
      <c r="O402" s="8">
        <f>(((Table1[[#This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tr">
        <f>_xlfn.TEXTBEFORE(Table1[[#This Row],[category &amp; sub-category]], "/")</f>
        <v>photography</v>
      </c>
      <c r="T402" t="str">
        <f>_xlfn.TEXTAFTER(Table1[[#This Row],[category &amp; sub-category]], "/")</f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Table1[[#This Row],[pledged]]/Table1[[#This Row],[goal]]</f>
        <v>15.302222222222222</v>
      </c>
      <c r="G403" t="s">
        <v>20</v>
      </c>
      <c r="H403">
        <f>IF(Table1[[#This Row],[backers_count]]&gt;0, Table1[[#This Row],[pledged]]/Table1[[#This Row],[backers_count]], 0)</f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8">
        <f>(((Table1[[#This Row],[launched_at]]/60)/60)/24)+DATE(1970,1,1)</f>
        <v>43765.208333333328</v>
      </c>
      <c r="N403">
        <v>1572152400</v>
      </c>
      <c r="O403" s="8">
        <f>(((Table1[[#This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tr">
        <f>_xlfn.TEXTBEFORE(Table1[[#This Row],[category &amp; sub-category]], "/")</f>
        <v>theater</v>
      </c>
      <c r="T403" t="str">
        <f>_xlfn.TEXTAFTER(Table1[[#This Row],[category &amp; sub-category]], "/")</f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Table1[[#This Row],[pledged]]/Table1[[#This Row],[goal]]</f>
        <v>0.40356164383561643</v>
      </c>
      <c r="G404" t="s">
        <v>14</v>
      </c>
      <c r="H404">
        <f>IF(Table1[[#This Row],[backers_count]]&gt;0, Table1[[#This Row],[pledged]]/Table1[[#This Row],[backers_count]], 0)</f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8">
        <f>(((Table1[[#This Row],[launched_at]]/60)/60)/24)+DATE(1970,1,1)</f>
        <v>40914.25</v>
      </c>
      <c r="N404">
        <v>1329890400</v>
      </c>
      <c r="O404" s="8">
        <f>(((Table1[[#This Row],[deadline]]/60)/60)/24)+DATE(1970,1,1)</f>
        <v>40961.25</v>
      </c>
      <c r="P404" t="b">
        <v>0</v>
      </c>
      <c r="Q404" t="b">
        <v>1</v>
      </c>
      <c r="R404" t="s">
        <v>100</v>
      </c>
      <c r="S404" t="str">
        <f>_xlfn.TEXTBEFORE(Table1[[#This Row],[category &amp; sub-category]], "/")</f>
        <v>film &amp; video</v>
      </c>
      <c r="T404" t="str">
        <f>_xlfn.TEXTAFTER(Table1[[#This Row],[category &amp; sub-category]], "/")</f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Table1[[#This Row],[pledged]]/Table1[[#This Row],[goal]]</f>
        <v>0.86220633299284988</v>
      </c>
      <c r="G405" t="s">
        <v>14</v>
      </c>
      <c r="H405">
        <f>IF(Table1[[#This Row],[backers_count]]&gt;0, Table1[[#This Row],[pledged]]/Table1[[#This Row],[backers_count]], 0)</f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8">
        <f>(((Table1[[#This Row],[launched_at]]/60)/60)/24)+DATE(1970,1,1)</f>
        <v>40310.208333333336</v>
      </c>
      <c r="N405">
        <v>1276750800</v>
      </c>
      <c r="O405" s="8">
        <f>(((Table1[[#This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tr">
        <f>_xlfn.TEXTBEFORE(Table1[[#This Row],[category &amp; sub-category]], "/")</f>
        <v>theater</v>
      </c>
      <c r="T405" t="str">
        <f>_xlfn.TEXTAFTER(Table1[[#This Row],[category &amp; sub-category]], "/")</f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Table1[[#This Row],[pledged]]/Table1[[#This Row],[goal]]</f>
        <v>3.1558486707566464</v>
      </c>
      <c r="G406" t="s">
        <v>20</v>
      </c>
      <c r="H406">
        <f>IF(Table1[[#This Row],[backers_count]]&gt;0, Table1[[#This Row],[pledged]]/Table1[[#This Row],[backers_count]], 0)</f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8">
        <f>(((Table1[[#This Row],[launched_at]]/60)/60)/24)+DATE(1970,1,1)</f>
        <v>43053.25</v>
      </c>
      <c r="N406">
        <v>1510898400</v>
      </c>
      <c r="O406" s="8">
        <f>(((Table1[[#This Row],[deadline]]/60)/60)/24)+DATE(1970,1,1)</f>
        <v>43056.25</v>
      </c>
      <c r="P406" t="b">
        <v>0</v>
      </c>
      <c r="Q406" t="b">
        <v>0</v>
      </c>
      <c r="R406" t="s">
        <v>33</v>
      </c>
      <c r="S406" t="str">
        <f>_xlfn.TEXTBEFORE(Table1[[#This Row],[category &amp; sub-category]], "/")</f>
        <v>theater</v>
      </c>
      <c r="T406" t="str">
        <f>_xlfn.TEXTAFTER(Table1[[#This Row],[category &amp; sub-category]], "/")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Table1[[#This Row],[pledged]]/Table1[[#This Row],[goal]]</f>
        <v>0.89618243243243245</v>
      </c>
      <c r="G407" t="s">
        <v>14</v>
      </c>
      <c r="H407">
        <f>IF(Table1[[#This Row],[backers_count]]&gt;0, Table1[[#This Row],[pledged]]/Table1[[#This Row],[backers_count]], 0)</f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8">
        <f>(((Table1[[#This Row],[launched_at]]/60)/60)/24)+DATE(1970,1,1)</f>
        <v>43255.208333333328</v>
      </c>
      <c r="N407">
        <v>1532408400</v>
      </c>
      <c r="O407" s="8">
        <f>(((Table1[[#This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tr">
        <f>_xlfn.TEXTBEFORE(Table1[[#This Row],[category &amp; sub-category]], "/")</f>
        <v>theater</v>
      </c>
      <c r="T407" t="str">
        <f>_xlfn.TEXTAFTER(Table1[[#This Row],[category &amp; sub-category]], "/")</f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Table1[[#This Row],[pledged]]/Table1[[#This Row],[goal]]</f>
        <v>1.8214503816793892</v>
      </c>
      <c r="G408" t="s">
        <v>20</v>
      </c>
      <c r="H408">
        <f>IF(Table1[[#This Row],[backers_count]]&gt;0, Table1[[#This Row],[pledged]]/Table1[[#This Row],[backers_count]], 0)</f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8">
        <f>(((Table1[[#This Row],[launched_at]]/60)/60)/24)+DATE(1970,1,1)</f>
        <v>41304.25</v>
      </c>
      <c r="N408">
        <v>1360562400</v>
      </c>
      <c r="O408" s="8">
        <f>(((Table1[[#This Row],[deadline]]/60)/60)/24)+DATE(1970,1,1)</f>
        <v>41316.25</v>
      </c>
      <c r="P408" t="b">
        <v>1</v>
      </c>
      <c r="Q408" t="b">
        <v>0</v>
      </c>
      <c r="R408" t="s">
        <v>42</v>
      </c>
      <c r="S408" t="str">
        <f>_xlfn.TEXTBEFORE(Table1[[#This Row],[category &amp; sub-category]], "/")</f>
        <v>film &amp; video</v>
      </c>
      <c r="T408" t="str">
        <f>_xlfn.TEXTAFTER(Table1[[#This Row],[category &amp; sub-category]], "/")</f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Table1[[#This Row],[pledged]]/Table1[[#This Row],[goal]]</f>
        <v>3.5588235294117645</v>
      </c>
      <c r="G409" t="s">
        <v>20</v>
      </c>
      <c r="H409">
        <f>IF(Table1[[#This Row],[backers_count]]&gt;0, Table1[[#This Row],[pledged]]/Table1[[#This Row],[backers_count]], 0)</f>
        <v>25</v>
      </c>
      <c r="I409">
        <v>484</v>
      </c>
      <c r="J409" t="s">
        <v>36</v>
      </c>
      <c r="K409" t="s">
        <v>37</v>
      </c>
      <c r="L409">
        <v>1570942800</v>
      </c>
      <c r="M409" s="8">
        <f>(((Table1[[#This Row],[launched_at]]/60)/60)/24)+DATE(1970,1,1)</f>
        <v>43751.208333333328</v>
      </c>
      <c r="N409">
        <v>1571547600</v>
      </c>
      <c r="O409" s="8">
        <f>(((Table1[[#This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tr">
        <f>_xlfn.TEXTBEFORE(Table1[[#This Row],[category &amp; sub-category]], "/")</f>
        <v>theater</v>
      </c>
      <c r="T409" t="str">
        <f>_xlfn.TEXTAFTER(Table1[[#This Row],[category &amp; sub-category]], "/")</f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Table1[[#This Row],[pledged]]/Table1[[#This Row],[goal]]</f>
        <v>1.3183695652173912</v>
      </c>
      <c r="G410" t="s">
        <v>20</v>
      </c>
      <c r="H410">
        <f>IF(Table1[[#This Row],[backers_count]]&gt;0, Table1[[#This Row],[pledged]]/Table1[[#This Row],[backers_count]], 0)</f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8">
        <f>(((Table1[[#This Row],[launched_at]]/60)/60)/24)+DATE(1970,1,1)</f>
        <v>42541.208333333328</v>
      </c>
      <c r="N410">
        <v>1468126800</v>
      </c>
      <c r="O410" s="8">
        <f>(((Table1[[#This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tr">
        <f>_xlfn.TEXTBEFORE(Table1[[#This Row],[category &amp; sub-category]], "/")</f>
        <v>film &amp; video</v>
      </c>
      <c r="T410" t="str">
        <f>_xlfn.TEXTAFTER(Table1[[#This Row],[category &amp; sub-category]], "/")</f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Table1[[#This Row],[pledged]]/Table1[[#This Row],[goal]]</f>
        <v>0.46315634218289087</v>
      </c>
      <c r="G411" t="s">
        <v>14</v>
      </c>
      <c r="H411">
        <f>IF(Table1[[#This Row],[backers_count]]&gt;0, Table1[[#This Row],[pledged]]/Table1[[#This Row],[backers_count]], 0)</f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8">
        <f>(((Table1[[#This Row],[launched_at]]/60)/60)/24)+DATE(1970,1,1)</f>
        <v>42843.208333333328</v>
      </c>
      <c r="N411">
        <v>1492837200</v>
      </c>
      <c r="O411" s="8">
        <f>(((Table1[[#This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tr">
        <f>_xlfn.TEXTBEFORE(Table1[[#This Row],[category &amp; sub-category]], "/")</f>
        <v>music</v>
      </c>
      <c r="T411" t="str">
        <f>_xlfn.TEXTAFTER(Table1[[#This Row],[category &amp; sub-category]], "/")</f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Table1[[#This Row],[pledged]]/Table1[[#This Row],[goal]]</f>
        <v>0.36132726089785294</v>
      </c>
      <c r="G412" t="s">
        <v>47</v>
      </c>
      <c r="H412">
        <f>IF(Table1[[#This Row],[backers_count]]&gt;0, Table1[[#This Row],[pledged]]/Table1[[#This Row],[backers_count]], 0)</f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8">
        <f>(((Table1[[#This Row],[launched_at]]/60)/60)/24)+DATE(1970,1,1)</f>
        <v>42122.208333333328</v>
      </c>
      <c r="N412">
        <v>1430197200</v>
      </c>
      <c r="O412" s="8">
        <f>(((Table1[[#This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tr">
        <f>_xlfn.TEXTBEFORE(Table1[[#This Row],[category &amp; sub-category]], "/")</f>
        <v>games</v>
      </c>
      <c r="T412" t="str">
        <f>_xlfn.TEXTAFTER(Table1[[#This Row],[category &amp; sub-category]], "/")</f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Table1[[#This Row],[pledged]]/Table1[[#This Row],[goal]]</f>
        <v>1.0462820512820512</v>
      </c>
      <c r="G413" t="s">
        <v>20</v>
      </c>
      <c r="H413">
        <f>IF(Table1[[#This Row],[backers_count]]&gt;0, Table1[[#This Row],[pledged]]/Table1[[#This Row],[backers_count]], 0)</f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8">
        <f>(((Table1[[#This Row],[launched_at]]/60)/60)/24)+DATE(1970,1,1)</f>
        <v>42884.208333333328</v>
      </c>
      <c r="N413">
        <v>1496206800</v>
      </c>
      <c r="O413" s="8">
        <f>(((Table1[[#This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tr">
        <f>_xlfn.TEXTBEFORE(Table1[[#This Row],[category &amp; sub-category]], "/")</f>
        <v>theater</v>
      </c>
      <c r="T413" t="str">
        <f>_xlfn.TEXTAFTER(Table1[[#This Row],[category &amp; sub-category]], "/")</f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Table1[[#This Row],[pledged]]/Table1[[#This Row],[goal]]</f>
        <v>6.6885714285714286</v>
      </c>
      <c r="G414" t="s">
        <v>20</v>
      </c>
      <c r="H414">
        <f>IF(Table1[[#This Row],[backers_count]]&gt;0, Table1[[#This Row],[pledged]]/Table1[[#This Row],[backers_count]], 0)</f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8">
        <f>(((Table1[[#This Row],[launched_at]]/60)/60)/24)+DATE(1970,1,1)</f>
        <v>41642.25</v>
      </c>
      <c r="N414">
        <v>1389592800</v>
      </c>
      <c r="O414" s="8">
        <f>(((Table1[[#This Row],[deadline]]/60)/60)/24)+DATE(1970,1,1)</f>
        <v>41652.25</v>
      </c>
      <c r="P414" t="b">
        <v>0</v>
      </c>
      <c r="Q414" t="b">
        <v>0</v>
      </c>
      <c r="R414" t="s">
        <v>119</v>
      </c>
      <c r="S414" t="str">
        <f>_xlfn.TEXTBEFORE(Table1[[#This Row],[category &amp; sub-category]], "/")</f>
        <v>publishing</v>
      </c>
      <c r="T414" t="str">
        <f>_xlfn.TEXTAFTER(Table1[[#This Row],[category &amp; sub-category]], "/")</f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Table1[[#This Row],[pledged]]/Table1[[#This Row],[goal]]</f>
        <v>0.62072823218997364</v>
      </c>
      <c r="G415" t="s">
        <v>47</v>
      </c>
      <c r="H415">
        <f>IF(Table1[[#This Row],[backers_count]]&gt;0, Table1[[#This Row],[pledged]]/Table1[[#This Row],[backers_count]], 0)</f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8">
        <f>(((Table1[[#This Row],[launched_at]]/60)/60)/24)+DATE(1970,1,1)</f>
        <v>43431.25</v>
      </c>
      <c r="N415">
        <v>1545631200</v>
      </c>
      <c r="O415" s="8">
        <f>(((Table1[[#This Row],[deadline]]/60)/60)/24)+DATE(1970,1,1)</f>
        <v>43458.25</v>
      </c>
      <c r="P415" t="b">
        <v>0</v>
      </c>
      <c r="Q415" t="b">
        <v>0</v>
      </c>
      <c r="R415" t="s">
        <v>71</v>
      </c>
      <c r="S415" t="str">
        <f>_xlfn.TEXTBEFORE(Table1[[#This Row],[category &amp; sub-category]], "/")</f>
        <v>film &amp; video</v>
      </c>
      <c r="T415" t="str">
        <f>_xlfn.TEXTAFTER(Table1[[#This Row],[category &amp; sub-category]], "/")</f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Table1[[#This Row],[pledged]]/Table1[[#This Row],[goal]]</f>
        <v>0.84699787460148779</v>
      </c>
      <c r="G416" t="s">
        <v>14</v>
      </c>
      <c r="H416">
        <f>IF(Table1[[#This Row],[backers_count]]&gt;0, Table1[[#This Row],[pledged]]/Table1[[#This Row],[backers_count]], 0)</f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8">
        <f>(((Table1[[#This Row],[launched_at]]/60)/60)/24)+DATE(1970,1,1)</f>
        <v>40288.208333333336</v>
      </c>
      <c r="N416">
        <v>1272430800</v>
      </c>
      <c r="O416" s="8">
        <f>(((Table1[[#This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tr">
        <f>_xlfn.TEXTBEFORE(Table1[[#This Row],[category &amp; sub-category]], "/")</f>
        <v>food</v>
      </c>
      <c r="T416" t="str">
        <f>_xlfn.TEXTAFTER(Table1[[#This Row],[category &amp; sub-category]], "/")</f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Table1[[#This Row],[pledged]]/Table1[[#This Row],[goal]]</f>
        <v>0.11059030837004405</v>
      </c>
      <c r="G417" t="s">
        <v>14</v>
      </c>
      <c r="H417">
        <f>IF(Table1[[#This Row],[backers_count]]&gt;0, Table1[[#This Row],[pledged]]/Table1[[#This Row],[backers_count]], 0)</f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8">
        <f>(((Table1[[#This Row],[launched_at]]/60)/60)/24)+DATE(1970,1,1)</f>
        <v>40921.25</v>
      </c>
      <c r="N417">
        <v>1327903200</v>
      </c>
      <c r="O417" s="8">
        <f>(((Table1[[#This Row],[deadline]]/60)/60)/24)+DATE(1970,1,1)</f>
        <v>40938.25</v>
      </c>
      <c r="P417" t="b">
        <v>0</v>
      </c>
      <c r="Q417" t="b">
        <v>0</v>
      </c>
      <c r="R417" t="s">
        <v>33</v>
      </c>
      <c r="S417" t="str">
        <f>_xlfn.TEXTBEFORE(Table1[[#This Row],[category &amp; sub-category]], "/")</f>
        <v>theater</v>
      </c>
      <c r="T417" t="str">
        <f>_xlfn.TEXTAFTER(Table1[[#This Row],[category &amp; sub-category]], "/")</f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Table1[[#This Row],[pledged]]/Table1[[#This Row],[goal]]</f>
        <v>0.43838781575037145</v>
      </c>
      <c r="G418" t="s">
        <v>14</v>
      </c>
      <c r="H418">
        <f>IF(Table1[[#This Row],[backers_count]]&gt;0, Table1[[#This Row],[pledged]]/Table1[[#This Row],[backers_count]], 0)</f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8">
        <f>(((Table1[[#This Row],[launched_at]]/60)/60)/24)+DATE(1970,1,1)</f>
        <v>40560.25</v>
      </c>
      <c r="N418">
        <v>1296021600</v>
      </c>
      <c r="O418" s="8">
        <f>(((Table1[[#This Row],[deadline]]/60)/60)/24)+DATE(1970,1,1)</f>
        <v>40569.25</v>
      </c>
      <c r="P418" t="b">
        <v>0</v>
      </c>
      <c r="Q418" t="b">
        <v>1</v>
      </c>
      <c r="R418" t="s">
        <v>42</v>
      </c>
      <c r="S418" t="str">
        <f>_xlfn.TEXTBEFORE(Table1[[#This Row],[category &amp; sub-category]], "/")</f>
        <v>film &amp; video</v>
      </c>
      <c r="T418" t="str">
        <f>_xlfn.TEXTAFTER(Table1[[#This Row],[category &amp; sub-category]], "/")</f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Table1[[#This Row],[pledged]]/Table1[[#This Row],[goal]]</f>
        <v>0.55470588235294116</v>
      </c>
      <c r="G419" t="s">
        <v>14</v>
      </c>
      <c r="H419">
        <f>IF(Table1[[#This Row],[backers_count]]&gt;0, Table1[[#This Row],[pledged]]/Table1[[#This Row],[backers_count]], 0)</f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8">
        <f>(((Table1[[#This Row],[launched_at]]/60)/60)/24)+DATE(1970,1,1)</f>
        <v>43407.208333333328</v>
      </c>
      <c r="N419">
        <v>1543298400</v>
      </c>
      <c r="O419" s="8">
        <f>(((Table1[[#This Row],[deadline]]/60)/60)/24)+DATE(1970,1,1)</f>
        <v>43431.25</v>
      </c>
      <c r="P419" t="b">
        <v>0</v>
      </c>
      <c r="Q419" t="b">
        <v>0</v>
      </c>
      <c r="R419" t="s">
        <v>33</v>
      </c>
      <c r="S419" t="str">
        <f>_xlfn.TEXTBEFORE(Table1[[#This Row],[category &amp; sub-category]], "/")</f>
        <v>theater</v>
      </c>
      <c r="T419" t="str">
        <f>_xlfn.TEXTAFTER(Table1[[#This Row],[category &amp; sub-category]], "/")</f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Table1[[#This Row],[pledged]]/Table1[[#This Row],[goal]]</f>
        <v>0.57399511301160655</v>
      </c>
      <c r="G420" t="s">
        <v>14</v>
      </c>
      <c r="H420">
        <f>IF(Table1[[#This Row],[backers_count]]&gt;0, Table1[[#This Row],[pledged]]/Table1[[#This Row],[backers_count]], 0)</f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8">
        <f>(((Table1[[#This Row],[launched_at]]/60)/60)/24)+DATE(1970,1,1)</f>
        <v>41035.208333333336</v>
      </c>
      <c r="N420">
        <v>1336366800</v>
      </c>
      <c r="O420" s="8">
        <f>(((Table1[[#This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tr">
        <f>_xlfn.TEXTBEFORE(Table1[[#This Row],[category &amp; sub-category]], "/")</f>
        <v>film &amp; video</v>
      </c>
      <c r="T420" t="str">
        <f>_xlfn.TEXTAFTER(Table1[[#This Row],[category &amp; sub-category]], "/")</f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Table1[[#This Row],[pledged]]/Table1[[#This Row],[goal]]</f>
        <v>1.2343497363796134</v>
      </c>
      <c r="G421" t="s">
        <v>20</v>
      </c>
      <c r="H421">
        <f>IF(Table1[[#This Row],[backers_count]]&gt;0, Table1[[#This Row],[pledged]]/Table1[[#This Row],[backers_count]], 0)</f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8">
        <f>(((Table1[[#This Row],[launched_at]]/60)/60)/24)+DATE(1970,1,1)</f>
        <v>40899.25</v>
      </c>
      <c r="N421">
        <v>1325052000</v>
      </c>
      <c r="O421" s="8">
        <f>(((Table1[[#This Row],[deadline]]/60)/60)/24)+DATE(1970,1,1)</f>
        <v>40905.25</v>
      </c>
      <c r="P421" t="b">
        <v>0</v>
      </c>
      <c r="Q421" t="b">
        <v>0</v>
      </c>
      <c r="R421" t="s">
        <v>28</v>
      </c>
      <c r="S421" t="str">
        <f>_xlfn.TEXTBEFORE(Table1[[#This Row],[category &amp; sub-category]], "/")</f>
        <v>technology</v>
      </c>
      <c r="T421" t="str">
        <f>_xlfn.TEXTAFTER(Table1[[#This Row],[category &amp; sub-category]], "/")</f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Table1[[#This Row],[pledged]]/Table1[[#This Row],[goal]]</f>
        <v>1.2846</v>
      </c>
      <c r="G422" t="s">
        <v>20</v>
      </c>
      <c r="H422">
        <f>IF(Table1[[#This Row],[backers_count]]&gt;0, Table1[[#This Row],[pledged]]/Table1[[#This Row],[backers_count]], 0)</f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8">
        <f>(((Table1[[#This Row],[launched_at]]/60)/60)/24)+DATE(1970,1,1)</f>
        <v>42911.208333333328</v>
      </c>
      <c r="N422">
        <v>1499576400</v>
      </c>
      <c r="O422" s="8">
        <f>(((Table1[[#This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tr">
        <f>_xlfn.TEXTBEFORE(Table1[[#This Row],[category &amp; sub-category]], "/")</f>
        <v>theater</v>
      </c>
      <c r="T422" t="str">
        <f>_xlfn.TEXTAFTER(Table1[[#This Row],[category &amp; sub-category]], "/")</f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Table1[[#This Row],[pledged]]/Table1[[#This Row],[goal]]</f>
        <v>0.63989361702127656</v>
      </c>
      <c r="G423" t="s">
        <v>14</v>
      </c>
      <c r="H423">
        <f>IF(Table1[[#This Row],[backers_count]]&gt;0, Table1[[#This Row],[pledged]]/Table1[[#This Row],[backers_count]], 0)</f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8">
        <f>(((Table1[[#This Row],[launched_at]]/60)/60)/24)+DATE(1970,1,1)</f>
        <v>42915.208333333328</v>
      </c>
      <c r="N423">
        <v>1501304400</v>
      </c>
      <c r="O423" s="8">
        <f>(((Table1[[#This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tr">
        <f>_xlfn.TEXTBEFORE(Table1[[#This Row],[category &amp; sub-category]], "/")</f>
        <v>technology</v>
      </c>
      <c r="T423" t="str">
        <f>_xlfn.TEXTAFTER(Table1[[#This Row],[category &amp; sub-category]], "/")</f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Table1[[#This Row],[pledged]]/Table1[[#This Row],[goal]]</f>
        <v>1.2729885057471264</v>
      </c>
      <c r="G424" t="s">
        <v>20</v>
      </c>
      <c r="H424">
        <f>IF(Table1[[#This Row],[backers_count]]&gt;0, Table1[[#This Row],[pledged]]/Table1[[#This Row],[backers_count]], 0)</f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8">
        <f>(((Table1[[#This Row],[launched_at]]/60)/60)/24)+DATE(1970,1,1)</f>
        <v>40285.208333333336</v>
      </c>
      <c r="N424">
        <v>1273208400</v>
      </c>
      <c r="O424" s="8">
        <f>(((Table1[[#This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tr">
        <f>_xlfn.TEXTBEFORE(Table1[[#This Row],[category &amp; sub-category]], "/")</f>
        <v>theater</v>
      </c>
      <c r="T424" t="str">
        <f>_xlfn.TEXTAFTER(Table1[[#This Row],[category &amp; sub-category]], "/")</f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Table1[[#This Row],[pledged]]/Table1[[#This Row],[goal]]</f>
        <v>0.10638024357239513</v>
      </c>
      <c r="G425" t="s">
        <v>14</v>
      </c>
      <c r="H425">
        <f>IF(Table1[[#This Row],[backers_count]]&gt;0, Table1[[#This Row],[pledged]]/Table1[[#This Row],[backers_count]], 0)</f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8">
        <f>(((Table1[[#This Row],[launched_at]]/60)/60)/24)+DATE(1970,1,1)</f>
        <v>40808.208333333336</v>
      </c>
      <c r="N425">
        <v>1316840400</v>
      </c>
      <c r="O425" s="8">
        <f>(((Table1[[#This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tr">
        <f>_xlfn.TEXTBEFORE(Table1[[#This Row],[category &amp; sub-category]], "/")</f>
        <v>food</v>
      </c>
      <c r="T425" t="str">
        <f>_xlfn.TEXTAFTER(Table1[[#This Row],[category &amp; sub-category]], "/")</f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Table1[[#This Row],[pledged]]/Table1[[#This Row],[goal]]</f>
        <v>0.40470588235294119</v>
      </c>
      <c r="G426" t="s">
        <v>14</v>
      </c>
      <c r="H426">
        <f>IF(Table1[[#This Row],[backers_count]]&gt;0, Table1[[#This Row],[pledged]]/Table1[[#This Row],[backers_count]], 0)</f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8">
        <f>(((Table1[[#This Row],[launched_at]]/60)/60)/24)+DATE(1970,1,1)</f>
        <v>43208.208333333328</v>
      </c>
      <c r="N426">
        <v>1524546000</v>
      </c>
      <c r="O426" s="8">
        <f>(((Table1[[#This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tr">
        <f>_xlfn.TEXTBEFORE(Table1[[#This Row],[category &amp; sub-category]], "/")</f>
        <v>music</v>
      </c>
      <c r="T426" t="str">
        <f>_xlfn.TEXTAFTER(Table1[[#This Row],[category &amp; sub-category]], "/")</f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Table1[[#This Row],[pledged]]/Table1[[#This Row],[goal]]</f>
        <v>2.8766666666666665</v>
      </c>
      <c r="G427" t="s">
        <v>20</v>
      </c>
      <c r="H427">
        <f>IF(Table1[[#This Row],[backers_count]]&gt;0, Table1[[#This Row],[pledged]]/Table1[[#This Row],[backers_count]], 0)</f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8">
        <f>(((Table1[[#This Row],[launched_at]]/60)/60)/24)+DATE(1970,1,1)</f>
        <v>42213.208333333328</v>
      </c>
      <c r="N427">
        <v>1438578000</v>
      </c>
      <c r="O427" s="8">
        <f>(((Table1[[#This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tr">
        <f>_xlfn.TEXTBEFORE(Table1[[#This Row],[category &amp; sub-category]], "/")</f>
        <v>photography</v>
      </c>
      <c r="T427" t="str">
        <f>_xlfn.TEXTAFTER(Table1[[#This Row],[category &amp; sub-category]], "/")</f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Table1[[#This Row],[pledged]]/Table1[[#This Row],[goal]]</f>
        <v>5.7294444444444448</v>
      </c>
      <c r="G428" t="s">
        <v>20</v>
      </c>
      <c r="H428">
        <f>IF(Table1[[#This Row],[backers_count]]&gt;0, Table1[[#This Row],[pledged]]/Table1[[#This Row],[backers_count]], 0)</f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8">
        <f>(((Table1[[#This Row],[launched_at]]/60)/60)/24)+DATE(1970,1,1)</f>
        <v>41332.25</v>
      </c>
      <c r="N428">
        <v>1362549600</v>
      </c>
      <c r="O428" s="8">
        <f>(((Table1[[#This Row],[deadline]]/60)/60)/24)+DATE(1970,1,1)</f>
        <v>41339.25</v>
      </c>
      <c r="P428" t="b">
        <v>0</v>
      </c>
      <c r="Q428" t="b">
        <v>0</v>
      </c>
      <c r="R428" t="s">
        <v>33</v>
      </c>
      <c r="S428" t="str">
        <f>_xlfn.TEXTBEFORE(Table1[[#This Row],[category &amp; sub-category]], "/")</f>
        <v>theater</v>
      </c>
      <c r="T428" t="str">
        <f>_xlfn.TEXTAFTER(Table1[[#This Row],[category &amp; sub-category]], "/")</f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Table1[[#This Row],[pledged]]/Table1[[#This Row],[goal]]</f>
        <v>1.1290429799426933</v>
      </c>
      <c r="G429" t="s">
        <v>20</v>
      </c>
      <c r="H429">
        <f>IF(Table1[[#This Row],[backers_count]]&gt;0, Table1[[#This Row],[pledged]]/Table1[[#This Row],[backers_count]], 0)</f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8">
        <f>(((Table1[[#This Row],[launched_at]]/60)/60)/24)+DATE(1970,1,1)</f>
        <v>41895.208333333336</v>
      </c>
      <c r="N429">
        <v>1413349200</v>
      </c>
      <c r="O429" s="8">
        <f>(((Table1[[#This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tr">
        <f>_xlfn.TEXTBEFORE(Table1[[#This Row],[category &amp; sub-category]], "/")</f>
        <v>theater</v>
      </c>
      <c r="T429" t="str">
        <f>_xlfn.TEXTAFTER(Table1[[#This Row],[category &amp; sub-category]], "/")</f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Table1[[#This Row],[pledged]]/Table1[[#This Row],[goal]]</f>
        <v>0.46387573964497042</v>
      </c>
      <c r="G430" t="s">
        <v>14</v>
      </c>
      <c r="H430">
        <f>IF(Table1[[#This Row],[backers_count]]&gt;0, Table1[[#This Row],[pledged]]/Table1[[#This Row],[backers_count]], 0)</f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8">
        <f>(((Table1[[#This Row],[launched_at]]/60)/60)/24)+DATE(1970,1,1)</f>
        <v>40585.25</v>
      </c>
      <c r="N430">
        <v>1298008800</v>
      </c>
      <c r="O430" s="8">
        <f>(((Table1[[#This Row],[deadline]]/60)/60)/24)+DATE(1970,1,1)</f>
        <v>40592.25</v>
      </c>
      <c r="P430" t="b">
        <v>0</v>
      </c>
      <c r="Q430" t="b">
        <v>0</v>
      </c>
      <c r="R430" t="s">
        <v>71</v>
      </c>
      <c r="S430" t="str">
        <f>_xlfn.TEXTBEFORE(Table1[[#This Row],[category &amp; sub-category]], "/")</f>
        <v>film &amp; video</v>
      </c>
      <c r="T430" t="str">
        <f>_xlfn.TEXTAFTER(Table1[[#This Row],[category &amp; sub-category]], "/")</f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Table1[[#This Row],[pledged]]/Table1[[#This Row],[goal]]</f>
        <v>0.90675916230366493</v>
      </c>
      <c r="G431" t="s">
        <v>74</v>
      </c>
      <c r="H431">
        <f>IF(Table1[[#This Row],[backers_count]]&gt;0, Table1[[#This Row],[pledged]]/Table1[[#This Row],[backers_count]], 0)</f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8">
        <f>(((Table1[[#This Row],[launched_at]]/60)/60)/24)+DATE(1970,1,1)</f>
        <v>41680.25</v>
      </c>
      <c r="N431">
        <v>1394427600</v>
      </c>
      <c r="O431" s="8">
        <f>(((Table1[[#This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tr">
        <f>_xlfn.TEXTBEFORE(Table1[[#This Row],[category &amp; sub-category]], "/")</f>
        <v>photography</v>
      </c>
      <c r="T431" t="str">
        <f>_xlfn.TEXTAFTER(Table1[[#This Row],[category &amp; sub-category]], "/")</f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Table1[[#This Row],[pledged]]/Table1[[#This Row],[goal]]</f>
        <v>0.67740740740740746</v>
      </c>
      <c r="G432" t="s">
        <v>14</v>
      </c>
      <c r="H432">
        <f>IF(Table1[[#This Row],[backers_count]]&gt;0, Table1[[#This Row],[pledged]]/Table1[[#This Row],[backers_count]], 0)</f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8">
        <f>(((Table1[[#This Row],[launched_at]]/60)/60)/24)+DATE(1970,1,1)</f>
        <v>43737.208333333328</v>
      </c>
      <c r="N432">
        <v>1572670800</v>
      </c>
      <c r="O432" s="8">
        <f>(((Table1[[#This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tr">
        <f>_xlfn.TEXTBEFORE(Table1[[#This Row],[category &amp; sub-category]], "/")</f>
        <v>theater</v>
      </c>
      <c r="T432" t="str">
        <f>_xlfn.TEXTAFTER(Table1[[#This Row],[category &amp; sub-category]], "/")</f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Table1[[#This Row],[pledged]]/Table1[[#This Row],[goal]]</f>
        <v>1.9249019607843136</v>
      </c>
      <c r="G433" t="s">
        <v>20</v>
      </c>
      <c r="H433">
        <f>IF(Table1[[#This Row],[backers_count]]&gt;0, Table1[[#This Row],[pledged]]/Table1[[#This Row],[backers_count]], 0)</f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8">
        <f>(((Table1[[#This Row],[launched_at]]/60)/60)/24)+DATE(1970,1,1)</f>
        <v>43273.208333333328</v>
      </c>
      <c r="N433">
        <v>1531112400</v>
      </c>
      <c r="O433" s="8">
        <f>(((Table1[[#This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tr">
        <f>_xlfn.TEXTBEFORE(Table1[[#This Row],[category &amp; sub-category]], "/")</f>
        <v>theater</v>
      </c>
      <c r="T433" t="str">
        <f>_xlfn.TEXTAFTER(Table1[[#This Row],[category &amp; sub-category]], "/")</f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Table1[[#This Row],[pledged]]/Table1[[#This Row],[goal]]</f>
        <v>0.82714285714285718</v>
      </c>
      <c r="G434" t="s">
        <v>14</v>
      </c>
      <c r="H434">
        <f>IF(Table1[[#This Row],[backers_count]]&gt;0, Table1[[#This Row],[pledged]]/Table1[[#This Row],[backers_count]], 0)</f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8">
        <f>(((Table1[[#This Row],[launched_at]]/60)/60)/24)+DATE(1970,1,1)</f>
        <v>41761.208333333336</v>
      </c>
      <c r="N434">
        <v>1400734800</v>
      </c>
      <c r="O434" s="8">
        <f>(((Table1[[#This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tr">
        <f>_xlfn.TEXTBEFORE(Table1[[#This Row],[category &amp; sub-category]], "/")</f>
        <v>theater</v>
      </c>
      <c r="T434" t="str">
        <f>_xlfn.TEXTAFTER(Table1[[#This Row],[category &amp; sub-category]], "/")</f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Table1[[#This Row],[pledged]]/Table1[[#This Row],[goal]]</f>
        <v>0.54163920922570019</v>
      </c>
      <c r="G435" t="s">
        <v>14</v>
      </c>
      <c r="H435">
        <f>IF(Table1[[#This Row],[backers_count]]&gt;0, Table1[[#This Row],[pledged]]/Table1[[#This Row],[backers_count]], 0)</f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8">
        <f>(((Table1[[#This Row],[launched_at]]/60)/60)/24)+DATE(1970,1,1)</f>
        <v>41603.25</v>
      </c>
      <c r="N435">
        <v>1386741600</v>
      </c>
      <c r="O435" s="8">
        <f>(((Table1[[#This Row],[deadline]]/60)/60)/24)+DATE(1970,1,1)</f>
        <v>41619.25</v>
      </c>
      <c r="P435" t="b">
        <v>0</v>
      </c>
      <c r="Q435" t="b">
        <v>1</v>
      </c>
      <c r="R435" t="s">
        <v>42</v>
      </c>
      <c r="S435" t="str">
        <f>_xlfn.TEXTBEFORE(Table1[[#This Row],[category &amp; sub-category]], "/")</f>
        <v>film &amp; video</v>
      </c>
      <c r="T435" t="str">
        <f>_xlfn.TEXTAFTER(Table1[[#This Row],[category &amp; sub-category]], "/")</f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Table1[[#This Row],[pledged]]/Table1[[#This Row],[goal]]</f>
        <v>0.16722222222222222</v>
      </c>
      <c r="G436" t="s">
        <v>74</v>
      </c>
      <c r="H436">
        <f>IF(Table1[[#This Row],[backers_count]]&gt;0, Table1[[#This Row],[pledged]]/Table1[[#This Row],[backers_count]], 0)</f>
        <v>90.3</v>
      </c>
      <c r="I436">
        <v>10</v>
      </c>
      <c r="J436" t="s">
        <v>15</v>
      </c>
      <c r="K436" t="s">
        <v>16</v>
      </c>
      <c r="L436">
        <v>1480572000</v>
      </c>
      <c r="M436" s="8">
        <f>(((Table1[[#This Row],[launched_at]]/60)/60)/24)+DATE(1970,1,1)</f>
        <v>42705.25</v>
      </c>
      <c r="N436">
        <v>1481781600</v>
      </c>
      <c r="O436" s="8">
        <f>(((Table1[[#This Row],[deadline]]/60)/60)/24)+DATE(1970,1,1)</f>
        <v>42719.25</v>
      </c>
      <c r="P436" t="b">
        <v>1</v>
      </c>
      <c r="Q436" t="b">
        <v>0</v>
      </c>
      <c r="R436" t="s">
        <v>33</v>
      </c>
      <c r="S436" t="str">
        <f>_xlfn.TEXTBEFORE(Table1[[#This Row],[category &amp; sub-category]], "/")</f>
        <v>theater</v>
      </c>
      <c r="T436" t="str">
        <f>_xlfn.TEXTAFTER(Table1[[#This Row],[category &amp; sub-category]], "/")</f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Table1[[#This Row],[pledged]]/Table1[[#This Row],[goal]]</f>
        <v>1.168766404199475</v>
      </c>
      <c r="G437" t="s">
        <v>20</v>
      </c>
      <c r="H437">
        <f>IF(Table1[[#This Row],[backers_count]]&gt;0, Table1[[#This Row],[pledged]]/Table1[[#This Row],[backers_count]], 0)</f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8">
        <f>(((Table1[[#This Row],[launched_at]]/60)/60)/24)+DATE(1970,1,1)</f>
        <v>41988.25</v>
      </c>
      <c r="N437">
        <v>1419660000</v>
      </c>
      <c r="O437" s="8">
        <f>(((Table1[[#This Row],[deadline]]/60)/60)/24)+DATE(1970,1,1)</f>
        <v>42000.25</v>
      </c>
      <c r="P437" t="b">
        <v>0</v>
      </c>
      <c r="Q437" t="b">
        <v>1</v>
      </c>
      <c r="R437" t="s">
        <v>33</v>
      </c>
      <c r="S437" t="str">
        <f>_xlfn.TEXTBEFORE(Table1[[#This Row],[category &amp; sub-category]], "/")</f>
        <v>theater</v>
      </c>
      <c r="T437" t="str">
        <f>_xlfn.TEXTAFTER(Table1[[#This Row],[category &amp; sub-category]], "/")</f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Table1[[#This Row],[pledged]]/Table1[[#This Row],[goal]]</f>
        <v>10.521538461538462</v>
      </c>
      <c r="G438" t="s">
        <v>20</v>
      </c>
      <c r="H438">
        <f>IF(Table1[[#This Row],[backers_count]]&gt;0, Table1[[#This Row],[pledged]]/Table1[[#This Row],[backers_count]], 0)</f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8">
        <f>(((Table1[[#This Row],[launched_at]]/60)/60)/24)+DATE(1970,1,1)</f>
        <v>43575.208333333328</v>
      </c>
      <c r="N438">
        <v>1555822800</v>
      </c>
      <c r="O438" s="8">
        <f>(((Table1[[#This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tr">
        <f>_xlfn.TEXTBEFORE(Table1[[#This Row],[category &amp; sub-category]], "/")</f>
        <v>music</v>
      </c>
      <c r="T438" t="str">
        <f>_xlfn.TEXTAFTER(Table1[[#This Row],[category &amp; sub-category]], "/")</f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Table1[[#This Row],[pledged]]/Table1[[#This Row],[goal]]</f>
        <v>1.2307407407407407</v>
      </c>
      <c r="G439" t="s">
        <v>20</v>
      </c>
      <c r="H439">
        <f>IF(Table1[[#This Row],[backers_count]]&gt;0, Table1[[#This Row],[pledged]]/Table1[[#This Row],[backers_count]], 0)</f>
        <v>51.921875</v>
      </c>
      <c r="I439">
        <v>192</v>
      </c>
      <c r="J439" t="s">
        <v>21</v>
      </c>
      <c r="K439" t="s">
        <v>22</v>
      </c>
      <c r="L439">
        <v>1442120400</v>
      </c>
      <c r="M439" s="8">
        <f>(((Table1[[#This Row],[launched_at]]/60)/60)/24)+DATE(1970,1,1)</f>
        <v>42260.208333333328</v>
      </c>
      <c r="N439">
        <v>1442379600</v>
      </c>
      <c r="O439" s="8">
        <f>(((Table1[[#This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tr">
        <f>_xlfn.TEXTBEFORE(Table1[[#This Row],[category &amp; sub-category]], "/")</f>
        <v>film &amp; video</v>
      </c>
      <c r="T439" t="str">
        <f>_xlfn.TEXTAFTER(Table1[[#This Row],[category &amp; sub-category]], "/")</f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Table1[[#This Row],[pledged]]/Table1[[#This Row],[goal]]</f>
        <v>1.7863855421686747</v>
      </c>
      <c r="G440" t="s">
        <v>20</v>
      </c>
      <c r="H440">
        <f>IF(Table1[[#This Row],[backers_count]]&gt;0, Table1[[#This Row],[pledged]]/Table1[[#This Row],[backers_count]], 0)</f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8">
        <f>(((Table1[[#This Row],[launched_at]]/60)/60)/24)+DATE(1970,1,1)</f>
        <v>41337.25</v>
      </c>
      <c r="N440">
        <v>1364965200</v>
      </c>
      <c r="O440" s="8">
        <f>(((Table1[[#This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tr">
        <f>_xlfn.TEXTBEFORE(Table1[[#This Row],[category &amp; sub-category]], "/")</f>
        <v>theater</v>
      </c>
      <c r="T440" t="str">
        <f>_xlfn.TEXTAFTER(Table1[[#This Row],[category &amp; sub-category]], "/")</f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Table1[[#This Row],[pledged]]/Table1[[#This Row],[goal]]</f>
        <v>3.5528169014084505</v>
      </c>
      <c r="G441" t="s">
        <v>20</v>
      </c>
      <c r="H441">
        <f>IF(Table1[[#This Row],[backers_count]]&gt;0, Table1[[#This Row],[pledged]]/Table1[[#This Row],[backers_count]], 0)</f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8">
        <f>(((Table1[[#This Row],[launched_at]]/60)/60)/24)+DATE(1970,1,1)</f>
        <v>42680.208333333328</v>
      </c>
      <c r="N441">
        <v>1479016800</v>
      </c>
      <c r="O441" s="8">
        <f>(((Table1[[#This Row],[deadline]]/60)/60)/24)+DATE(1970,1,1)</f>
        <v>42687.25</v>
      </c>
      <c r="P441" t="b">
        <v>0</v>
      </c>
      <c r="Q441" t="b">
        <v>0</v>
      </c>
      <c r="R441" t="s">
        <v>474</v>
      </c>
      <c r="S441" t="str">
        <f>_xlfn.TEXTBEFORE(Table1[[#This Row],[category &amp; sub-category]], "/")</f>
        <v>film &amp; video</v>
      </c>
      <c r="T441" t="str">
        <f>_xlfn.TEXTAFTER(Table1[[#This Row],[category &amp; sub-category]], "/")</f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Table1[[#This Row],[pledged]]/Table1[[#This Row],[goal]]</f>
        <v>1.6190634146341463</v>
      </c>
      <c r="G442" t="s">
        <v>20</v>
      </c>
      <c r="H442">
        <f>IF(Table1[[#This Row],[backers_count]]&gt;0, Table1[[#This Row],[pledged]]/Table1[[#This Row],[backers_count]], 0)</f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8">
        <f>(((Table1[[#This Row],[launched_at]]/60)/60)/24)+DATE(1970,1,1)</f>
        <v>42916.208333333328</v>
      </c>
      <c r="N442">
        <v>1499662800</v>
      </c>
      <c r="O442" s="8">
        <f>(((Table1[[#This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tr">
        <f>_xlfn.TEXTBEFORE(Table1[[#This Row],[category &amp; sub-category]], "/")</f>
        <v>film &amp; video</v>
      </c>
      <c r="T442" t="str">
        <f>_xlfn.TEXTAFTER(Table1[[#This Row],[category &amp; sub-category]], "/")</f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Table1[[#This Row],[pledged]]/Table1[[#This Row],[goal]]</f>
        <v>0.24914285714285714</v>
      </c>
      <c r="G443" t="s">
        <v>14</v>
      </c>
      <c r="H443">
        <f>IF(Table1[[#This Row],[backers_count]]&gt;0, Table1[[#This Row],[pledged]]/Table1[[#This Row],[backers_count]], 0)</f>
        <v>54.5</v>
      </c>
      <c r="I443">
        <v>32</v>
      </c>
      <c r="J443" t="s">
        <v>21</v>
      </c>
      <c r="K443" t="s">
        <v>22</v>
      </c>
      <c r="L443">
        <v>1335416400</v>
      </c>
      <c r="M443" s="8">
        <f>(((Table1[[#This Row],[launched_at]]/60)/60)/24)+DATE(1970,1,1)</f>
        <v>41025.208333333336</v>
      </c>
      <c r="N443">
        <v>1337835600</v>
      </c>
      <c r="O443" s="8">
        <f>(((Table1[[#This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tr">
        <f>_xlfn.TEXTBEFORE(Table1[[#This Row],[category &amp; sub-category]], "/")</f>
        <v>technology</v>
      </c>
      <c r="T443" t="str">
        <f>_xlfn.TEXTAFTER(Table1[[#This Row],[category &amp; sub-category]], "/")</f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Table1[[#This Row],[pledged]]/Table1[[#This Row],[goal]]</f>
        <v>1.9872222222222222</v>
      </c>
      <c r="G444" t="s">
        <v>20</v>
      </c>
      <c r="H444">
        <f>IF(Table1[[#This Row],[backers_count]]&gt;0, Table1[[#This Row],[pledged]]/Table1[[#This Row],[backers_count]], 0)</f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8">
        <f>(((Table1[[#This Row],[launched_at]]/60)/60)/24)+DATE(1970,1,1)</f>
        <v>42980.208333333328</v>
      </c>
      <c r="N444">
        <v>1505710800</v>
      </c>
      <c r="O444" s="8">
        <f>(((Table1[[#This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tr">
        <f>_xlfn.TEXTBEFORE(Table1[[#This Row],[category &amp; sub-category]], "/")</f>
        <v>theater</v>
      </c>
      <c r="T444" t="str">
        <f>_xlfn.TEXTAFTER(Table1[[#This Row],[category &amp; sub-category]], "/")</f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Table1[[#This Row],[pledged]]/Table1[[#This Row],[goal]]</f>
        <v>0.34752688172043011</v>
      </c>
      <c r="G445" t="s">
        <v>74</v>
      </c>
      <c r="H445">
        <f>IF(Table1[[#This Row],[backers_count]]&gt;0, Table1[[#This Row],[pledged]]/Table1[[#This Row],[backers_count]], 0)</f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8">
        <f>(((Table1[[#This Row],[launched_at]]/60)/60)/24)+DATE(1970,1,1)</f>
        <v>40451.208333333336</v>
      </c>
      <c r="N445">
        <v>1287464400</v>
      </c>
      <c r="O445" s="8">
        <f>(((Table1[[#This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tr">
        <f>_xlfn.TEXTBEFORE(Table1[[#This Row],[category &amp; sub-category]], "/")</f>
        <v>theater</v>
      </c>
      <c r="T445" t="str">
        <f>_xlfn.TEXTAFTER(Table1[[#This Row],[category &amp; sub-category]], "/")</f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Table1[[#This Row],[pledged]]/Table1[[#This Row],[goal]]</f>
        <v>1.7641935483870967</v>
      </c>
      <c r="G446" t="s">
        <v>20</v>
      </c>
      <c r="H446">
        <f>IF(Table1[[#This Row],[backers_count]]&gt;0, Table1[[#This Row],[pledged]]/Table1[[#This Row],[backers_count]], 0)</f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8">
        <f>(((Table1[[#This Row],[launched_at]]/60)/60)/24)+DATE(1970,1,1)</f>
        <v>40748.208333333336</v>
      </c>
      <c r="N446">
        <v>1311656400</v>
      </c>
      <c r="O446" s="8">
        <f>(((Table1[[#This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tr">
        <f>_xlfn.TEXTBEFORE(Table1[[#This Row],[category &amp; sub-category]], "/")</f>
        <v>music</v>
      </c>
      <c r="T446" t="str">
        <f>_xlfn.TEXTAFTER(Table1[[#This Row],[category &amp; sub-category]], "/")</f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Table1[[#This Row],[pledged]]/Table1[[#This Row],[goal]]</f>
        <v>5.1138095238095236</v>
      </c>
      <c r="G447" t="s">
        <v>20</v>
      </c>
      <c r="H447">
        <f>IF(Table1[[#This Row],[backers_count]]&gt;0, Table1[[#This Row],[pledged]]/Table1[[#This Row],[backers_count]], 0)</f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8">
        <f>(((Table1[[#This Row],[launched_at]]/60)/60)/24)+DATE(1970,1,1)</f>
        <v>40515.25</v>
      </c>
      <c r="N447">
        <v>1293170400</v>
      </c>
      <c r="O447" s="8">
        <f>(((Table1[[#This Row],[deadline]]/60)/60)/24)+DATE(1970,1,1)</f>
        <v>40536.25</v>
      </c>
      <c r="P447" t="b">
        <v>0</v>
      </c>
      <c r="Q447" t="b">
        <v>1</v>
      </c>
      <c r="R447" t="s">
        <v>33</v>
      </c>
      <c r="S447" t="str">
        <f>_xlfn.TEXTBEFORE(Table1[[#This Row],[category &amp; sub-category]], "/")</f>
        <v>theater</v>
      </c>
      <c r="T447" t="str">
        <f>_xlfn.TEXTAFTER(Table1[[#This Row],[category &amp; sub-category]], "/")</f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Table1[[#This Row],[pledged]]/Table1[[#This Row],[goal]]</f>
        <v>0.82044117647058823</v>
      </c>
      <c r="G448" t="s">
        <v>14</v>
      </c>
      <c r="H448">
        <f>IF(Table1[[#This Row],[backers_count]]&gt;0, Table1[[#This Row],[pledged]]/Table1[[#This Row],[backers_count]], 0)</f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8">
        <f>(((Table1[[#This Row],[launched_at]]/60)/60)/24)+DATE(1970,1,1)</f>
        <v>41261.25</v>
      </c>
      <c r="N448">
        <v>1355983200</v>
      </c>
      <c r="O448" s="8">
        <f>(((Table1[[#This Row],[deadline]]/60)/60)/24)+DATE(1970,1,1)</f>
        <v>41263.25</v>
      </c>
      <c r="P448" t="b">
        <v>0</v>
      </c>
      <c r="Q448" t="b">
        <v>0</v>
      </c>
      <c r="R448" t="s">
        <v>65</v>
      </c>
      <c r="S448" t="str">
        <f>_xlfn.TEXTBEFORE(Table1[[#This Row],[category &amp; sub-category]], "/")</f>
        <v>technology</v>
      </c>
      <c r="T448" t="str">
        <f>_xlfn.TEXTAFTER(Table1[[#This Row],[category &amp; sub-category]], "/")</f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Table1[[#This Row],[pledged]]/Table1[[#This Row],[goal]]</f>
        <v>0.24326030927835052</v>
      </c>
      <c r="G449" t="s">
        <v>74</v>
      </c>
      <c r="H449">
        <f>IF(Table1[[#This Row],[backers_count]]&gt;0, Table1[[#This Row],[pledged]]/Table1[[#This Row],[backers_count]], 0)</f>
        <v>86</v>
      </c>
      <c r="I449">
        <v>439</v>
      </c>
      <c r="J449" t="s">
        <v>40</v>
      </c>
      <c r="K449" t="s">
        <v>41</v>
      </c>
      <c r="L449">
        <v>1513663200</v>
      </c>
      <c r="M449" s="8">
        <f>(((Table1[[#This Row],[launched_at]]/60)/60)/24)+DATE(1970,1,1)</f>
        <v>43088.25</v>
      </c>
      <c r="N449">
        <v>1515045600</v>
      </c>
      <c r="O449" s="8">
        <f>(((Table1[[#This Row],[deadline]]/60)/60)/24)+DATE(1970,1,1)</f>
        <v>43104.25</v>
      </c>
      <c r="P449" t="b">
        <v>0</v>
      </c>
      <c r="Q449" t="b">
        <v>0</v>
      </c>
      <c r="R449" t="s">
        <v>269</v>
      </c>
      <c r="S449" t="str">
        <f>_xlfn.TEXTBEFORE(Table1[[#This Row],[category &amp; sub-category]], "/")</f>
        <v>film &amp; video</v>
      </c>
      <c r="T449" t="str">
        <f>_xlfn.TEXTAFTER(Table1[[#This Row],[category &amp; sub-category]], "/")</f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Table1[[#This Row],[pledged]]/Table1[[#This Row],[goal]]</f>
        <v>0.50482758620689661</v>
      </c>
      <c r="G450" t="s">
        <v>14</v>
      </c>
      <c r="H450">
        <f>IF(Table1[[#This Row],[backers_count]]&gt;0, Table1[[#This Row],[pledged]]/Table1[[#This Row],[backers_count]], 0)</f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8">
        <f>(((Table1[[#This Row],[launched_at]]/60)/60)/24)+DATE(1970,1,1)</f>
        <v>41378.208333333336</v>
      </c>
      <c r="N450">
        <v>1366088400</v>
      </c>
      <c r="O450" s="8">
        <f>(((Table1[[#This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tr">
        <f>_xlfn.TEXTBEFORE(Table1[[#This Row],[category &amp; sub-category]], "/")</f>
        <v>games</v>
      </c>
      <c r="T450" t="str">
        <f>_xlfn.TEXTAFTER(Table1[[#This Row],[category &amp; sub-category]], "/")</f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Table1[[#This Row],[pledged]]/Table1[[#This Row],[goal]]</f>
        <v>9.67</v>
      </c>
      <c r="G451" t="s">
        <v>20</v>
      </c>
      <c r="H451">
        <f>IF(Table1[[#This Row],[backers_count]]&gt;0, Table1[[#This Row],[pledged]]/Table1[[#This Row],[backers_count]], 0)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8">
        <f>(((Table1[[#This Row],[launched_at]]/60)/60)/24)+DATE(1970,1,1)</f>
        <v>43530.25</v>
      </c>
      <c r="N451">
        <v>1553317200</v>
      </c>
      <c r="O451" s="8">
        <f>(((Table1[[#This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tr">
        <f>_xlfn.TEXTBEFORE(Table1[[#This Row],[category &amp; sub-category]], "/")</f>
        <v>games</v>
      </c>
      <c r="T451" t="str">
        <f>_xlfn.TEXTAFTER(Table1[[#This Row],[category &amp; sub-category]], 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Table1[[#This Row],[pledged]]/Table1[[#This Row],[goal]]</f>
        <v>0.04</v>
      </c>
      <c r="G452" t="s">
        <v>14</v>
      </c>
      <c r="H452">
        <f>IF(Table1[[#This Row],[backers_count]]&gt;0, Table1[[#This Row],[pledged]]/Table1[[#This Row],[backers_count]], 0)</f>
        <v>4</v>
      </c>
      <c r="I452">
        <v>1</v>
      </c>
      <c r="J452" t="s">
        <v>15</v>
      </c>
      <c r="K452" t="s">
        <v>16</v>
      </c>
      <c r="L452">
        <v>1540098000</v>
      </c>
      <c r="M452" s="8">
        <f>(((Table1[[#This Row],[launched_at]]/60)/60)/24)+DATE(1970,1,1)</f>
        <v>43394.208333333328</v>
      </c>
      <c r="N452">
        <v>1542088800</v>
      </c>
      <c r="O452" s="8">
        <f>(((Table1[[#This Row],[deadline]]/60)/60)/24)+DATE(1970,1,1)</f>
        <v>43417.25</v>
      </c>
      <c r="P452" t="b">
        <v>0</v>
      </c>
      <c r="Q452" t="b">
        <v>0</v>
      </c>
      <c r="R452" t="s">
        <v>71</v>
      </c>
      <c r="S452" t="str">
        <f>_xlfn.TEXTBEFORE(Table1[[#This Row],[category &amp; sub-category]], "/")</f>
        <v>film &amp; video</v>
      </c>
      <c r="T452" t="str">
        <f>_xlfn.TEXTAFTER(Table1[[#This Row],[category &amp; sub-category]], "/")</f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Table1[[#This Row],[pledged]]/Table1[[#This Row],[goal]]</f>
        <v>1.2284501347708894</v>
      </c>
      <c r="G453" t="s">
        <v>20</v>
      </c>
      <c r="H453">
        <f>IF(Table1[[#This Row],[backers_count]]&gt;0, Table1[[#This Row],[pledged]]/Table1[[#This Row],[backers_count]], 0)</f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8">
        <f>(((Table1[[#This Row],[launched_at]]/60)/60)/24)+DATE(1970,1,1)</f>
        <v>42935.208333333328</v>
      </c>
      <c r="N453">
        <v>1503118800</v>
      </c>
      <c r="O453" s="8">
        <f>(((Table1[[#This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tr">
        <f>_xlfn.TEXTBEFORE(Table1[[#This Row],[category &amp; sub-category]], "/")</f>
        <v>music</v>
      </c>
      <c r="T453" t="str">
        <f>_xlfn.TEXTAFTER(Table1[[#This Row],[category &amp; sub-category]], "/")</f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Table1[[#This Row],[pledged]]/Table1[[#This Row],[goal]]</f>
        <v>0.63437500000000002</v>
      </c>
      <c r="G454" t="s">
        <v>14</v>
      </c>
      <c r="H454">
        <f>IF(Table1[[#This Row],[backers_count]]&gt;0, Table1[[#This Row],[pledged]]/Table1[[#This Row],[backers_count]], 0)</f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8">
        <f>(((Table1[[#This Row],[launched_at]]/60)/60)/24)+DATE(1970,1,1)</f>
        <v>40365.208333333336</v>
      </c>
      <c r="N454">
        <v>1278478800</v>
      </c>
      <c r="O454" s="8">
        <f>(((Table1[[#This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tr">
        <f>_xlfn.TEXTBEFORE(Table1[[#This Row],[category &amp; sub-category]], "/")</f>
        <v>film &amp; video</v>
      </c>
      <c r="T454" t="str">
        <f>_xlfn.TEXTAFTER(Table1[[#This Row],[category &amp; sub-category]], "/")</f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Table1[[#This Row],[pledged]]/Table1[[#This Row],[goal]]</f>
        <v>0.56331688596491225</v>
      </c>
      <c r="G455" t="s">
        <v>14</v>
      </c>
      <c r="H455">
        <f>IF(Table1[[#This Row],[backers_count]]&gt;0, Table1[[#This Row],[pledged]]/Table1[[#This Row],[backers_count]], 0)</f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8">
        <f>(((Table1[[#This Row],[launched_at]]/60)/60)/24)+DATE(1970,1,1)</f>
        <v>42705.25</v>
      </c>
      <c r="N455">
        <v>1484114400</v>
      </c>
      <c r="O455" s="8">
        <f>(((Table1[[#This Row],[deadline]]/60)/60)/24)+DATE(1970,1,1)</f>
        <v>42746.25</v>
      </c>
      <c r="P455" t="b">
        <v>0</v>
      </c>
      <c r="Q455" t="b">
        <v>0</v>
      </c>
      <c r="R455" t="s">
        <v>474</v>
      </c>
      <c r="S455" t="str">
        <f>_xlfn.TEXTBEFORE(Table1[[#This Row],[category &amp; sub-category]], "/")</f>
        <v>film &amp; video</v>
      </c>
      <c r="T455" t="str">
        <f>_xlfn.TEXTAFTER(Table1[[#This Row],[category &amp; sub-category]], "/")</f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Table1[[#This Row],[pledged]]/Table1[[#This Row],[goal]]</f>
        <v>0.44074999999999998</v>
      </c>
      <c r="G456" t="s">
        <v>14</v>
      </c>
      <c r="H456">
        <f>IF(Table1[[#This Row],[backers_count]]&gt;0, Table1[[#This Row],[pledged]]/Table1[[#This Row],[backers_count]], 0)</f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8">
        <f>(((Table1[[#This Row],[launched_at]]/60)/60)/24)+DATE(1970,1,1)</f>
        <v>41568.208333333336</v>
      </c>
      <c r="N456">
        <v>1385445600</v>
      </c>
      <c r="O456" s="8">
        <f>(((Table1[[#This Row],[deadline]]/60)/60)/24)+DATE(1970,1,1)</f>
        <v>41604.25</v>
      </c>
      <c r="P456" t="b">
        <v>0</v>
      </c>
      <c r="Q456" t="b">
        <v>1</v>
      </c>
      <c r="R456" t="s">
        <v>53</v>
      </c>
      <c r="S456" t="str">
        <f>_xlfn.TEXTBEFORE(Table1[[#This Row],[category &amp; sub-category]], "/")</f>
        <v>film &amp; video</v>
      </c>
      <c r="T456" t="str">
        <f>_xlfn.TEXTAFTER(Table1[[#This Row],[category &amp; sub-category]], "/")</f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Table1[[#This Row],[pledged]]/Table1[[#This Row],[goal]]</f>
        <v>1.1837253218884121</v>
      </c>
      <c r="G457" t="s">
        <v>20</v>
      </c>
      <c r="H457">
        <f>IF(Table1[[#This Row],[backers_count]]&gt;0, Table1[[#This Row],[pledged]]/Table1[[#This Row],[backers_count]], 0)</f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8">
        <f>(((Table1[[#This Row],[launched_at]]/60)/60)/24)+DATE(1970,1,1)</f>
        <v>40809.208333333336</v>
      </c>
      <c r="N457">
        <v>1318741200</v>
      </c>
      <c r="O457" s="8">
        <f>(((Table1[[#This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tr">
        <f>_xlfn.TEXTBEFORE(Table1[[#This Row],[category &amp; sub-category]], "/")</f>
        <v>theater</v>
      </c>
      <c r="T457" t="str">
        <f>_xlfn.TEXTAFTER(Table1[[#This Row],[category &amp; sub-category]], "/")</f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Table1[[#This Row],[pledged]]/Table1[[#This Row],[goal]]</f>
        <v>1.041243169398907</v>
      </c>
      <c r="G458" t="s">
        <v>20</v>
      </c>
      <c r="H458">
        <f>IF(Table1[[#This Row],[backers_count]]&gt;0, Table1[[#This Row],[pledged]]/Table1[[#This Row],[backers_count]], 0)</f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8">
        <f>(((Table1[[#This Row],[launched_at]]/60)/60)/24)+DATE(1970,1,1)</f>
        <v>43141.25</v>
      </c>
      <c r="N458">
        <v>1518242400</v>
      </c>
      <c r="O458" s="8">
        <f>(((Table1[[#This Row],[deadline]]/60)/60)/24)+DATE(1970,1,1)</f>
        <v>43141.25</v>
      </c>
      <c r="P458" t="b">
        <v>0</v>
      </c>
      <c r="Q458" t="b">
        <v>1</v>
      </c>
      <c r="R458" t="s">
        <v>60</v>
      </c>
      <c r="S458" t="str">
        <f>_xlfn.TEXTBEFORE(Table1[[#This Row],[category &amp; sub-category]], "/")</f>
        <v>music</v>
      </c>
      <c r="T458" t="str">
        <f>_xlfn.TEXTAFTER(Table1[[#This Row],[category &amp; sub-category]], "/")</f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Table1[[#This Row],[pledged]]/Table1[[#This Row],[goal]]</f>
        <v>0.26640000000000003</v>
      </c>
      <c r="G459" t="s">
        <v>14</v>
      </c>
      <c r="H459">
        <f>IF(Table1[[#This Row],[backers_count]]&gt;0, Table1[[#This Row],[pledged]]/Table1[[#This Row],[backers_count]], 0)</f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8">
        <f>(((Table1[[#This Row],[launched_at]]/60)/60)/24)+DATE(1970,1,1)</f>
        <v>42657.208333333328</v>
      </c>
      <c r="N459">
        <v>1476594000</v>
      </c>
      <c r="O459" s="8">
        <f>(((Table1[[#This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tr">
        <f>_xlfn.TEXTBEFORE(Table1[[#This Row],[category &amp; sub-category]], "/")</f>
        <v>theater</v>
      </c>
      <c r="T459" t="str">
        <f>_xlfn.TEXTAFTER(Table1[[#This Row],[category &amp; sub-category]], "/")</f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Table1[[#This Row],[pledged]]/Table1[[#This Row],[goal]]</f>
        <v>3.5120118343195266</v>
      </c>
      <c r="G460" t="s">
        <v>20</v>
      </c>
      <c r="H460">
        <f>IF(Table1[[#This Row],[backers_count]]&gt;0, Table1[[#This Row],[pledged]]/Table1[[#This Row],[backers_count]], 0)</f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8">
        <f>(((Table1[[#This Row],[launched_at]]/60)/60)/24)+DATE(1970,1,1)</f>
        <v>40265.208333333336</v>
      </c>
      <c r="N460">
        <v>1273554000</v>
      </c>
      <c r="O460" s="8">
        <f>(((Table1[[#This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tr">
        <f>_xlfn.TEXTBEFORE(Table1[[#This Row],[category &amp; sub-category]], "/")</f>
        <v>theater</v>
      </c>
      <c r="T460" t="str">
        <f>_xlfn.TEXTAFTER(Table1[[#This Row],[category &amp; sub-category]], "/")</f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Table1[[#This Row],[pledged]]/Table1[[#This Row],[goal]]</f>
        <v>0.90063492063492068</v>
      </c>
      <c r="G461" t="s">
        <v>14</v>
      </c>
      <c r="H461">
        <f>IF(Table1[[#This Row],[backers_count]]&gt;0, Table1[[#This Row],[pledged]]/Table1[[#This Row],[backers_count]], 0)</f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8">
        <f>(((Table1[[#This Row],[launched_at]]/60)/60)/24)+DATE(1970,1,1)</f>
        <v>42001.25</v>
      </c>
      <c r="N461">
        <v>1421906400</v>
      </c>
      <c r="O461" s="8">
        <f>(((Table1[[#This Row],[deadline]]/60)/60)/24)+DATE(1970,1,1)</f>
        <v>42026.25</v>
      </c>
      <c r="P461" t="b">
        <v>0</v>
      </c>
      <c r="Q461" t="b">
        <v>0</v>
      </c>
      <c r="R461" t="s">
        <v>42</v>
      </c>
      <c r="S461" t="str">
        <f>_xlfn.TEXTBEFORE(Table1[[#This Row],[category &amp; sub-category]], "/")</f>
        <v>film &amp; video</v>
      </c>
      <c r="T461" t="str">
        <f>_xlfn.TEXTAFTER(Table1[[#This Row],[category &amp; sub-category]], "/")</f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Table1[[#This Row],[pledged]]/Table1[[#This Row],[goal]]</f>
        <v>1.7162500000000001</v>
      </c>
      <c r="G462" t="s">
        <v>20</v>
      </c>
      <c r="H462">
        <f>IF(Table1[[#This Row],[backers_count]]&gt;0, Table1[[#This Row],[pledged]]/Table1[[#This Row],[backers_count]], 0)</f>
        <v>82.38</v>
      </c>
      <c r="I462">
        <v>50</v>
      </c>
      <c r="J462" t="s">
        <v>21</v>
      </c>
      <c r="K462" t="s">
        <v>22</v>
      </c>
      <c r="L462">
        <v>1281330000</v>
      </c>
      <c r="M462" s="8">
        <f>(((Table1[[#This Row],[launched_at]]/60)/60)/24)+DATE(1970,1,1)</f>
        <v>40399.208333333336</v>
      </c>
      <c r="N462">
        <v>1281589200</v>
      </c>
      <c r="O462" s="8">
        <f>(((Table1[[#This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tr">
        <f>_xlfn.TEXTBEFORE(Table1[[#This Row],[category &amp; sub-category]], "/")</f>
        <v>theater</v>
      </c>
      <c r="T462" t="str">
        <f>_xlfn.TEXTAFTER(Table1[[#This Row],[category &amp; sub-category]], "/")</f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Table1[[#This Row],[pledged]]/Table1[[#This Row],[goal]]</f>
        <v>1.4104655870445344</v>
      </c>
      <c r="G463" t="s">
        <v>20</v>
      </c>
      <c r="H463">
        <f>IF(Table1[[#This Row],[backers_count]]&gt;0, Table1[[#This Row],[pledged]]/Table1[[#This Row],[backers_count]], 0)</f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8">
        <f>(((Table1[[#This Row],[launched_at]]/60)/60)/24)+DATE(1970,1,1)</f>
        <v>41757.208333333336</v>
      </c>
      <c r="N463">
        <v>1400389200</v>
      </c>
      <c r="O463" s="8">
        <f>(((Table1[[#This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tr">
        <f>_xlfn.TEXTBEFORE(Table1[[#This Row],[category &amp; sub-category]], "/")</f>
        <v>film &amp; video</v>
      </c>
      <c r="T463" t="str">
        <f>_xlfn.TEXTAFTER(Table1[[#This Row],[category &amp; sub-category]], "/")</f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Table1[[#This Row],[pledged]]/Table1[[#This Row],[goal]]</f>
        <v>0.30579449152542371</v>
      </c>
      <c r="G464" t="s">
        <v>14</v>
      </c>
      <c r="H464">
        <f>IF(Table1[[#This Row],[backers_count]]&gt;0, Table1[[#This Row],[pledged]]/Table1[[#This Row],[backers_count]], 0)</f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8">
        <f>(((Table1[[#This Row],[launched_at]]/60)/60)/24)+DATE(1970,1,1)</f>
        <v>41304.25</v>
      </c>
      <c r="N464">
        <v>1362808800</v>
      </c>
      <c r="O464" s="8">
        <f>(((Table1[[#This Row],[deadline]]/60)/60)/24)+DATE(1970,1,1)</f>
        <v>41342.25</v>
      </c>
      <c r="P464" t="b">
        <v>0</v>
      </c>
      <c r="Q464" t="b">
        <v>0</v>
      </c>
      <c r="R464" t="s">
        <v>292</v>
      </c>
      <c r="S464" t="str">
        <f>_xlfn.TEXTBEFORE(Table1[[#This Row],[category &amp; sub-category]], "/")</f>
        <v>games</v>
      </c>
      <c r="T464" t="str">
        <f>_xlfn.TEXTAFTER(Table1[[#This Row],[category &amp; sub-category]], "/")</f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Table1[[#This Row],[pledged]]/Table1[[#This Row],[goal]]</f>
        <v>1.0816455696202532</v>
      </c>
      <c r="G465" t="s">
        <v>20</v>
      </c>
      <c r="H465">
        <f>IF(Table1[[#This Row],[backers_count]]&gt;0, Table1[[#This Row],[pledged]]/Table1[[#This Row],[backers_count]], 0)</f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8">
        <f>(((Table1[[#This Row],[launched_at]]/60)/60)/24)+DATE(1970,1,1)</f>
        <v>41639.25</v>
      </c>
      <c r="N465">
        <v>1388815200</v>
      </c>
      <c r="O465" s="8">
        <f>(((Table1[[#This Row],[deadline]]/60)/60)/24)+DATE(1970,1,1)</f>
        <v>41643.25</v>
      </c>
      <c r="P465" t="b">
        <v>0</v>
      </c>
      <c r="Q465" t="b">
        <v>0</v>
      </c>
      <c r="R465" t="s">
        <v>71</v>
      </c>
      <c r="S465" t="str">
        <f>_xlfn.TEXTBEFORE(Table1[[#This Row],[category &amp; sub-category]], "/")</f>
        <v>film &amp; video</v>
      </c>
      <c r="T465" t="str">
        <f>_xlfn.TEXTAFTER(Table1[[#This Row],[category &amp; sub-category]], "/")</f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Table1[[#This Row],[pledged]]/Table1[[#This Row],[goal]]</f>
        <v>1.3345505617977529</v>
      </c>
      <c r="G466" t="s">
        <v>20</v>
      </c>
      <c r="H466">
        <f>IF(Table1[[#This Row],[backers_count]]&gt;0, Table1[[#This Row],[pledged]]/Table1[[#This Row],[backers_count]], 0)</f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8">
        <f>(((Table1[[#This Row],[launched_at]]/60)/60)/24)+DATE(1970,1,1)</f>
        <v>43142.25</v>
      </c>
      <c r="N466">
        <v>1519538400</v>
      </c>
      <c r="O466" s="8">
        <f>(((Table1[[#This Row],[deadline]]/60)/60)/24)+DATE(1970,1,1)</f>
        <v>43156.25</v>
      </c>
      <c r="P466" t="b">
        <v>0</v>
      </c>
      <c r="Q466" t="b">
        <v>0</v>
      </c>
      <c r="R466" t="s">
        <v>33</v>
      </c>
      <c r="S466" t="str">
        <f>_xlfn.TEXTBEFORE(Table1[[#This Row],[category &amp; sub-category]], "/")</f>
        <v>theater</v>
      </c>
      <c r="T466" t="str">
        <f>_xlfn.TEXTAFTER(Table1[[#This Row],[category &amp; sub-category]], "/")</f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Table1[[#This Row],[pledged]]/Table1[[#This Row],[goal]]</f>
        <v>1.8785106382978722</v>
      </c>
      <c r="G467" t="s">
        <v>20</v>
      </c>
      <c r="H467">
        <f>IF(Table1[[#This Row],[backers_count]]&gt;0, Table1[[#This Row],[pledged]]/Table1[[#This Row],[backers_count]], 0)</f>
        <v>110.3625</v>
      </c>
      <c r="I467">
        <v>80</v>
      </c>
      <c r="J467" t="s">
        <v>21</v>
      </c>
      <c r="K467" t="s">
        <v>22</v>
      </c>
      <c r="L467">
        <v>1517032800</v>
      </c>
      <c r="M467" s="8">
        <f>(((Table1[[#This Row],[launched_at]]/60)/60)/24)+DATE(1970,1,1)</f>
        <v>43127.25</v>
      </c>
      <c r="N467">
        <v>1517810400</v>
      </c>
      <c r="O467" s="8">
        <f>(((Table1[[#This Row],[deadline]]/60)/60)/24)+DATE(1970,1,1)</f>
        <v>43136.25</v>
      </c>
      <c r="P467" t="b">
        <v>0</v>
      </c>
      <c r="Q467" t="b">
        <v>0</v>
      </c>
      <c r="R467" t="s">
        <v>206</v>
      </c>
      <c r="S467" t="str">
        <f>_xlfn.TEXTBEFORE(Table1[[#This Row],[category &amp; sub-category]], "/")</f>
        <v>publishing</v>
      </c>
      <c r="T467" t="str">
        <f>_xlfn.TEXTAFTER(Table1[[#This Row],[category &amp; sub-category]], "/")</f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Table1[[#This Row],[pledged]]/Table1[[#This Row],[goal]]</f>
        <v>3.32</v>
      </c>
      <c r="G468" t="s">
        <v>20</v>
      </c>
      <c r="H468">
        <f>IF(Table1[[#This Row],[backers_count]]&gt;0, Table1[[#This Row],[pledged]]/Table1[[#This Row],[backers_count]], 0)</f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8">
        <f>(((Table1[[#This Row],[launched_at]]/60)/60)/24)+DATE(1970,1,1)</f>
        <v>41409.208333333336</v>
      </c>
      <c r="N468">
        <v>1370581200</v>
      </c>
      <c r="O468" s="8">
        <f>(((Table1[[#This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tr">
        <f>_xlfn.TEXTBEFORE(Table1[[#This Row],[category &amp; sub-category]], "/")</f>
        <v>technology</v>
      </c>
      <c r="T468" t="str">
        <f>_xlfn.TEXTAFTER(Table1[[#This Row],[category &amp; sub-category]], "/")</f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Table1[[#This Row],[pledged]]/Table1[[#This Row],[goal]]</f>
        <v>5.7521428571428572</v>
      </c>
      <c r="G469" t="s">
        <v>20</v>
      </c>
      <c r="H469">
        <f>IF(Table1[[#This Row],[backers_count]]&gt;0, Table1[[#This Row],[pledged]]/Table1[[#This Row],[backers_count]], 0)</f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8">
        <f>(((Table1[[#This Row],[launched_at]]/60)/60)/24)+DATE(1970,1,1)</f>
        <v>42331.25</v>
      </c>
      <c r="N469">
        <v>1448863200</v>
      </c>
      <c r="O469" s="8">
        <f>(((Table1[[#This Row],[deadline]]/60)/60)/24)+DATE(1970,1,1)</f>
        <v>42338.25</v>
      </c>
      <c r="P469" t="b">
        <v>0</v>
      </c>
      <c r="Q469" t="b">
        <v>1</v>
      </c>
      <c r="R469" t="s">
        <v>28</v>
      </c>
      <c r="S469" t="str">
        <f>_xlfn.TEXTBEFORE(Table1[[#This Row],[category &amp; sub-category]], "/")</f>
        <v>technology</v>
      </c>
      <c r="T469" t="str">
        <f>_xlfn.TEXTAFTER(Table1[[#This Row],[category &amp; sub-category]], "/")</f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Table1[[#This Row],[pledged]]/Table1[[#This Row],[goal]]</f>
        <v>0.40500000000000003</v>
      </c>
      <c r="G470" t="s">
        <v>14</v>
      </c>
      <c r="H470">
        <f>IF(Table1[[#This Row],[backers_count]]&gt;0, Table1[[#This Row],[pledged]]/Table1[[#This Row],[backers_count]], 0)</f>
        <v>101.25</v>
      </c>
      <c r="I470">
        <v>16</v>
      </c>
      <c r="J470" t="s">
        <v>21</v>
      </c>
      <c r="K470" t="s">
        <v>22</v>
      </c>
      <c r="L470">
        <v>1555218000</v>
      </c>
      <c r="M470" s="8">
        <f>(((Table1[[#This Row],[launched_at]]/60)/60)/24)+DATE(1970,1,1)</f>
        <v>43569.208333333328</v>
      </c>
      <c r="N470">
        <v>1556600400</v>
      </c>
      <c r="O470" s="8">
        <f>(((Table1[[#This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tr">
        <f>_xlfn.TEXTBEFORE(Table1[[#This Row],[category &amp; sub-category]], "/")</f>
        <v>theater</v>
      </c>
      <c r="T470" t="str">
        <f>_xlfn.TEXTAFTER(Table1[[#This Row],[category &amp; sub-category]], "/")</f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Table1[[#This Row],[pledged]]/Table1[[#This Row],[goal]]</f>
        <v>1.8442857142857143</v>
      </c>
      <c r="G471" t="s">
        <v>20</v>
      </c>
      <c r="H471">
        <f>IF(Table1[[#This Row],[backers_count]]&gt;0, Table1[[#This Row],[pledged]]/Table1[[#This Row],[backers_count]], 0)</f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8">
        <f>(((Table1[[#This Row],[launched_at]]/60)/60)/24)+DATE(1970,1,1)</f>
        <v>42142.208333333328</v>
      </c>
      <c r="N471">
        <v>1432098000</v>
      </c>
      <c r="O471" s="8">
        <f>(((Table1[[#This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tr">
        <f>_xlfn.TEXTBEFORE(Table1[[#This Row],[category &amp; sub-category]], "/")</f>
        <v>film &amp; video</v>
      </c>
      <c r="T471" t="str">
        <f>_xlfn.TEXTAFTER(Table1[[#This Row],[category &amp; sub-category]], "/")</f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Table1[[#This Row],[pledged]]/Table1[[#This Row],[goal]]</f>
        <v>2.8580555555555556</v>
      </c>
      <c r="G472" t="s">
        <v>20</v>
      </c>
      <c r="H472">
        <f>IF(Table1[[#This Row],[backers_count]]&gt;0, Table1[[#This Row],[pledged]]/Table1[[#This Row],[backers_count]], 0)</f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8">
        <f>(((Table1[[#This Row],[launched_at]]/60)/60)/24)+DATE(1970,1,1)</f>
        <v>42716.25</v>
      </c>
      <c r="N472">
        <v>1482127200</v>
      </c>
      <c r="O472" s="8">
        <f>(((Table1[[#This Row],[deadline]]/60)/60)/24)+DATE(1970,1,1)</f>
        <v>42723.25</v>
      </c>
      <c r="P472" t="b">
        <v>0</v>
      </c>
      <c r="Q472" t="b">
        <v>0</v>
      </c>
      <c r="R472" t="s">
        <v>65</v>
      </c>
      <c r="S472" t="str">
        <f>_xlfn.TEXTBEFORE(Table1[[#This Row],[category &amp; sub-category]], "/")</f>
        <v>technology</v>
      </c>
      <c r="T472" t="str">
        <f>_xlfn.TEXTAFTER(Table1[[#This Row],[category &amp; sub-category]], "/")</f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Table1[[#This Row],[pledged]]/Table1[[#This Row],[goal]]</f>
        <v>3.19</v>
      </c>
      <c r="G473" t="s">
        <v>20</v>
      </c>
      <c r="H473">
        <f>IF(Table1[[#This Row],[backers_count]]&gt;0, Table1[[#This Row],[pledged]]/Table1[[#This Row],[backers_count]], 0)</f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8">
        <f>(((Table1[[#This Row],[launched_at]]/60)/60)/24)+DATE(1970,1,1)</f>
        <v>41031.208333333336</v>
      </c>
      <c r="N473">
        <v>1335934800</v>
      </c>
      <c r="O473" s="8">
        <f>(((Table1[[#This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tr">
        <f>_xlfn.TEXTBEFORE(Table1[[#This Row],[category &amp; sub-category]], "/")</f>
        <v>food</v>
      </c>
      <c r="T473" t="str">
        <f>_xlfn.TEXTAFTER(Table1[[#This Row],[category &amp; sub-category]], "/")</f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Table1[[#This Row],[pledged]]/Table1[[#This Row],[goal]]</f>
        <v>0.39234070221066319</v>
      </c>
      <c r="G474" t="s">
        <v>14</v>
      </c>
      <c r="H474">
        <f>IF(Table1[[#This Row],[backers_count]]&gt;0, Table1[[#This Row],[pledged]]/Table1[[#This Row],[backers_count]], 0)</f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8">
        <f>(((Table1[[#This Row],[launched_at]]/60)/60)/24)+DATE(1970,1,1)</f>
        <v>43535.208333333328</v>
      </c>
      <c r="N474">
        <v>1556946000</v>
      </c>
      <c r="O474" s="8">
        <f>(((Table1[[#This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tr">
        <f>_xlfn.TEXTBEFORE(Table1[[#This Row],[category &amp; sub-category]], "/")</f>
        <v>music</v>
      </c>
      <c r="T474" t="str">
        <f>_xlfn.TEXTAFTER(Table1[[#This Row],[category &amp; sub-category]], "/")</f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Table1[[#This Row],[pledged]]/Table1[[#This Row],[goal]]</f>
        <v>1.7814000000000001</v>
      </c>
      <c r="G475" t="s">
        <v>20</v>
      </c>
      <c r="H475">
        <f>IF(Table1[[#This Row],[backers_count]]&gt;0, Table1[[#This Row],[pledged]]/Table1[[#This Row],[backers_count]], 0)</f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8">
        <f>(((Table1[[#This Row],[launched_at]]/60)/60)/24)+DATE(1970,1,1)</f>
        <v>43277.208333333328</v>
      </c>
      <c r="N475">
        <v>1530075600</v>
      </c>
      <c r="O475" s="8">
        <f>(((Table1[[#This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tr">
        <f>_xlfn.TEXTBEFORE(Table1[[#This Row],[category &amp; sub-category]], "/")</f>
        <v>music</v>
      </c>
      <c r="T475" t="str">
        <f>_xlfn.TEXTAFTER(Table1[[#This Row],[category &amp; sub-category]], "/")</f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Table1[[#This Row],[pledged]]/Table1[[#This Row],[goal]]</f>
        <v>3.6515</v>
      </c>
      <c r="G476" t="s">
        <v>20</v>
      </c>
      <c r="H476">
        <f>IF(Table1[[#This Row],[backers_count]]&gt;0, Table1[[#This Row],[pledged]]/Table1[[#This Row],[backers_count]], 0)</f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8">
        <f>(((Table1[[#This Row],[launched_at]]/60)/60)/24)+DATE(1970,1,1)</f>
        <v>41989.25</v>
      </c>
      <c r="N476">
        <v>1418796000</v>
      </c>
      <c r="O476" s="8">
        <f>(((Table1[[#This Row],[deadline]]/60)/60)/24)+DATE(1970,1,1)</f>
        <v>41990.25</v>
      </c>
      <c r="P476" t="b">
        <v>0</v>
      </c>
      <c r="Q476" t="b">
        <v>0</v>
      </c>
      <c r="R476" t="s">
        <v>269</v>
      </c>
      <c r="S476" t="str">
        <f>_xlfn.TEXTBEFORE(Table1[[#This Row],[category &amp; sub-category]], "/")</f>
        <v>film &amp; video</v>
      </c>
      <c r="T476" t="str">
        <f>_xlfn.TEXTAFTER(Table1[[#This Row],[category &amp; sub-category]], "/")</f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Table1[[#This Row],[pledged]]/Table1[[#This Row],[goal]]</f>
        <v>1.1394594594594594</v>
      </c>
      <c r="G477" t="s">
        <v>20</v>
      </c>
      <c r="H477">
        <f>IF(Table1[[#This Row],[backers_count]]&gt;0, Table1[[#This Row],[pledged]]/Table1[[#This Row],[backers_count]], 0)</f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8">
        <f>(((Table1[[#This Row],[launched_at]]/60)/60)/24)+DATE(1970,1,1)</f>
        <v>41450.208333333336</v>
      </c>
      <c r="N477">
        <v>1372482000</v>
      </c>
      <c r="O477" s="8">
        <f>(((Table1[[#This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tr">
        <f>_xlfn.TEXTBEFORE(Table1[[#This Row],[category &amp; sub-category]], "/")</f>
        <v>publishing</v>
      </c>
      <c r="T477" t="str">
        <f>_xlfn.TEXTAFTER(Table1[[#This Row],[category &amp; sub-category]], "/")</f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Table1[[#This Row],[pledged]]/Table1[[#This Row],[goal]]</f>
        <v>0.29828720626631855</v>
      </c>
      <c r="G478" t="s">
        <v>14</v>
      </c>
      <c r="H478">
        <f>IF(Table1[[#This Row],[backers_count]]&gt;0, Table1[[#This Row],[pledged]]/Table1[[#This Row],[backers_count]], 0)</f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8">
        <f>(((Table1[[#This Row],[launched_at]]/60)/60)/24)+DATE(1970,1,1)</f>
        <v>43322.208333333328</v>
      </c>
      <c r="N478">
        <v>1534395600</v>
      </c>
      <c r="O478" s="8">
        <f>(((Table1[[#This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tr">
        <f>_xlfn.TEXTBEFORE(Table1[[#This Row],[category &amp; sub-category]], "/")</f>
        <v>publishing</v>
      </c>
      <c r="T478" t="str">
        <f>_xlfn.TEXTAFTER(Table1[[#This Row],[category &amp; sub-category]], "/")</f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Table1[[#This Row],[pledged]]/Table1[[#This Row],[goal]]</f>
        <v>0.54270588235294115</v>
      </c>
      <c r="G479" t="s">
        <v>14</v>
      </c>
      <c r="H479">
        <f>IF(Table1[[#This Row],[backers_count]]&gt;0, Table1[[#This Row],[pledged]]/Table1[[#This Row],[backers_count]], 0)</f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8">
        <f>(((Table1[[#This Row],[launched_at]]/60)/60)/24)+DATE(1970,1,1)</f>
        <v>40720.208333333336</v>
      </c>
      <c r="N479">
        <v>1311397200</v>
      </c>
      <c r="O479" s="8">
        <f>(((Table1[[#This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tr">
        <f>_xlfn.TEXTBEFORE(Table1[[#This Row],[category &amp; sub-category]], "/")</f>
        <v>film &amp; video</v>
      </c>
      <c r="T479" t="str">
        <f>_xlfn.TEXTAFTER(Table1[[#This Row],[category &amp; sub-category]], "/")</f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Table1[[#This Row],[pledged]]/Table1[[#This Row],[goal]]</f>
        <v>2.3634156976744185</v>
      </c>
      <c r="G480" t="s">
        <v>20</v>
      </c>
      <c r="H480">
        <f>IF(Table1[[#This Row],[backers_count]]&gt;0, Table1[[#This Row],[pledged]]/Table1[[#This Row],[backers_count]], 0)</f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8">
        <f>(((Table1[[#This Row],[launched_at]]/60)/60)/24)+DATE(1970,1,1)</f>
        <v>42072.208333333328</v>
      </c>
      <c r="N480">
        <v>1426914000</v>
      </c>
      <c r="O480" s="8">
        <f>(((Table1[[#This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tr">
        <f>_xlfn.TEXTBEFORE(Table1[[#This Row],[category &amp; sub-category]], "/")</f>
        <v>technology</v>
      </c>
      <c r="T480" t="str">
        <f>_xlfn.TEXTAFTER(Table1[[#This Row],[category &amp; sub-category]], "/")</f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Table1[[#This Row],[pledged]]/Table1[[#This Row],[goal]]</f>
        <v>5.1291666666666664</v>
      </c>
      <c r="G481" t="s">
        <v>20</v>
      </c>
      <c r="H481">
        <f>IF(Table1[[#This Row],[backers_count]]&gt;0, Table1[[#This Row],[pledged]]/Table1[[#This Row],[backers_count]], 0)</f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8">
        <f>(((Table1[[#This Row],[launched_at]]/60)/60)/24)+DATE(1970,1,1)</f>
        <v>42945.208333333328</v>
      </c>
      <c r="N481">
        <v>1501477200</v>
      </c>
      <c r="O481" s="8">
        <f>(((Table1[[#This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tr">
        <f>_xlfn.TEXTBEFORE(Table1[[#This Row],[category &amp; sub-category]], "/")</f>
        <v>food</v>
      </c>
      <c r="T481" t="str">
        <f>_xlfn.TEXTAFTER(Table1[[#This Row],[category &amp; sub-category]], "/")</f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Table1[[#This Row],[pledged]]/Table1[[#This Row],[goal]]</f>
        <v>1.0065116279069768</v>
      </c>
      <c r="G482" t="s">
        <v>20</v>
      </c>
      <c r="H482">
        <f>IF(Table1[[#This Row],[backers_count]]&gt;0, Table1[[#This Row],[pledged]]/Table1[[#This Row],[backers_count]], 0)</f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8">
        <f>(((Table1[[#This Row],[launched_at]]/60)/60)/24)+DATE(1970,1,1)</f>
        <v>40248.25</v>
      </c>
      <c r="N482">
        <v>1269061200</v>
      </c>
      <c r="O482" s="8">
        <f>(((Table1[[#This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tr">
        <f>_xlfn.TEXTBEFORE(Table1[[#This Row],[category &amp; sub-category]], "/")</f>
        <v>photography</v>
      </c>
      <c r="T482" t="str">
        <f>_xlfn.TEXTAFTER(Table1[[#This Row],[category &amp; sub-category]], "/")</f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Table1[[#This Row],[pledged]]/Table1[[#This Row],[goal]]</f>
        <v>0.81348423194303154</v>
      </c>
      <c r="G483" t="s">
        <v>14</v>
      </c>
      <c r="H483">
        <f>IF(Table1[[#This Row],[backers_count]]&gt;0, Table1[[#This Row],[pledged]]/Table1[[#This Row],[backers_count]], 0)</f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8">
        <f>(((Table1[[#This Row],[launched_at]]/60)/60)/24)+DATE(1970,1,1)</f>
        <v>41913.208333333336</v>
      </c>
      <c r="N483">
        <v>1415772000</v>
      </c>
      <c r="O483" s="8">
        <f>(((Table1[[#This Row],[deadline]]/60)/60)/24)+DATE(1970,1,1)</f>
        <v>41955.25</v>
      </c>
      <c r="P483" t="b">
        <v>0</v>
      </c>
      <c r="Q483" t="b">
        <v>1</v>
      </c>
      <c r="R483" t="s">
        <v>33</v>
      </c>
      <c r="S483" t="str">
        <f>_xlfn.TEXTBEFORE(Table1[[#This Row],[category &amp; sub-category]], "/")</f>
        <v>theater</v>
      </c>
      <c r="T483" t="str">
        <f>_xlfn.TEXTAFTER(Table1[[#This Row],[category &amp; sub-category]], "/")</f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Table1[[#This Row],[pledged]]/Table1[[#This Row],[goal]]</f>
        <v>0.16404761904761905</v>
      </c>
      <c r="G484" t="s">
        <v>14</v>
      </c>
      <c r="H484">
        <f>IF(Table1[[#This Row],[backers_count]]&gt;0, Table1[[#This Row],[pledged]]/Table1[[#This Row],[backers_count]], 0)</f>
        <v>76.555555555555557</v>
      </c>
      <c r="I484">
        <v>9</v>
      </c>
      <c r="J484" t="s">
        <v>21</v>
      </c>
      <c r="K484" t="s">
        <v>22</v>
      </c>
      <c r="L484">
        <v>1330063200</v>
      </c>
      <c r="M484" s="8">
        <f>(((Table1[[#This Row],[launched_at]]/60)/60)/24)+DATE(1970,1,1)</f>
        <v>40963.25</v>
      </c>
      <c r="N484">
        <v>1331013600</v>
      </c>
      <c r="O484" s="8">
        <f>(((Table1[[#This Row],[deadline]]/60)/60)/24)+DATE(1970,1,1)</f>
        <v>40974.25</v>
      </c>
      <c r="P484" t="b">
        <v>0</v>
      </c>
      <c r="Q484" t="b">
        <v>1</v>
      </c>
      <c r="R484" t="s">
        <v>119</v>
      </c>
      <c r="S484" t="str">
        <f>_xlfn.TEXTBEFORE(Table1[[#This Row],[category &amp; sub-category]], "/")</f>
        <v>publishing</v>
      </c>
      <c r="T484" t="str">
        <f>_xlfn.TEXTAFTER(Table1[[#This Row],[category &amp; sub-category]], "/")</f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Table1[[#This Row],[pledged]]/Table1[[#This Row],[goal]]</f>
        <v>0.52774617067833696</v>
      </c>
      <c r="G485" t="s">
        <v>14</v>
      </c>
      <c r="H485">
        <f>IF(Table1[[#This Row],[backers_count]]&gt;0, Table1[[#This Row],[pledged]]/Table1[[#This Row],[backers_count]], 0)</f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8">
        <f>(((Table1[[#This Row],[launched_at]]/60)/60)/24)+DATE(1970,1,1)</f>
        <v>43811.25</v>
      </c>
      <c r="N485">
        <v>1576735200</v>
      </c>
      <c r="O485" s="8">
        <f>(((Table1[[#This Row],[deadline]]/60)/60)/24)+DATE(1970,1,1)</f>
        <v>43818.25</v>
      </c>
      <c r="P485" t="b">
        <v>0</v>
      </c>
      <c r="Q485" t="b">
        <v>0</v>
      </c>
      <c r="R485" t="s">
        <v>33</v>
      </c>
      <c r="S485" t="str">
        <f>_xlfn.TEXTBEFORE(Table1[[#This Row],[category &amp; sub-category]], "/")</f>
        <v>theater</v>
      </c>
      <c r="T485" t="str">
        <f>_xlfn.TEXTAFTER(Table1[[#This Row],[category &amp; sub-category]], "/")</f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Table1[[#This Row],[pledged]]/Table1[[#This Row],[goal]]</f>
        <v>2.6020608108108108</v>
      </c>
      <c r="G486" t="s">
        <v>20</v>
      </c>
      <c r="H486">
        <f>IF(Table1[[#This Row],[backers_count]]&gt;0, Table1[[#This Row],[pledged]]/Table1[[#This Row],[backers_count]], 0)</f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8">
        <f>(((Table1[[#This Row],[launched_at]]/60)/60)/24)+DATE(1970,1,1)</f>
        <v>41855.208333333336</v>
      </c>
      <c r="N486">
        <v>1411362000</v>
      </c>
      <c r="O486" s="8">
        <f>(((Table1[[#This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tr">
        <f>_xlfn.TEXTBEFORE(Table1[[#This Row],[category &amp; sub-category]], "/")</f>
        <v>food</v>
      </c>
      <c r="T486" t="str">
        <f>_xlfn.TEXTAFTER(Table1[[#This Row],[category &amp; sub-category]], "/")</f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Table1[[#This Row],[pledged]]/Table1[[#This Row],[goal]]</f>
        <v>0.30732891832229581</v>
      </c>
      <c r="G487" t="s">
        <v>14</v>
      </c>
      <c r="H487">
        <f>IF(Table1[[#This Row],[backers_count]]&gt;0, Table1[[#This Row],[pledged]]/Table1[[#This Row],[backers_count]], 0)</f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8">
        <f>(((Table1[[#This Row],[launched_at]]/60)/60)/24)+DATE(1970,1,1)</f>
        <v>43626.208333333328</v>
      </c>
      <c r="N487">
        <v>1563685200</v>
      </c>
      <c r="O487" s="8">
        <f>(((Table1[[#This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tr">
        <f>_xlfn.TEXTBEFORE(Table1[[#This Row],[category &amp; sub-category]], "/")</f>
        <v>theater</v>
      </c>
      <c r="T487" t="str">
        <f>_xlfn.TEXTAFTER(Table1[[#This Row],[category &amp; sub-category]], "/")</f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Table1[[#This Row],[pledged]]/Table1[[#This Row],[goal]]</f>
        <v>0.13500000000000001</v>
      </c>
      <c r="G488" t="s">
        <v>14</v>
      </c>
      <c r="H488">
        <f>IF(Table1[[#This Row],[backers_count]]&gt;0, Table1[[#This Row],[pledged]]/Table1[[#This Row],[backers_count]], 0)</f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8">
        <f>(((Table1[[#This Row],[launched_at]]/60)/60)/24)+DATE(1970,1,1)</f>
        <v>43168.25</v>
      </c>
      <c r="N488">
        <v>1521867600</v>
      </c>
      <c r="O488" s="8">
        <f>(((Table1[[#This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tr">
        <f>_xlfn.TEXTBEFORE(Table1[[#This Row],[category &amp; sub-category]], "/")</f>
        <v>publishing</v>
      </c>
      <c r="T488" t="str">
        <f>_xlfn.TEXTAFTER(Table1[[#This Row],[category &amp; sub-category]], "/")</f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Table1[[#This Row],[pledged]]/Table1[[#This Row],[goal]]</f>
        <v>1.7862556663644606</v>
      </c>
      <c r="G489" t="s">
        <v>20</v>
      </c>
      <c r="H489">
        <f>IF(Table1[[#This Row],[backers_count]]&gt;0, Table1[[#This Row],[pledged]]/Table1[[#This Row],[backers_count]], 0)</f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8">
        <f>(((Table1[[#This Row],[launched_at]]/60)/60)/24)+DATE(1970,1,1)</f>
        <v>42845.208333333328</v>
      </c>
      <c r="N489">
        <v>1495515600</v>
      </c>
      <c r="O489" s="8">
        <f>(((Table1[[#This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tr">
        <f>_xlfn.TEXTBEFORE(Table1[[#This Row],[category &amp; sub-category]], "/")</f>
        <v>theater</v>
      </c>
      <c r="T489" t="str">
        <f>_xlfn.TEXTAFTER(Table1[[#This Row],[category &amp; sub-category]], "/")</f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Table1[[#This Row],[pledged]]/Table1[[#This Row],[goal]]</f>
        <v>2.2005660377358489</v>
      </c>
      <c r="G490" t="s">
        <v>20</v>
      </c>
      <c r="H490">
        <f>IF(Table1[[#This Row],[backers_count]]&gt;0, Table1[[#This Row],[pledged]]/Table1[[#This Row],[backers_count]], 0)</f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8">
        <f>(((Table1[[#This Row],[launched_at]]/60)/60)/24)+DATE(1970,1,1)</f>
        <v>42403.25</v>
      </c>
      <c r="N490">
        <v>1455948000</v>
      </c>
      <c r="O490" s="8">
        <f>(((Table1[[#This Row],[deadline]]/60)/60)/24)+DATE(1970,1,1)</f>
        <v>42420.25</v>
      </c>
      <c r="P490" t="b">
        <v>0</v>
      </c>
      <c r="Q490" t="b">
        <v>0</v>
      </c>
      <c r="R490" t="s">
        <v>33</v>
      </c>
      <c r="S490" t="str">
        <f>_xlfn.TEXTBEFORE(Table1[[#This Row],[category &amp; sub-category]], "/")</f>
        <v>theater</v>
      </c>
      <c r="T490" t="str">
        <f>_xlfn.TEXTAFTER(Table1[[#This Row],[category &amp; sub-category]], "/")</f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Table1[[#This Row],[pledged]]/Table1[[#This Row],[goal]]</f>
        <v>1.015108695652174</v>
      </c>
      <c r="G491" t="s">
        <v>20</v>
      </c>
      <c r="H491">
        <f>IF(Table1[[#This Row],[backers_count]]&gt;0, Table1[[#This Row],[pledged]]/Table1[[#This Row],[backers_count]], 0)</f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8">
        <f>(((Table1[[#This Row],[launched_at]]/60)/60)/24)+DATE(1970,1,1)</f>
        <v>40406.208333333336</v>
      </c>
      <c r="N491">
        <v>1282366800</v>
      </c>
      <c r="O491" s="8">
        <f>(((Table1[[#This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tr">
        <f>_xlfn.TEXTBEFORE(Table1[[#This Row],[category &amp; sub-category]], "/")</f>
        <v>technology</v>
      </c>
      <c r="T491" t="str">
        <f>_xlfn.TEXTAFTER(Table1[[#This Row],[category &amp; sub-category]], "/")</f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Table1[[#This Row],[pledged]]/Table1[[#This Row],[goal]]</f>
        <v>1.915</v>
      </c>
      <c r="G492" t="s">
        <v>20</v>
      </c>
      <c r="H492">
        <f>IF(Table1[[#This Row],[backers_count]]&gt;0, Table1[[#This Row],[pledged]]/Table1[[#This Row],[backers_count]], 0)</f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8">
        <f>(((Table1[[#This Row],[launched_at]]/60)/60)/24)+DATE(1970,1,1)</f>
        <v>43786.25</v>
      </c>
      <c r="N492">
        <v>1574575200</v>
      </c>
      <c r="O492" s="8">
        <f>(((Table1[[#This Row],[deadline]]/60)/60)/24)+DATE(1970,1,1)</f>
        <v>43793.25</v>
      </c>
      <c r="P492" t="b">
        <v>0</v>
      </c>
      <c r="Q492" t="b">
        <v>0</v>
      </c>
      <c r="R492" t="s">
        <v>1029</v>
      </c>
      <c r="S492" t="str">
        <f>_xlfn.TEXTBEFORE(Table1[[#This Row],[category &amp; sub-category]], "/")</f>
        <v>journalism</v>
      </c>
      <c r="T492" t="str">
        <f>_xlfn.TEXTAFTER(Table1[[#This Row],[category &amp; sub-category]], "/")</f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Table1[[#This Row],[pledged]]/Table1[[#This Row],[goal]]</f>
        <v>3.0534683098591549</v>
      </c>
      <c r="G493" t="s">
        <v>20</v>
      </c>
      <c r="H493">
        <f>IF(Table1[[#This Row],[backers_count]]&gt;0, Table1[[#This Row],[pledged]]/Table1[[#This Row],[backers_count]], 0)</f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8">
        <f>(((Table1[[#This Row],[launched_at]]/60)/60)/24)+DATE(1970,1,1)</f>
        <v>41456.208333333336</v>
      </c>
      <c r="N493">
        <v>1374901200</v>
      </c>
      <c r="O493" s="8">
        <f>(((Table1[[#This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tr">
        <f>_xlfn.TEXTBEFORE(Table1[[#This Row],[category &amp; sub-category]], "/")</f>
        <v>food</v>
      </c>
      <c r="T493" t="str">
        <f>_xlfn.TEXTAFTER(Table1[[#This Row],[category &amp; sub-category]], "/")</f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Table1[[#This Row],[pledged]]/Table1[[#This Row],[goal]]</f>
        <v>0.23995287958115183</v>
      </c>
      <c r="G494" t="s">
        <v>74</v>
      </c>
      <c r="H494">
        <f>IF(Table1[[#This Row],[backers_count]]&gt;0, Table1[[#This Row],[pledged]]/Table1[[#This Row],[backers_count]], 0)</f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8">
        <f>(((Table1[[#This Row],[launched_at]]/60)/60)/24)+DATE(1970,1,1)</f>
        <v>40336.208333333336</v>
      </c>
      <c r="N494">
        <v>1278910800</v>
      </c>
      <c r="O494" s="8">
        <f>(((Table1[[#This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tr">
        <f>_xlfn.TEXTBEFORE(Table1[[#This Row],[category &amp; sub-category]], "/")</f>
        <v>film &amp; video</v>
      </c>
      <c r="T494" t="str">
        <f>_xlfn.TEXTAFTER(Table1[[#This Row],[category &amp; sub-category]], "/")</f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Table1[[#This Row],[pledged]]/Table1[[#This Row],[goal]]</f>
        <v>7.2377777777777776</v>
      </c>
      <c r="G495" t="s">
        <v>20</v>
      </c>
      <c r="H495">
        <f>IF(Table1[[#This Row],[backers_count]]&gt;0, Table1[[#This Row],[pledged]]/Table1[[#This Row],[backers_count]], 0)</f>
        <v>101.78125</v>
      </c>
      <c r="I495">
        <v>64</v>
      </c>
      <c r="J495" t="s">
        <v>21</v>
      </c>
      <c r="K495" t="s">
        <v>22</v>
      </c>
      <c r="L495">
        <v>1561784400</v>
      </c>
      <c r="M495" s="8">
        <f>(((Table1[[#This Row],[launched_at]]/60)/60)/24)+DATE(1970,1,1)</f>
        <v>43645.208333333328</v>
      </c>
      <c r="N495">
        <v>1562907600</v>
      </c>
      <c r="O495" s="8">
        <f>(((Table1[[#This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tr">
        <f>_xlfn.TEXTBEFORE(Table1[[#This Row],[category &amp; sub-category]], "/")</f>
        <v>photography</v>
      </c>
      <c r="T495" t="str">
        <f>_xlfn.TEXTAFTER(Table1[[#This Row],[category &amp; sub-category]], "/")</f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Table1[[#This Row],[pledged]]/Table1[[#This Row],[goal]]</f>
        <v>5.4736000000000002</v>
      </c>
      <c r="G496" t="s">
        <v>20</v>
      </c>
      <c r="H496">
        <f>IF(Table1[[#This Row],[backers_count]]&gt;0, Table1[[#This Row],[pledged]]/Table1[[#This Row],[backers_count]], 0)</f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8">
        <f>(((Table1[[#This Row],[launched_at]]/60)/60)/24)+DATE(1970,1,1)</f>
        <v>40990.208333333336</v>
      </c>
      <c r="N496">
        <v>1332478800</v>
      </c>
      <c r="O496" s="8">
        <f>(((Table1[[#This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tr">
        <f>_xlfn.TEXTBEFORE(Table1[[#This Row],[category &amp; sub-category]], "/")</f>
        <v>technology</v>
      </c>
      <c r="T496" t="str">
        <f>_xlfn.TEXTAFTER(Table1[[#This Row],[category &amp; sub-category]], "/")</f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Table1[[#This Row],[pledged]]/Table1[[#This Row],[goal]]</f>
        <v>4.1449999999999996</v>
      </c>
      <c r="G497" t="s">
        <v>20</v>
      </c>
      <c r="H497">
        <f>IF(Table1[[#This Row],[backers_count]]&gt;0, Table1[[#This Row],[pledged]]/Table1[[#This Row],[backers_count]], 0)</f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8">
        <f>(((Table1[[#This Row],[launched_at]]/60)/60)/24)+DATE(1970,1,1)</f>
        <v>41800.208333333336</v>
      </c>
      <c r="N497">
        <v>1402722000</v>
      </c>
      <c r="O497" s="8">
        <f>(((Table1[[#This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tr">
        <f>_xlfn.TEXTBEFORE(Table1[[#This Row],[category &amp; sub-category]], "/")</f>
        <v>theater</v>
      </c>
      <c r="T497" t="str">
        <f>_xlfn.TEXTAFTER(Table1[[#This Row],[category &amp; sub-category]], "/")</f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Table1[[#This Row],[pledged]]/Table1[[#This Row],[goal]]</f>
        <v>9.0696409140369975E-3</v>
      </c>
      <c r="G498" t="s">
        <v>14</v>
      </c>
      <c r="H498">
        <f>IF(Table1[[#This Row],[backers_count]]&gt;0, Table1[[#This Row],[pledged]]/Table1[[#This Row],[backers_count]], 0)</f>
        <v>30.87037037037037</v>
      </c>
      <c r="I498">
        <v>54</v>
      </c>
      <c r="J498" t="s">
        <v>21</v>
      </c>
      <c r="K498" t="s">
        <v>22</v>
      </c>
      <c r="L498">
        <v>1495342800</v>
      </c>
      <c r="M498" s="8">
        <f>(((Table1[[#This Row],[launched_at]]/60)/60)/24)+DATE(1970,1,1)</f>
        <v>42876.208333333328</v>
      </c>
      <c r="N498">
        <v>1496811600</v>
      </c>
      <c r="O498" s="8">
        <f>(((Table1[[#This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tr">
        <f>_xlfn.TEXTBEFORE(Table1[[#This Row],[category &amp; sub-category]], "/")</f>
        <v>film &amp; video</v>
      </c>
      <c r="T498" t="str">
        <f>_xlfn.TEXTAFTER(Table1[[#This Row],[category &amp; sub-category]], "/")</f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Table1[[#This Row],[pledged]]/Table1[[#This Row],[goal]]</f>
        <v>0.34173469387755101</v>
      </c>
      <c r="G499" t="s">
        <v>14</v>
      </c>
      <c r="H499">
        <f>IF(Table1[[#This Row],[backers_count]]&gt;0, Table1[[#This Row],[pledged]]/Table1[[#This Row],[backers_count]], 0)</f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8">
        <f>(((Table1[[#This Row],[launched_at]]/60)/60)/24)+DATE(1970,1,1)</f>
        <v>42724.25</v>
      </c>
      <c r="N499">
        <v>1482213600</v>
      </c>
      <c r="O499" s="8">
        <f>(((Table1[[#This Row],[deadline]]/60)/60)/24)+DATE(1970,1,1)</f>
        <v>42724.25</v>
      </c>
      <c r="P499" t="b">
        <v>0</v>
      </c>
      <c r="Q499" t="b">
        <v>1</v>
      </c>
      <c r="R499" t="s">
        <v>65</v>
      </c>
      <c r="S499" t="str">
        <f>_xlfn.TEXTBEFORE(Table1[[#This Row],[category &amp; sub-category]], "/")</f>
        <v>technology</v>
      </c>
      <c r="T499" t="str">
        <f>_xlfn.TEXTAFTER(Table1[[#This Row],[category &amp; sub-category]], "/")</f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Table1[[#This Row],[pledged]]/Table1[[#This Row],[goal]]</f>
        <v>0.239488107549121</v>
      </c>
      <c r="G500" t="s">
        <v>14</v>
      </c>
      <c r="H500">
        <f>IF(Table1[[#This Row],[backers_count]]&gt;0, Table1[[#This Row],[pledged]]/Table1[[#This Row],[backers_count]], 0)</f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8">
        <f>(((Table1[[#This Row],[launched_at]]/60)/60)/24)+DATE(1970,1,1)</f>
        <v>42005.25</v>
      </c>
      <c r="N500">
        <v>1420264800</v>
      </c>
      <c r="O500" s="8">
        <f>(((Table1[[#This Row],[deadline]]/60)/60)/24)+DATE(1970,1,1)</f>
        <v>42007.25</v>
      </c>
      <c r="P500" t="b">
        <v>0</v>
      </c>
      <c r="Q500" t="b">
        <v>0</v>
      </c>
      <c r="R500" t="s">
        <v>28</v>
      </c>
      <c r="S500" t="str">
        <f>_xlfn.TEXTBEFORE(Table1[[#This Row],[category &amp; sub-category]], "/")</f>
        <v>technology</v>
      </c>
      <c r="T500" t="str">
        <f>_xlfn.TEXTAFTER(Table1[[#This Row],[category &amp; sub-category]], "/")</f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Table1[[#This Row],[pledged]]/Table1[[#This Row],[goal]]</f>
        <v>0.48072649572649573</v>
      </c>
      <c r="G501" t="s">
        <v>14</v>
      </c>
      <c r="H501">
        <f>IF(Table1[[#This Row],[backers_count]]&gt;0, Table1[[#This Row],[pledged]]/Table1[[#This Row],[backers_count]], 0)</f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8">
        <f>(((Table1[[#This Row],[launched_at]]/60)/60)/24)+DATE(1970,1,1)</f>
        <v>42444.208333333328</v>
      </c>
      <c r="N501">
        <v>1458450000</v>
      </c>
      <c r="O501" s="8">
        <f>(((Table1[[#This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tr">
        <f>_xlfn.TEXTBEFORE(Table1[[#This Row],[category &amp; sub-category]], "/")</f>
        <v>film &amp; video</v>
      </c>
      <c r="T501" t="str">
        <f>_xlfn.TEXTAFTER(Table1[[#This Row],[category &amp; sub-category]], "/")</f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Table1[[#This Row],[pledged]]/Table1[[#This Row],[goal]]</f>
        <v>0</v>
      </c>
      <c r="G502" t="s">
        <v>14</v>
      </c>
      <c r="H502">
        <f>IF(Table1[[#This Row],[backers_count]]&gt;0, Table1[[#This Row],[pledged]]/Table1[[#This Row],[backers_count]], 0)</f>
        <v>0</v>
      </c>
      <c r="I502">
        <v>0</v>
      </c>
      <c r="J502" t="s">
        <v>21</v>
      </c>
      <c r="K502" t="s">
        <v>22</v>
      </c>
      <c r="L502">
        <v>1367384400</v>
      </c>
      <c r="M502" s="8">
        <f>(((Table1[[#This Row],[launched_at]]/60)/60)/24)+DATE(1970,1,1)</f>
        <v>41395.208333333336</v>
      </c>
      <c r="N502">
        <v>1369803600</v>
      </c>
      <c r="O502" s="8">
        <f>(((Table1[[#This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tr">
        <f>_xlfn.TEXTBEFORE(Table1[[#This Row],[category &amp; sub-category]], "/")</f>
        <v>theater</v>
      </c>
      <c r="T502" t="str">
        <f>_xlfn.TEXTAFTER(Table1[[#This Row],[category &amp; sub-category]], "/")</f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Table1[[#This Row],[pledged]]/Table1[[#This Row],[goal]]</f>
        <v>0.70145182291666663</v>
      </c>
      <c r="G503" t="s">
        <v>14</v>
      </c>
      <c r="H503">
        <f>IF(Table1[[#This Row],[backers_count]]&gt;0, Table1[[#This Row],[pledged]]/Table1[[#This Row],[backers_count]], 0)</f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8">
        <f>(((Table1[[#This Row],[launched_at]]/60)/60)/24)+DATE(1970,1,1)</f>
        <v>41345.208333333336</v>
      </c>
      <c r="N503">
        <v>1363237200</v>
      </c>
      <c r="O503" s="8">
        <f>(((Table1[[#This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tr">
        <f>_xlfn.TEXTBEFORE(Table1[[#This Row],[category &amp; sub-category]], "/")</f>
        <v>film &amp; video</v>
      </c>
      <c r="T503" t="str">
        <f>_xlfn.TEXTAFTER(Table1[[#This Row],[category &amp; sub-category]], "/")</f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Table1[[#This Row],[pledged]]/Table1[[#This Row],[goal]]</f>
        <v>5.2992307692307694</v>
      </c>
      <c r="G504" t="s">
        <v>20</v>
      </c>
      <c r="H504">
        <f>IF(Table1[[#This Row],[backers_count]]&gt;0, Table1[[#This Row],[pledged]]/Table1[[#This Row],[backers_count]], 0)</f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8">
        <f>(((Table1[[#This Row],[launched_at]]/60)/60)/24)+DATE(1970,1,1)</f>
        <v>41117.208333333336</v>
      </c>
      <c r="N504">
        <v>1345870800</v>
      </c>
      <c r="O504" s="8">
        <f>(((Table1[[#This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tr">
        <f>_xlfn.TEXTBEFORE(Table1[[#This Row],[category &amp; sub-category]], "/")</f>
        <v>games</v>
      </c>
      <c r="T504" t="str">
        <f>_xlfn.TEXTAFTER(Table1[[#This Row],[category &amp; sub-category]], "/")</f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Table1[[#This Row],[pledged]]/Table1[[#This Row],[goal]]</f>
        <v>1.8032549019607844</v>
      </c>
      <c r="G505" t="s">
        <v>20</v>
      </c>
      <c r="H505">
        <f>IF(Table1[[#This Row],[backers_count]]&gt;0, Table1[[#This Row],[pledged]]/Table1[[#This Row],[backers_count]], 0)</f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8">
        <f>(((Table1[[#This Row],[launched_at]]/60)/60)/24)+DATE(1970,1,1)</f>
        <v>42186.208333333328</v>
      </c>
      <c r="N505">
        <v>1437454800</v>
      </c>
      <c r="O505" s="8">
        <f>(((Table1[[#This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tr">
        <f>_xlfn.TEXTBEFORE(Table1[[#This Row],[category &amp; sub-category]], "/")</f>
        <v>film &amp; video</v>
      </c>
      <c r="T505" t="str">
        <f>_xlfn.TEXTAFTER(Table1[[#This Row],[category &amp; sub-category]], "/")</f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Table1[[#This Row],[pledged]]/Table1[[#This Row],[goal]]</f>
        <v>0.92320000000000002</v>
      </c>
      <c r="G506" t="s">
        <v>14</v>
      </c>
      <c r="H506">
        <f>IF(Table1[[#This Row],[backers_count]]&gt;0, Table1[[#This Row],[pledged]]/Table1[[#This Row],[backers_count]], 0)</f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8">
        <f>(((Table1[[#This Row],[launched_at]]/60)/60)/24)+DATE(1970,1,1)</f>
        <v>42142.208333333328</v>
      </c>
      <c r="N506">
        <v>1432011600</v>
      </c>
      <c r="O506" s="8">
        <f>(((Table1[[#This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tr">
        <f>_xlfn.TEXTBEFORE(Table1[[#This Row],[category &amp; sub-category]], "/")</f>
        <v>music</v>
      </c>
      <c r="T506" t="str">
        <f>_xlfn.TEXTAFTER(Table1[[#This Row],[category &amp; sub-category]], "/")</f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Table1[[#This Row],[pledged]]/Table1[[#This Row],[goal]]</f>
        <v>0.13901001112347053</v>
      </c>
      <c r="G507" t="s">
        <v>14</v>
      </c>
      <c r="H507">
        <f>IF(Table1[[#This Row],[backers_count]]&gt;0, Table1[[#This Row],[pledged]]/Table1[[#This Row],[backers_count]], 0)</f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8">
        <f>(((Table1[[#This Row],[launched_at]]/60)/60)/24)+DATE(1970,1,1)</f>
        <v>41341.25</v>
      </c>
      <c r="N507">
        <v>1366347600</v>
      </c>
      <c r="O507" s="8">
        <f>(((Table1[[#This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tr">
        <f>_xlfn.TEXTBEFORE(Table1[[#This Row],[category &amp; sub-category]], "/")</f>
        <v>publishing</v>
      </c>
      <c r="T507" t="str">
        <f>_xlfn.TEXTAFTER(Table1[[#This Row],[category &amp; sub-category]], "/")</f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Table1[[#This Row],[pledged]]/Table1[[#This Row],[goal]]</f>
        <v>9.2707777777777771</v>
      </c>
      <c r="G508" t="s">
        <v>20</v>
      </c>
      <c r="H508">
        <f>IF(Table1[[#This Row],[backers_count]]&gt;0, Table1[[#This Row],[pledged]]/Table1[[#This Row],[backers_count]], 0)</f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8">
        <f>(((Table1[[#This Row],[launched_at]]/60)/60)/24)+DATE(1970,1,1)</f>
        <v>43062.25</v>
      </c>
      <c r="N508">
        <v>1512885600</v>
      </c>
      <c r="O508" s="8">
        <f>(((Table1[[#This Row],[deadline]]/60)/60)/24)+DATE(1970,1,1)</f>
        <v>43079.25</v>
      </c>
      <c r="P508" t="b">
        <v>0</v>
      </c>
      <c r="Q508" t="b">
        <v>1</v>
      </c>
      <c r="R508" t="s">
        <v>33</v>
      </c>
      <c r="S508" t="str">
        <f>_xlfn.TEXTBEFORE(Table1[[#This Row],[category &amp; sub-category]], "/")</f>
        <v>theater</v>
      </c>
      <c r="T508" t="str">
        <f>_xlfn.TEXTAFTER(Table1[[#This Row],[category &amp; sub-category]], "/")</f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Table1[[#This Row],[pledged]]/Table1[[#This Row],[goal]]</f>
        <v>0.39857142857142858</v>
      </c>
      <c r="G509" t="s">
        <v>14</v>
      </c>
      <c r="H509">
        <f>IF(Table1[[#This Row],[backers_count]]&gt;0, Table1[[#This Row],[pledged]]/Table1[[#This Row],[backers_count]], 0)</f>
        <v>44.05263157894737</v>
      </c>
      <c r="I509">
        <v>19</v>
      </c>
      <c r="J509" t="s">
        <v>21</v>
      </c>
      <c r="K509" t="s">
        <v>22</v>
      </c>
      <c r="L509">
        <v>1365483600</v>
      </c>
      <c r="M509" s="8">
        <f>(((Table1[[#This Row],[launched_at]]/60)/60)/24)+DATE(1970,1,1)</f>
        <v>41373.208333333336</v>
      </c>
      <c r="N509">
        <v>1369717200</v>
      </c>
      <c r="O509" s="8">
        <f>(((Table1[[#This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tr">
        <f>_xlfn.TEXTBEFORE(Table1[[#This Row],[category &amp; sub-category]], "/")</f>
        <v>technology</v>
      </c>
      <c r="T509" t="str">
        <f>_xlfn.TEXTAFTER(Table1[[#This Row],[category &amp; sub-category]], "/")</f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Table1[[#This Row],[pledged]]/Table1[[#This Row],[goal]]</f>
        <v>1.1222929936305732</v>
      </c>
      <c r="G510" t="s">
        <v>20</v>
      </c>
      <c r="H510">
        <f>IF(Table1[[#This Row],[backers_count]]&gt;0, Table1[[#This Row],[pledged]]/Table1[[#This Row],[backers_count]], 0)</f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8">
        <f>(((Table1[[#This Row],[launched_at]]/60)/60)/24)+DATE(1970,1,1)</f>
        <v>43310.208333333328</v>
      </c>
      <c r="N510">
        <v>1534654800</v>
      </c>
      <c r="O510" s="8">
        <f>(((Table1[[#This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tr">
        <f>_xlfn.TEXTBEFORE(Table1[[#This Row],[category &amp; sub-category]], "/")</f>
        <v>theater</v>
      </c>
      <c r="T510" t="str">
        <f>_xlfn.TEXTAFTER(Table1[[#This Row],[category &amp; sub-category]], "/")</f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Table1[[#This Row],[pledged]]/Table1[[#This Row],[goal]]</f>
        <v>0.70925816023738875</v>
      </c>
      <c r="G511" t="s">
        <v>14</v>
      </c>
      <c r="H511">
        <f>IF(Table1[[#This Row],[backers_count]]&gt;0, Table1[[#This Row],[pledged]]/Table1[[#This Row],[backers_count]], 0)</f>
        <v>95</v>
      </c>
      <c r="I511">
        <v>1258</v>
      </c>
      <c r="J511" t="s">
        <v>21</v>
      </c>
      <c r="K511" t="s">
        <v>22</v>
      </c>
      <c r="L511">
        <v>1336194000</v>
      </c>
      <c r="M511" s="8">
        <f>(((Table1[[#This Row],[launched_at]]/60)/60)/24)+DATE(1970,1,1)</f>
        <v>41034.208333333336</v>
      </c>
      <c r="N511">
        <v>1337058000</v>
      </c>
      <c r="O511" s="8">
        <f>(((Table1[[#This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tr">
        <f>_xlfn.TEXTBEFORE(Table1[[#This Row],[category &amp; sub-category]], "/")</f>
        <v>theater</v>
      </c>
      <c r="T511" t="str">
        <f>_xlfn.TEXTAFTER(Table1[[#This Row],[category &amp; sub-category]], "/")</f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Table1[[#This Row],[pledged]]/Table1[[#This Row],[goal]]</f>
        <v>1.1908974358974358</v>
      </c>
      <c r="G512" t="s">
        <v>20</v>
      </c>
      <c r="H512">
        <f>IF(Table1[[#This Row],[backers_count]]&gt;0, Table1[[#This Row],[pledged]]/Table1[[#This Row],[backers_count]], 0)</f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8">
        <f>(((Table1[[#This Row],[launched_at]]/60)/60)/24)+DATE(1970,1,1)</f>
        <v>43251.208333333328</v>
      </c>
      <c r="N512">
        <v>1529816400</v>
      </c>
      <c r="O512" s="8">
        <f>(((Table1[[#This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tr">
        <f>_xlfn.TEXTBEFORE(Table1[[#This Row],[category &amp; sub-category]], "/")</f>
        <v>film &amp; video</v>
      </c>
      <c r="T512" t="str">
        <f>_xlfn.TEXTAFTER(Table1[[#This Row],[category &amp; sub-category]], "/")</f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Table1[[#This Row],[pledged]]/Table1[[#This Row],[goal]]</f>
        <v>0.24017591339648173</v>
      </c>
      <c r="G513" t="s">
        <v>14</v>
      </c>
      <c r="H513">
        <f>IF(Table1[[#This Row],[backers_count]]&gt;0, Table1[[#This Row],[pledged]]/Table1[[#This Row],[backers_count]], 0)</f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8">
        <f>(((Table1[[#This Row],[launched_at]]/60)/60)/24)+DATE(1970,1,1)</f>
        <v>43671.208333333328</v>
      </c>
      <c r="N513">
        <v>1564894800</v>
      </c>
      <c r="O513" s="8">
        <f>(((Table1[[#This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tr">
        <f>_xlfn.TEXTBEFORE(Table1[[#This Row],[category &amp; sub-category]], "/")</f>
        <v>theater</v>
      </c>
      <c r="T513" t="str">
        <f>_xlfn.TEXTAFTER(Table1[[#This Row],[category &amp; sub-category]], "/")</f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Table1[[#This Row],[pledged]]/Table1[[#This Row],[goal]]</f>
        <v>1.3931868131868133</v>
      </c>
      <c r="G514" t="s">
        <v>20</v>
      </c>
      <c r="H514">
        <f>IF(Table1[[#This Row],[backers_count]]&gt;0, Table1[[#This Row],[pledged]]/Table1[[#This Row],[backers_count]], 0)</f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8">
        <f>(((Table1[[#This Row],[launched_at]]/60)/60)/24)+DATE(1970,1,1)</f>
        <v>41825.208333333336</v>
      </c>
      <c r="N514">
        <v>1404622800</v>
      </c>
      <c r="O514" s="8">
        <f>(((Table1[[#This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tr">
        <f>_xlfn.TEXTBEFORE(Table1[[#This Row],[category &amp; sub-category]], "/")</f>
        <v>games</v>
      </c>
      <c r="T514" t="str">
        <f>_xlfn.TEXTAFTER(Table1[[#This Row],[category &amp; sub-category]], "/")</f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Table1[[#This Row],[pledged]]/Table1[[#This Row],[goal]]</f>
        <v>0.39277108433734942</v>
      </c>
      <c r="G515" t="s">
        <v>74</v>
      </c>
      <c r="H515">
        <f>IF(Table1[[#This Row],[backers_count]]&gt;0, Table1[[#This Row],[pledged]]/Table1[[#This Row],[backers_count]], 0)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8">
        <f>(((Table1[[#This Row],[launched_at]]/60)/60)/24)+DATE(1970,1,1)</f>
        <v>40430.208333333336</v>
      </c>
      <c r="N515">
        <v>1284181200</v>
      </c>
      <c r="O515" s="8">
        <f>(((Table1[[#This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tr">
        <f>_xlfn.TEXTBEFORE(Table1[[#This Row],[category &amp; sub-category]], "/")</f>
        <v>film &amp; video</v>
      </c>
      <c r="T515" t="str">
        <f>_xlfn.TEXTAFTER(Table1[[#This Row],[category &amp; sub-category]], "/")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Table1[[#This Row],[pledged]]/Table1[[#This Row],[goal]]</f>
        <v>0.22439077144917088</v>
      </c>
      <c r="G516" t="s">
        <v>74</v>
      </c>
      <c r="H516">
        <f>IF(Table1[[#This Row],[backers_count]]&gt;0, Table1[[#This Row],[pledged]]/Table1[[#This Row],[backers_count]], 0)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8">
        <f>(((Table1[[#This Row],[launched_at]]/60)/60)/24)+DATE(1970,1,1)</f>
        <v>41614.25</v>
      </c>
      <c r="N516">
        <v>1386741600</v>
      </c>
      <c r="O516" s="8">
        <f>(((Table1[[#This Row],[deadline]]/60)/60)/24)+DATE(1970,1,1)</f>
        <v>41619.25</v>
      </c>
      <c r="P516" t="b">
        <v>0</v>
      </c>
      <c r="Q516" t="b">
        <v>1</v>
      </c>
      <c r="R516" t="s">
        <v>23</v>
      </c>
      <c r="S516" t="str">
        <f>_xlfn.TEXTBEFORE(Table1[[#This Row],[category &amp; sub-category]], "/")</f>
        <v>music</v>
      </c>
      <c r="T516" t="str">
        <f>_xlfn.TEXTAFTER(Table1[[#This Row],[category &amp; sub-category]], "/")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Table1[[#This Row],[pledged]]/Table1[[#This Row],[goal]]</f>
        <v>0.55779069767441858</v>
      </c>
      <c r="G517" t="s">
        <v>14</v>
      </c>
      <c r="H517">
        <f>IF(Table1[[#This Row],[backers_count]]&gt;0, Table1[[#This Row],[pledged]]/Table1[[#This Row],[backers_count]], 0)</f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8">
        <f>(((Table1[[#This Row],[launched_at]]/60)/60)/24)+DATE(1970,1,1)</f>
        <v>40900.25</v>
      </c>
      <c r="N517">
        <v>1324792800</v>
      </c>
      <c r="O517" s="8">
        <f>(((Table1[[#This Row],[deadline]]/60)/60)/24)+DATE(1970,1,1)</f>
        <v>40902.25</v>
      </c>
      <c r="P517" t="b">
        <v>0</v>
      </c>
      <c r="Q517" t="b">
        <v>1</v>
      </c>
      <c r="R517" t="s">
        <v>33</v>
      </c>
      <c r="S517" t="str">
        <f>_xlfn.TEXTBEFORE(Table1[[#This Row],[category &amp; sub-category]], "/")</f>
        <v>theater</v>
      </c>
      <c r="T517" t="str">
        <f>_xlfn.TEXTAFTER(Table1[[#This Row],[category &amp; sub-category]], "/")</f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Table1[[#This Row],[pledged]]/Table1[[#This Row],[goal]]</f>
        <v>0.42523125996810207</v>
      </c>
      <c r="G518" t="s">
        <v>14</v>
      </c>
      <c r="H518">
        <f>IF(Table1[[#This Row],[backers_count]]&gt;0, Table1[[#This Row],[pledged]]/Table1[[#This Row],[backers_count]], 0)</f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8">
        <f>(((Table1[[#This Row],[launched_at]]/60)/60)/24)+DATE(1970,1,1)</f>
        <v>40396.208333333336</v>
      </c>
      <c r="N518">
        <v>1284354000</v>
      </c>
      <c r="O518" s="8">
        <f>(((Table1[[#This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tr">
        <f>_xlfn.TEXTBEFORE(Table1[[#This Row],[category &amp; sub-category]], "/")</f>
        <v>publishing</v>
      </c>
      <c r="T518" t="str">
        <f>_xlfn.TEXTAFTER(Table1[[#This Row],[category &amp; sub-category]], "/")</f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Table1[[#This Row],[pledged]]/Table1[[#This Row],[goal]]</f>
        <v>1.1200000000000001</v>
      </c>
      <c r="G519" t="s">
        <v>20</v>
      </c>
      <c r="H519">
        <f>IF(Table1[[#This Row],[backers_count]]&gt;0, Table1[[#This Row],[pledged]]/Table1[[#This Row],[backers_count]], 0)</f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8">
        <f>(((Table1[[#This Row],[launched_at]]/60)/60)/24)+DATE(1970,1,1)</f>
        <v>42860.208333333328</v>
      </c>
      <c r="N519">
        <v>1494392400</v>
      </c>
      <c r="O519" s="8">
        <f>(((Table1[[#This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tr">
        <f>_xlfn.TEXTBEFORE(Table1[[#This Row],[category &amp; sub-category]], "/")</f>
        <v>food</v>
      </c>
      <c r="T519" t="str">
        <f>_xlfn.TEXTAFTER(Table1[[#This Row],[category &amp; sub-category]], "/")</f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Table1[[#This Row],[pledged]]/Table1[[#This Row],[goal]]</f>
        <v>7.0681818181818179E-2</v>
      </c>
      <c r="G520" t="s">
        <v>14</v>
      </c>
      <c r="H520">
        <f>IF(Table1[[#This Row],[backers_count]]&gt;0, Table1[[#This Row],[pledged]]/Table1[[#This Row],[backers_count]], 0)</f>
        <v>62.2</v>
      </c>
      <c r="I520">
        <v>10</v>
      </c>
      <c r="J520" t="s">
        <v>21</v>
      </c>
      <c r="K520" t="s">
        <v>22</v>
      </c>
      <c r="L520">
        <v>1519365600</v>
      </c>
      <c r="M520" s="8">
        <f>(((Table1[[#This Row],[launched_at]]/60)/60)/24)+DATE(1970,1,1)</f>
        <v>43154.25</v>
      </c>
      <c r="N520">
        <v>1519538400</v>
      </c>
      <c r="O520" s="8">
        <f>(((Table1[[#This Row],[deadline]]/60)/60)/24)+DATE(1970,1,1)</f>
        <v>43156.25</v>
      </c>
      <c r="P520" t="b">
        <v>0</v>
      </c>
      <c r="Q520" t="b">
        <v>1</v>
      </c>
      <c r="R520" t="s">
        <v>71</v>
      </c>
      <c r="S520" t="str">
        <f>_xlfn.TEXTBEFORE(Table1[[#This Row],[category &amp; sub-category]], "/")</f>
        <v>film &amp; video</v>
      </c>
      <c r="T520" t="str">
        <f>_xlfn.TEXTAFTER(Table1[[#This Row],[category &amp; sub-category]], "/")</f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Table1[[#This Row],[pledged]]/Table1[[#This Row],[goal]]</f>
        <v>1.0174563871693867</v>
      </c>
      <c r="G521" t="s">
        <v>20</v>
      </c>
      <c r="H521">
        <f>IF(Table1[[#This Row],[backers_count]]&gt;0, Table1[[#This Row],[pledged]]/Table1[[#This Row],[backers_count]], 0)</f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8">
        <f>(((Table1[[#This Row],[launched_at]]/60)/60)/24)+DATE(1970,1,1)</f>
        <v>42012.25</v>
      </c>
      <c r="N521">
        <v>1421906400</v>
      </c>
      <c r="O521" s="8">
        <f>(((Table1[[#This Row],[deadline]]/60)/60)/24)+DATE(1970,1,1)</f>
        <v>42026.25</v>
      </c>
      <c r="P521" t="b">
        <v>0</v>
      </c>
      <c r="Q521" t="b">
        <v>1</v>
      </c>
      <c r="R521" t="s">
        <v>23</v>
      </c>
      <c r="S521" t="str">
        <f>_xlfn.TEXTBEFORE(Table1[[#This Row],[category &amp; sub-category]], "/")</f>
        <v>music</v>
      </c>
      <c r="T521" t="str">
        <f>_xlfn.TEXTAFTER(Table1[[#This Row],[category &amp; sub-category]], "/")</f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Table1[[#This Row],[pledged]]/Table1[[#This Row],[goal]]</f>
        <v>4.2575000000000003</v>
      </c>
      <c r="G522" t="s">
        <v>20</v>
      </c>
      <c r="H522">
        <f>IF(Table1[[#This Row],[backers_count]]&gt;0, Table1[[#This Row],[pledged]]/Table1[[#This Row],[backers_count]], 0)</f>
        <v>106.4375</v>
      </c>
      <c r="I522">
        <v>32</v>
      </c>
      <c r="J522" t="s">
        <v>21</v>
      </c>
      <c r="K522" t="s">
        <v>22</v>
      </c>
      <c r="L522">
        <v>1555650000</v>
      </c>
      <c r="M522" s="8">
        <f>(((Table1[[#This Row],[launched_at]]/60)/60)/24)+DATE(1970,1,1)</f>
        <v>43574.208333333328</v>
      </c>
      <c r="N522">
        <v>1555909200</v>
      </c>
      <c r="O522" s="8">
        <f>(((Table1[[#This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tr">
        <f>_xlfn.TEXTBEFORE(Table1[[#This Row],[category &amp; sub-category]], "/")</f>
        <v>theater</v>
      </c>
      <c r="T522" t="str">
        <f>_xlfn.TEXTAFTER(Table1[[#This Row],[category &amp; sub-category]], "/")</f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Table1[[#This Row],[pledged]]/Table1[[#This Row],[goal]]</f>
        <v>1.4553947368421052</v>
      </c>
      <c r="G523" t="s">
        <v>20</v>
      </c>
      <c r="H523">
        <f>IF(Table1[[#This Row],[backers_count]]&gt;0, Table1[[#This Row],[pledged]]/Table1[[#This Row],[backers_count]], 0)</f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8">
        <f>(((Table1[[#This Row],[launched_at]]/60)/60)/24)+DATE(1970,1,1)</f>
        <v>42605.208333333328</v>
      </c>
      <c r="N523">
        <v>1472446800</v>
      </c>
      <c r="O523" s="8">
        <f>(((Table1[[#This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tr">
        <f>_xlfn.TEXTBEFORE(Table1[[#This Row],[category &amp; sub-category]], "/")</f>
        <v>film &amp; video</v>
      </c>
      <c r="T523" t="str">
        <f>_xlfn.TEXTAFTER(Table1[[#This Row],[category &amp; sub-category]], "/")</f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Table1[[#This Row],[pledged]]/Table1[[#This Row],[goal]]</f>
        <v>0.32453465346534655</v>
      </c>
      <c r="G524" t="s">
        <v>14</v>
      </c>
      <c r="H524">
        <f>IF(Table1[[#This Row],[backers_count]]&gt;0, Table1[[#This Row],[pledged]]/Table1[[#This Row],[backers_count]], 0)</f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8">
        <f>(((Table1[[#This Row],[launched_at]]/60)/60)/24)+DATE(1970,1,1)</f>
        <v>41093.208333333336</v>
      </c>
      <c r="N524">
        <v>1342328400</v>
      </c>
      <c r="O524" s="8">
        <f>(((Table1[[#This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tr">
        <f>_xlfn.TEXTBEFORE(Table1[[#This Row],[category &amp; sub-category]], "/")</f>
        <v>film &amp; video</v>
      </c>
      <c r="T524" t="str">
        <f>_xlfn.TEXTAFTER(Table1[[#This Row],[category &amp; sub-category]], "/")</f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Table1[[#This Row],[pledged]]/Table1[[#This Row],[goal]]</f>
        <v>7.003333333333333</v>
      </c>
      <c r="G525" t="s">
        <v>20</v>
      </c>
      <c r="H525">
        <f>IF(Table1[[#This Row],[backers_count]]&gt;0, Table1[[#This Row],[pledged]]/Table1[[#This Row],[backers_count]], 0)</f>
        <v>70.82022471910112</v>
      </c>
      <c r="I525">
        <v>89</v>
      </c>
      <c r="J525" t="s">
        <v>21</v>
      </c>
      <c r="K525" t="s">
        <v>22</v>
      </c>
      <c r="L525">
        <v>1267682400</v>
      </c>
      <c r="M525" s="8">
        <f>(((Table1[[#This Row],[launched_at]]/60)/60)/24)+DATE(1970,1,1)</f>
        <v>40241.25</v>
      </c>
      <c r="N525">
        <v>1268114400</v>
      </c>
      <c r="O525" s="8">
        <f>(((Table1[[#This Row],[deadline]]/60)/60)/24)+DATE(1970,1,1)</f>
        <v>40246.25</v>
      </c>
      <c r="P525" t="b">
        <v>0</v>
      </c>
      <c r="Q525" t="b">
        <v>0</v>
      </c>
      <c r="R525" t="s">
        <v>100</v>
      </c>
      <c r="S525" t="str">
        <f>_xlfn.TEXTBEFORE(Table1[[#This Row],[category &amp; sub-category]], "/")</f>
        <v>film &amp; video</v>
      </c>
      <c r="T525" t="str">
        <f>_xlfn.TEXTAFTER(Table1[[#This Row],[category &amp; sub-category]], "/")</f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Table1[[#This Row],[pledged]]/Table1[[#This Row],[goal]]</f>
        <v>0.83904860392967939</v>
      </c>
      <c r="G526" t="s">
        <v>14</v>
      </c>
      <c r="H526">
        <f>IF(Table1[[#This Row],[backers_count]]&gt;0, Table1[[#This Row],[pledged]]/Table1[[#This Row],[backers_count]], 0)</f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8">
        <f>(((Table1[[#This Row],[launched_at]]/60)/60)/24)+DATE(1970,1,1)</f>
        <v>40294.208333333336</v>
      </c>
      <c r="N526">
        <v>1273381200</v>
      </c>
      <c r="O526" s="8">
        <f>(((Table1[[#This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tr">
        <f>_xlfn.TEXTBEFORE(Table1[[#This Row],[category &amp; sub-category]], "/")</f>
        <v>theater</v>
      </c>
      <c r="T526" t="str">
        <f>_xlfn.TEXTAFTER(Table1[[#This Row],[category &amp; sub-category]], "/")</f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Table1[[#This Row],[pledged]]/Table1[[#This Row],[goal]]</f>
        <v>0.84190476190476193</v>
      </c>
      <c r="G527" t="s">
        <v>14</v>
      </c>
      <c r="H527">
        <f>IF(Table1[[#This Row],[backers_count]]&gt;0, Table1[[#This Row],[pledged]]/Table1[[#This Row],[backers_count]], 0)</f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8">
        <f>(((Table1[[#This Row],[launched_at]]/60)/60)/24)+DATE(1970,1,1)</f>
        <v>40505.25</v>
      </c>
      <c r="N527">
        <v>1290837600</v>
      </c>
      <c r="O527" s="8">
        <f>(((Table1[[#This Row],[deadline]]/60)/60)/24)+DATE(1970,1,1)</f>
        <v>40509.25</v>
      </c>
      <c r="P527" t="b">
        <v>0</v>
      </c>
      <c r="Q527" t="b">
        <v>0</v>
      </c>
      <c r="R527" t="s">
        <v>65</v>
      </c>
      <c r="S527" t="str">
        <f>_xlfn.TEXTBEFORE(Table1[[#This Row],[category &amp; sub-category]], "/")</f>
        <v>technology</v>
      </c>
      <c r="T527" t="str">
        <f>_xlfn.TEXTAFTER(Table1[[#This Row],[category &amp; sub-category]], "/")</f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Table1[[#This Row],[pledged]]/Table1[[#This Row],[goal]]</f>
        <v>1.5595180722891566</v>
      </c>
      <c r="G528" t="s">
        <v>20</v>
      </c>
      <c r="H528">
        <f>IF(Table1[[#This Row],[backers_count]]&gt;0, Table1[[#This Row],[pledged]]/Table1[[#This Row],[backers_count]], 0)</f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8">
        <f>(((Table1[[#This Row],[launched_at]]/60)/60)/24)+DATE(1970,1,1)</f>
        <v>42364.25</v>
      </c>
      <c r="N528">
        <v>1454306400</v>
      </c>
      <c r="O528" s="8">
        <f>(((Table1[[#This Row],[deadline]]/60)/60)/24)+DATE(1970,1,1)</f>
        <v>42401.25</v>
      </c>
      <c r="P528" t="b">
        <v>0</v>
      </c>
      <c r="Q528" t="b">
        <v>1</v>
      </c>
      <c r="R528" t="s">
        <v>33</v>
      </c>
      <c r="S528" t="str">
        <f>_xlfn.TEXTBEFORE(Table1[[#This Row],[category &amp; sub-category]], "/")</f>
        <v>theater</v>
      </c>
      <c r="T528" t="str">
        <f>_xlfn.TEXTAFTER(Table1[[#This Row],[category &amp; sub-category]], "/")</f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Table1[[#This Row],[pledged]]/Table1[[#This Row],[goal]]</f>
        <v>0.99619450317124736</v>
      </c>
      <c r="G529" t="s">
        <v>14</v>
      </c>
      <c r="H529">
        <f>IF(Table1[[#This Row],[backers_count]]&gt;0, Table1[[#This Row],[pledged]]/Table1[[#This Row],[backers_count]], 0)</f>
        <v>31</v>
      </c>
      <c r="I529">
        <v>6080</v>
      </c>
      <c r="J529" t="s">
        <v>15</v>
      </c>
      <c r="K529" t="s">
        <v>16</v>
      </c>
      <c r="L529">
        <v>1454652000</v>
      </c>
      <c r="M529" s="8">
        <f>(((Table1[[#This Row],[launched_at]]/60)/60)/24)+DATE(1970,1,1)</f>
        <v>42405.25</v>
      </c>
      <c r="N529">
        <v>1457762400</v>
      </c>
      <c r="O529" s="8">
        <f>(((Table1[[#This Row],[deadline]]/60)/60)/24)+DATE(1970,1,1)</f>
        <v>42441.25</v>
      </c>
      <c r="P529" t="b">
        <v>0</v>
      </c>
      <c r="Q529" t="b">
        <v>0</v>
      </c>
      <c r="R529" t="s">
        <v>71</v>
      </c>
      <c r="S529" t="str">
        <f>_xlfn.TEXTBEFORE(Table1[[#This Row],[category &amp; sub-category]], "/")</f>
        <v>film &amp; video</v>
      </c>
      <c r="T529" t="str">
        <f>_xlfn.TEXTAFTER(Table1[[#This Row],[category &amp; sub-category]], "/")</f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Table1[[#This Row],[pledged]]/Table1[[#This Row],[goal]]</f>
        <v>0.80300000000000005</v>
      </c>
      <c r="G530" t="s">
        <v>14</v>
      </c>
      <c r="H530">
        <f>IF(Table1[[#This Row],[backers_count]]&gt;0, Table1[[#This Row],[pledged]]/Table1[[#This Row],[backers_count]], 0)</f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8">
        <f>(((Table1[[#This Row],[launched_at]]/60)/60)/24)+DATE(1970,1,1)</f>
        <v>41601.25</v>
      </c>
      <c r="N530">
        <v>1389074400</v>
      </c>
      <c r="O530" s="8">
        <f>(((Table1[[#This Row],[deadline]]/60)/60)/24)+DATE(1970,1,1)</f>
        <v>41646.25</v>
      </c>
      <c r="P530" t="b">
        <v>0</v>
      </c>
      <c r="Q530" t="b">
        <v>0</v>
      </c>
      <c r="R530" t="s">
        <v>60</v>
      </c>
      <c r="S530" t="str">
        <f>_xlfn.TEXTBEFORE(Table1[[#This Row],[category &amp; sub-category]], "/")</f>
        <v>music</v>
      </c>
      <c r="T530" t="str">
        <f>_xlfn.TEXTAFTER(Table1[[#This Row],[category &amp; sub-category]], "/")</f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Table1[[#This Row],[pledged]]/Table1[[#This Row],[goal]]</f>
        <v>0.11254901960784314</v>
      </c>
      <c r="G531" t="s">
        <v>14</v>
      </c>
      <c r="H531">
        <f>IF(Table1[[#This Row],[backers_count]]&gt;0, Table1[[#This Row],[pledged]]/Table1[[#This Row],[backers_count]], 0)</f>
        <v>63.777777777777779</v>
      </c>
      <c r="I531">
        <v>9</v>
      </c>
      <c r="J531" t="s">
        <v>21</v>
      </c>
      <c r="K531" t="s">
        <v>22</v>
      </c>
      <c r="L531">
        <v>1399698000</v>
      </c>
      <c r="M531" s="8">
        <f>(((Table1[[#This Row],[launched_at]]/60)/60)/24)+DATE(1970,1,1)</f>
        <v>41769.208333333336</v>
      </c>
      <c r="N531">
        <v>1402117200</v>
      </c>
      <c r="O531" s="8">
        <f>(((Table1[[#This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tr">
        <f>_xlfn.TEXTBEFORE(Table1[[#This Row],[category &amp; sub-category]], "/")</f>
        <v>games</v>
      </c>
      <c r="T531" t="str">
        <f>_xlfn.TEXTAFTER(Table1[[#This Row],[category &amp; sub-category]], "/")</f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Table1[[#This Row],[pledged]]/Table1[[#This Row],[goal]]</f>
        <v>0.91740952380952379</v>
      </c>
      <c r="G532" t="s">
        <v>14</v>
      </c>
      <c r="H532">
        <f>IF(Table1[[#This Row],[backers_count]]&gt;0, Table1[[#This Row],[pledged]]/Table1[[#This Row],[backers_count]], 0)</f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8">
        <f>(((Table1[[#This Row],[launched_at]]/60)/60)/24)+DATE(1970,1,1)</f>
        <v>40421.208333333336</v>
      </c>
      <c r="N532">
        <v>1284440400</v>
      </c>
      <c r="O532" s="8">
        <f>(((Table1[[#This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tr">
        <f>_xlfn.TEXTBEFORE(Table1[[#This Row],[category &amp; sub-category]], "/")</f>
        <v>publishing</v>
      </c>
      <c r="T532" t="str">
        <f>_xlfn.TEXTAFTER(Table1[[#This Row],[category &amp; sub-category]], "/")</f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Table1[[#This Row],[pledged]]/Table1[[#This Row],[goal]]</f>
        <v>0.95521156936261387</v>
      </c>
      <c r="G533" t="s">
        <v>47</v>
      </c>
      <c r="H533">
        <f>IF(Table1[[#This Row],[backers_count]]&gt;0, Table1[[#This Row],[pledged]]/Table1[[#This Row],[backers_count]], 0)</f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8">
        <f>(((Table1[[#This Row],[launched_at]]/60)/60)/24)+DATE(1970,1,1)</f>
        <v>41589.25</v>
      </c>
      <c r="N533">
        <v>1388988000</v>
      </c>
      <c r="O533" s="8">
        <f>(((Table1[[#This Row],[deadline]]/60)/60)/24)+DATE(1970,1,1)</f>
        <v>41645.25</v>
      </c>
      <c r="P533" t="b">
        <v>0</v>
      </c>
      <c r="Q533" t="b">
        <v>0</v>
      </c>
      <c r="R533" t="s">
        <v>89</v>
      </c>
      <c r="S533" t="str">
        <f>_xlfn.TEXTBEFORE(Table1[[#This Row],[category &amp; sub-category]], "/")</f>
        <v>games</v>
      </c>
      <c r="T533" t="str">
        <f>_xlfn.TEXTAFTER(Table1[[#This Row],[category &amp; sub-category]], "/")</f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Table1[[#This Row],[pledged]]/Table1[[#This Row],[goal]]</f>
        <v>5.0287499999999996</v>
      </c>
      <c r="G534" t="s">
        <v>20</v>
      </c>
      <c r="H534">
        <f>IF(Table1[[#This Row],[backers_count]]&gt;0, Table1[[#This Row],[pledged]]/Table1[[#This Row],[backers_count]], 0)</f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8">
        <f>(((Table1[[#This Row],[launched_at]]/60)/60)/24)+DATE(1970,1,1)</f>
        <v>43125.25</v>
      </c>
      <c r="N534">
        <v>1516946400</v>
      </c>
      <c r="O534" s="8">
        <f>(((Table1[[#This Row],[deadline]]/60)/60)/24)+DATE(1970,1,1)</f>
        <v>43126.25</v>
      </c>
      <c r="P534" t="b">
        <v>0</v>
      </c>
      <c r="Q534" t="b">
        <v>0</v>
      </c>
      <c r="R534" t="s">
        <v>33</v>
      </c>
      <c r="S534" t="str">
        <f>_xlfn.TEXTBEFORE(Table1[[#This Row],[category &amp; sub-category]], "/")</f>
        <v>theater</v>
      </c>
      <c r="T534" t="str">
        <f>_xlfn.TEXTAFTER(Table1[[#This Row],[category &amp; sub-category]], "/")</f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Table1[[#This Row],[pledged]]/Table1[[#This Row],[goal]]</f>
        <v>1.5924394463667819</v>
      </c>
      <c r="G535" t="s">
        <v>20</v>
      </c>
      <c r="H535">
        <f>IF(Table1[[#This Row],[backers_count]]&gt;0, Table1[[#This Row],[pledged]]/Table1[[#This Row],[backers_count]], 0)</f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8">
        <f>(((Table1[[#This Row],[launched_at]]/60)/60)/24)+DATE(1970,1,1)</f>
        <v>41479.208333333336</v>
      </c>
      <c r="N535">
        <v>1377752400</v>
      </c>
      <c r="O535" s="8">
        <f>(((Table1[[#This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tr">
        <f>_xlfn.TEXTBEFORE(Table1[[#This Row],[category &amp; sub-category]], "/")</f>
        <v>music</v>
      </c>
      <c r="T535" t="str">
        <f>_xlfn.TEXTAFTER(Table1[[#This Row],[category &amp; sub-category]], "/")</f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Table1[[#This Row],[pledged]]/Table1[[#This Row],[goal]]</f>
        <v>0.15022446689113356</v>
      </c>
      <c r="G536" t="s">
        <v>14</v>
      </c>
      <c r="H536">
        <f>IF(Table1[[#This Row],[backers_count]]&gt;0, Table1[[#This Row],[pledged]]/Table1[[#This Row],[backers_count]], 0)</f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8">
        <f>(((Table1[[#This Row],[launched_at]]/60)/60)/24)+DATE(1970,1,1)</f>
        <v>43329.208333333328</v>
      </c>
      <c r="N536">
        <v>1534568400</v>
      </c>
      <c r="O536" s="8">
        <f>(((Table1[[#This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tr">
        <f>_xlfn.TEXTBEFORE(Table1[[#This Row],[category &amp; sub-category]], "/")</f>
        <v>film &amp; video</v>
      </c>
      <c r="T536" t="str">
        <f>_xlfn.TEXTAFTER(Table1[[#This Row],[category &amp; sub-category]], "/")</f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Table1[[#This Row],[pledged]]/Table1[[#This Row],[goal]]</f>
        <v>4.820384615384615</v>
      </c>
      <c r="G537" t="s">
        <v>20</v>
      </c>
      <c r="H537">
        <f>IF(Table1[[#This Row],[backers_count]]&gt;0, Table1[[#This Row],[pledged]]/Table1[[#This Row],[backers_count]], 0)</f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8">
        <f>(((Table1[[#This Row],[launched_at]]/60)/60)/24)+DATE(1970,1,1)</f>
        <v>43259.208333333328</v>
      </c>
      <c r="N537">
        <v>1528606800</v>
      </c>
      <c r="O537" s="8">
        <f>(((Table1[[#This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tr">
        <f>_xlfn.TEXTBEFORE(Table1[[#This Row],[category &amp; sub-category]], "/")</f>
        <v>theater</v>
      </c>
      <c r="T537" t="str">
        <f>_xlfn.TEXTAFTER(Table1[[#This Row],[category &amp; sub-category]], "/")</f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Table1[[#This Row],[pledged]]/Table1[[#This Row],[goal]]</f>
        <v>1.4996938775510205</v>
      </c>
      <c r="G538" t="s">
        <v>20</v>
      </c>
      <c r="H538">
        <f>IF(Table1[[#This Row],[backers_count]]&gt;0, Table1[[#This Row],[pledged]]/Table1[[#This Row],[backers_count]], 0)</f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8">
        <f>(((Table1[[#This Row],[launched_at]]/60)/60)/24)+DATE(1970,1,1)</f>
        <v>40414.208333333336</v>
      </c>
      <c r="N538">
        <v>1284872400</v>
      </c>
      <c r="O538" s="8">
        <f>(((Table1[[#This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tr">
        <f>_xlfn.TEXTBEFORE(Table1[[#This Row],[category &amp; sub-category]], "/")</f>
        <v>publishing</v>
      </c>
      <c r="T538" t="str">
        <f>_xlfn.TEXTAFTER(Table1[[#This Row],[category &amp; sub-category]], "/")</f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Table1[[#This Row],[pledged]]/Table1[[#This Row],[goal]]</f>
        <v>1.1722156398104266</v>
      </c>
      <c r="G539" t="s">
        <v>20</v>
      </c>
      <c r="H539">
        <f>IF(Table1[[#This Row],[backers_count]]&gt;0, Table1[[#This Row],[pledged]]/Table1[[#This Row],[backers_count]], 0)</f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8">
        <f>(((Table1[[#This Row],[launched_at]]/60)/60)/24)+DATE(1970,1,1)</f>
        <v>43342.208333333328</v>
      </c>
      <c r="N539">
        <v>1537592400</v>
      </c>
      <c r="O539" s="8">
        <f>(((Table1[[#This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tr">
        <f>_xlfn.TEXTBEFORE(Table1[[#This Row],[category &amp; sub-category]], "/")</f>
        <v>film &amp; video</v>
      </c>
      <c r="T539" t="str">
        <f>_xlfn.TEXTAFTER(Table1[[#This Row],[category &amp; sub-category]], "/")</f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Table1[[#This Row],[pledged]]/Table1[[#This Row],[goal]]</f>
        <v>0.37695968274950431</v>
      </c>
      <c r="G540" t="s">
        <v>14</v>
      </c>
      <c r="H540">
        <f>IF(Table1[[#This Row],[backers_count]]&gt;0, Table1[[#This Row],[pledged]]/Table1[[#This Row],[backers_count]], 0)</f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8">
        <f>(((Table1[[#This Row],[launched_at]]/60)/60)/24)+DATE(1970,1,1)</f>
        <v>41539.208333333336</v>
      </c>
      <c r="N540">
        <v>1381208400</v>
      </c>
      <c r="O540" s="8">
        <f>(((Table1[[#This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tr">
        <f>_xlfn.TEXTBEFORE(Table1[[#This Row],[category &amp; sub-category]], "/")</f>
        <v>games</v>
      </c>
      <c r="T540" t="str">
        <f>_xlfn.TEXTAFTER(Table1[[#This Row],[category &amp; sub-category]], "/")</f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Table1[[#This Row],[pledged]]/Table1[[#This Row],[goal]]</f>
        <v>0.72653061224489801</v>
      </c>
      <c r="G541" t="s">
        <v>14</v>
      </c>
      <c r="H541">
        <f>IF(Table1[[#This Row],[backers_count]]&gt;0, Table1[[#This Row],[pledged]]/Table1[[#This Row],[backers_count]], 0)</f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8">
        <f>(((Table1[[#This Row],[launched_at]]/60)/60)/24)+DATE(1970,1,1)</f>
        <v>43647.208333333328</v>
      </c>
      <c r="N541">
        <v>1562475600</v>
      </c>
      <c r="O541" s="8">
        <f>(((Table1[[#This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tr">
        <f>_xlfn.TEXTBEFORE(Table1[[#This Row],[category &amp; sub-category]], "/")</f>
        <v>food</v>
      </c>
      <c r="T541" t="str">
        <f>_xlfn.TEXTAFTER(Table1[[#This Row],[category &amp; sub-category]], "/")</f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Table1[[#This Row],[pledged]]/Table1[[#This Row],[goal]]</f>
        <v>2.6598113207547169</v>
      </c>
      <c r="G542" t="s">
        <v>20</v>
      </c>
      <c r="H542">
        <f>IF(Table1[[#This Row],[backers_count]]&gt;0, Table1[[#This Row],[pledged]]/Table1[[#This Row],[backers_count]], 0)</f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8">
        <f>(((Table1[[#This Row],[launched_at]]/60)/60)/24)+DATE(1970,1,1)</f>
        <v>43225.208333333328</v>
      </c>
      <c r="N542">
        <v>1527397200</v>
      </c>
      <c r="O542" s="8">
        <f>(((Table1[[#This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tr">
        <f>_xlfn.TEXTBEFORE(Table1[[#This Row],[category &amp; sub-category]], "/")</f>
        <v>photography</v>
      </c>
      <c r="T542" t="str">
        <f>_xlfn.TEXTAFTER(Table1[[#This Row],[category &amp; sub-category]], "/")</f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Table1[[#This Row],[pledged]]/Table1[[#This Row],[goal]]</f>
        <v>0.24205617977528091</v>
      </c>
      <c r="G543" t="s">
        <v>14</v>
      </c>
      <c r="H543">
        <f>IF(Table1[[#This Row],[backers_count]]&gt;0, Table1[[#This Row],[pledged]]/Table1[[#This Row],[backers_count]], 0)</f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8">
        <f>(((Table1[[#This Row],[launched_at]]/60)/60)/24)+DATE(1970,1,1)</f>
        <v>42165.208333333328</v>
      </c>
      <c r="N543">
        <v>1436158800</v>
      </c>
      <c r="O543" s="8">
        <f>(((Table1[[#This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tr">
        <f>_xlfn.TEXTBEFORE(Table1[[#This Row],[category &amp; sub-category]], "/")</f>
        <v>games</v>
      </c>
      <c r="T543" t="str">
        <f>_xlfn.TEXTAFTER(Table1[[#This Row],[category &amp; sub-category]], "/")</f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Table1[[#This Row],[pledged]]/Table1[[#This Row],[goal]]</f>
        <v>2.5064935064935064E-2</v>
      </c>
      <c r="G544" t="s">
        <v>14</v>
      </c>
      <c r="H544">
        <f>IF(Table1[[#This Row],[backers_count]]&gt;0, Table1[[#This Row],[pledged]]/Table1[[#This Row],[backers_count]], 0)</f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8">
        <f>(((Table1[[#This Row],[launched_at]]/60)/60)/24)+DATE(1970,1,1)</f>
        <v>42391.25</v>
      </c>
      <c r="N544">
        <v>1456034400</v>
      </c>
      <c r="O544" s="8">
        <f>(((Table1[[#This Row],[deadline]]/60)/60)/24)+DATE(1970,1,1)</f>
        <v>42421.25</v>
      </c>
      <c r="P544" t="b">
        <v>0</v>
      </c>
      <c r="Q544" t="b">
        <v>0</v>
      </c>
      <c r="R544" t="s">
        <v>60</v>
      </c>
      <c r="S544" t="str">
        <f>_xlfn.TEXTBEFORE(Table1[[#This Row],[category &amp; sub-category]], "/")</f>
        <v>music</v>
      </c>
      <c r="T544" t="str">
        <f>_xlfn.TEXTAFTER(Table1[[#This Row],[category &amp; sub-category]], "/")</f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Table1[[#This Row],[pledged]]/Table1[[#This Row],[goal]]</f>
        <v>0.1632979976442874</v>
      </c>
      <c r="G545" t="s">
        <v>14</v>
      </c>
      <c r="H545">
        <f>IF(Table1[[#This Row],[backers_count]]&gt;0, Table1[[#This Row],[pledged]]/Table1[[#This Row],[backers_count]], 0)</f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8">
        <f>(((Table1[[#This Row],[launched_at]]/60)/60)/24)+DATE(1970,1,1)</f>
        <v>41528.208333333336</v>
      </c>
      <c r="N545">
        <v>1380171600</v>
      </c>
      <c r="O545" s="8">
        <f>(((Table1[[#This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tr">
        <f>_xlfn.TEXTBEFORE(Table1[[#This Row],[category &amp; sub-category]], "/")</f>
        <v>games</v>
      </c>
      <c r="T545" t="str">
        <f>_xlfn.TEXTAFTER(Table1[[#This Row],[category &amp; sub-category]], "/")</f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Table1[[#This Row],[pledged]]/Table1[[#This Row],[goal]]</f>
        <v>2.7650000000000001</v>
      </c>
      <c r="G546" t="s">
        <v>20</v>
      </c>
      <c r="H546">
        <f>IF(Table1[[#This Row],[backers_count]]&gt;0, Table1[[#This Row],[pledged]]/Table1[[#This Row],[backers_count]], 0)</f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8">
        <f>(((Table1[[#This Row],[launched_at]]/60)/60)/24)+DATE(1970,1,1)</f>
        <v>42377.25</v>
      </c>
      <c r="N546">
        <v>1453356000</v>
      </c>
      <c r="O546" s="8">
        <f>(((Table1[[#This Row],[deadline]]/60)/60)/24)+DATE(1970,1,1)</f>
        <v>42390.25</v>
      </c>
      <c r="P546" t="b">
        <v>0</v>
      </c>
      <c r="Q546" t="b">
        <v>0</v>
      </c>
      <c r="R546" t="s">
        <v>23</v>
      </c>
      <c r="S546" t="str">
        <f>_xlfn.TEXTBEFORE(Table1[[#This Row],[category &amp; sub-category]], "/")</f>
        <v>music</v>
      </c>
      <c r="T546" t="str">
        <f>_xlfn.TEXTAFTER(Table1[[#This Row],[category &amp; sub-category]], "/")</f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Table1[[#This Row],[pledged]]/Table1[[#This Row],[goal]]</f>
        <v>0.88803571428571426</v>
      </c>
      <c r="G547" t="s">
        <v>14</v>
      </c>
      <c r="H547">
        <f>IF(Table1[[#This Row],[backers_count]]&gt;0, Table1[[#This Row],[pledged]]/Table1[[#This Row],[backers_count]], 0)</f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8">
        <f>(((Table1[[#This Row],[launched_at]]/60)/60)/24)+DATE(1970,1,1)</f>
        <v>43824.25</v>
      </c>
      <c r="N547">
        <v>1578981600</v>
      </c>
      <c r="O547" s="8">
        <f>(((Table1[[#This Row],[deadline]]/60)/60)/24)+DATE(1970,1,1)</f>
        <v>43844.25</v>
      </c>
      <c r="P547" t="b">
        <v>0</v>
      </c>
      <c r="Q547" t="b">
        <v>0</v>
      </c>
      <c r="R547" t="s">
        <v>33</v>
      </c>
      <c r="S547" t="str">
        <f>_xlfn.TEXTBEFORE(Table1[[#This Row],[category &amp; sub-category]], "/")</f>
        <v>theater</v>
      </c>
      <c r="T547" t="str">
        <f>_xlfn.TEXTAFTER(Table1[[#This Row],[category &amp; sub-category]], "/")</f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Table1[[#This Row],[pledged]]/Table1[[#This Row],[goal]]</f>
        <v>1.6357142857142857</v>
      </c>
      <c r="G548" t="s">
        <v>20</v>
      </c>
      <c r="H548">
        <f>IF(Table1[[#This Row],[backers_count]]&gt;0, Table1[[#This Row],[pledged]]/Table1[[#This Row],[backers_count]], 0)</f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8">
        <f>(((Table1[[#This Row],[launched_at]]/60)/60)/24)+DATE(1970,1,1)</f>
        <v>43360.208333333328</v>
      </c>
      <c r="N548">
        <v>1537419600</v>
      </c>
      <c r="O548" s="8">
        <f>(((Table1[[#This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tr">
        <f>_xlfn.TEXTBEFORE(Table1[[#This Row],[category &amp; sub-category]], "/")</f>
        <v>theater</v>
      </c>
      <c r="T548" t="str">
        <f>_xlfn.TEXTAFTER(Table1[[#This Row],[category &amp; sub-category]], "/")</f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Table1[[#This Row],[pledged]]/Table1[[#This Row],[goal]]</f>
        <v>9.69</v>
      </c>
      <c r="G549" t="s">
        <v>20</v>
      </c>
      <c r="H549">
        <f>IF(Table1[[#This Row],[backers_count]]&gt;0, Table1[[#This Row],[pledged]]/Table1[[#This Row],[backers_count]], 0)</f>
        <v>80.75</v>
      </c>
      <c r="I549">
        <v>156</v>
      </c>
      <c r="J549" t="s">
        <v>21</v>
      </c>
      <c r="K549" t="s">
        <v>22</v>
      </c>
      <c r="L549">
        <v>1422165600</v>
      </c>
      <c r="M549" s="8">
        <f>(((Table1[[#This Row],[launched_at]]/60)/60)/24)+DATE(1970,1,1)</f>
        <v>42029.25</v>
      </c>
      <c r="N549">
        <v>1423202400</v>
      </c>
      <c r="O549" s="8">
        <f>(((Table1[[#This Row],[deadline]]/60)/60)/24)+DATE(1970,1,1)</f>
        <v>42041.25</v>
      </c>
      <c r="P549" t="b">
        <v>0</v>
      </c>
      <c r="Q549" t="b">
        <v>0</v>
      </c>
      <c r="R549" t="s">
        <v>53</v>
      </c>
      <c r="S549" t="str">
        <f>_xlfn.TEXTBEFORE(Table1[[#This Row],[category &amp; sub-category]], "/")</f>
        <v>film &amp; video</v>
      </c>
      <c r="T549" t="str">
        <f>_xlfn.TEXTAFTER(Table1[[#This Row],[category &amp; sub-category]], "/")</f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Table1[[#This Row],[pledged]]/Table1[[#This Row],[goal]]</f>
        <v>2.7091376701966716</v>
      </c>
      <c r="G550" t="s">
        <v>20</v>
      </c>
      <c r="H550">
        <f>IF(Table1[[#This Row],[backers_count]]&gt;0, Table1[[#This Row],[pledged]]/Table1[[#This Row],[backers_count]], 0)</f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8">
        <f>(((Table1[[#This Row],[launched_at]]/60)/60)/24)+DATE(1970,1,1)</f>
        <v>42461.208333333328</v>
      </c>
      <c r="N550">
        <v>1460610000</v>
      </c>
      <c r="O550" s="8">
        <f>(((Table1[[#This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tr">
        <f>_xlfn.TEXTBEFORE(Table1[[#This Row],[category &amp; sub-category]], "/")</f>
        <v>theater</v>
      </c>
      <c r="T550" t="str">
        <f>_xlfn.TEXTAFTER(Table1[[#This Row],[category &amp; sub-category]], "/")</f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Table1[[#This Row],[pledged]]/Table1[[#This Row],[goal]]</f>
        <v>2.8421355932203389</v>
      </c>
      <c r="G551" t="s">
        <v>20</v>
      </c>
      <c r="H551">
        <f>IF(Table1[[#This Row],[backers_count]]&gt;0, Table1[[#This Row],[pledged]]/Table1[[#This Row],[backers_count]], 0)</f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8">
        <f>(((Table1[[#This Row],[launched_at]]/60)/60)/24)+DATE(1970,1,1)</f>
        <v>41422.208333333336</v>
      </c>
      <c r="N551">
        <v>1370494800</v>
      </c>
      <c r="O551" s="8">
        <f>(((Table1[[#This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tr">
        <f>_xlfn.TEXTBEFORE(Table1[[#This Row],[category &amp; sub-category]], "/")</f>
        <v>technology</v>
      </c>
      <c r="T551" t="str">
        <f>_xlfn.TEXTAFTER(Table1[[#This Row],[category &amp; sub-category]], "/")</f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Table1[[#This Row],[pledged]]/Table1[[#This Row],[goal]]</f>
        <v>0.04</v>
      </c>
      <c r="G552" t="s">
        <v>74</v>
      </c>
      <c r="H552">
        <f>IF(Table1[[#This Row],[backers_count]]&gt;0, Table1[[#This Row],[pledged]]/Table1[[#This Row],[backers_count]], 0)</f>
        <v>4</v>
      </c>
      <c r="I552">
        <v>1</v>
      </c>
      <c r="J552" t="s">
        <v>98</v>
      </c>
      <c r="K552" t="s">
        <v>99</v>
      </c>
      <c r="L552">
        <v>1330495200</v>
      </c>
      <c r="M552" s="8">
        <f>(((Table1[[#This Row],[launched_at]]/60)/60)/24)+DATE(1970,1,1)</f>
        <v>40968.25</v>
      </c>
      <c r="N552">
        <v>1332306000</v>
      </c>
      <c r="O552" s="8">
        <f>(((Table1[[#This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tr">
        <f>_xlfn.TEXTBEFORE(Table1[[#This Row],[category &amp; sub-category]], "/")</f>
        <v>music</v>
      </c>
      <c r="T552" t="str">
        <f>_xlfn.TEXTAFTER(Table1[[#This Row],[category &amp; sub-category]], "/")</f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Table1[[#This Row],[pledged]]/Table1[[#This Row],[goal]]</f>
        <v>0.58632981676846196</v>
      </c>
      <c r="G553" t="s">
        <v>14</v>
      </c>
      <c r="H553">
        <f>IF(Table1[[#This Row],[backers_count]]&gt;0, Table1[[#This Row],[pledged]]/Table1[[#This Row],[backers_count]], 0)</f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8">
        <f>(((Table1[[#This Row],[launched_at]]/60)/60)/24)+DATE(1970,1,1)</f>
        <v>41993.25</v>
      </c>
      <c r="N553">
        <v>1422511200</v>
      </c>
      <c r="O553" s="8">
        <f>(((Table1[[#This Row],[deadline]]/60)/60)/24)+DATE(1970,1,1)</f>
        <v>42033.25</v>
      </c>
      <c r="P553" t="b">
        <v>0</v>
      </c>
      <c r="Q553" t="b">
        <v>1</v>
      </c>
      <c r="R553" t="s">
        <v>28</v>
      </c>
      <c r="S553" t="str">
        <f>_xlfn.TEXTBEFORE(Table1[[#This Row],[category &amp; sub-category]], "/")</f>
        <v>technology</v>
      </c>
      <c r="T553" t="str">
        <f>_xlfn.TEXTAFTER(Table1[[#This Row],[category &amp; sub-category]], "/")</f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Table1[[#This Row],[pledged]]/Table1[[#This Row],[goal]]</f>
        <v>0.98511111111111116</v>
      </c>
      <c r="G554" t="s">
        <v>14</v>
      </c>
      <c r="H554">
        <f>IF(Table1[[#This Row],[backers_count]]&gt;0, Table1[[#This Row],[pledged]]/Table1[[#This Row],[backers_count]], 0)</f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8">
        <f>(((Table1[[#This Row],[launched_at]]/60)/60)/24)+DATE(1970,1,1)</f>
        <v>42700.25</v>
      </c>
      <c r="N554">
        <v>1480312800</v>
      </c>
      <c r="O554" s="8">
        <f>(((Table1[[#This Row],[deadline]]/60)/60)/24)+DATE(1970,1,1)</f>
        <v>42702.25</v>
      </c>
      <c r="P554" t="b">
        <v>0</v>
      </c>
      <c r="Q554" t="b">
        <v>0</v>
      </c>
      <c r="R554" t="s">
        <v>33</v>
      </c>
      <c r="S554" t="str">
        <f>_xlfn.TEXTBEFORE(Table1[[#This Row],[category &amp; sub-category]], "/")</f>
        <v>theater</v>
      </c>
      <c r="T554" t="str">
        <f>_xlfn.TEXTAFTER(Table1[[#This Row],[category &amp; sub-category]], "/")</f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Table1[[#This Row],[pledged]]/Table1[[#This Row],[goal]]</f>
        <v>0.43975381008206332</v>
      </c>
      <c r="G555" t="s">
        <v>14</v>
      </c>
      <c r="H555">
        <f>IF(Table1[[#This Row],[backers_count]]&gt;0, Table1[[#This Row],[pledged]]/Table1[[#This Row],[backers_count]], 0)</f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8">
        <f>(((Table1[[#This Row],[launched_at]]/60)/60)/24)+DATE(1970,1,1)</f>
        <v>40545.25</v>
      </c>
      <c r="N555">
        <v>1294034400</v>
      </c>
      <c r="O555" s="8">
        <f>(((Table1[[#This Row],[deadline]]/60)/60)/24)+DATE(1970,1,1)</f>
        <v>40546.25</v>
      </c>
      <c r="P555" t="b">
        <v>0</v>
      </c>
      <c r="Q555" t="b">
        <v>0</v>
      </c>
      <c r="R555" t="s">
        <v>23</v>
      </c>
      <c r="S555" t="str">
        <f>_xlfn.TEXTBEFORE(Table1[[#This Row],[category &amp; sub-category]], "/")</f>
        <v>music</v>
      </c>
      <c r="T555" t="str">
        <f>_xlfn.TEXTAFTER(Table1[[#This Row],[category &amp; sub-category]], "/")</f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Table1[[#This Row],[pledged]]/Table1[[#This Row],[goal]]</f>
        <v>1.5166315789473683</v>
      </c>
      <c r="G556" t="s">
        <v>20</v>
      </c>
      <c r="H556">
        <f>IF(Table1[[#This Row],[backers_count]]&gt;0, Table1[[#This Row],[pledged]]/Table1[[#This Row],[backers_count]], 0)</f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8">
        <f>(((Table1[[#This Row],[launched_at]]/60)/60)/24)+DATE(1970,1,1)</f>
        <v>42723.25</v>
      </c>
      <c r="N556">
        <v>1482645600</v>
      </c>
      <c r="O556" s="8">
        <f>(((Table1[[#This Row],[deadline]]/60)/60)/24)+DATE(1970,1,1)</f>
        <v>42729.25</v>
      </c>
      <c r="P556" t="b">
        <v>0</v>
      </c>
      <c r="Q556" t="b">
        <v>0</v>
      </c>
      <c r="R556" t="s">
        <v>60</v>
      </c>
      <c r="S556" t="str">
        <f>_xlfn.TEXTBEFORE(Table1[[#This Row],[category &amp; sub-category]], "/")</f>
        <v>music</v>
      </c>
      <c r="T556" t="str">
        <f>_xlfn.TEXTAFTER(Table1[[#This Row],[category &amp; sub-category]], "/")</f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Table1[[#This Row],[pledged]]/Table1[[#This Row],[goal]]</f>
        <v>2.2363492063492063</v>
      </c>
      <c r="G557" t="s">
        <v>20</v>
      </c>
      <c r="H557">
        <f>IF(Table1[[#This Row],[backers_count]]&gt;0, Table1[[#This Row],[pledged]]/Table1[[#This Row],[backers_count]], 0)</f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8">
        <f>(((Table1[[#This Row],[launched_at]]/60)/60)/24)+DATE(1970,1,1)</f>
        <v>41731.208333333336</v>
      </c>
      <c r="N557">
        <v>1399093200</v>
      </c>
      <c r="O557" s="8">
        <f>(((Table1[[#This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tr">
        <f>_xlfn.TEXTBEFORE(Table1[[#This Row],[category &amp; sub-category]], "/")</f>
        <v>music</v>
      </c>
      <c r="T557" t="str">
        <f>_xlfn.TEXTAFTER(Table1[[#This Row],[category &amp; sub-category]], "/")</f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Table1[[#This Row],[pledged]]/Table1[[#This Row],[goal]]</f>
        <v>2.3975</v>
      </c>
      <c r="G558" t="s">
        <v>20</v>
      </c>
      <c r="H558">
        <f>IF(Table1[[#This Row],[backers_count]]&gt;0, Table1[[#This Row],[pledged]]/Table1[[#This Row],[backers_count]], 0)</f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8">
        <f>(((Table1[[#This Row],[launched_at]]/60)/60)/24)+DATE(1970,1,1)</f>
        <v>40792.208333333336</v>
      </c>
      <c r="N558">
        <v>1315890000</v>
      </c>
      <c r="O558" s="8">
        <f>(((Table1[[#This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tr">
        <f>_xlfn.TEXTBEFORE(Table1[[#This Row],[category &amp; sub-category]], "/")</f>
        <v>publishing</v>
      </c>
      <c r="T558" t="str">
        <f>_xlfn.TEXTAFTER(Table1[[#This Row],[category &amp; sub-category]], "/")</f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Table1[[#This Row],[pledged]]/Table1[[#This Row],[goal]]</f>
        <v>1.9933333333333334</v>
      </c>
      <c r="G559" t="s">
        <v>20</v>
      </c>
      <c r="H559">
        <f>IF(Table1[[#This Row],[backers_count]]&gt;0, Table1[[#This Row],[pledged]]/Table1[[#This Row],[backers_count]], 0)</f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8">
        <f>(((Table1[[#This Row],[launched_at]]/60)/60)/24)+DATE(1970,1,1)</f>
        <v>42279.208333333328</v>
      </c>
      <c r="N559">
        <v>1444021200</v>
      </c>
      <c r="O559" s="8">
        <f>(((Table1[[#This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tr">
        <f>_xlfn.TEXTBEFORE(Table1[[#This Row],[category &amp; sub-category]], "/")</f>
        <v>film &amp; video</v>
      </c>
      <c r="T559" t="str">
        <f>_xlfn.TEXTAFTER(Table1[[#This Row],[category &amp; sub-category]], "/")</f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Table1[[#This Row],[pledged]]/Table1[[#This Row],[goal]]</f>
        <v>1.373448275862069</v>
      </c>
      <c r="G560" t="s">
        <v>20</v>
      </c>
      <c r="H560">
        <f>IF(Table1[[#This Row],[backers_count]]&gt;0, Table1[[#This Row],[pledged]]/Table1[[#This Row],[backers_count]], 0)</f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8">
        <f>(((Table1[[#This Row],[launched_at]]/60)/60)/24)+DATE(1970,1,1)</f>
        <v>42424.25</v>
      </c>
      <c r="N560">
        <v>1460005200</v>
      </c>
      <c r="O560" s="8">
        <f>(((Table1[[#This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tr">
        <f>_xlfn.TEXTBEFORE(Table1[[#This Row],[category &amp; sub-category]], "/")</f>
        <v>theater</v>
      </c>
      <c r="T560" t="str">
        <f>_xlfn.TEXTAFTER(Table1[[#This Row],[category &amp; sub-category]], "/")</f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Table1[[#This Row],[pledged]]/Table1[[#This Row],[goal]]</f>
        <v>1.009696106362773</v>
      </c>
      <c r="G561" t="s">
        <v>20</v>
      </c>
      <c r="H561">
        <f>IF(Table1[[#This Row],[backers_count]]&gt;0, Table1[[#This Row],[pledged]]/Table1[[#This Row],[backers_count]], 0)</f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8">
        <f>(((Table1[[#This Row],[launched_at]]/60)/60)/24)+DATE(1970,1,1)</f>
        <v>42584.208333333328</v>
      </c>
      <c r="N561">
        <v>1470718800</v>
      </c>
      <c r="O561" s="8">
        <f>(((Table1[[#This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tr">
        <f>_xlfn.TEXTBEFORE(Table1[[#This Row],[category &amp; sub-category]], "/")</f>
        <v>theater</v>
      </c>
      <c r="T561" t="str">
        <f>_xlfn.TEXTAFTER(Table1[[#This Row],[category &amp; sub-category]], "/")</f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Table1[[#This Row],[pledged]]/Table1[[#This Row],[goal]]</f>
        <v>7.9416000000000002</v>
      </c>
      <c r="G562" t="s">
        <v>20</v>
      </c>
      <c r="H562">
        <f>IF(Table1[[#This Row],[backers_count]]&gt;0, Table1[[#This Row],[pledged]]/Table1[[#This Row],[backers_count]], 0)</f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8">
        <f>(((Table1[[#This Row],[launched_at]]/60)/60)/24)+DATE(1970,1,1)</f>
        <v>40865.25</v>
      </c>
      <c r="N562">
        <v>1325052000</v>
      </c>
      <c r="O562" s="8">
        <f>(((Table1[[#This Row],[deadline]]/60)/60)/24)+DATE(1970,1,1)</f>
        <v>40905.25</v>
      </c>
      <c r="P562" t="b">
        <v>0</v>
      </c>
      <c r="Q562" t="b">
        <v>0</v>
      </c>
      <c r="R562" t="s">
        <v>71</v>
      </c>
      <c r="S562" t="str">
        <f>_xlfn.TEXTBEFORE(Table1[[#This Row],[category &amp; sub-category]], "/")</f>
        <v>film &amp; video</v>
      </c>
      <c r="T562" t="str">
        <f>_xlfn.TEXTAFTER(Table1[[#This Row],[category &amp; sub-category]], "/")</f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Table1[[#This Row],[pledged]]/Table1[[#This Row],[goal]]</f>
        <v>3.6970000000000001</v>
      </c>
      <c r="G563" t="s">
        <v>20</v>
      </c>
      <c r="H563">
        <f>IF(Table1[[#This Row],[backers_count]]&gt;0, Table1[[#This Row],[pledged]]/Table1[[#This Row],[backers_count]], 0)</f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8">
        <f>(((Table1[[#This Row],[launched_at]]/60)/60)/24)+DATE(1970,1,1)</f>
        <v>40833.208333333336</v>
      </c>
      <c r="N563">
        <v>1319000400</v>
      </c>
      <c r="O563" s="8">
        <f>(((Table1[[#This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tr">
        <f>_xlfn.TEXTBEFORE(Table1[[#This Row],[category &amp; sub-category]], "/")</f>
        <v>theater</v>
      </c>
      <c r="T563" t="str">
        <f>_xlfn.TEXTAFTER(Table1[[#This Row],[category &amp; sub-category]], "/")</f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Table1[[#This Row],[pledged]]/Table1[[#This Row],[goal]]</f>
        <v>0.12818181818181817</v>
      </c>
      <c r="G564" t="s">
        <v>14</v>
      </c>
      <c r="H564">
        <f>IF(Table1[[#This Row],[backers_count]]&gt;0, Table1[[#This Row],[pledged]]/Table1[[#This Row],[backers_count]], 0)</f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8">
        <f>(((Table1[[#This Row],[launched_at]]/60)/60)/24)+DATE(1970,1,1)</f>
        <v>43536.208333333328</v>
      </c>
      <c r="N564">
        <v>1552539600</v>
      </c>
      <c r="O564" s="8">
        <f>(((Table1[[#This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tr">
        <f>_xlfn.TEXTBEFORE(Table1[[#This Row],[category &amp; sub-category]], "/")</f>
        <v>music</v>
      </c>
      <c r="T564" t="str">
        <f>_xlfn.TEXTAFTER(Table1[[#This Row],[category &amp; sub-category]], "/")</f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Table1[[#This Row],[pledged]]/Table1[[#This Row],[goal]]</f>
        <v>1.3802702702702703</v>
      </c>
      <c r="G565" t="s">
        <v>20</v>
      </c>
      <c r="H565">
        <f>IF(Table1[[#This Row],[backers_count]]&gt;0, Table1[[#This Row],[pledged]]/Table1[[#This Row],[backers_count]], 0)</f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8">
        <f>(((Table1[[#This Row],[launched_at]]/60)/60)/24)+DATE(1970,1,1)</f>
        <v>43417.25</v>
      </c>
      <c r="N565">
        <v>1543816800</v>
      </c>
      <c r="O565" s="8">
        <f>(((Table1[[#This Row],[deadline]]/60)/60)/24)+DATE(1970,1,1)</f>
        <v>43437.25</v>
      </c>
      <c r="P565" t="b">
        <v>0</v>
      </c>
      <c r="Q565" t="b">
        <v>0</v>
      </c>
      <c r="R565" t="s">
        <v>42</v>
      </c>
      <c r="S565" t="str">
        <f>_xlfn.TEXTBEFORE(Table1[[#This Row],[category &amp; sub-category]], "/")</f>
        <v>film &amp; video</v>
      </c>
      <c r="T565" t="str">
        <f>_xlfn.TEXTAFTER(Table1[[#This Row],[category &amp; sub-category]], "/")</f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Table1[[#This Row],[pledged]]/Table1[[#This Row],[goal]]</f>
        <v>0.83813278008298753</v>
      </c>
      <c r="G566" t="s">
        <v>14</v>
      </c>
      <c r="H566">
        <f>IF(Table1[[#This Row],[backers_count]]&gt;0, Table1[[#This Row],[pledged]]/Table1[[#This Row],[backers_count]], 0)</f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8">
        <f>(((Table1[[#This Row],[launched_at]]/60)/60)/24)+DATE(1970,1,1)</f>
        <v>42078.208333333328</v>
      </c>
      <c r="N566">
        <v>1427086800</v>
      </c>
      <c r="O566" s="8">
        <f>(((Table1[[#This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tr">
        <f>_xlfn.TEXTBEFORE(Table1[[#This Row],[category &amp; sub-category]], "/")</f>
        <v>theater</v>
      </c>
      <c r="T566" t="str">
        <f>_xlfn.TEXTAFTER(Table1[[#This Row],[category &amp; sub-category]], "/")</f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Table1[[#This Row],[pledged]]/Table1[[#This Row],[goal]]</f>
        <v>2.0460063224446787</v>
      </c>
      <c r="G567" t="s">
        <v>20</v>
      </c>
      <c r="H567">
        <f>IF(Table1[[#This Row],[backers_count]]&gt;0, Table1[[#This Row],[pledged]]/Table1[[#This Row],[backers_count]], 0)</f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8">
        <f>(((Table1[[#This Row],[launched_at]]/60)/60)/24)+DATE(1970,1,1)</f>
        <v>40862.25</v>
      </c>
      <c r="N567">
        <v>1323064800</v>
      </c>
      <c r="O567" s="8">
        <f>(((Table1[[#This Row],[deadline]]/60)/60)/24)+DATE(1970,1,1)</f>
        <v>40882.25</v>
      </c>
      <c r="P567" t="b">
        <v>0</v>
      </c>
      <c r="Q567" t="b">
        <v>0</v>
      </c>
      <c r="R567" t="s">
        <v>33</v>
      </c>
      <c r="S567" t="str">
        <f>_xlfn.TEXTBEFORE(Table1[[#This Row],[category &amp; sub-category]], "/")</f>
        <v>theater</v>
      </c>
      <c r="T567" t="str">
        <f>_xlfn.TEXTAFTER(Table1[[#This Row],[category &amp; sub-category]], "/")</f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Table1[[#This Row],[pledged]]/Table1[[#This Row],[goal]]</f>
        <v>0.44344086021505374</v>
      </c>
      <c r="G568" t="s">
        <v>14</v>
      </c>
      <c r="H568">
        <f>IF(Table1[[#This Row],[backers_count]]&gt;0, Table1[[#This Row],[pledged]]/Table1[[#This Row],[backers_count]], 0)</f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8">
        <f>(((Table1[[#This Row],[launched_at]]/60)/60)/24)+DATE(1970,1,1)</f>
        <v>42424.25</v>
      </c>
      <c r="N568">
        <v>1458277200</v>
      </c>
      <c r="O568" s="8">
        <f>(((Table1[[#This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tr">
        <f>_xlfn.TEXTBEFORE(Table1[[#This Row],[category &amp; sub-category]], "/")</f>
        <v>music</v>
      </c>
      <c r="T568" t="str">
        <f>_xlfn.TEXTAFTER(Table1[[#This Row],[category &amp; sub-category]], "/")</f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Table1[[#This Row],[pledged]]/Table1[[#This Row],[goal]]</f>
        <v>2.1860294117647059</v>
      </c>
      <c r="G569" t="s">
        <v>20</v>
      </c>
      <c r="H569">
        <f>IF(Table1[[#This Row],[backers_count]]&gt;0, Table1[[#This Row],[pledged]]/Table1[[#This Row],[backers_count]], 0)</f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8">
        <f>(((Table1[[#This Row],[launched_at]]/60)/60)/24)+DATE(1970,1,1)</f>
        <v>41830.208333333336</v>
      </c>
      <c r="N569">
        <v>1405141200</v>
      </c>
      <c r="O569" s="8">
        <f>(((Table1[[#This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tr">
        <f>_xlfn.TEXTBEFORE(Table1[[#This Row],[category &amp; sub-category]], "/")</f>
        <v>music</v>
      </c>
      <c r="T569" t="str">
        <f>_xlfn.TEXTAFTER(Table1[[#This Row],[category &amp; sub-category]], "/")</f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Table1[[#This Row],[pledged]]/Table1[[#This Row],[goal]]</f>
        <v>1.8603314917127072</v>
      </c>
      <c r="G570" t="s">
        <v>20</v>
      </c>
      <c r="H570">
        <f>IF(Table1[[#This Row],[backers_count]]&gt;0, Table1[[#This Row],[pledged]]/Table1[[#This Row],[backers_count]], 0)</f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8">
        <f>(((Table1[[#This Row],[launched_at]]/60)/60)/24)+DATE(1970,1,1)</f>
        <v>40374.208333333336</v>
      </c>
      <c r="N570">
        <v>1283058000</v>
      </c>
      <c r="O570" s="8">
        <f>(((Table1[[#This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tr">
        <f>_xlfn.TEXTBEFORE(Table1[[#This Row],[category &amp; sub-category]], "/")</f>
        <v>theater</v>
      </c>
      <c r="T570" t="str">
        <f>_xlfn.TEXTAFTER(Table1[[#This Row],[category &amp; sub-category]], "/")</f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Table1[[#This Row],[pledged]]/Table1[[#This Row],[goal]]</f>
        <v>2.3733830845771142</v>
      </c>
      <c r="G571" t="s">
        <v>20</v>
      </c>
      <c r="H571">
        <f>IF(Table1[[#This Row],[backers_count]]&gt;0, Table1[[#This Row],[pledged]]/Table1[[#This Row],[backers_count]], 0)</f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8">
        <f>(((Table1[[#This Row],[launched_at]]/60)/60)/24)+DATE(1970,1,1)</f>
        <v>40554.25</v>
      </c>
      <c r="N571">
        <v>1295762400</v>
      </c>
      <c r="O571" s="8">
        <f>(((Table1[[#This Row],[deadline]]/60)/60)/24)+DATE(1970,1,1)</f>
        <v>40566.25</v>
      </c>
      <c r="P571" t="b">
        <v>0</v>
      </c>
      <c r="Q571" t="b">
        <v>0</v>
      </c>
      <c r="R571" t="s">
        <v>71</v>
      </c>
      <c r="S571" t="str">
        <f>_xlfn.TEXTBEFORE(Table1[[#This Row],[category &amp; sub-category]], "/")</f>
        <v>film &amp; video</v>
      </c>
      <c r="T571" t="str">
        <f>_xlfn.TEXTAFTER(Table1[[#This Row],[category &amp; sub-category]], "/")</f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Table1[[#This Row],[pledged]]/Table1[[#This Row],[goal]]</f>
        <v>3.0565384615384614</v>
      </c>
      <c r="G572" t="s">
        <v>20</v>
      </c>
      <c r="H572">
        <f>IF(Table1[[#This Row],[backers_count]]&gt;0, Table1[[#This Row],[pledged]]/Table1[[#This Row],[backers_count]], 0)</f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8">
        <f>(((Table1[[#This Row],[launched_at]]/60)/60)/24)+DATE(1970,1,1)</f>
        <v>41993.25</v>
      </c>
      <c r="N572">
        <v>1419573600</v>
      </c>
      <c r="O572" s="8">
        <f>(((Table1[[#This Row],[deadline]]/60)/60)/24)+DATE(1970,1,1)</f>
        <v>41999.25</v>
      </c>
      <c r="P572" t="b">
        <v>0</v>
      </c>
      <c r="Q572" t="b">
        <v>1</v>
      </c>
      <c r="R572" t="s">
        <v>23</v>
      </c>
      <c r="S572" t="str">
        <f>_xlfn.TEXTBEFORE(Table1[[#This Row],[category &amp; sub-category]], "/")</f>
        <v>music</v>
      </c>
      <c r="T572" t="str">
        <f>_xlfn.TEXTAFTER(Table1[[#This Row],[category &amp; sub-category]], "/")</f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Table1[[#This Row],[pledged]]/Table1[[#This Row],[goal]]</f>
        <v>0.94142857142857139</v>
      </c>
      <c r="G573" t="s">
        <v>14</v>
      </c>
      <c r="H573">
        <f>IF(Table1[[#This Row],[backers_count]]&gt;0, Table1[[#This Row],[pledged]]/Table1[[#This Row],[backers_count]], 0)</f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8">
        <f>(((Table1[[#This Row],[launched_at]]/60)/60)/24)+DATE(1970,1,1)</f>
        <v>42174.208333333328</v>
      </c>
      <c r="N573">
        <v>1438750800</v>
      </c>
      <c r="O573" s="8">
        <f>(((Table1[[#This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tr">
        <f>_xlfn.TEXTBEFORE(Table1[[#This Row],[category &amp; sub-category]], "/")</f>
        <v>film &amp; video</v>
      </c>
      <c r="T573" t="str">
        <f>_xlfn.TEXTAFTER(Table1[[#This Row],[category &amp; sub-category]], "/")</f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Table1[[#This Row],[pledged]]/Table1[[#This Row],[goal]]</f>
        <v>0.54400000000000004</v>
      </c>
      <c r="G574" t="s">
        <v>74</v>
      </c>
      <c r="H574">
        <f>IF(Table1[[#This Row],[backers_count]]&gt;0, Table1[[#This Row],[pledged]]/Table1[[#This Row],[backers_count]], 0)</f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8">
        <f>(((Table1[[#This Row],[launched_at]]/60)/60)/24)+DATE(1970,1,1)</f>
        <v>42275.208333333328</v>
      </c>
      <c r="N574">
        <v>1444798800</v>
      </c>
      <c r="O574" s="8">
        <f>(((Table1[[#This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tr">
        <f>_xlfn.TEXTBEFORE(Table1[[#This Row],[category &amp; sub-category]], "/")</f>
        <v>music</v>
      </c>
      <c r="T574" t="str">
        <f>_xlfn.TEXTAFTER(Table1[[#This Row],[category &amp; sub-category]], "/")</f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Table1[[#This Row],[pledged]]/Table1[[#This Row],[goal]]</f>
        <v>1.1188059701492536</v>
      </c>
      <c r="G575" t="s">
        <v>20</v>
      </c>
      <c r="H575">
        <f>IF(Table1[[#This Row],[backers_count]]&gt;0, Table1[[#This Row],[pledged]]/Table1[[#This Row],[backers_count]], 0)</f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8">
        <f>(((Table1[[#This Row],[launched_at]]/60)/60)/24)+DATE(1970,1,1)</f>
        <v>41761.208333333336</v>
      </c>
      <c r="N575">
        <v>1399179600</v>
      </c>
      <c r="O575" s="8">
        <f>(((Table1[[#This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tr">
        <f>_xlfn.TEXTBEFORE(Table1[[#This Row],[category &amp; sub-category]], "/")</f>
        <v>journalism</v>
      </c>
      <c r="T575" t="str">
        <f>_xlfn.TEXTAFTER(Table1[[#This Row],[category &amp; sub-category]], "/")</f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Table1[[#This Row],[pledged]]/Table1[[#This Row],[goal]]</f>
        <v>3.6914814814814814</v>
      </c>
      <c r="G576" t="s">
        <v>20</v>
      </c>
      <c r="H576">
        <f>IF(Table1[[#This Row],[backers_count]]&gt;0, Table1[[#This Row],[pledged]]/Table1[[#This Row],[backers_count]], 0)</f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8">
        <f>(((Table1[[#This Row],[launched_at]]/60)/60)/24)+DATE(1970,1,1)</f>
        <v>43806.25</v>
      </c>
      <c r="N576">
        <v>1576562400</v>
      </c>
      <c r="O576" s="8">
        <f>(((Table1[[#This Row],[deadline]]/60)/60)/24)+DATE(1970,1,1)</f>
        <v>43816.25</v>
      </c>
      <c r="P576" t="b">
        <v>0</v>
      </c>
      <c r="Q576" t="b">
        <v>1</v>
      </c>
      <c r="R576" t="s">
        <v>17</v>
      </c>
      <c r="S576" t="str">
        <f>_xlfn.TEXTBEFORE(Table1[[#This Row],[category &amp; sub-category]], "/")</f>
        <v>food</v>
      </c>
      <c r="T576" t="str">
        <f>_xlfn.TEXTAFTER(Table1[[#This Row],[category &amp; sub-category]], "/")</f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Table1[[#This Row],[pledged]]/Table1[[#This Row],[goal]]</f>
        <v>0.62930372148859548</v>
      </c>
      <c r="G577" t="s">
        <v>14</v>
      </c>
      <c r="H577">
        <f>IF(Table1[[#This Row],[backers_count]]&gt;0, Table1[[#This Row],[pledged]]/Table1[[#This Row],[backers_count]], 0)</f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8">
        <f>(((Table1[[#This Row],[launched_at]]/60)/60)/24)+DATE(1970,1,1)</f>
        <v>41779.208333333336</v>
      </c>
      <c r="N577">
        <v>1400821200</v>
      </c>
      <c r="O577" s="8">
        <f>(((Table1[[#This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tr">
        <f>_xlfn.TEXTBEFORE(Table1[[#This Row],[category &amp; sub-category]], "/")</f>
        <v>theater</v>
      </c>
      <c r="T577" t="str">
        <f>_xlfn.TEXTAFTER(Table1[[#This Row],[category &amp; sub-category]], "/")</f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Table1[[#This Row],[pledged]]/Table1[[#This Row],[goal]]</f>
        <v>0.6492783505154639</v>
      </c>
      <c r="G578" t="s">
        <v>14</v>
      </c>
      <c r="H578">
        <f>IF(Table1[[#This Row],[backers_count]]&gt;0, Table1[[#This Row],[pledged]]/Table1[[#This Row],[backers_count]], 0)</f>
        <v>98.40625</v>
      </c>
      <c r="I578">
        <v>64</v>
      </c>
      <c r="J578" t="s">
        <v>21</v>
      </c>
      <c r="K578" t="s">
        <v>22</v>
      </c>
      <c r="L578">
        <v>1509512400</v>
      </c>
      <c r="M578" s="8">
        <f>(((Table1[[#This Row],[launched_at]]/60)/60)/24)+DATE(1970,1,1)</f>
        <v>43040.208333333328</v>
      </c>
      <c r="N578">
        <v>1510984800</v>
      </c>
      <c r="O578" s="8">
        <f>(((Table1[[#This Row],[deadline]]/60)/60)/24)+DATE(1970,1,1)</f>
        <v>43057.25</v>
      </c>
      <c r="P578" t="b">
        <v>0</v>
      </c>
      <c r="Q578" t="b">
        <v>0</v>
      </c>
      <c r="R578" t="s">
        <v>33</v>
      </c>
      <c r="S578" t="str">
        <f>_xlfn.TEXTBEFORE(Table1[[#This Row],[category &amp; sub-category]], "/")</f>
        <v>theater</v>
      </c>
      <c r="T578" t="str">
        <f>_xlfn.TEXTAFTER(Table1[[#This Row],[category &amp; sub-category]], "/")</f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Table1[[#This Row],[pledged]]/Table1[[#This Row],[goal]]</f>
        <v>0.18853658536585366</v>
      </c>
      <c r="G579" t="s">
        <v>74</v>
      </c>
      <c r="H579">
        <f>IF(Table1[[#This Row],[backers_count]]&gt;0, Table1[[#This Row],[pledged]]/Table1[[#This Row],[backers_count]], 0)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8">
        <f>(((Table1[[#This Row],[launched_at]]/60)/60)/24)+DATE(1970,1,1)</f>
        <v>40613.25</v>
      </c>
      <c r="N579">
        <v>1302066000</v>
      </c>
      <c r="O579" s="8">
        <f>(((Table1[[#This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tr">
        <f>_xlfn.TEXTBEFORE(Table1[[#This Row],[category &amp; sub-category]], "/")</f>
        <v>music</v>
      </c>
      <c r="T579" t="str">
        <f>_xlfn.TEXTAFTER(Table1[[#This Row],[category &amp; sub-category]], 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Table1[[#This Row],[pledged]]/Table1[[#This Row],[goal]]</f>
        <v>0.1675440414507772</v>
      </c>
      <c r="G580" t="s">
        <v>14</v>
      </c>
      <c r="H580">
        <f>IF(Table1[[#This Row],[backers_count]]&gt;0, Table1[[#This Row],[pledged]]/Table1[[#This Row],[backers_count]], 0)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8">
        <f>(((Table1[[#This Row],[launched_at]]/60)/60)/24)+DATE(1970,1,1)</f>
        <v>40878.25</v>
      </c>
      <c r="N580">
        <v>1322978400</v>
      </c>
      <c r="O580" s="8">
        <f>(((Table1[[#This Row],[deadline]]/60)/60)/24)+DATE(1970,1,1)</f>
        <v>40881.25</v>
      </c>
      <c r="P580" t="b">
        <v>0</v>
      </c>
      <c r="Q580" t="b">
        <v>0</v>
      </c>
      <c r="R580" t="s">
        <v>474</v>
      </c>
      <c r="S580" t="str">
        <f>_xlfn.TEXTBEFORE(Table1[[#This Row],[category &amp; sub-category]], "/")</f>
        <v>film &amp; video</v>
      </c>
      <c r="T580" t="str">
        <f>_xlfn.TEXTAFTER(Table1[[#This Row],[category &amp; sub-category]], "/")</f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Table1[[#This Row],[pledged]]/Table1[[#This Row],[goal]]</f>
        <v>1.0111290322580646</v>
      </c>
      <c r="G581" t="s">
        <v>20</v>
      </c>
      <c r="H581">
        <f>IF(Table1[[#This Row],[backers_count]]&gt;0, Table1[[#This Row],[pledged]]/Table1[[#This Row],[backers_count]], 0)</f>
        <v>72.05747126436782</v>
      </c>
      <c r="I581">
        <v>87</v>
      </c>
      <c r="J581" t="s">
        <v>21</v>
      </c>
      <c r="K581" t="s">
        <v>22</v>
      </c>
      <c r="L581">
        <v>1312693200</v>
      </c>
      <c r="M581" s="8">
        <f>(((Table1[[#This Row],[launched_at]]/60)/60)/24)+DATE(1970,1,1)</f>
        <v>40762.208333333336</v>
      </c>
      <c r="N581">
        <v>1313730000</v>
      </c>
      <c r="O581" s="8">
        <f>(((Table1[[#This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tr">
        <f>_xlfn.TEXTBEFORE(Table1[[#This Row],[category &amp; sub-category]], "/")</f>
        <v>music</v>
      </c>
      <c r="T581" t="str">
        <f>_xlfn.TEXTAFTER(Table1[[#This Row],[category &amp; sub-category]], "/")</f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Table1[[#This Row],[pledged]]/Table1[[#This Row],[goal]]</f>
        <v>3.4150228310502282</v>
      </c>
      <c r="G582" t="s">
        <v>20</v>
      </c>
      <c r="H582">
        <f>IF(Table1[[#This Row],[backers_count]]&gt;0, Table1[[#This Row],[pledged]]/Table1[[#This Row],[backers_count]], 0)</f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8">
        <f>(((Table1[[#This Row],[launched_at]]/60)/60)/24)+DATE(1970,1,1)</f>
        <v>41696.25</v>
      </c>
      <c r="N582">
        <v>1394085600</v>
      </c>
      <c r="O582" s="8">
        <f>(((Table1[[#This Row],[deadline]]/60)/60)/24)+DATE(1970,1,1)</f>
        <v>41704.25</v>
      </c>
      <c r="P582" t="b">
        <v>0</v>
      </c>
      <c r="Q582" t="b">
        <v>0</v>
      </c>
      <c r="R582" t="s">
        <v>33</v>
      </c>
      <c r="S582" t="str">
        <f>_xlfn.TEXTBEFORE(Table1[[#This Row],[category &amp; sub-category]], "/")</f>
        <v>theater</v>
      </c>
      <c r="T582" t="str">
        <f>_xlfn.TEXTAFTER(Table1[[#This Row],[category &amp; sub-category]], "/")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Table1[[#This Row],[pledged]]/Table1[[#This Row],[goal]]</f>
        <v>0.64016666666666666</v>
      </c>
      <c r="G583" t="s">
        <v>14</v>
      </c>
      <c r="H583">
        <f>IF(Table1[[#This Row],[backers_count]]&gt;0, Table1[[#This Row],[pledged]]/Table1[[#This Row],[backers_count]], 0)</f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8">
        <f>(((Table1[[#This Row],[launched_at]]/60)/60)/24)+DATE(1970,1,1)</f>
        <v>40662.208333333336</v>
      </c>
      <c r="N583">
        <v>1305349200</v>
      </c>
      <c r="O583" s="8">
        <f>(((Table1[[#This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tr">
        <f>_xlfn.TEXTBEFORE(Table1[[#This Row],[category &amp; sub-category]], "/")</f>
        <v>technology</v>
      </c>
      <c r="T583" t="str">
        <f>_xlfn.TEXTAFTER(Table1[[#This Row],[category &amp; sub-category]], "/")</f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Table1[[#This Row],[pledged]]/Table1[[#This Row],[goal]]</f>
        <v>0.5208045977011494</v>
      </c>
      <c r="G584" t="s">
        <v>14</v>
      </c>
      <c r="H584">
        <f>IF(Table1[[#This Row],[backers_count]]&gt;0, Table1[[#This Row],[pledged]]/Table1[[#This Row],[backers_count]], 0)</f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8">
        <f>(((Table1[[#This Row],[launched_at]]/60)/60)/24)+DATE(1970,1,1)</f>
        <v>42165.208333333328</v>
      </c>
      <c r="N584">
        <v>1434344400</v>
      </c>
      <c r="O584" s="8">
        <f>(((Table1[[#This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tr">
        <f>_xlfn.TEXTBEFORE(Table1[[#This Row],[category &amp; sub-category]], "/")</f>
        <v>games</v>
      </c>
      <c r="T584" t="str">
        <f>_xlfn.TEXTAFTER(Table1[[#This Row],[category &amp; sub-category]], "/")</f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Table1[[#This Row],[pledged]]/Table1[[#This Row],[goal]]</f>
        <v>3.2240211640211642</v>
      </c>
      <c r="G585" t="s">
        <v>20</v>
      </c>
      <c r="H585">
        <f>IF(Table1[[#This Row],[backers_count]]&gt;0, Table1[[#This Row],[pledged]]/Table1[[#This Row],[backers_count]], 0)</f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8">
        <f>(((Table1[[#This Row],[launched_at]]/60)/60)/24)+DATE(1970,1,1)</f>
        <v>40959.25</v>
      </c>
      <c r="N585">
        <v>1331186400</v>
      </c>
      <c r="O585" s="8">
        <f>(((Table1[[#This Row],[deadline]]/60)/60)/24)+DATE(1970,1,1)</f>
        <v>40976.25</v>
      </c>
      <c r="P585" t="b">
        <v>0</v>
      </c>
      <c r="Q585" t="b">
        <v>0</v>
      </c>
      <c r="R585" t="s">
        <v>42</v>
      </c>
      <c r="S585" t="str">
        <f>_xlfn.TEXTBEFORE(Table1[[#This Row],[category &amp; sub-category]], "/")</f>
        <v>film &amp; video</v>
      </c>
      <c r="T585" t="str">
        <f>_xlfn.TEXTAFTER(Table1[[#This Row],[category &amp; sub-category]], "/")</f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Table1[[#This Row],[pledged]]/Table1[[#This Row],[goal]]</f>
        <v>1.1950810185185186</v>
      </c>
      <c r="G586" t="s">
        <v>20</v>
      </c>
      <c r="H586">
        <f>IF(Table1[[#This Row],[backers_count]]&gt;0, Table1[[#This Row],[pledged]]/Table1[[#This Row],[backers_count]], 0)</f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8">
        <f>(((Table1[[#This Row],[launched_at]]/60)/60)/24)+DATE(1970,1,1)</f>
        <v>41024.208333333336</v>
      </c>
      <c r="N586">
        <v>1336539600</v>
      </c>
      <c r="O586" s="8">
        <f>(((Table1[[#This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tr">
        <f>_xlfn.TEXTBEFORE(Table1[[#This Row],[category &amp; sub-category]], "/")</f>
        <v>technology</v>
      </c>
      <c r="T586" t="str">
        <f>_xlfn.TEXTAFTER(Table1[[#This Row],[category &amp; sub-category]], "/")</f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Table1[[#This Row],[pledged]]/Table1[[#This Row],[goal]]</f>
        <v>1.4679775280898877</v>
      </c>
      <c r="G587" t="s">
        <v>20</v>
      </c>
      <c r="H587">
        <f>IF(Table1[[#This Row],[backers_count]]&gt;0, Table1[[#This Row],[pledged]]/Table1[[#This Row],[backers_count]], 0)</f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8">
        <f>(((Table1[[#This Row],[launched_at]]/60)/60)/24)+DATE(1970,1,1)</f>
        <v>40255.208333333336</v>
      </c>
      <c r="N587">
        <v>1269752400</v>
      </c>
      <c r="O587" s="8">
        <f>(((Table1[[#This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tr">
        <f>_xlfn.TEXTBEFORE(Table1[[#This Row],[category &amp; sub-category]], "/")</f>
        <v>publishing</v>
      </c>
      <c r="T587" t="str">
        <f>_xlfn.TEXTAFTER(Table1[[#This Row],[category &amp; sub-category]], "/")</f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Table1[[#This Row],[pledged]]/Table1[[#This Row],[goal]]</f>
        <v>9.5057142857142853</v>
      </c>
      <c r="G588" t="s">
        <v>20</v>
      </c>
      <c r="H588">
        <f>IF(Table1[[#This Row],[backers_count]]&gt;0, Table1[[#This Row],[pledged]]/Table1[[#This Row],[backers_count]], 0)</f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8">
        <f>(((Table1[[#This Row],[launched_at]]/60)/60)/24)+DATE(1970,1,1)</f>
        <v>40499.25</v>
      </c>
      <c r="N588">
        <v>1291615200</v>
      </c>
      <c r="O588" s="8">
        <f>(((Table1[[#This Row],[deadline]]/60)/60)/24)+DATE(1970,1,1)</f>
        <v>40518.25</v>
      </c>
      <c r="P588" t="b">
        <v>0</v>
      </c>
      <c r="Q588" t="b">
        <v>0</v>
      </c>
      <c r="R588" t="s">
        <v>23</v>
      </c>
      <c r="S588" t="str">
        <f>_xlfn.TEXTBEFORE(Table1[[#This Row],[category &amp; sub-category]], "/")</f>
        <v>music</v>
      </c>
      <c r="T588" t="str">
        <f>_xlfn.TEXTAFTER(Table1[[#This Row],[category &amp; sub-category]], "/")</f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Table1[[#This Row],[pledged]]/Table1[[#This Row],[goal]]</f>
        <v>0.72893617021276591</v>
      </c>
      <c r="G589" t="s">
        <v>14</v>
      </c>
      <c r="H589">
        <f>IF(Table1[[#This Row],[backers_count]]&gt;0, Table1[[#This Row],[pledged]]/Table1[[#This Row],[backers_count]], 0)</f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8">
        <f>(((Table1[[#This Row],[launched_at]]/60)/60)/24)+DATE(1970,1,1)</f>
        <v>43484.25</v>
      </c>
      <c r="N589">
        <v>1552366800</v>
      </c>
      <c r="O589" s="8">
        <f>(((Table1[[#This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tr">
        <f>_xlfn.TEXTBEFORE(Table1[[#This Row],[category &amp; sub-category]], "/")</f>
        <v>food</v>
      </c>
      <c r="T589" t="str">
        <f>_xlfn.TEXTAFTER(Table1[[#This Row],[category &amp; sub-category]], "/")</f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Table1[[#This Row],[pledged]]/Table1[[#This Row],[goal]]</f>
        <v>0.7900824873096447</v>
      </c>
      <c r="G590" t="s">
        <v>14</v>
      </c>
      <c r="H590">
        <f>IF(Table1[[#This Row],[backers_count]]&gt;0, Table1[[#This Row],[pledged]]/Table1[[#This Row],[backers_count]], 0)</f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8">
        <f>(((Table1[[#This Row],[launched_at]]/60)/60)/24)+DATE(1970,1,1)</f>
        <v>40262.208333333336</v>
      </c>
      <c r="N590">
        <v>1272171600</v>
      </c>
      <c r="O590" s="8">
        <f>(((Table1[[#This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tr">
        <f>_xlfn.TEXTBEFORE(Table1[[#This Row],[category &amp; sub-category]], "/")</f>
        <v>theater</v>
      </c>
      <c r="T590" t="str">
        <f>_xlfn.TEXTAFTER(Table1[[#This Row],[category &amp; sub-category]], "/")</f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Table1[[#This Row],[pledged]]/Table1[[#This Row],[goal]]</f>
        <v>0.64721518987341775</v>
      </c>
      <c r="G591" t="s">
        <v>14</v>
      </c>
      <c r="H591">
        <f>IF(Table1[[#This Row],[backers_count]]&gt;0, Table1[[#This Row],[pledged]]/Table1[[#This Row],[backers_count]], 0)</f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8">
        <f>(((Table1[[#This Row],[launched_at]]/60)/60)/24)+DATE(1970,1,1)</f>
        <v>42190.208333333328</v>
      </c>
      <c r="N591">
        <v>1436677200</v>
      </c>
      <c r="O591" s="8">
        <f>(((Table1[[#This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tr">
        <f>_xlfn.TEXTBEFORE(Table1[[#This Row],[category &amp; sub-category]], "/")</f>
        <v>film &amp; video</v>
      </c>
      <c r="T591" t="str">
        <f>_xlfn.TEXTAFTER(Table1[[#This Row],[category &amp; sub-category]], "/")</f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Table1[[#This Row],[pledged]]/Table1[[#This Row],[goal]]</f>
        <v>0.82028169014084507</v>
      </c>
      <c r="G592" t="s">
        <v>14</v>
      </c>
      <c r="H592">
        <f>IF(Table1[[#This Row],[backers_count]]&gt;0, Table1[[#This Row],[pledged]]/Table1[[#This Row],[backers_count]], 0)</f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8">
        <f>(((Table1[[#This Row],[launched_at]]/60)/60)/24)+DATE(1970,1,1)</f>
        <v>41994.25</v>
      </c>
      <c r="N592">
        <v>1420092000</v>
      </c>
      <c r="O592" s="8">
        <f>(((Table1[[#This Row],[deadline]]/60)/60)/24)+DATE(1970,1,1)</f>
        <v>42005.25</v>
      </c>
      <c r="P592" t="b">
        <v>0</v>
      </c>
      <c r="Q592" t="b">
        <v>0</v>
      </c>
      <c r="R592" t="s">
        <v>133</v>
      </c>
      <c r="S592" t="str">
        <f>_xlfn.TEXTBEFORE(Table1[[#This Row],[category &amp; sub-category]], "/")</f>
        <v>publishing</v>
      </c>
      <c r="T592" t="str">
        <f>_xlfn.TEXTAFTER(Table1[[#This Row],[category &amp; sub-category]], "/")</f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Table1[[#This Row],[pledged]]/Table1[[#This Row],[goal]]</f>
        <v>10.376666666666667</v>
      </c>
      <c r="G593" t="s">
        <v>20</v>
      </c>
      <c r="H593">
        <f>IF(Table1[[#This Row],[backers_count]]&gt;0, Table1[[#This Row],[pledged]]/Table1[[#This Row],[backers_count]], 0)</f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8">
        <f>(((Table1[[#This Row],[launched_at]]/60)/60)/24)+DATE(1970,1,1)</f>
        <v>40373.208333333336</v>
      </c>
      <c r="N593">
        <v>1279947600</v>
      </c>
      <c r="O593" s="8">
        <f>(((Table1[[#This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tr">
        <f>_xlfn.TEXTBEFORE(Table1[[#This Row],[category &amp; sub-category]], "/")</f>
        <v>games</v>
      </c>
      <c r="T593" t="str">
        <f>_xlfn.TEXTAFTER(Table1[[#This Row],[category &amp; sub-category]], "/")</f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Table1[[#This Row],[pledged]]/Table1[[#This Row],[goal]]</f>
        <v>0.12910076530612244</v>
      </c>
      <c r="G594" t="s">
        <v>14</v>
      </c>
      <c r="H594">
        <f>IF(Table1[[#This Row],[backers_count]]&gt;0, Table1[[#This Row],[pledged]]/Table1[[#This Row],[backers_count]], 0)</f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8">
        <f>(((Table1[[#This Row],[launched_at]]/60)/60)/24)+DATE(1970,1,1)</f>
        <v>41789.208333333336</v>
      </c>
      <c r="N594">
        <v>1402203600</v>
      </c>
      <c r="O594" s="8">
        <f>(((Table1[[#This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tr">
        <f>_xlfn.TEXTBEFORE(Table1[[#This Row],[category &amp; sub-category]], "/")</f>
        <v>theater</v>
      </c>
      <c r="T594" t="str">
        <f>_xlfn.TEXTAFTER(Table1[[#This Row],[category &amp; sub-category]], "/")</f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Table1[[#This Row],[pledged]]/Table1[[#This Row],[goal]]</f>
        <v>1.5484210526315789</v>
      </c>
      <c r="G595" t="s">
        <v>20</v>
      </c>
      <c r="H595">
        <f>IF(Table1[[#This Row],[backers_count]]&gt;0, Table1[[#This Row],[pledged]]/Table1[[#This Row],[backers_count]], 0)</f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8">
        <f>(((Table1[[#This Row],[launched_at]]/60)/60)/24)+DATE(1970,1,1)</f>
        <v>41724.208333333336</v>
      </c>
      <c r="N595">
        <v>1396933200</v>
      </c>
      <c r="O595" s="8">
        <f>(((Table1[[#This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tr">
        <f>_xlfn.TEXTBEFORE(Table1[[#This Row],[category &amp; sub-category]], "/")</f>
        <v>film &amp; video</v>
      </c>
      <c r="T595" t="str">
        <f>_xlfn.TEXTAFTER(Table1[[#This Row],[category &amp; sub-category]], "/")</f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Table1[[#This Row],[pledged]]/Table1[[#This Row],[goal]]</f>
        <v>7.0991735537190084E-2</v>
      </c>
      <c r="G596" t="s">
        <v>14</v>
      </c>
      <c r="H596">
        <f>IF(Table1[[#This Row],[backers_count]]&gt;0, Table1[[#This Row],[pledged]]/Table1[[#This Row],[backers_count]], 0)</f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8">
        <f>(((Table1[[#This Row],[launched_at]]/60)/60)/24)+DATE(1970,1,1)</f>
        <v>42548.208333333328</v>
      </c>
      <c r="N596">
        <v>1467262800</v>
      </c>
      <c r="O596" s="8">
        <f>(((Table1[[#This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tr">
        <f>_xlfn.TEXTBEFORE(Table1[[#This Row],[category &amp; sub-category]], "/")</f>
        <v>theater</v>
      </c>
      <c r="T596" t="str">
        <f>_xlfn.TEXTAFTER(Table1[[#This Row],[category &amp; sub-category]], "/")</f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Table1[[#This Row],[pledged]]/Table1[[#This Row],[goal]]</f>
        <v>2.0852773826458035</v>
      </c>
      <c r="G597" t="s">
        <v>20</v>
      </c>
      <c r="H597">
        <f>IF(Table1[[#This Row],[backers_count]]&gt;0, Table1[[#This Row],[pledged]]/Table1[[#This Row],[backers_count]], 0)</f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8">
        <f>(((Table1[[#This Row],[launched_at]]/60)/60)/24)+DATE(1970,1,1)</f>
        <v>40253.208333333336</v>
      </c>
      <c r="N597">
        <v>1270530000</v>
      </c>
      <c r="O597" s="8">
        <f>(((Table1[[#This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tr">
        <f>_xlfn.TEXTBEFORE(Table1[[#This Row],[category &amp; sub-category]], "/")</f>
        <v>theater</v>
      </c>
      <c r="T597" t="str">
        <f>_xlfn.TEXTAFTER(Table1[[#This Row],[category &amp; sub-category]], "/")</f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Table1[[#This Row],[pledged]]/Table1[[#This Row],[goal]]</f>
        <v>0.99683544303797467</v>
      </c>
      <c r="G598" t="s">
        <v>14</v>
      </c>
      <c r="H598">
        <f>IF(Table1[[#This Row],[backers_count]]&gt;0, Table1[[#This Row],[pledged]]/Table1[[#This Row],[backers_count]], 0)</f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8">
        <f>(((Table1[[#This Row],[launched_at]]/60)/60)/24)+DATE(1970,1,1)</f>
        <v>42434.25</v>
      </c>
      <c r="N598">
        <v>1457762400</v>
      </c>
      <c r="O598" s="8">
        <f>(((Table1[[#This Row],[deadline]]/60)/60)/24)+DATE(1970,1,1)</f>
        <v>42441.25</v>
      </c>
      <c r="P598" t="b">
        <v>0</v>
      </c>
      <c r="Q598" t="b">
        <v>1</v>
      </c>
      <c r="R598" t="s">
        <v>53</v>
      </c>
      <c r="S598" t="str">
        <f>_xlfn.TEXTBEFORE(Table1[[#This Row],[category &amp; sub-category]], "/")</f>
        <v>film &amp; video</v>
      </c>
      <c r="T598" t="str">
        <f>_xlfn.TEXTAFTER(Table1[[#This Row],[category &amp; sub-category]], "/")</f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Table1[[#This Row],[pledged]]/Table1[[#This Row],[goal]]</f>
        <v>2.0159756097560977</v>
      </c>
      <c r="G599" t="s">
        <v>20</v>
      </c>
      <c r="H599">
        <f>IF(Table1[[#This Row],[backers_count]]&gt;0, Table1[[#This Row],[pledged]]/Table1[[#This Row],[backers_count]], 0)</f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8">
        <f>(((Table1[[#This Row],[launched_at]]/60)/60)/24)+DATE(1970,1,1)</f>
        <v>43786.25</v>
      </c>
      <c r="N599">
        <v>1575525600</v>
      </c>
      <c r="O599" s="8">
        <f>(((Table1[[#This Row],[deadline]]/60)/60)/24)+DATE(1970,1,1)</f>
        <v>43804.25</v>
      </c>
      <c r="P599" t="b">
        <v>0</v>
      </c>
      <c r="Q599" t="b">
        <v>0</v>
      </c>
      <c r="R599" t="s">
        <v>33</v>
      </c>
      <c r="S599" t="str">
        <f>_xlfn.TEXTBEFORE(Table1[[#This Row],[category &amp; sub-category]], "/")</f>
        <v>theater</v>
      </c>
      <c r="T599" t="str">
        <f>_xlfn.TEXTAFTER(Table1[[#This Row],[category &amp; sub-category]], "/")</f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Table1[[#This Row],[pledged]]/Table1[[#This Row],[goal]]</f>
        <v>1.6209032258064515</v>
      </c>
      <c r="G600" t="s">
        <v>20</v>
      </c>
      <c r="H600">
        <f>IF(Table1[[#This Row],[backers_count]]&gt;0, Table1[[#This Row],[pledged]]/Table1[[#This Row],[backers_count]], 0)</f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8">
        <f>(((Table1[[#This Row],[launched_at]]/60)/60)/24)+DATE(1970,1,1)</f>
        <v>40344.208333333336</v>
      </c>
      <c r="N600">
        <v>1279083600</v>
      </c>
      <c r="O600" s="8">
        <f>(((Table1[[#This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tr">
        <f>_xlfn.TEXTBEFORE(Table1[[#This Row],[category &amp; sub-category]], "/")</f>
        <v>music</v>
      </c>
      <c r="T600" t="str">
        <f>_xlfn.TEXTAFTER(Table1[[#This Row],[category &amp; sub-category]], "/")</f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Table1[[#This Row],[pledged]]/Table1[[#This Row],[goal]]</f>
        <v>3.6436208125445471E-2</v>
      </c>
      <c r="G601" t="s">
        <v>14</v>
      </c>
      <c r="H601">
        <f>IF(Table1[[#This Row],[backers_count]]&gt;0, Table1[[#This Row],[pledged]]/Table1[[#This Row],[backers_count]], 0)</f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8">
        <f>(((Table1[[#This Row],[launched_at]]/60)/60)/24)+DATE(1970,1,1)</f>
        <v>42047.25</v>
      </c>
      <c r="N601">
        <v>1424412000</v>
      </c>
      <c r="O601" s="8">
        <f>(((Table1[[#This Row],[deadline]]/60)/60)/24)+DATE(1970,1,1)</f>
        <v>42055.25</v>
      </c>
      <c r="P601" t="b">
        <v>0</v>
      </c>
      <c r="Q601" t="b">
        <v>0</v>
      </c>
      <c r="R601" t="s">
        <v>42</v>
      </c>
      <c r="S601" t="str">
        <f>_xlfn.TEXTBEFORE(Table1[[#This Row],[category &amp; sub-category]], "/")</f>
        <v>film &amp; video</v>
      </c>
      <c r="T601" t="str">
        <f>_xlfn.TEXTAFTER(Table1[[#This Row],[category &amp; sub-category]], "/")</f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Table1[[#This Row],[pledged]]/Table1[[#This Row],[goal]]</f>
        <v>0.05</v>
      </c>
      <c r="G602" t="s">
        <v>14</v>
      </c>
      <c r="H602">
        <f>IF(Table1[[#This Row],[backers_count]]&gt;0, Table1[[#This Row],[pledged]]/Table1[[#This Row],[backers_count]], 0)</f>
        <v>5</v>
      </c>
      <c r="I602">
        <v>1</v>
      </c>
      <c r="J602" t="s">
        <v>40</v>
      </c>
      <c r="K602" t="s">
        <v>41</v>
      </c>
      <c r="L602">
        <v>1375160400</v>
      </c>
      <c r="M602" s="8">
        <f>(((Table1[[#This Row],[launched_at]]/60)/60)/24)+DATE(1970,1,1)</f>
        <v>41485.208333333336</v>
      </c>
      <c r="N602">
        <v>1376197200</v>
      </c>
      <c r="O602" s="8">
        <f>(((Table1[[#This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tr">
        <f>_xlfn.TEXTBEFORE(Table1[[#This Row],[category &amp; sub-category]], "/")</f>
        <v>food</v>
      </c>
      <c r="T602" t="str">
        <f>_xlfn.TEXTAFTER(Table1[[#This Row],[category &amp; sub-category]], "/")</f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Table1[[#This Row],[pledged]]/Table1[[#This Row],[goal]]</f>
        <v>2.0663492063492064</v>
      </c>
      <c r="G603" t="s">
        <v>20</v>
      </c>
      <c r="H603">
        <f>IF(Table1[[#This Row],[backers_count]]&gt;0, Table1[[#This Row],[pledged]]/Table1[[#This Row],[backers_count]], 0)</f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8">
        <f>(((Table1[[#This Row],[launched_at]]/60)/60)/24)+DATE(1970,1,1)</f>
        <v>41789.208333333336</v>
      </c>
      <c r="N603">
        <v>1402894800</v>
      </c>
      <c r="O603" s="8">
        <f>(((Table1[[#This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tr">
        <f>_xlfn.TEXTBEFORE(Table1[[#This Row],[category &amp; sub-category]], "/")</f>
        <v>technology</v>
      </c>
      <c r="T603" t="str">
        <f>_xlfn.TEXTAFTER(Table1[[#This Row],[category &amp; sub-category]], "/")</f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Table1[[#This Row],[pledged]]/Table1[[#This Row],[goal]]</f>
        <v>1.2823628691983122</v>
      </c>
      <c r="G604" t="s">
        <v>20</v>
      </c>
      <c r="H604">
        <f>IF(Table1[[#This Row],[backers_count]]&gt;0, Table1[[#This Row],[pledged]]/Table1[[#This Row],[backers_count]], 0)</f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8">
        <f>(((Table1[[#This Row],[launched_at]]/60)/60)/24)+DATE(1970,1,1)</f>
        <v>42160.208333333328</v>
      </c>
      <c r="N604">
        <v>1434430800</v>
      </c>
      <c r="O604" s="8">
        <f>(((Table1[[#This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tr">
        <f>_xlfn.TEXTBEFORE(Table1[[#This Row],[category &amp; sub-category]], "/")</f>
        <v>theater</v>
      </c>
      <c r="T604" t="str">
        <f>_xlfn.TEXTAFTER(Table1[[#This Row],[category &amp; sub-category]], "/")</f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Table1[[#This Row],[pledged]]/Table1[[#This Row],[goal]]</f>
        <v>1.1966037735849056</v>
      </c>
      <c r="G605" t="s">
        <v>20</v>
      </c>
      <c r="H605">
        <f>IF(Table1[[#This Row],[backers_count]]&gt;0, Table1[[#This Row],[pledged]]/Table1[[#This Row],[backers_count]], 0)</f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8">
        <f>(((Table1[[#This Row],[launched_at]]/60)/60)/24)+DATE(1970,1,1)</f>
        <v>43573.208333333328</v>
      </c>
      <c r="N605">
        <v>1557896400</v>
      </c>
      <c r="O605" s="8">
        <f>(((Table1[[#This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tr">
        <f>_xlfn.TEXTBEFORE(Table1[[#This Row],[category &amp; sub-category]], "/")</f>
        <v>theater</v>
      </c>
      <c r="T605" t="str">
        <f>_xlfn.TEXTAFTER(Table1[[#This Row],[category &amp; sub-category]], "/")</f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Table1[[#This Row],[pledged]]/Table1[[#This Row],[goal]]</f>
        <v>1.7073055242390078</v>
      </c>
      <c r="G606" t="s">
        <v>20</v>
      </c>
      <c r="H606">
        <f>IF(Table1[[#This Row],[backers_count]]&gt;0, Table1[[#This Row],[pledged]]/Table1[[#This Row],[backers_count]], 0)</f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8">
        <f>(((Table1[[#This Row],[launched_at]]/60)/60)/24)+DATE(1970,1,1)</f>
        <v>40565.25</v>
      </c>
      <c r="N606">
        <v>1297490400</v>
      </c>
      <c r="O606" s="8">
        <f>(((Table1[[#This Row],[deadline]]/60)/60)/24)+DATE(1970,1,1)</f>
        <v>40586.25</v>
      </c>
      <c r="P606" t="b">
        <v>0</v>
      </c>
      <c r="Q606" t="b">
        <v>0</v>
      </c>
      <c r="R606" t="s">
        <v>33</v>
      </c>
      <c r="S606" t="str">
        <f>_xlfn.TEXTBEFORE(Table1[[#This Row],[category &amp; sub-category]], "/")</f>
        <v>theater</v>
      </c>
      <c r="T606" t="str">
        <f>_xlfn.TEXTAFTER(Table1[[#This Row],[category &amp; sub-category]], "/")</f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Table1[[#This Row],[pledged]]/Table1[[#This Row],[goal]]</f>
        <v>1.8721212121212121</v>
      </c>
      <c r="G607" t="s">
        <v>20</v>
      </c>
      <c r="H607">
        <f>IF(Table1[[#This Row],[backers_count]]&gt;0, Table1[[#This Row],[pledged]]/Table1[[#This Row],[backers_count]], 0)</f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8">
        <f>(((Table1[[#This Row],[launched_at]]/60)/60)/24)+DATE(1970,1,1)</f>
        <v>42280.208333333328</v>
      </c>
      <c r="N607">
        <v>1447394400</v>
      </c>
      <c r="O607" s="8">
        <f>(((Table1[[#This Row],[deadline]]/60)/60)/24)+DATE(1970,1,1)</f>
        <v>42321.25</v>
      </c>
      <c r="P607" t="b">
        <v>0</v>
      </c>
      <c r="Q607" t="b">
        <v>0</v>
      </c>
      <c r="R607" t="s">
        <v>68</v>
      </c>
      <c r="S607" t="str">
        <f>_xlfn.TEXTBEFORE(Table1[[#This Row],[category &amp; sub-category]], "/")</f>
        <v>publishing</v>
      </c>
      <c r="T607" t="str">
        <f>_xlfn.TEXTAFTER(Table1[[#This Row],[category &amp; sub-category]], "/")</f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Table1[[#This Row],[pledged]]/Table1[[#This Row],[goal]]</f>
        <v>1.8838235294117647</v>
      </c>
      <c r="G608" t="s">
        <v>20</v>
      </c>
      <c r="H608">
        <f>IF(Table1[[#This Row],[backers_count]]&gt;0, Table1[[#This Row],[pledged]]/Table1[[#This Row],[backers_count]], 0)</f>
        <v>40.03125</v>
      </c>
      <c r="I608">
        <v>160</v>
      </c>
      <c r="J608" t="s">
        <v>40</v>
      </c>
      <c r="K608" t="s">
        <v>41</v>
      </c>
      <c r="L608">
        <v>1457330400</v>
      </c>
      <c r="M608" s="8">
        <f>(((Table1[[#This Row],[launched_at]]/60)/60)/24)+DATE(1970,1,1)</f>
        <v>42436.25</v>
      </c>
      <c r="N608">
        <v>1458277200</v>
      </c>
      <c r="O608" s="8">
        <f>(((Table1[[#This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tr">
        <f>_xlfn.TEXTBEFORE(Table1[[#This Row],[category &amp; sub-category]], "/")</f>
        <v>music</v>
      </c>
      <c r="T608" t="str">
        <f>_xlfn.TEXTAFTER(Table1[[#This Row],[category &amp; sub-category]], "/")</f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Table1[[#This Row],[pledged]]/Table1[[#This Row],[goal]]</f>
        <v>1.3129869186046512</v>
      </c>
      <c r="G609" t="s">
        <v>20</v>
      </c>
      <c r="H609">
        <f>IF(Table1[[#This Row],[backers_count]]&gt;0, Table1[[#This Row],[pledged]]/Table1[[#This Row],[backers_count]], 0)</f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8">
        <f>(((Table1[[#This Row],[launched_at]]/60)/60)/24)+DATE(1970,1,1)</f>
        <v>41721.208333333336</v>
      </c>
      <c r="N609">
        <v>1395723600</v>
      </c>
      <c r="O609" s="8">
        <f>(((Table1[[#This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tr">
        <f>_xlfn.TEXTBEFORE(Table1[[#This Row],[category &amp; sub-category]], "/")</f>
        <v>food</v>
      </c>
      <c r="T609" t="str">
        <f>_xlfn.TEXTAFTER(Table1[[#This Row],[category &amp; sub-category]], "/")</f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Table1[[#This Row],[pledged]]/Table1[[#This Row],[goal]]</f>
        <v>2.8397435897435899</v>
      </c>
      <c r="G610" t="s">
        <v>20</v>
      </c>
      <c r="H610">
        <f>IF(Table1[[#This Row],[backers_count]]&gt;0, Table1[[#This Row],[pledged]]/Table1[[#This Row],[backers_count]], 0)</f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8">
        <f>(((Table1[[#This Row],[launched_at]]/60)/60)/24)+DATE(1970,1,1)</f>
        <v>43530.25</v>
      </c>
      <c r="N610">
        <v>1552197600</v>
      </c>
      <c r="O610" s="8">
        <f>(((Table1[[#This Row],[deadline]]/60)/60)/24)+DATE(1970,1,1)</f>
        <v>43534.25</v>
      </c>
      <c r="P610" t="b">
        <v>0</v>
      </c>
      <c r="Q610" t="b">
        <v>1</v>
      </c>
      <c r="R610" t="s">
        <v>159</v>
      </c>
      <c r="S610" t="str">
        <f>_xlfn.TEXTBEFORE(Table1[[#This Row],[category &amp; sub-category]], "/")</f>
        <v>music</v>
      </c>
      <c r="T610" t="str">
        <f>_xlfn.TEXTAFTER(Table1[[#This Row],[category &amp; sub-category]], "/")</f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Table1[[#This Row],[pledged]]/Table1[[#This Row],[goal]]</f>
        <v>1.2041999999999999</v>
      </c>
      <c r="G611" t="s">
        <v>20</v>
      </c>
      <c r="H611">
        <f>IF(Table1[[#This Row],[backers_count]]&gt;0, Table1[[#This Row],[pledged]]/Table1[[#This Row],[backers_count]], 0)</f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8">
        <f>(((Table1[[#This Row],[launched_at]]/60)/60)/24)+DATE(1970,1,1)</f>
        <v>43481.25</v>
      </c>
      <c r="N611">
        <v>1549087200</v>
      </c>
      <c r="O611" s="8">
        <f>(((Table1[[#This Row],[deadline]]/60)/60)/24)+DATE(1970,1,1)</f>
        <v>43498.25</v>
      </c>
      <c r="P611" t="b">
        <v>0</v>
      </c>
      <c r="Q611" t="b">
        <v>0</v>
      </c>
      <c r="R611" t="s">
        <v>474</v>
      </c>
      <c r="S611" t="str">
        <f>_xlfn.TEXTBEFORE(Table1[[#This Row],[category &amp; sub-category]], "/")</f>
        <v>film &amp; video</v>
      </c>
      <c r="T611" t="str">
        <f>_xlfn.TEXTAFTER(Table1[[#This Row],[category &amp; sub-category]], "/")</f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Table1[[#This Row],[pledged]]/Table1[[#This Row],[goal]]</f>
        <v>4.1905607476635511</v>
      </c>
      <c r="G612" t="s">
        <v>20</v>
      </c>
      <c r="H612">
        <f>IF(Table1[[#This Row],[backers_count]]&gt;0, Table1[[#This Row],[pledged]]/Table1[[#This Row],[backers_count]], 0)</f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8">
        <f>(((Table1[[#This Row],[launched_at]]/60)/60)/24)+DATE(1970,1,1)</f>
        <v>41259.25</v>
      </c>
      <c r="N612">
        <v>1356847200</v>
      </c>
      <c r="O612" s="8">
        <f>(((Table1[[#This Row],[deadline]]/60)/60)/24)+DATE(1970,1,1)</f>
        <v>41273.25</v>
      </c>
      <c r="P612" t="b">
        <v>0</v>
      </c>
      <c r="Q612" t="b">
        <v>0</v>
      </c>
      <c r="R612" t="s">
        <v>33</v>
      </c>
      <c r="S612" t="str">
        <f>_xlfn.TEXTBEFORE(Table1[[#This Row],[category &amp; sub-category]], "/")</f>
        <v>theater</v>
      </c>
      <c r="T612" t="str">
        <f>_xlfn.TEXTAFTER(Table1[[#This Row],[category &amp; sub-category]], "/")</f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Table1[[#This Row],[pledged]]/Table1[[#This Row],[goal]]</f>
        <v>0.13853658536585367</v>
      </c>
      <c r="G613" t="s">
        <v>74</v>
      </c>
      <c r="H613">
        <f>IF(Table1[[#This Row],[backers_count]]&gt;0, Table1[[#This Row],[pledged]]/Table1[[#This Row],[backers_count]], 0)</f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8">
        <f>(((Table1[[#This Row],[launched_at]]/60)/60)/24)+DATE(1970,1,1)</f>
        <v>41480.208333333336</v>
      </c>
      <c r="N613">
        <v>1375765200</v>
      </c>
      <c r="O613" s="8">
        <f>(((Table1[[#This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tr">
        <f>_xlfn.TEXTBEFORE(Table1[[#This Row],[category &amp; sub-category]], "/")</f>
        <v>theater</v>
      </c>
      <c r="T613" t="str">
        <f>_xlfn.TEXTAFTER(Table1[[#This Row],[category &amp; sub-category]], "/")</f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Table1[[#This Row],[pledged]]/Table1[[#This Row],[goal]]</f>
        <v>1.3943548387096774</v>
      </c>
      <c r="G614" t="s">
        <v>20</v>
      </c>
      <c r="H614">
        <f>IF(Table1[[#This Row],[backers_count]]&gt;0, Table1[[#This Row],[pledged]]/Table1[[#This Row],[backers_count]], 0)</f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8">
        <f>(((Table1[[#This Row],[launched_at]]/60)/60)/24)+DATE(1970,1,1)</f>
        <v>40474.208333333336</v>
      </c>
      <c r="N614">
        <v>1289800800</v>
      </c>
      <c r="O614" s="8">
        <f>(((Table1[[#This Row],[deadline]]/60)/60)/24)+DATE(1970,1,1)</f>
        <v>40497.25</v>
      </c>
      <c r="P614" t="b">
        <v>0</v>
      </c>
      <c r="Q614" t="b">
        <v>0</v>
      </c>
      <c r="R614" t="s">
        <v>50</v>
      </c>
      <c r="S614" t="str">
        <f>_xlfn.TEXTBEFORE(Table1[[#This Row],[category &amp; sub-category]], "/")</f>
        <v>music</v>
      </c>
      <c r="T614" t="str">
        <f>_xlfn.TEXTAFTER(Table1[[#This Row],[category &amp; sub-category]], "/")</f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Table1[[#This Row],[pledged]]/Table1[[#This Row],[goal]]</f>
        <v>1.74</v>
      </c>
      <c r="G615" t="s">
        <v>20</v>
      </c>
      <c r="H615">
        <f>IF(Table1[[#This Row],[backers_count]]&gt;0, Table1[[#This Row],[pledged]]/Table1[[#This Row],[backers_count]], 0)</f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8">
        <f>(((Table1[[#This Row],[launched_at]]/60)/60)/24)+DATE(1970,1,1)</f>
        <v>42973.208333333328</v>
      </c>
      <c r="N615">
        <v>1504501200</v>
      </c>
      <c r="O615" s="8">
        <f>(((Table1[[#This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tr">
        <f>_xlfn.TEXTBEFORE(Table1[[#This Row],[category &amp; sub-category]], "/")</f>
        <v>theater</v>
      </c>
      <c r="T615" t="str">
        <f>_xlfn.TEXTAFTER(Table1[[#This Row],[category &amp; sub-category]], "/")</f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Table1[[#This Row],[pledged]]/Table1[[#This Row],[goal]]</f>
        <v>1.5549056603773586</v>
      </c>
      <c r="G616" t="s">
        <v>20</v>
      </c>
      <c r="H616">
        <f>IF(Table1[[#This Row],[backers_count]]&gt;0, Table1[[#This Row],[pledged]]/Table1[[#This Row],[backers_count]], 0)</f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8">
        <f>(((Table1[[#This Row],[launched_at]]/60)/60)/24)+DATE(1970,1,1)</f>
        <v>42746.25</v>
      </c>
      <c r="N616">
        <v>1485669600</v>
      </c>
      <c r="O616" s="8">
        <f>(((Table1[[#This Row],[deadline]]/60)/60)/24)+DATE(1970,1,1)</f>
        <v>42764.25</v>
      </c>
      <c r="P616" t="b">
        <v>0</v>
      </c>
      <c r="Q616" t="b">
        <v>0</v>
      </c>
      <c r="R616" t="s">
        <v>33</v>
      </c>
      <c r="S616" t="str">
        <f>_xlfn.TEXTBEFORE(Table1[[#This Row],[category &amp; sub-category]], "/")</f>
        <v>theater</v>
      </c>
      <c r="T616" t="str">
        <f>_xlfn.TEXTAFTER(Table1[[#This Row],[category &amp; sub-category]], "/")</f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Table1[[#This Row],[pledged]]/Table1[[#This Row],[goal]]</f>
        <v>1.7044705882352942</v>
      </c>
      <c r="G617" t="s">
        <v>20</v>
      </c>
      <c r="H617">
        <f>IF(Table1[[#This Row],[backers_count]]&gt;0, Table1[[#This Row],[pledged]]/Table1[[#This Row],[backers_count]], 0)</f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8">
        <f>(((Table1[[#This Row],[launched_at]]/60)/60)/24)+DATE(1970,1,1)</f>
        <v>42489.208333333328</v>
      </c>
      <c r="N617">
        <v>1462770000</v>
      </c>
      <c r="O617" s="8">
        <f>(((Table1[[#This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tr">
        <f>_xlfn.TEXTBEFORE(Table1[[#This Row],[category &amp; sub-category]], "/")</f>
        <v>theater</v>
      </c>
      <c r="T617" t="str">
        <f>_xlfn.TEXTAFTER(Table1[[#This Row],[category &amp; sub-category]], "/")</f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Table1[[#This Row],[pledged]]/Table1[[#This Row],[goal]]</f>
        <v>1.8951562500000001</v>
      </c>
      <c r="G618" t="s">
        <v>20</v>
      </c>
      <c r="H618">
        <f>IF(Table1[[#This Row],[backers_count]]&gt;0, Table1[[#This Row],[pledged]]/Table1[[#This Row],[backers_count]], 0)</f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8">
        <f>(((Table1[[#This Row],[launched_at]]/60)/60)/24)+DATE(1970,1,1)</f>
        <v>41537.208333333336</v>
      </c>
      <c r="N618">
        <v>1379739600</v>
      </c>
      <c r="O618" s="8">
        <f>(((Table1[[#This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tr">
        <f>_xlfn.TEXTBEFORE(Table1[[#This Row],[category &amp; sub-category]], "/")</f>
        <v>music</v>
      </c>
      <c r="T618" t="str">
        <f>_xlfn.TEXTAFTER(Table1[[#This Row],[category &amp; sub-category]], "/")</f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Table1[[#This Row],[pledged]]/Table1[[#This Row],[goal]]</f>
        <v>2.4971428571428573</v>
      </c>
      <c r="G619" t="s">
        <v>20</v>
      </c>
      <c r="H619">
        <f>IF(Table1[[#This Row],[backers_count]]&gt;0, Table1[[#This Row],[pledged]]/Table1[[#This Row],[backers_count]], 0)</f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8">
        <f>(((Table1[[#This Row],[launched_at]]/60)/60)/24)+DATE(1970,1,1)</f>
        <v>41794.208333333336</v>
      </c>
      <c r="N619">
        <v>1402722000</v>
      </c>
      <c r="O619" s="8">
        <f>(((Table1[[#This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tr">
        <f>_xlfn.TEXTBEFORE(Table1[[#This Row],[category &amp; sub-category]], "/")</f>
        <v>theater</v>
      </c>
      <c r="T619" t="str">
        <f>_xlfn.TEXTAFTER(Table1[[#This Row],[category &amp; sub-category]], "/")</f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Table1[[#This Row],[pledged]]/Table1[[#This Row],[goal]]</f>
        <v>0.48860523665659616</v>
      </c>
      <c r="G620" t="s">
        <v>14</v>
      </c>
      <c r="H620">
        <f>IF(Table1[[#This Row],[backers_count]]&gt;0, Table1[[#This Row],[pledged]]/Table1[[#This Row],[backers_count]], 0)</f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8">
        <f>(((Table1[[#This Row],[launched_at]]/60)/60)/24)+DATE(1970,1,1)</f>
        <v>41396.208333333336</v>
      </c>
      <c r="N620">
        <v>1369285200</v>
      </c>
      <c r="O620" s="8">
        <f>(((Table1[[#This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tr">
        <f>_xlfn.TEXTBEFORE(Table1[[#This Row],[category &amp; sub-category]], "/")</f>
        <v>publishing</v>
      </c>
      <c r="T620" t="str">
        <f>_xlfn.TEXTAFTER(Table1[[#This Row],[category &amp; sub-category]], "/")</f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Table1[[#This Row],[pledged]]/Table1[[#This Row],[goal]]</f>
        <v>0.28461970393057684</v>
      </c>
      <c r="G621" t="s">
        <v>14</v>
      </c>
      <c r="H621">
        <f>IF(Table1[[#This Row],[backers_count]]&gt;0, Table1[[#This Row],[pledged]]/Table1[[#This Row],[backers_count]], 0)</f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8">
        <f>(((Table1[[#This Row],[launched_at]]/60)/60)/24)+DATE(1970,1,1)</f>
        <v>40669.208333333336</v>
      </c>
      <c r="N621">
        <v>1304744400</v>
      </c>
      <c r="O621" s="8">
        <f>(((Table1[[#This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tr">
        <f>_xlfn.TEXTBEFORE(Table1[[#This Row],[category &amp; sub-category]], "/")</f>
        <v>theater</v>
      </c>
      <c r="T621" t="str">
        <f>_xlfn.TEXTAFTER(Table1[[#This Row],[category &amp; sub-category]], "/")</f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Table1[[#This Row],[pledged]]/Table1[[#This Row],[goal]]</f>
        <v>2.6802325581395348</v>
      </c>
      <c r="G622" t="s">
        <v>20</v>
      </c>
      <c r="H622">
        <f>IF(Table1[[#This Row],[backers_count]]&gt;0, Table1[[#This Row],[pledged]]/Table1[[#This Row],[backers_count]], 0)</f>
        <v>90.0390625</v>
      </c>
      <c r="I622">
        <v>128</v>
      </c>
      <c r="J622" t="s">
        <v>26</v>
      </c>
      <c r="K622" t="s">
        <v>27</v>
      </c>
      <c r="L622">
        <v>1467954000</v>
      </c>
      <c r="M622" s="8">
        <f>(((Table1[[#This Row],[launched_at]]/60)/60)/24)+DATE(1970,1,1)</f>
        <v>42559.208333333328</v>
      </c>
      <c r="N622">
        <v>1468299600</v>
      </c>
      <c r="O622" s="8">
        <f>(((Table1[[#This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tr">
        <f>_xlfn.TEXTBEFORE(Table1[[#This Row],[category &amp; sub-category]], "/")</f>
        <v>photography</v>
      </c>
      <c r="T622" t="str">
        <f>_xlfn.TEXTAFTER(Table1[[#This Row],[category &amp; sub-category]], "/")</f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Table1[[#This Row],[pledged]]/Table1[[#This Row],[goal]]</f>
        <v>6.1980078125000002</v>
      </c>
      <c r="G623" t="s">
        <v>20</v>
      </c>
      <c r="H623">
        <f>IF(Table1[[#This Row],[backers_count]]&gt;0, Table1[[#This Row],[pledged]]/Table1[[#This Row],[backers_count]], 0)</f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8">
        <f>(((Table1[[#This Row],[launched_at]]/60)/60)/24)+DATE(1970,1,1)</f>
        <v>42626.208333333328</v>
      </c>
      <c r="N623">
        <v>1474174800</v>
      </c>
      <c r="O623" s="8">
        <f>(((Table1[[#This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tr">
        <f>_xlfn.TEXTBEFORE(Table1[[#This Row],[category &amp; sub-category]], "/")</f>
        <v>theater</v>
      </c>
      <c r="T623" t="str">
        <f>_xlfn.TEXTAFTER(Table1[[#This Row],[category &amp; sub-category]], "/")</f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Table1[[#This Row],[pledged]]/Table1[[#This Row],[goal]]</f>
        <v>3.1301587301587303E-2</v>
      </c>
      <c r="G624" t="s">
        <v>14</v>
      </c>
      <c r="H624">
        <f>IF(Table1[[#This Row],[backers_count]]&gt;0, Table1[[#This Row],[pledged]]/Table1[[#This Row],[backers_count]], 0)</f>
        <v>92.4375</v>
      </c>
      <c r="I624">
        <v>64</v>
      </c>
      <c r="J624" t="s">
        <v>21</v>
      </c>
      <c r="K624" t="s">
        <v>22</v>
      </c>
      <c r="L624">
        <v>1523768400</v>
      </c>
      <c r="M624" s="8">
        <f>(((Table1[[#This Row],[launched_at]]/60)/60)/24)+DATE(1970,1,1)</f>
        <v>43205.208333333328</v>
      </c>
      <c r="N624">
        <v>1526014800</v>
      </c>
      <c r="O624" s="8">
        <f>(((Table1[[#This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tr">
        <f>_xlfn.TEXTBEFORE(Table1[[#This Row],[category &amp; sub-category]], "/")</f>
        <v>music</v>
      </c>
      <c r="T624" t="str">
        <f>_xlfn.TEXTAFTER(Table1[[#This Row],[category &amp; sub-category]], "/")</f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Table1[[#This Row],[pledged]]/Table1[[#This Row],[goal]]</f>
        <v>1.5992152704135738</v>
      </c>
      <c r="G625" t="s">
        <v>20</v>
      </c>
      <c r="H625">
        <f>IF(Table1[[#This Row],[backers_count]]&gt;0, Table1[[#This Row],[pledged]]/Table1[[#This Row],[backers_count]], 0)</f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8">
        <f>(((Table1[[#This Row],[launched_at]]/60)/60)/24)+DATE(1970,1,1)</f>
        <v>42201.208333333328</v>
      </c>
      <c r="N625">
        <v>1437454800</v>
      </c>
      <c r="O625" s="8">
        <f>(((Table1[[#This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tr">
        <f>_xlfn.TEXTBEFORE(Table1[[#This Row],[category &amp; sub-category]], "/")</f>
        <v>theater</v>
      </c>
      <c r="T625" t="str">
        <f>_xlfn.TEXTAFTER(Table1[[#This Row],[category &amp; sub-category]], "/")</f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Table1[[#This Row],[pledged]]/Table1[[#This Row],[goal]]</f>
        <v>2.793921568627451</v>
      </c>
      <c r="G626" t="s">
        <v>20</v>
      </c>
      <c r="H626">
        <f>IF(Table1[[#This Row],[backers_count]]&gt;0, Table1[[#This Row],[pledged]]/Table1[[#This Row],[backers_count]], 0)</f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8">
        <f>(((Table1[[#This Row],[launched_at]]/60)/60)/24)+DATE(1970,1,1)</f>
        <v>42029.25</v>
      </c>
      <c r="N626">
        <v>1422684000</v>
      </c>
      <c r="O626" s="8">
        <f>(((Table1[[#This Row],[deadline]]/60)/60)/24)+DATE(1970,1,1)</f>
        <v>42035.25</v>
      </c>
      <c r="P626" t="b">
        <v>0</v>
      </c>
      <c r="Q626" t="b">
        <v>0</v>
      </c>
      <c r="R626" t="s">
        <v>122</v>
      </c>
      <c r="S626" t="str">
        <f>_xlfn.TEXTBEFORE(Table1[[#This Row],[category &amp; sub-category]], "/")</f>
        <v>photography</v>
      </c>
      <c r="T626" t="str">
        <f>_xlfn.TEXTAFTER(Table1[[#This Row],[category &amp; sub-category]], "/")</f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Table1[[#This Row],[pledged]]/Table1[[#This Row],[goal]]</f>
        <v>0.77373333333333338</v>
      </c>
      <c r="G627" t="s">
        <v>14</v>
      </c>
      <c r="H627">
        <f>IF(Table1[[#This Row],[backers_count]]&gt;0, Table1[[#This Row],[pledged]]/Table1[[#This Row],[backers_count]], 0)</f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8">
        <f>(((Table1[[#This Row],[launched_at]]/60)/60)/24)+DATE(1970,1,1)</f>
        <v>43857.25</v>
      </c>
      <c r="N627">
        <v>1581314400</v>
      </c>
      <c r="O627" s="8">
        <f>(((Table1[[#This Row],[deadline]]/60)/60)/24)+DATE(1970,1,1)</f>
        <v>43871.25</v>
      </c>
      <c r="P627" t="b">
        <v>0</v>
      </c>
      <c r="Q627" t="b">
        <v>0</v>
      </c>
      <c r="R627" t="s">
        <v>33</v>
      </c>
      <c r="S627" t="str">
        <f>_xlfn.TEXTBEFORE(Table1[[#This Row],[category &amp; sub-category]], "/")</f>
        <v>theater</v>
      </c>
      <c r="T627" t="str">
        <f>_xlfn.TEXTAFTER(Table1[[#This Row],[category &amp; sub-category]], "/")</f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Table1[[#This Row],[pledged]]/Table1[[#This Row],[goal]]</f>
        <v>2.0632812500000002</v>
      </c>
      <c r="G628" t="s">
        <v>20</v>
      </c>
      <c r="H628">
        <f>IF(Table1[[#This Row],[backers_count]]&gt;0, Table1[[#This Row],[pledged]]/Table1[[#This Row],[backers_count]], 0)</f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8">
        <f>(((Table1[[#This Row],[launched_at]]/60)/60)/24)+DATE(1970,1,1)</f>
        <v>40449.208333333336</v>
      </c>
      <c r="N628">
        <v>1286427600</v>
      </c>
      <c r="O628" s="8">
        <f>(((Table1[[#This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tr">
        <f>_xlfn.TEXTBEFORE(Table1[[#This Row],[category &amp; sub-category]], "/")</f>
        <v>theater</v>
      </c>
      <c r="T628" t="str">
        <f>_xlfn.TEXTAFTER(Table1[[#This Row],[category &amp; sub-category]], "/")</f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Table1[[#This Row],[pledged]]/Table1[[#This Row],[goal]]</f>
        <v>6.9424999999999999</v>
      </c>
      <c r="G629" t="s">
        <v>20</v>
      </c>
      <c r="H629">
        <f>IF(Table1[[#This Row],[backers_count]]&gt;0, Table1[[#This Row],[pledged]]/Table1[[#This Row],[backers_count]], 0)</f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8">
        <f>(((Table1[[#This Row],[launched_at]]/60)/60)/24)+DATE(1970,1,1)</f>
        <v>40345.208333333336</v>
      </c>
      <c r="N629">
        <v>1278738000</v>
      </c>
      <c r="O629" s="8">
        <f>(((Table1[[#This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tr">
        <f>_xlfn.TEXTBEFORE(Table1[[#This Row],[category &amp; sub-category]], "/")</f>
        <v>food</v>
      </c>
      <c r="T629" t="str">
        <f>_xlfn.TEXTAFTER(Table1[[#This Row],[category &amp; sub-category]], "/")</f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Table1[[#This Row],[pledged]]/Table1[[#This Row],[goal]]</f>
        <v>1.5178947368421052</v>
      </c>
      <c r="G630" t="s">
        <v>20</v>
      </c>
      <c r="H630">
        <f>IF(Table1[[#This Row],[backers_count]]&gt;0, Table1[[#This Row],[pledged]]/Table1[[#This Row],[backers_count]], 0)</f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8">
        <f>(((Table1[[#This Row],[launched_at]]/60)/60)/24)+DATE(1970,1,1)</f>
        <v>40455.208333333336</v>
      </c>
      <c r="N630">
        <v>1286427600</v>
      </c>
      <c r="O630" s="8">
        <f>(((Table1[[#This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tr">
        <f>_xlfn.TEXTBEFORE(Table1[[#This Row],[category &amp; sub-category]], "/")</f>
        <v>music</v>
      </c>
      <c r="T630" t="str">
        <f>_xlfn.TEXTAFTER(Table1[[#This Row],[category &amp; sub-category]], "/")</f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Table1[[#This Row],[pledged]]/Table1[[#This Row],[goal]]</f>
        <v>0.64582072176949945</v>
      </c>
      <c r="G631" t="s">
        <v>14</v>
      </c>
      <c r="H631">
        <f>IF(Table1[[#This Row],[backers_count]]&gt;0, Table1[[#This Row],[pledged]]/Table1[[#This Row],[backers_count]], 0)</f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8">
        <f>(((Table1[[#This Row],[launched_at]]/60)/60)/24)+DATE(1970,1,1)</f>
        <v>42557.208333333328</v>
      </c>
      <c r="N631">
        <v>1467954000</v>
      </c>
      <c r="O631" s="8">
        <f>(((Table1[[#This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tr">
        <f>_xlfn.TEXTBEFORE(Table1[[#This Row],[category &amp; sub-category]], "/")</f>
        <v>theater</v>
      </c>
      <c r="T631" t="str">
        <f>_xlfn.TEXTAFTER(Table1[[#This Row],[category &amp; sub-category]], "/")</f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Table1[[#This Row],[pledged]]/Table1[[#This Row],[goal]]</f>
        <v>0.62873684210526315</v>
      </c>
      <c r="G632" t="s">
        <v>74</v>
      </c>
      <c r="H632">
        <f>IF(Table1[[#This Row],[backers_count]]&gt;0, Table1[[#This Row],[pledged]]/Table1[[#This Row],[backers_count]], 0)</f>
        <v>68.65517241379311</v>
      </c>
      <c r="I632">
        <v>87</v>
      </c>
      <c r="J632" t="s">
        <v>21</v>
      </c>
      <c r="K632" t="s">
        <v>22</v>
      </c>
      <c r="L632">
        <v>1556686800</v>
      </c>
      <c r="M632" s="8">
        <f>(((Table1[[#This Row],[launched_at]]/60)/60)/24)+DATE(1970,1,1)</f>
        <v>43586.208333333328</v>
      </c>
      <c r="N632">
        <v>1557637200</v>
      </c>
      <c r="O632" s="8">
        <f>(((Table1[[#This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tr">
        <f>_xlfn.TEXTBEFORE(Table1[[#This Row],[category &amp; sub-category]], "/")</f>
        <v>theater</v>
      </c>
      <c r="T632" t="str">
        <f>_xlfn.TEXTAFTER(Table1[[#This Row],[category &amp; sub-category]], "/")</f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Table1[[#This Row],[pledged]]/Table1[[#This Row],[goal]]</f>
        <v>3.1039864864864866</v>
      </c>
      <c r="G633" t="s">
        <v>20</v>
      </c>
      <c r="H633">
        <f>IF(Table1[[#This Row],[backers_count]]&gt;0, Table1[[#This Row],[pledged]]/Table1[[#This Row],[backers_count]], 0)</f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8">
        <f>(((Table1[[#This Row],[launched_at]]/60)/60)/24)+DATE(1970,1,1)</f>
        <v>43550.208333333328</v>
      </c>
      <c r="N633">
        <v>1553922000</v>
      </c>
      <c r="O633" s="8">
        <f>(((Table1[[#This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tr">
        <f>_xlfn.TEXTBEFORE(Table1[[#This Row],[category &amp; sub-category]], "/")</f>
        <v>theater</v>
      </c>
      <c r="T633" t="str">
        <f>_xlfn.TEXTAFTER(Table1[[#This Row],[category &amp; sub-category]], "/")</f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Table1[[#This Row],[pledged]]/Table1[[#This Row],[goal]]</f>
        <v>0.42859916782246882</v>
      </c>
      <c r="G634" t="s">
        <v>47</v>
      </c>
      <c r="H634">
        <f>IF(Table1[[#This Row],[backers_count]]&gt;0, Table1[[#This Row],[pledged]]/Table1[[#This Row],[backers_count]], 0)</f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8">
        <f>(((Table1[[#This Row],[launched_at]]/60)/60)/24)+DATE(1970,1,1)</f>
        <v>41945.208333333336</v>
      </c>
      <c r="N634">
        <v>1416463200</v>
      </c>
      <c r="O634" s="8">
        <f>(((Table1[[#This Row],[deadline]]/60)/60)/24)+DATE(1970,1,1)</f>
        <v>41963.25</v>
      </c>
      <c r="P634" t="b">
        <v>0</v>
      </c>
      <c r="Q634" t="b">
        <v>0</v>
      </c>
      <c r="R634" t="s">
        <v>33</v>
      </c>
      <c r="S634" t="str">
        <f>_xlfn.TEXTBEFORE(Table1[[#This Row],[category &amp; sub-category]], "/")</f>
        <v>theater</v>
      </c>
      <c r="T634" t="str">
        <f>_xlfn.TEXTAFTER(Table1[[#This Row],[category &amp; sub-category]], "/")</f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Table1[[#This Row],[pledged]]/Table1[[#This Row],[goal]]</f>
        <v>0.83119402985074631</v>
      </c>
      <c r="G635" t="s">
        <v>14</v>
      </c>
      <c r="H635">
        <f>IF(Table1[[#This Row],[backers_count]]&gt;0, Table1[[#This Row],[pledged]]/Table1[[#This Row],[backers_count]], 0)</f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8">
        <f>(((Table1[[#This Row],[launched_at]]/60)/60)/24)+DATE(1970,1,1)</f>
        <v>42315.25</v>
      </c>
      <c r="N635">
        <v>1447221600</v>
      </c>
      <c r="O635" s="8">
        <f>(((Table1[[#This Row],[deadline]]/60)/60)/24)+DATE(1970,1,1)</f>
        <v>42319.25</v>
      </c>
      <c r="P635" t="b">
        <v>0</v>
      </c>
      <c r="Q635" t="b">
        <v>0</v>
      </c>
      <c r="R635" t="s">
        <v>71</v>
      </c>
      <c r="S635" t="str">
        <f>_xlfn.TEXTBEFORE(Table1[[#This Row],[category &amp; sub-category]], "/")</f>
        <v>film &amp; video</v>
      </c>
      <c r="T635" t="str">
        <f>_xlfn.TEXTAFTER(Table1[[#This Row],[category &amp; sub-category]], "/")</f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Table1[[#This Row],[pledged]]/Table1[[#This Row],[goal]]</f>
        <v>0.78531302876480547</v>
      </c>
      <c r="G636" t="s">
        <v>74</v>
      </c>
      <c r="H636">
        <f>IF(Table1[[#This Row],[backers_count]]&gt;0, Table1[[#This Row],[pledged]]/Table1[[#This Row],[backers_count]], 0)</f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8">
        <f>(((Table1[[#This Row],[launched_at]]/60)/60)/24)+DATE(1970,1,1)</f>
        <v>42819.208333333328</v>
      </c>
      <c r="N636">
        <v>1491627600</v>
      </c>
      <c r="O636" s="8">
        <f>(((Table1[[#This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tr">
        <f>_xlfn.TEXTBEFORE(Table1[[#This Row],[category &amp; sub-category]], "/")</f>
        <v>film &amp; video</v>
      </c>
      <c r="T636" t="str">
        <f>_xlfn.TEXTAFTER(Table1[[#This Row],[category &amp; sub-category]], "/")</f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Table1[[#This Row],[pledged]]/Table1[[#This Row],[goal]]</f>
        <v>1.1409352517985611</v>
      </c>
      <c r="G637" t="s">
        <v>20</v>
      </c>
      <c r="H637">
        <f>IF(Table1[[#This Row],[backers_count]]&gt;0, Table1[[#This Row],[pledged]]/Table1[[#This Row],[backers_count]], 0)</f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8">
        <f>(((Table1[[#This Row],[launched_at]]/60)/60)/24)+DATE(1970,1,1)</f>
        <v>41314.25</v>
      </c>
      <c r="N637">
        <v>1363150800</v>
      </c>
      <c r="O637" s="8">
        <f>(((Table1[[#This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tr">
        <f>_xlfn.TEXTBEFORE(Table1[[#This Row],[category &amp; sub-category]], "/")</f>
        <v>film &amp; video</v>
      </c>
      <c r="T637" t="str">
        <f>_xlfn.TEXTAFTER(Table1[[#This Row],[category &amp; sub-category]], "/")</f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Table1[[#This Row],[pledged]]/Table1[[#This Row],[goal]]</f>
        <v>0.64537683358624176</v>
      </c>
      <c r="G638" t="s">
        <v>14</v>
      </c>
      <c r="H638">
        <f>IF(Table1[[#This Row],[backers_count]]&gt;0, Table1[[#This Row],[pledged]]/Table1[[#This Row],[backers_count]], 0)</f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8">
        <f>(((Table1[[#This Row],[launched_at]]/60)/60)/24)+DATE(1970,1,1)</f>
        <v>40926.25</v>
      </c>
      <c r="N638">
        <v>1330754400</v>
      </c>
      <c r="O638" s="8">
        <f>(((Table1[[#This Row],[deadline]]/60)/60)/24)+DATE(1970,1,1)</f>
        <v>40971.25</v>
      </c>
      <c r="P638" t="b">
        <v>0</v>
      </c>
      <c r="Q638" t="b">
        <v>1</v>
      </c>
      <c r="R638" t="s">
        <v>71</v>
      </c>
      <c r="S638" t="str">
        <f>_xlfn.TEXTBEFORE(Table1[[#This Row],[category &amp; sub-category]], "/")</f>
        <v>film &amp; video</v>
      </c>
      <c r="T638" t="str">
        <f>_xlfn.TEXTAFTER(Table1[[#This Row],[category &amp; sub-category]], "/")</f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Table1[[#This Row],[pledged]]/Table1[[#This Row],[goal]]</f>
        <v>0.79411764705882348</v>
      </c>
      <c r="G639" t="s">
        <v>14</v>
      </c>
      <c r="H639">
        <f>IF(Table1[[#This Row],[backers_count]]&gt;0, Table1[[#This Row],[pledged]]/Table1[[#This Row],[backers_count]], 0)</f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8">
        <f>(((Table1[[#This Row],[launched_at]]/60)/60)/24)+DATE(1970,1,1)</f>
        <v>42688.25</v>
      </c>
      <c r="N639">
        <v>1479794400</v>
      </c>
      <c r="O639" s="8">
        <f>(((Table1[[#This Row],[deadline]]/60)/60)/24)+DATE(1970,1,1)</f>
        <v>42696.25</v>
      </c>
      <c r="P639" t="b">
        <v>0</v>
      </c>
      <c r="Q639" t="b">
        <v>0</v>
      </c>
      <c r="R639" t="s">
        <v>33</v>
      </c>
      <c r="S639" t="str">
        <f>_xlfn.TEXTBEFORE(Table1[[#This Row],[category &amp; sub-category]], "/")</f>
        <v>theater</v>
      </c>
      <c r="T639" t="str">
        <f>_xlfn.TEXTAFTER(Table1[[#This Row],[category &amp; sub-category]], "/")</f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Table1[[#This Row],[pledged]]/Table1[[#This Row],[goal]]</f>
        <v>0.11419117647058824</v>
      </c>
      <c r="G640" t="s">
        <v>14</v>
      </c>
      <c r="H640">
        <f>IF(Table1[[#This Row],[backers_count]]&gt;0, Table1[[#This Row],[pledged]]/Table1[[#This Row],[backers_count]], 0)</f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8">
        <f>(((Table1[[#This Row],[launched_at]]/60)/60)/24)+DATE(1970,1,1)</f>
        <v>40386.208333333336</v>
      </c>
      <c r="N640">
        <v>1281243600</v>
      </c>
      <c r="O640" s="8">
        <f>(((Table1[[#This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tr">
        <f>_xlfn.TEXTBEFORE(Table1[[#This Row],[category &amp; sub-category]], "/")</f>
        <v>theater</v>
      </c>
      <c r="T640" t="str">
        <f>_xlfn.TEXTAFTER(Table1[[#This Row],[category &amp; sub-category]], "/")</f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Table1[[#This Row],[pledged]]/Table1[[#This Row],[goal]]</f>
        <v>0.56186046511627907</v>
      </c>
      <c r="G641" t="s">
        <v>47</v>
      </c>
      <c r="H641">
        <f>IF(Table1[[#This Row],[backers_count]]&gt;0, Table1[[#This Row],[pledged]]/Table1[[#This Row],[backers_count]], 0)</f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8">
        <f>(((Table1[[#This Row],[launched_at]]/60)/60)/24)+DATE(1970,1,1)</f>
        <v>43309.208333333328</v>
      </c>
      <c r="N641">
        <v>1532754000</v>
      </c>
      <c r="O641" s="8">
        <f>(((Table1[[#This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tr">
        <f>_xlfn.TEXTBEFORE(Table1[[#This Row],[category &amp; sub-category]], "/")</f>
        <v>film &amp; video</v>
      </c>
      <c r="T641" t="str">
        <f>_xlfn.TEXTAFTER(Table1[[#This Row],[category &amp; sub-category]], "/")</f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Table1[[#This Row],[pledged]]/Table1[[#This Row],[goal]]</f>
        <v>0.16501669449081802</v>
      </c>
      <c r="G642" t="s">
        <v>14</v>
      </c>
      <c r="H642">
        <f>IF(Table1[[#This Row],[backers_count]]&gt;0, Table1[[#This Row],[pledged]]/Table1[[#This Row],[backers_count]], 0)</f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8">
        <f>(((Table1[[#This Row],[launched_at]]/60)/60)/24)+DATE(1970,1,1)</f>
        <v>42387.25</v>
      </c>
      <c r="N642">
        <v>1453356000</v>
      </c>
      <c r="O642" s="8">
        <f>(((Table1[[#This Row],[deadline]]/60)/60)/24)+DATE(1970,1,1)</f>
        <v>42390.25</v>
      </c>
      <c r="P642" t="b">
        <v>0</v>
      </c>
      <c r="Q642" t="b">
        <v>0</v>
      </c>
      <c r="R642" t="s">
        <v>33</v>
      </c>
      <c r="S642" t="str">
        <f>_xlfn.TEXTBEFORE(Table1[[#This Row],[category &amp; sub-category]], "/")</f>
        <v>theater</v>
      </c>
      <c r="T642" t="str">
        <f>_xlfn.TEXTAFTER(Table1[[#This Row],[category &amp; sub-category]], "/")</f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Table1[[#This Row],[pledged]]/Table1[[#This Row],[goal]]</f>
        <v>1.1996808510638297</v>
      </c>
      <c r="G643" t="s">
        <v>20</v>
      </c>
      <c r="H643">
        <f>IF(Table1[[#This Row],[backers_count]]&gt;0, Table1[[#This Row],[pledged]]/Table1[[#This Row],[backers_count]], 0)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8">
        <f>(((Table1[[#This Row],[launched_at]]/60)/60)/24)+DATE(1970,1,1)</f>
        <v>42786.25</v>
      </c>
      <c r="N643">
        <v>1489986000</v>
      </c>
      <c r="O643" s="8">
        <f>(((Table1[[#This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tr">
        <f>_xlfn.TEXTBEFORE(Table1[[#This Row],[category &amp; sub-category]], "/")</f>
        <v>theater</v>
      </c>
      <c r="T643" t="str">
        <f>_xlfn.TEXTAFTER(Table1[[#This Row],[category &amp; sub-category]], "/")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Table1[[#This Row],[pledged]]/Table1[[#This Row],[goal]]</f>
        <v>1.4545652173913044</v>
      </c>
      <c r="G644" t="s">
        <v>20</v>
      </c>
      <c r="H644">
        <f>IF(Table1[[#This Row],[backers_count]]&gt;0, Table1[[#This Row],[pledged]]/Table1[[#This Row],[backers_count]], 0)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8">
        <f>(((Table1[[#This Row],[launched_at]]/60)/60)/24)+DATE(1970,1,1)</f>
        <v>43451.25</v>
      </c>
      <c r="N644">
        <v>1545804000</v>
      </c>
      <c r="O644" s="8">
        <f>(((Table1[[#This Row],[deadline]]/60)/60)/24)+DATE(1970,1,1)</f>
        <v>43460.25</v>
      </c>
      <c r="P644" t="b">
        <v>0</v>
      </c>
      <c r="Q644" t="b">
        <v>0</v>
      </c>
      <c r="R644" t="s">
        <v>65</v>
      </c>
      <c r="S644" t="str">
        <f>_xlfn.TEXTBEFORE(Table1[[#This Row],[category &amp; sub-category]], "/")</f>
        <v>technology</v>
      </c>
      <c r="T644" t="str">
        <f>_xlfn.TEXTAFTER(Table1[[#This Row],[category &amp; sub-category]], "/")</f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Table1[[#This Row],[pledged]]/Table1[[#This Row],[goal]]</f>
        <v>2.2138255033557046</v>
      </c>
      <c r="G645" t="s">
        <v>20</v>
      </c>
      <c r="H645">
        <f>IF(Table1[[#This Row],[backers_count]]&gt;0, Table1[[#This Row],[pledged]]/Table1[[#This Row],[backers_count]], 0)</f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8">
        <f>(((Table1[[#This Row],[launched_at]]/60)/60)/24)+DATE(1970,1,1)</f>
        <v>42795.25</v>
      </c>
      <c r="N645">
        <v>1489899600</v>
      </c>
      <c r="O645" s="8">
        <f>(((Table1[[#This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tr">
        <f>_xlfn.TEXTBEFORE(Table1[[#This Row],[category &amp; sub-category]], "/")</f>
        <v>theater</v>
      </c>
      <c r="T645" t="str">
        <f>_xlfn.TEXTAFTER(Table1[[#This Row],[category &amp; sub-category]], "/")</f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Table1[[#This Row],[pledged]]/Table1[[#This Row],[goal]]</f>
        <v>0.48396694214876035</v>
      </c>
      <c r="G646" t="s">
        <v>14</v>
      </c>
      <c r="H646">
        <f>IF(Table1[[#This Row],[backers_count]]&gt;0, Table1[[#This Row],[pledged]]/Table1[[#This Row],[backers_count]], 0)</f>
        <v>28</v>
      </c>
      <c r="I646">
        <v>2928</v>
      </c>
      <c r="J646" t="s">
        <v>15</v>
      </c>
      <c r="K646" t="s">
        <v>16</v>
      </c>
      <c r="L646">
        <v>1545112800</v>
      </c>
      <c r="M646" s="8">
        <f>(((Table1[[#This Row],[launched_at]]/60)/60)/24)+DATE(1970,1,1)</f>
        <v>43452.25</v>
      </c>
      <c r="N646">
        <v>1546495200</v>
      </c>
      <c r="O646" s="8">
        <f>(((Table1[[#This Row],[deadline]]/60)/60)/24)+DATE(1970,1,1)</f>
        <v>43468.25</v>
      </c>
      <c r="P646" t="b">
        <v>0</v>
      </c>
      <c r="Q646" t="b">
        <v>0</v>
      </c>
      <c r="R646" t="s">
        <v>33</v>
      </c>
      <c r="S646" t="str">
        <f>_xlfn.TEXTBEFORE(Table1[[#This Row],[category &amp; sub-category]], "/")</f>
        <v>theater</v>
      </c>
      <c r="T646" t="str">
        <f>_xlfn.TEXTAFTER(Table1[[#This Row],[category &amp; sub-category]], "/")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Table1[[#This Row],[pledged]]/Table1[[#This Row],[goal]]</f>
        <v>0.92911504424778757</v>
      </c>
      <c r="G647" t="s">
        <v>14</v>
      </c>
      <c r="H647">
        <f>IF(Table1[[#This Row],[backers_count]]&gt;0, Table1[[#This Row],[pledged]]/Table1[[#This Row],[backers_count]], 0)</f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8">
        <f>(((Table1[[#This Row],[launched_at]]/60)/60)/24)+DATE(1970,1,1)</f>
        <v>43369.208333333328</v>
      </c>
      <c r="N647">
        <v>1539752400</v>
      </c>
      <c r="O647" s="8">
        <f>(((Table1[[#This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tr">
        <f>_xlfn.TEXTBEFORE(Table1[[#This Row],[category &amp; sub-category]], "/")</f>
        <v>music</v>
      </c>
      <c r="T647" t="str">
        <f>_xlfn.TEXTAFTER(Table1[[#This Row],[category &amp; sub-category]], "/")</f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Table1[[#This Row],[pledged]]/Table1[[#This Row],[goal]]</f>
        <v>0.88599797365754818</v>
      </c>
      <c r="G648" t="s">
        <v>14</v>
      </c>
      <c r="H648">
        <f>IF(Table1[[#This Row],[backers_count]]&gt;0, Table1[[#This Row],[pledged]]/Table1[[#This Row],[backers_count]], 0)</f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8">
        <f>(((Table1[[#This Row],[launched_at]]/60)/60)/24)+DATE(1970,1,1)</f>
        <v>41346.208333333336</v>
      </c>
      <c r="N648">
        <v>1364101200</v>
      </c>
      <c r="O648" s="8">
        <f>(((Table1[[#This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tr">
        <f>_xlfn.TEXTBEFORE(Table1[[#This Row],[category &amp; sub-category]], "/")</f>
        <v>games</v>
      </c>
      <c r="T648" t="str">
        <f>_xlfn.TEXTAFTER(Table1[[#This Row],[category &amp; sub-category]], "/")</f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Table1[[#This Row],[pledged]]/Table1[[#This Row],[goal]]</f>
        <v>0.41399999999999998</v>
      </c>
      <c r="G649" t="s">
        <v>14</v>
      </c>
      <c r="H649">
        <f>IF(Table1[[#This Row],[backers_count]]&gt;0, Table1[[#This Row],[pledged]]/Table1[[#This Row],[backers_count]], 0)</f>
        <v>103.5</v>
      </c>
      <c r="I649">
        <v>18</v>
      </c>
      <c r="J649" t="s">
        <v>21</v>
      </c>
      <c r="K649" t="s">
        <v>22</v>
      </c>
      <c r="L649">
        <v>1523250000</v>
      </c>
      <c r="M649" s="8">
        <f>(((Table1[[#This Row],[launched_at]]/60)/60)/24)+DATE(1970,1,1)</f>
        <v>43199.208333333328</v>
      </c>
      <c r="N649">
        <v>1525323600</v>
      </c>
      <c r="O649" s="8">
        <f>(((Table1[[#This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tr">
        <f>_xlfn.TEXTBEFORE(Table1[[#This Row],[category &amp; sub-category]], "/")</f>
        <v>publishing</v>
      </c>
      <c r="T649" t="str">
        <f>_xlfn.TEXTAFTER(Table1[[#This Row],[category &amp; sub-category]], "/")</f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Table1[[#This Row],[pledged]]/Table1[[#This Row],[goal]]</f>
        <v>0.63056795131845844</v>
      </c>
      <c r="G650" t="s">
        <v>74</v>
      </c>
      <c r="H650">
        <f>IF(Table1[[#This Row],[backers_count]]&gt;0, Table1[[#This Row],[pledged]]/Table1[[#This Row],[backers_count]], 0)</f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8">
        <f>(((Table1[[#This Row],[launched_at]]/60)/60)/24)+DATE(1970,1,1)</f>
        <v>42922.208333333328</v>
      </c>
      <c r="N650">
        <v>1500872400</v>
      </c>
      <c r="O650" s="8">
        <f>(((Table1[[#This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tr">
        <f>_xlfn.TEXTBEFORE(Table1[[#This Row],[category &amp; sub-category]], "/")</f>
        <v>food</v>
      </c>
      <c r="T650" t="str">
        <f>_xlfn.TEXTAFTER(Table1[[#This Row],[category &amp; sub-category]], "/")</f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Table1[[#This Row],[pledged]]/Table1[[#This Row],[goal]]</f>
        <v>0.48482333607230893</v>
      </c>
      <c r="G651" t="s">
        <v>14</v>
      </c>
      <c r="H651">
        <f>IF(Table1[[#This Row],[backers_count]]&gt;0, Table1[[#This Row],[pledged]]/Table1[[#This Row],[backers_count]], 0)</f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8">
        <f>(((Table1[[#This Row],[launched_at]]/60)/60)/24)+DATE(1970,1,1)</f>
        <v>40471.208333333336</v>
      </c>
      <c r="N651">
        <v>1288501200</v>
      </c>
      <c r="O651" s="8">
        <f>(((Table1[[#This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tr">
        <f>_xlfn.TEXTBEFORE(Table1[[#This Row],[category &amp; sub-category]], "/")</f>
        <v>theater</v>
      </c>
      <c r="T651" t="str">
        <f>_xlfn.TEXTAFTER(Table1[[#This Row],[category &amp; sub-category]], "/")</f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Table1[[#This Row],[pledged]]/Table1[[#This Row],[goal]]</f>
        <v>0.02</v>
      </c>
      <c r="G652" t="s">
        <v>14</v>
      </c>
      <c r="H652">
        <f>IF(Table1[[#This Row],[backers_count]]&gt;0, Table1[[#This Row],[pledged]]/Table1[[#This Row],[backers_count]], 0)</f>
        <v>2</v>
      </c>
      <c r="I652">
        <v>1</v>
      </c>
      <c r="J652" t="s">
        <v>21</v>
      </c>
      <c r="K652" t="s">
        <v>22</v>
      </c>
      <c r="L652">
        <v>1404795600</v>
      </c>
      <c r="M652" s="8">
        <f>(((Table1[[#This Row],[launched_at]]/60)/60)/24)+DATE(1970,1,1)</f>
        <v>41828.208333333336</v>
      </c>
      <c r="N652">
        <v>1407128400</v>
      </c>
      <c r="O652" s="8">
        <f>(((Table1[[#This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tr">
        <f>_xlfn.TEXTBEFORE(Table1[[#This Row],[category &amp; sub-category]], "/")</f>
        <v>music</v>
      </c>
      <c r="T652" t="str">
        <f>_xlfn.TEXTAFTER(Table1[[#This Row],[category &amp; sub-category]], "/")</f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Table1[[#This Row],[pledged]]/Table1[[#This Row],[goal]]</f>
        <v>0.88479410269445857</v>
      </c>
      <c r="G653" t="s">
        <v>14</v>
      </c>
      <c r="H653">
        <f>IF(Table1[[#This Row],[backers_count]]&gt;0, Table1[[#This Row],[pledged]]/Table1[[#This Row],[backers_count]], 0)</f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8">
        <f>(((Table1[[#This Row],[launched_at]]/60)/60)/24)+DATE(1970,1,1)</f>
        <v>41692.25</v>
      </c>
      <c r="N653">
        <v>1394344800</v>
      </c>
      <c r="O653" s="8">
        <f>(((Table1[[#This Row],[deadline]]/60)/60)/24)+DATE(1970,1,1)</f>
        <v>41707.25</v>
      </c>
      <c r="P653" t="b">
        <v>0</v>
      </c>
      <c r="Q653" t="b">
        <v>0</v>
      </c>
      <c r="R653" t="s">
        <v>100</v>
      </c>
      <c r="S653" t="str">
        <f>_xlfn.TEXTBEFORE(Table1[[#This Row],[category &amp; sub-category]], "/")</f>
        <v>film &amp; video</v>
      </c>
      <c r="T653" t="str">
        <f>_xlfn.TEXTAFTER(Table1[[#This Row],[category &amp; sub-category]], "/")</f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Table1[[#This Row],[pledged]]/Table1[[#This Row],[goal]]</f>
        <v>1.2684</v>
      </c>
      <c r="G654" t="s">
        <v>20</v>
      </c>
      <c r="H654">
        <f>IF(Table1[[#This Row],[backers_count]]&gt;0, Table1[[#This Row],[pledged]]/Table1[[#This Row],[backers_count]], 0)</f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8">
        <f>(((Table1[[#This Row],[launched_at]]/60)/60)/24)+DATE(1970,1,1)</f>
        <v>42587.208333333328</v>
      </c>
      <c r="N654">
        <v>1474088400</v>
      </c>
      <c r="O654" s="8">
        <f>(((Table1[[#This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tr">
        <f>_xlfn.TEXTBEFORE(Table1[[#This Row],[category &amp; sub-category]], "/")</f>
        <v>technology</v>
      </c>
      <c r="T654" t="str">
        <f>_xlfn.TEXTAFTER(Table1[[#This Row],[category &amp; sub-category]], "/")</f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Table1[[#This Row],[pledged]]/Table1[[#This Row],[goal]]</f>
        <v>23.388333333333332</v>
      </c>
      <c r="G655" t="s">
        <v>20</v>
      </c>
      <c r="H655">
        <f>IF(Table1[[#This Row],[backers_count]]&gt;0, Table1[[#This Row],[pledged]]/Table1[[#This Row],[backers_count]], 0)</f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8">
        <f>(((Table1[[#This Row],[launched_at]]/60)/60)/24)+DATE(1970,1,1)</f>
        <v>42468.208333333328</v>
      </c>
      <c r="N655">
        <v>1460264400</v>
      </c>
      <c r="O655" s="8">
        <f>(((Table1[[#This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tr">
        <f>_xlfn.TEXTBEFORE(Table1[[#This Row],[category &amp; sub-category]], "/")</f>
        <v>technology</v>
      </c>
      <c r="T655" t="str">
        <f>_xlfn.TEXTAFTER(Table1[[#This Row],[category &amp; sub-category]], "/")</f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Table1[[#This Row],[pledged]]/Table1[[#This Row],[goal]]</f>
        <v>5.0838857142857146</v>
      </c>
      <c r="G656" t="s">
        <v>20</v>
      </c>
      <c r="H656">
        <f>IF(Table1[[#This Row],[backers_count]]&gt;0, Table1[[#This Row],[pledged]]/Table1[[#This Row],[backers_count]], 0)</f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8">
        <f>(((Table1[[#This Row],[launched_at]]/60)/60)/24)+DATE(1970,1,1)</f>
        <v>42240.208333333328</v>
      </c>
      <c r="N656">
        <v>1440824400</v>
      </c>
      <c r="O656" s="8">
        <f>(((Table1[[#This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tr">
        <f>_xlfn.TEXTBEFORE(Table1[[#This Row],[category &amp; sub-category]], "/")</f>
        <v>music</v>
      </c>
      <c r="T656" t="str">
        <f>_xlfn.TEXTAFTER(Table1[[#This Row],[category &amp; sub-category]], "/")</f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Table1[[#This Row],[pledged]]/Table1[[#This Row],[goal]]</f>
        <v>1.9147826086956521</v>
      </c>
      <c r="G657" t="s">
        <v>20</v>
      </c>
      <c r="H657">
        <f>IF(Table1[[#This Row],[backers_count]]&gt;0, Table1[[#This Row],[pledged]]/Table1[[#This Row],[backers_count]], 0)</f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8">
        <f>(((Table1[[#This Row],[launched_at]]/60)/60)/24)+DATE(1970,1,1)</f>
        <v>42796.25</v>
      </c>
      <c r="N657">
        <v>1489554000</v>
      </c>
      <c r="O657" s="8">
        <f>(((Table1[[#This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tr">
        <f>_xlfn.TEXTBEFORE(Table1[[#This Row],[category &amp; sub-category]], "/")</f>
        <v>photography</v>
      </c>
      <c r="T657" t="str">
        <f>_xlfn.TEXTAFTER(Table1[[#This Row],[category &amp; sub-category]], "/")</f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Table1[[#This Row],[pledged]]/Table1[[#This Row],[goal]]</f>
        <v>0.42127533783783783</v>
      </c>
      <c r="G658" t="s">
        <v>14</v>
      </c>
      <c r="H658">
        <f>IF(Table1[[#This Row],[backers_count]]&gt;0, Table1[[#This Row],[pledged]]/Table1[[#This Row],[backers_count]], 0)</f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8">
        <f>(((Table1[[#This Row],[launched_at]]/60)/60)/24)+DATE(1970,1,1)</f>
        <v>43097.25</v>
      </c>
      <c r="N658">
        <v>1514872800</v>
      </c>
      <c r="O658" s="8">
        <f>(((Table1[[#This Row],[deadline]]/60)/60)/24)+DATE(1970,1,1)</f>
        <v>43102.25</v>
      </c>
      <c r="P658" t="b">
        <v>0</v>
      </c>
      <c r="Q658" t="b">
        <v>0</v>
      </c>
      <c r="R658" t="s">
        <v>17</v>
      </c>
      <c r="S658" t="str">
        <f>_xlfn.TEXTBEFORE(Table1[[#This Row],[category &amp; sub-category]], "/")</f>
        <v>food</v>
      </c>
      <c r="T658" t="str">
        <f>_xlfn.TEXTAFTER(Table1[[#This Row],[category &amp; sub-category]], "/")</f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Table1[[#This Row],[pledged]]/Table1[[#This Row],[goal]]</f>
        <v>8.2400000000000001E-2</v>
      </c>
      <c r="G659" t="s">
        <v>14</v>
      </c>
      <c r="H659">
        <f>IF(Table1[[#This Row],[backers_count]]&gt;0, Table1[[#This Row],[pledged]]/Table1[[#This Row],[backers_count]], 0)</f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8">
        <f>(((Table1[[#This Row],[launched_at]]/60)/60)/24)+DATE(1970,1,1)</f>
        <v>43096.25</v>
      </c>
      <c r="N659">
        <v>1515736800</v>
      </c>
      <c r="O659" s="8">
        <f>(((Table1[[#This Row],[deadline]]/60)/60)/24)+DATE(1970,1,1)</f>
        <v>43112.25</v>
      </c>
      <c r="P659" t="b">
        <v>0</v>
      </c>
      <c r="Q659" t="b">
        <v>0</v>
      </c>
      <c r="R659" t="s">
        <v>474</v>
      </c>
      <c r="S659" t="str">
        <f>_xlfn.TEXTBEFORE(Table1[[#This Row],[category &amp; sub-category]], "/")</f>
        <v>film &amp; video</v>
      </c>
      <c r="T659" t="str">
        <f>_xlfn.TEXTAFTER(Table1[[#This Row],[category &amp; sub-category]], "/")</f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Table1[[#This Row],[pledged]]/Table1[[#This Row],[goal]]</f>
        <v>0.60064638783269964</v>
      </c>
      <c r="G660" t="s">
        <v>74</v>
      </c>
      <c r="H660">
        <f>IF(Table1[[#This Row],[backers_count]]&gt;0, Table1[[#This Row],[pledged]]/Table1[[#This Row],[backers_count]], 0)</f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8">
        <f>(((Table1[[#This Row],[launched_at]]/60)/60)/24)+DATE(1970,1,1)</f>
        <v>42246.208333333328</v>
      </c>
      <c r="N660">
        <v>1442898000</v>
      </c>
      <c r="O660" s="8">
        <f>(((Table1[[#This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tr">
        <f>_xlfn.TEXTBEFORE(Table1[[#This Row],[category &amp; sub-category]], "/")</f>
        <v>music</v>
      </c>
      <c r="T660" t="str">
        <f>_xlfn.TEXTAFTER(Table1[[#This Row],[category &amp; sub-category]], "/")</f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Table1[[#This Row],[pledged]]/Table1[[#This Row],[goal]]</f>
        <v>0.47232808616404309</v>
      </c>
      <c r="G661" t="s">
        <v>14</v>
      </c>
      <c r="H661">
        <f>IF(Table1[[#This Row],[backers_count]]&gt;0, Table1[[#This Row],[pledged]]/Table1[[#This Row],[backers_count]], 0)</f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8">
        <f>(((Table1[[#This Row],[launched_at]]/60)/60)/24)+DATE(1970,1,1)</f>
        <v>40570.25</v>
      </c>
      <c r="N661">
        <v>1296194400</v>
      </c>
      <c r="O661" s="8">
        <f>(((Table1[[#This Row],[deadline]]/60)/60)/24)+DATE(1970,1,1)</f>
        <v>40571.25</v>
      </c>
      <c r="P661" t="b">
        <v>0</v>
      </c>
      <c r="Q661" t="b">
        <v>0</v>
      </c>
      <c r="R661" t="s">
        <v>42</v>
      </c>
      <c r="S661" t="str">
        <f>_xlfn.TEXTBEFORE(Table1[[#This Row],[category &amp; sub-category]], "/")</f>
        <v>film &amp; video</v>
      </c>
      <c r="T661" t="str">
        <f>_xlfn.TEXTAFTER(Table1[[#This Row],[category &amp; sub-category]], "/")</f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Table1[[#This Row],[pledged]]/Table1[[#This Row],[goal]]</f>
        <v>0.81736263736263737</v>
      </c>
      <c r="G662" t="s">
        <v>14</v>
      </c>
      <c r="H662">
        <f>IF(Table1[[#This Row],[backers_count]]&gt;0, Table1[[#This Row],[pledged]]/Table1[[#This Row],[backers_count]], 0)</f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8">
        <f>(((Table1[[#This Row],[launched_at]]/60)/60)/24)+DATE(1970,1,1)</f>
        <v>42237.208333333328</v>
      </c>
      <c r="N662">
        <v>1440910800</v>
      </c>
      <c r="O662" s="8">
        <f>(((Table1[[#This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tr">
        <f>_xlfn.TEXTBEFORE(Table1[[#This Row],[category &amp; sub-category]], "/")</f>
        <v>theater</v>
      </c>
      <c r="T662" t="str">
        <f>_xlfn.TEXTAFTER(Table1[[#This Row],[category &amp; sub-category]], "/")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Table1[[#This Row],[pledged]]/Table1[[#This Row],[goal]]</f>
        <v>0.54187265917603</v>
      </c>
      <c r="G663" t="s">
        <v>14</v>
      </c>
      <c r="H663">
        <f>IF(Table1[[#This Row],[backers_count]]&gt;0, Table1[[#This Row],[pledged]]/Table1[[#This Row],[backers_count]], 0)</f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8">
        <f>(((Table1[[#This Row],[launched_at]]/60)/60)/24)+DATE(1970,1,1)</f>
        <v>40996.208333333336</v>
      </c>
      <c r="N663">
        <v>1335502800</v>
      </c>
      <c r="O663" s="8">
        <f>(((Table1[[#This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tr">
        <f>_xlfn.TEXTBEFORE(Table1[[#This Row],[category &amp; sub-category]], "/")</f>
        <v>music</v>
      </c>
      <c r="T663" t="str">
        <f>_xlfn.TEXTAFTER(Table1[[#This Row],[category &amp; sub-category]], "/")</f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Table1[[#This Row],[pledged]]/Table1[[#This Row],[goal]]</f>
        <v>0.97868131868131869</v>
      </c>
      <c r="G664" t="s">
        <v>14</v>
      </c>
      <c r="H664">
        <f>IF(Table1[[#This Row],[backers_count]]&gt;0, Table1[[#This Row],[pledged]]/Table1[[#This Row],[backers_count]], 0)</f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8">
        <f>(((Table1[[#This Row],[launched_at]]/60)/60)/24)+DATE(1970,1,1)</f>
        <v>43443.25</v>
      </c>
      <c r="N664">
        <v>1544680800</v>
      </c>
      <c r="O664" s="8">
        <f>(((Table1[[#This Row],[deadline]]/60)/60)/24)+DATE(1970,1,1)</f>
        <v>43447.25</v>
      </c>
      <c r="P664" t="b">
        <v>0</v>
      </c>
      <c r="Q664" t="b">
        <v>0</v>
      </c>
      <c r="R664" t="s">
        <v>33</v>
      </c>
      <c r="S664" t="str">
        <f>_xlfn.TEXTBEFORE(Table1[[#This Row],[category &amp; sub-category]], "/")</f>
        <v>theater</v>
      </c>
      <c r="T664" t="str">
        <f>_xlfn.TEXTAFTER(Table1[[#This Row],[category &amp; sub-category]], "/")</f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Table1[[#This Row],[pledged]]/Table1[[#This Row],[goal]]</f>
        <v>0.77239999999999998</v>
      </c>
      <c r="G665" t="s">
        <v>14</v>
      </c>
      <c r="H665">
        <f>IF(Table1[[#This Row],[backers_count]]&gt;0, Table1[[#This Row],[pledged]]/Table1[[#This Row],[backers_count]], 0)</f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8">
        <f>(((Table1[[#This Row],[launched_at]]/60)/60)/24)+DATE(1970,1,1)</f>
        <v>40458.208333333336</v>
      </c>
      <c r="N665">
        <v>1288414800</v>
      </c>
      <c r="O665" s="8">
        <f>(((Table1[[#This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tr">
        <f>_xlfn.TEXTBEFORE(Table1[[#This Row],[category &amp; sub-category]], "/")</f>
        <v>theater</v>
      </c>
      <c r="T665" t="str">
        <f>_xlfn.TEXTAFTER(Table1[[#This Row],[category &amp; sub-category]], "/")</f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Table1[[#This Row],[pledged]]/Table1[[#This Row],[goal]]</f>
        <v>0.33464735516372796</v>
      </c>
      <c r="G666" t="s">
        <v>14</v>
      </c>
      <c r="H666">
        <f>IF(Table1[[#This Row],[backers_count]]&gt;0, Table1[[#This Row],[pledged]]/Table1[[#This Row],[backers_count]], 0)</f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8">
        <f>(((Table1[[#This Row],[launched_at]]/60)/60)/24)+DATE(1970,1,1)</f>
        <v>40959.25</v>
      </c>
      <c r="N666">
        <v>1330581600</v>
      </c>
      <c r="O666" s="8">
        <f>(((Table1[[#This Row],[deadline]]/60)/60)/24)+DATE(1970,1,1)</f>
        <v>40969.25</v>
      </c>
      <c r="P666" t="b">
        <v>0</v>
      </c>
      <c r="Q666" t="b">
        <v>0</v>
      </c>
      <c r="R666" t="s">
        <v>159</v>
      </c>
      <c r="S666" t="str">
        <f>_xlfn.TEXTBEFORE(Table1[[#This Row],[category &amp; sub-category]], "/")</f>
        <v>music</v>
      </c>
      <c r="T666" t="str">
        <f>_xlfn.TEXTAFTER(Table1[[#This Row],[category &amp; sub-category]], "/")</f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Table1[[#This Row],[pledged]]/Table1[[#This Row],[goal]]</f>
        <v>2.3958823529411766</v>
      </c>
      <c r="G667" t="s">
        <v>20</v>
      </c>
      <c r="H667">
        <f>IF(Table1[[#This Row],[backers_count]]&gt;0, Table1[[#This Row],[pledged]]/Table1[[#This Row],[backers_count]], 0)</f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8">
        <f>(((Table1[[#This Row],[launched_at]]/60)/60)/24)+DATE(1970,1,1)</f>
        <v>40733.208333333336</v>
      </c>
      <c r="N667">
        <v>1311397200</v>
      </c>
      <c r="O667" s="8">
        <f>(((Table1[[#This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tr">
        <f>_xlfn.TEXTBEFORE(Table1[[#This Row],[category &amp; sub-category]], "/")</f>
        <v>film &amp; video</v>
      </c>
      <c r="T667" t="str">
        <f>_xlfn.TEXTAFTER(Table1[[#This Row],[category &amp; sub-category]], "/")</f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Table1[[#This Row],[pledged]]/Table1[[#This Row],[goal]]</f>
        <v>0.64032258064516134</v>
      </c>
      <c r="G668" t="s">
        <v>74</v>
      </c>
      <c r="H668">
        <f>IF(Table1[[#This Row],[backers_count]]&gt;0, Table1[[#This Row],[pledged]]/Table1[[#This Row],[backers_count]], 0)</f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8">
        <f>(((Table1[[#This Row],[launched_at]]/60)/60)/24)+DATE(1970,1,1)</f>
        <v>41516.208333333336</v>
      </c>
      <c r="N668">
        <v>1378357200</v>
      </c>
      <c r="O668" s="8">
        <f>(((Table1[[#This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tr">
        <f>_xlfn.TEXTBEFORE(Table1[[#This Row],[category &amp; sub-category]], "/")</f>
        <v>theater</v>
      </c>
      <c r="T668" t="str">
        <f>_xlfn.TEXTAFTER(Table1[[#This Row],[category &amp; sub-category]], "/")</f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Table1[[#This Row],[pledged]]/Table1[[#This Row],[goal]]</f>
        <v>1.7615942028985507</v>
      </c>
      <c r="G669" t="s">
        <v>20</v>
      </c>
      <c r="H669">
        <f>IF(Table1[[#This Row],[backers_count]]&gt;0, Table1[[#This Row],[pledged]]/Table1[[#This Row],[backers_count]], 0)</f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8">
        <f>(((Table1[[#This Row],[launched_at]]/60)/60)/24)+DATE(1970,1,1)</f>
        <v>41892.208333333336</v>
      </c>
      <c r="N669">
        <v>1411102800</v>
      </c>
      <c r="O669" s="8">
        <f>(((Table1[[#This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tr">
        <f>_xlfn.TEXTBEFORE(Table1[[#This Row],[category &amp; sub-category]], "/")</f>
        <v>journalism</v>
      </c>
      <c r="T669" t="str">
        <f>_xlfn.TEXTAFTER(Table1[[#This Row],[category &amp; sub-category]], "/")</f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Table1[[#This Row],[pledged]]/Table1[[#This Row],[goal]]</f>
        <v>0.20338181818181819</v>
      </c>
      <c r="G670" t="s">
        <v>14</v>
      </c>
      <c r="H670">
        <f>IF(Table1[[#This Row],[backers_count]]&gt;0, Table1[[#This Row],[pledged]]/Table1[[#This Row],[backers_count]], 0)</f>
        <v>73.59210526315789</v>
      </c>
      <c r="I670">
        <v>76</v>
      </c>
      <c r="J670" t="s">
        <v>21</v>
      </c>
      <c r="K670" t="s">
        <v>22</v>
      </c>
      <c r="L670">
        <v>1343797200</v>
      </c>
      <c r="M670" s="8">
        <f>(((Table1[[#This Row],[launched_at]]/60)/60)/24)+DATE(1970,1,1)</f>
        <v>41122.208333333336</v>
      </c>
      <c r="N670">
        <v>1344834000</v>
      </c>
      <c r="O670" s="8">
        <f>(((Table1[[#This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tr">
        <f>_xlfn.TEXTBEFORE(Table1[[#This Row],[category &amp; sub-category]], "/")</f>
        <v>theater</v>
      </c>
      <c r="T670" t="str">
        <f>_xlfn.TEXTAFTER(Table1[[#This Row],[category &amp; sub-category]], "/")</f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Table1[[#This Row],[pledged]]/Table1[[#This Row],[goal]]</f>
        <v>3.5864754098360656</v>
      </c>
      <c r="G671" t="s">
        <v>20</v>
      </c>
      <c r="H671">
        <f>IF(Table1[[#This Row],[backers_count]]&gt;0, Table1[[#This Row],[pledged]]/Table1[[#This Row],[backers_count]], 0)</f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8">
        <f>(((Table1[[#This Row],[launched_at]]/60)/60)/24)+DATE(1970,1,1)</f>
        <v>42912.208333333328</v>
      </c>
      <c r="N671">
        <v>1499230800</v>
      </c>
      <c r="O671" s="8">
        <f>(((Table1[[#This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tr">
        <f>_xlfn.TEXTBEFORE(Table1[[#This Row],[category &amp; sub-category]], "/")</f>
        <v>theater</v>
      </c>
      <c r="T671" t="str">
        <f>_xlfn.TEXTAFTER(Table1[[#This Row],[category &amp; sub-category]], "/")</f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Table1[[#This Row],[pledged]]/Table1[[#This Row],[goal]]</f>
        <v>4.6885802469135802</v>
      </c>
      <c r="G672" t="s">
        <v>20</v>
      </c>
      <c r="H672">
        <f>IF(Table1[[#This Row],[backers_count]]&gt;0, Table1[[#This Row],[pledged]]/Table1[[#This Row],[backers_count]], 0)</f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8">
        <f>(((Table1[[#This Row],[launched_at]]/60)/60)/24)+DATE(1970,1,1)</f>
        <v>42425.25</v>
      </c>
      <c r="N672">
        <v>1457416800</v>
      </c>
      <c r="O672" s="8">
        <f>(((Table1[[#This Row],[deadline]]/60)/60)/24)+DATE(1970,1,1)</f>
        <v>42437.25</v>
      </c>
      <c r="P672" t="b">
        <v>0</v>
      </c>
      <c r="Q672" t="b">
        <v>0</v>
      </c>
      <c r="R672" t="s">
        <v>60</v>
      </c>
      <c r="S672" t="str">
        <f>_xlfn.TEXTBEFORE(Table1[[#This Row],[category &amp; sub-category]], "/")</f>
        <v>music</v>
      </c>
      <c r="T672" t="str">
        <f>_xlfn.TEXTAFTER(Table1[[#This Row],[category &amp; sub-category]], "/")</f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Table1[[#This Row],[pledged]]/Table1[[#This Row],[goal]]</f>
        <v>1.220563524590164</v>
      </c>
      <c r="G673" t="s">
        <v>20</v>
      </c>
      <c r="H673">
        <f>IF(Table1[[#This Row],[backers_count]]&gt;0, Table1[[#This Row],[pledged]]/Table1[[#This Row],[backers_count]], 0)</f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8">
        <f>(((Table1[[#This Row],[launched_at]]/60)/60)/24)+DATE(1970,1,1)</f>
        <v>40390.208333333336</v>
      </c>
      <c r="N673">
        <v>1280898000</v>
      </c>
      <c r="O673" s="8">
        <f>(((Table1[[#This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tr">
        <f>_xlfn.TEXTBEFORE(Table1[[#This Row],[category &amp; sub-category]], "/")</f>
        <v>theater</v>
      </c>
      <c r="T673" t="str">
        <f>_xlfn.TEXTAFTER(Table1[[#This Row],[category &amp; sub-category]], "/")</f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Table1[[#This Row],[pledged]]/Table1[[#This Row],[goal]]</f>
        <v>0.55931783729156137</v>
      </c>
      <c r="G674" t="s">
        <v>14</v>
      </c>
      <c r="H674">
        <f>IF(Table1[[#This Row],[backers_count]]&gt;0, Table1[[#This Row],[pledged]]/Table1[[#This Row],[backers_count]], 0)</f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8">
        <f>(((Table1[[#This Row],[launched_at]]/60)/60)/24)+DATE(1970,1,1)</f>
        <v>43180.208333333328</v>
      </c>
      <c r="N674">
        <v>1522472400</v>
      </c>
      <c r="O674" s="8">
        <f>(((Table1[[#This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tr">
        <f>_xlfn.TEXTBEFORE(Table1[[#This Row],[category &amp; sub-category]], "/")</f>
        <v>theater</v>
      </c>
      <c r="T674" t="str">
        <f>_xlfn.TEXTAFTER(Table1[[#This Row],[category &amp; sub-category]], "/")</f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Table1[[#This Row],[pledged]]/Table1[[#This Row],[goal]]</f>
        <v>0.43660714285714286</v>
      </c>
      <c r="G675" t="s">
        <v>14</v>
      </c>
      <c r="H675">
        <f>IF(Table1[[#This Row],[backers_count]]&gt;0, Table1[[#This Row],[pledged]]/Table1[[#This Row],[backers_count]], 0)</f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8">
        <f>(((Table1[[#This Row],[launched_at]]/60)/60)/24)+DATE(1970,1,1)</f>
        <v>42475.208333333328</v>
      </c>
      <c r="N675">
        <v>1462510800</v>
      </c>
      <c r="O675" s="8">
        <f>(((Table1[[#This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tr">
        <f>_xlfn.TEXTBEFORE(Table1[[#This Row],[category &amp; sub-category]], "/")</f>
        <v>music</v>
      </c>
      <c r="T675" t="str">
        <f>_xlfn.TEXTAFTER(Table1[[#This Row],[category &amp; sub-category]], "/")</f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Table1[[#This Row],[pledged]]/Table1[[#This Row],[goal]]</f>
        <v>0.33538371411833628</v>
      </c>
      <c r="G676" t="s">
        <v>74</v>
      </c>
      <c r="H676">
        <f>IF(Table1[[#This Row],[backers_count]]&gt;0, Table1[[#This Row],[pledged]]/Table1[[#This Row],[backers_count]], 0)</f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8">
        <f>(((Table1[[#This Row],[launched_at]]/60)/60)/24)+DATE(1970,1,1)</f>
        <v>40774.208333333336</v>
      </c>
      <c r="N676">
        <v>1317790800</v>
      </c>
      <c r="O676" s="8">
        <f>(((Table1[[#This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tr">
        <f>_xlfn.TEXTBEFORE(Table1[[#This Row],[category &amp; sub-category]], "/")</f>
        <v>photography</v>
      </c>
      <c r="T676" t="str">
        <f>_xlfn.TEXTAFTER(Table1[[#This Row],[category &amp; sub-category]], "/")</f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Table1[[#This Row],[pledged]]/Table1[[#This Row],[goal]]</f>
        <v>1.2297938144329896</v>
      </c>
      <c r="G677" t="s">
        <v>20</v>
      </c>
      <c r="H677">
        <f>IF(Table1[[#This Row],[backers_count]]&gt;0, Table1[[#This Row],[pledged]]/Table1[[#This Row],[backers_count]], 0)</f>
        <v>36.0392749244713</v>
      </c>
      <c r="I677">
        <v>331</v>
      </c>
      <c r="J677" t="s">
        <v>21</v>
      </c>
      <c r="K677" t="s">
        <v>22</v>
      </c>
      <c r="L677">
        <v>1568178000</v>
      </c>
      <c r="M677" s="8">
        <f>(((Table1[[#This Row],[launched_at]]/60)/60)/24)+DATE(1970,1,1)</f>
        <v>43719.208333333328</v>
      </c>
      <c r="N677">
        <v>1568782800</v>
      </c>
      <c r="O677" s="8">
        <f>(((Table1[[#This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tr">
        <f>_xlfn.TEXTBEFORE(Table1[[#This Row],[category &amp; sub-category]], "/")</f>
        <v>journalism</v>
      </c>
      <c r="T677" t="str">
        <f>_xlfn.TEXTAFTER(Table1[[#This Row],[category &amp; sub-category]], "/")</f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Table1[[#This Row],[pledged]]/Table1[[#This Row],[goal]]</f>
        <v>1.8974959871589085</v>
      </c>
      <c r="G678" t="s">
        <v>20</v>
      </c>
      <c r="H678">
        <f>IF(Table1[[#This Row],[backers_count]]&gt;0, Table1[[#This Row],[pledged]]/Table1[[#This Row],[backers_count]], 0)</f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8">
        <f>(((Table1[[#This Row],[launched_at]]/60)/60)/24)+DATE(1970,1,1)</f>
        <v>41178.208333333336</v>
      </c>
      <c r="N678">
        <v>1349413200</v>
      </c>
      <c r="O678" s="8">
        <f>(((Table1[[#This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tr">
        <f>_xlfn.TEXTBEFORE(Table1[[#This Row],[category &amp; sub-category]], "/")</f>
        <v>photography</v>
      </c>
      <c r="T678" t="str">
        <f>_xlfn.TEXTAFTER(Table1[[#This Row],[category &amp; sub-category]], "/")</f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Table1[[#This Row],[pledged]]/Table1[[#This Row],[goal]]</f>
        <v>0.83622641509433959</v>
      </c>
      <c r="G679" t="s">
        <v>14</v>
      </c>
      <c r="H679">
        <f>IF(Table1[[#This Row],[backers_count]]&gt;0, Table1[[#This Row],[pledged]]/Table1[[#This Row],[backers_count]], 0)</f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8">
        <f>(((Table1[[#This Row],[launched_at]]/60)/60)/24)+DATE(1970,1,1)</f>
        <v>42561.208333333328</v>
      </c>
      <c r="N679">
        <v>1472446800</v>
      </c>
      <c r="O679" s="8">
        <f>(((Table1[[#This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tr">
        <f>_xlfn.TEXTBEFORE(Table1[[#This Row],[category &amp; sub-category]], "/")</f>
        <v>publishing</v>
      </c>
      <c r="T679" t="str">
        <f>_xlfn.TEXTAFTER(Table1[[#This Row],[category &amp; sub-category]], "/")</f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Table1[[#This Row],[pledged]]/Table1[[#This Row],[goal]]</f>
        <v>0.17968844221105529</v>
      </c>
      <c r="G680" t="s">
        <v>74</v>
      </c>
      <c r="H680">
        <f>IF(Table1[[#This Row],[backers_count]]&gt;0, Table1[[#This Row],[pledged]]/Table1[[#This Row],[backers_count]], 0)</f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8">
        <f>(((Table1[[#This Row],[launched_at]]/60)/60)/24)+DATE(1970,1,1)</f>
        <v>43484.25</v>
      </c>
      <c r="N680">
        <v>1548050400</v>
      </c>
      <c r="O680" s="8">
        <f>(((Table1[[#This Row],[deadline]]/60)/60)/24)+DATE(1970,1,1)</f>
        <v>43486.25</v>
      </c>
      <c r="P680" t="b">
        <v>0</v>
      </c>
      <c r="Q680" t="b">
        <v>0</v>
      </c>
      <c r="R680" t="s">
        <v>53</v>
      </c>
      <c r="S680" t="str">
        <f>_xlfn.TEXTBEFORE(Table1[[#This Row],[category &amp; sub-category]], "/")</f>
        <v>film &amp; video</v>
      </c>
      <c r="T680" t="str">
        <f>_xlfn.TEXTAFTER(Table1[[#This Row],[category &amp; sub-category]], "/")</f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Table1[[#This Row],[pledged]]/Table1[[#This Row],[goal]]</f>
        <v>10.365</v>
      </c>
      <c r="G681" t="s">
        <v>20</v>
      </c>
      <c r="H681">
        <f>IF(Table1[[#This Row],[backers_count]]&gt;0, Table1[[#This Row],[pledged]]/Table1[[#This Row],[backers_count]], 0)</f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8">
        <f>(((Table1[[#This Row],[launched_at]]/60)/60)/24)+DATE(1970,1,1)</f>
        <v>43756.208333333328</v>
      </c>
      <c r="N681">
        <v>1571806800</v>
      </c>
      <c r="O681" s="8">
        <f>(((Table1[[#This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tr">
        <f>_xlfn.TEXTBEFORE(Table1[[#This Row],[category &amp; sub-category]], "/")</f>
        <v>food</v>
      </c>
      <c r="T681" t="str">
        <f>_xlfn.TEXTAFTER(Table1[[#This Row],[category &amp; sub-category]], "/")</f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Table1[[#This Row],[pledged]]/Table1[[#This Row],[goal]]</f>
        <v>0.97405219780219776</v>
      </c>
      <c r="G682" t="s">
        <v>14</v>
      </c>
      <c r="H682">
        <f>IF(Table1[[#This Row],[backers_count]]&gt;0, Table1[[#This Row],[pledged]]/Table1[[#This Row],[backers_count]], 0)</f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8">
        <f>(((Table1[[#This Row],[launched_at]]/60)/60)/24)+DATE(1970,1,1)</f>
        <v>43813.25</v>
      </c>
      <c r="N682">
        <v>1576476000</v>
      </c>
      <c r="O682" s="8">
        <f>(((Table1[[#This Row],[deadline]]/60)/60)/24)+DATE(1970,1,1)</f>
        <v>43815.25</v>
      </c>
      <c r="P682" t="b">
        <v>0</v>
      </c>
      <c r="Q682" t="b">
        <v>1</v>
      </c>
      <c r="R682" t="s">
        <v>292</v>
      </c>
      <c r="S682" t="str">
        <f>_xlfn.TEXTBEFORE(Table1[[#This Row],[category &amp; sub-category]], "/")</f>
        <v>games</v>
      </c>
      <c r="T682" t="str">
        <f>_xlfn.TEXTAFTER(Table1[[#This Row],[category &amp; sub-category]], "/")</f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Table1[[#This Row],[pledged]]/Table1[[#This Row],[goal]]</f>
        <v>0.86386203150461705</v>
      </c>
      <c r="G683" t="s">
        <v>14</v>
      </c>
      <c r="H683">
        <f>IF(Table1[[#This Row],[backers_count]]&gt;0, Table1[[#This Row],[pledged]]/Table1[[#This Row],[backers_count]], 0)</f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8">
        <f>(((Table1[[#This Row],[launched_at]]/60)/60)/24)+DATE(1970,1,1)</f>
        <v>40898.25</v>
      </c>
      <c r="N683">
        <v>1324965600</v>
      </c>
      <c r="O683" s="8">
        <f>(((Table1[[#This Row],[deadline]]/60)/60)/24)+DATE(1970,1,1)</f>
        <v>40904.25</v>
      </c>
      <c r="P683" t="b">
        <v>0</v>
      </c>
      <c r="Q683" t="b">
        <v>0</v>
      </c>
      <c r="R683" t="s">
        <v>33</v>
      </c>
      <c r="S683" t="str">
        <f>_xlfn.TEXTBEFORE(Table1[[#This Row],[category &amp; sub-category]], "/")</f>
        <v>theater</v>
      </c>
      <c r="T683" t="str">
        <f>_xlfn.TEXTAFTER(Table1[[#This Row],[category &amp; sub-category]], "/")</f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Table1[[#This Row],[pledged]]/Table1[[#This Row],[goal]]</f>
        <v>1.5016666666666667</v>
      </c>
      <c r="G684" t="s">
        <v>20</v>
      </c>
      <c r="H684">
        <f>IF(Table1[[#This Row],[backers_count]]&gt;0, Table1[[#This Row],[pledged]]/Table1[[#This Row],[backers_count]], 0)</f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8">
        <f>(((Table1[[#This Row],[launched_at]]/60)/60)/24)+DATE(1970,1,1)</f>
        <v>41619.25</v>
      </c>
      <c r="N684">
        <v>1387519200</v>
      </c>
      <c r="O684" s="8">
        <f>(((Table1[[#This Row],[deadline]]/60)/60)/24)+DATE(1970,1,1)</f>
        <v>41628.25</v>
      </c>
      <c r="P684" t="b">
        <v>0</v>
      </c>
      <c r="Q684" t="b">
        <v>0</v>
      </c>
      <c r="R684" t="s">
        <v>33</v>
      </c>
      <c r="S684" t="str">
        <f>_xlfn.TEXTBEFORE(Table1[[#This Row],[category &amp; sub-category]], "/")</f>
        <v>theater</v>
      </c>
      <c r="T684" t="str">
        <f>_xlfn.TEXTAFTER(Table1[[#This Row],[category &amp; sub-category]], "/")</f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Table1[[#This Row],[pledged]]/Table1[[#This Row],[goal]]</f>
        <v>3.5843478260869563</v>
      </c>
      <c r="G685" t="s">
        <v>20</v>
      </c>
      <c r="H685">
        <f>IF(Table1[[#This Row],[backers_count]]&gt;0, Table1[[#This Row],[pledged]]/Table1[[#This Row],[backers_count]], 0)</f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8">
        <f>(((Table1[[#This Row],[launched_at]]/60)/60)/24)+DATE(1970,1,1)</f>
        <v>43359.208333333328</v>
      </c>
      <c r="N685">
        <v>1537246800</v>
      </c>
      <c r="O685" s="8">
        <f>(((Table1[[#This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tr">
        <f>_xlfn.TEXTBEFORE(Table1[[#This Row],[category &amp; sub-category]], "/")</f>
        <v>theater</v>
      </c>
      <c r="T685" t="str">
        <f>_xlfn.TEXTAFTER(Table1[[#This Row],[category &amp; sub-category]], "/")</f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Table1[[#This Row],[pledged]]/Table1[[#This Row],[goal]]</f>
        <v>5.4285714285714288</v>
      </c>
      <c r="G686" t="s">
        <v>20</v>
      </c>
      <c r="H686">
        <f>IF(Table1[[#This Row],[backers_count]]&gt;0, Table1[[#This Row],[pledged]]/Table1[[#This Row],[backers_count]], 0)</f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8">
        <f>(((Table1[[#This Row],[launched_at]]/60)/60)/24)+DATE(1970,1,1)</f>
        <v>40358.208333333336</v>
      </c>
      <c r="N686">
        <v>1279515600</v>
      </c>
      <c r="O686" s="8">
        <f>(((Table1[[#This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tr">
        <f>_xlfn.TEXTBEFORE(Table1[[#This Row],[category &amp; sub-category]], "/")</f>
        <v>publishing</v>
      </c>
      <c r="T686" t="str">
        <f>_xlfn.TEXTAFTER(Table1[[#This Row],[category &amp; sub-category]], "/")</f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Table1[[#This Row],[pledged]]/Table1[[#This Row],[goal]]</f>
        <v>0.67500714285714281</v>
      </c>
      <c r="G687" t="s">
        <v>14</v>
      </c>
      <c r="H687">
        <f>IF(Table1[[#This Row],[backers_count]]&gt;0, Table1[[#This Row],[pledged]]/Table1[[#This Row],[backers_count]], 0)</f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8">
        <f>(((Table1[[#This Row],[launched_at]]/60)/60)/24)+DATE(1970,1,1)</f>
        <v>42239.208333333328</v>
      </c>
      <c r="N687">
        <v>1442379600</v>
      </c>
      <c r="O687" s="8">
        <f>(((Table1[[#This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tr">
        <f>_xlfn.TEXTBEFORE(Table1[[#This Row],[category &amp; sub-category]], "/")</f>
        <v>theater</v>
      </c>
      <c r="T687" t="str">
        <f>_xlfn.TEXTAFTER(Table1[[#This Row],[category &amp; sub-category]], "/")</f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Table1[[#This Row],[pledged]]/Table1[[#This Row],[goal]]</f>
        <v>1.9174666666666667</v>
      </c>
      <c r="G688" t="s">
        <v>20</v>
      </c>
      <c r="H688">
        <f>IF(Table1[[#This Row],[backers_count]]&gt;0, Table1[[#This Row],[pledged]]/Table1[[#This Row],[backers_count]], 0)</f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8">
        <f>(((Table1[[#This Row],[launched_at]]/60)/60)/24)+DATE(1970,1,1)</f>
        <v>43186.208333333328</v>
      </c>
      <c r="N688">
        <v>1523077200</v>
      </c>
      <c r="O688" s="8">
        <f>(((Table1[[#This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tr">
        <f>_xlfn.TEXTBEFORE(Table1[[#This Row],[category &amp; sub-category]], "/")</f>
        <v>technology</v>
      </c>
      <c r="T688" t="str">
        <f>_xlfn.TEXTAFTER(Table1[[#This Row],[category &amp; sub-category]], "/")</f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Table1[[#This Row],[pledged]]/Table1[[#This Row],[goal]]</f>
        <v>9.32</v>
      </c>
      <c r="G689" t="s">
        <v>20</v>
      </c>
      <c r="H689">
        <f>IF(Table1[[#This Row],[backers_count]]&gt;0, Table1[[#This Row],[pledged]]/Table1[[#This Row],[backers_count]], 0)</f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8">
        <f>(((Table1[[#This Row],[launched_at]]/60)/60)/24)+DATE(1970,1,1)</f>
        <v>42806.25</v>
      </c>
      <c r="N689">
        <v>1489554000</v>
      </c>
      <c r="O689" s="8">
        <f>(((Table1[[#This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tr">
        <f>_xlfn.TEXTBEFORE(Table1[[#This Row],[category &amp; sub-category]], "/")</f>
        <v>theater</v>
      </c>
      <c r="T689" t="str">
        <f>_xlfn.TEXTAFTER(Table1[[#This Row],[category &amp; sub-category]], "/")</f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Table1[[#This Row],[pledged]]/Table1[[#This Row],[goal]]</f>
        <v>4.2927586206896553</v>
      </c>
      <c r="G690" t="s">
        <v>20</v>
      </c>
      <c r="H690">
        <f>IF(Table1[[#This Row],[backers_count]]&gt;0, Table1[[#This Row],[pledged]]/Table1[[#This Row],[backers_count]], 0)</f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8">
        <f>(((Table1[[#This Row],[launched_at]]/60)/60)/24)+DATE(1970,1,1)</f>
        <v>43475.25</v>
      </c>
      <c r="N690">
        <v>1548482400</v>
      </c>
      <c r="O690" s="8">
        <f>(((Table1[[#This Row],[deadline]]/60)/60)/24)+DATE(1970,1,1)</f>
        <v>43491.25</v>
      </c>
      <c r="P690" t="b">
        <v>0</v>
      </c>
      <c r="Q690" t="b">
        <v>1</v>
      </c>
      <c r="R690" t="s">
        <v>269</v>
      </c>
      <c r="S690" t="str">
        <f>_xlfn.TEXTBEFORE(Table1[[#This Row],[category &amp; sub-category]], "/")</f>
        <v>film &amp; video</v>
      </c>
      <c r="T690" t="str">
        <f>_xlfn.TEXTAFTER(Table1[[#This Row],[category &amp; sub-category]], "/")</f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Table1[[#This Row],[pledged]]/Table1[[#This Row],[goal]]</f>
        <v>1.0065753424657535</v>
      </c>
      <c r="G691" t="s">
        <v>20</v>
      </c>
      <c r="H691">
        <f>IF(Table1[[#This Row],[backers_count]]&gt;0, Table1[[#This Row],[pledged]]/Table1[[#This Row],[backers_count]], 0)</f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8">
        <f>(((Table1[[#This Row],[launched_at]]/60)/60)/24)+DATE(1970,1,1)</f>
        <v>41576.208333333336</v>
      </c>
      <c r="N691">
        <v>1384063200</v>
      </c>
      <c r="O691" s="8">
        <f>(((Table1[[#This Row],[deadline]]/60)/60)/24)+DATE(1970,1,1)</f>
        <v>41588.25</v>
      </c>
      <c r="P691" t="b">
        <v>0</v>
      </c>
      <c r="Q691" t="b">
        <v>0</v>
      </c>
      <c r="R691" t="s">
        <v>28</v>
      </c>
      <c r="S691" t="str">
        <f>_xlfn.TEXTBEFORE(Table1[[#This Row],[category &amp; sub-category]], "/")</f>
        <v>technology</v>
      </c>
      <c r="T691" t="str">
        <f>_xlfn.TEXTAFTER(Table1[[#This Row],[category &amp; sub-category]], "/")</f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Table1[[#This Row],[pledged]]/Table1[[#This Row],[goal]]</f>
        <v>2.266111111111111</v>
      </c>
      <c r="G692" t="s">
        <v>20</v>
      </c>
      <c r="H692">
        <f>IF(Table1[[#This Row],[backers_count]]&gt;0, Table1[[#This Row],[pledged]]/Table1[[#This Row],[backers_count]], 0)</f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8">
        <f>(((Table1[[#This Row],[launched_at]]/60)/60)/24)+DATE(1970,1,1)</f>
        <v>40874.25</v>
      </c>
      <c r="N692">
        <v>1322892000</v>
      </c>
      <c r="O692" s="8">
        <f>(((Table1[[#This Row],[deadline]]/60)/60)/24)+DATE(1970,1,1)</f>
        <v>40880.25</v>
      </c>
      <c r="P692" t="b">
        <v>0</v>
      </c>
      <c r="Q692" t="b">
        <v>1</v>
      </c>
      <c r="R692" t="s">
        <v>42</v>
      </c>
      <c r="S692" t="str">
        <f>_xlfn.TEXTBEFORE(Table1[[#This Row],[category &amp; sub-category]], "/")</f>
        <v>film &amp; video</v>
      </c>
      <c r="T692" t="str">
        <f>_xlfn.TEXTAFTER(Table1[[#This Row],[category &amp; sub-category]], "/")</f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Table1[[#This Row],[pledged]]/Table1[[#This Row],[goal]]</f>
        <v>1.4238</v>
      </c>
      <c r="G693" t="s">
        <v>20</v>
      </c>
      <c r="H693">
        <f>IF(Table1[[#This Row],[backers_count]]&gt;0, Table1[[#This Row],[pledged]]/Table1[[#This Row],[backers_count]], 0)</f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8">
        <f>(((Table1[[#This Row],[launched_at]]/60)/60)/24)+DATE(1970,1,1)</f>
        <v>41185.208333333336</v>
      </c>
      <c r="N693">
        <v>1350709200</v>
      </c>
      <c r="O693" s="8">
        <f>(((Table1[[#This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tr">
        <f>_xlfn.TEXTBEFORE(Table1[[#This Row],[category &amp; sub-category]], "/")</f>
        <v>film &amp; video</v>
      </c>
      <c r="T693" t="str">
        <f>_xlfn.TEXTAFTER(Table1[[#This Row],[category &amp; sub-category]], "/")</f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Table1[[#This Row],[pledged]]/Table1[[#This Row],[goal]]</f>
        <v>0.90633333333333332</v>
      </c>
      <c r="G694" t="s">
        <v>14</v>
      </c>
      <c r="H694">
        <f>IF(Table1[[#This Row],[backers_count]]&gt;0, Table1[[#This Row],[pledged]]/Table1[[#This Row],[backers_count]], 0)</f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8">
        <f>(((Table1[[#This Row],[launched_at]]/60)/60)/24)+DATE(1970,1,1)</f>
        <v>43655.208333333328</v>
      </c>
      <c r="N694">
        <v>1564203600</v>
      </c>
      <c r="O694" s="8">
        <f>(((Table1[[#This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tr">
        <f>_xlfn.TEXTBEFORE(Table1[[#This Row],[category &amp; sub-category]], "/")</f>
        <v>music</v>
      </c>
      <c r="T694" t="str">
        <f>_xlfn.TEXTAFTER(Table1[[#This Row],[category &amp; sub-category]], "/")</f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Table1[[#This Row],[pledged]]/Table1[[#This Row],[goal]]</f>
        <v>0.63966740576496672</v>
      </c>
      <c r="G695" t="s">
        <v>14</v>
      </c>
      <c r="H695">
        <f>IF(Table1[[#This Row],[backers_count]]&gt;0, Table1[[#This Row],[pledged]]/Table1[[#This Row],[backers_count]], 0)</f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8">
        <f>(((Table1[[#This Row],[launched_at]]/60)/60)/24)+DATE(1970,1,1)</f>
        <v>43025.208333333328</v>
      </c>
      <c r="N695">
        <v>1509685200</v>
      </c>
      <c r="O695" s="8">
        <f>(((Table1[[#This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tr">
        <f>_xlfn.TEXTBEFORE(Table1[[#This Row],[category &amp; sub-category]], "/")</f>
        <v>theater</v>
      </c>
      <c r="T695" t="str">
        <f>_xlfn.TEXTAFTER(Table1[[#This Row],[category &amp; sub-category]], "/")</f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Table1[[#This Row],[pledged]]/Table1[[#This Row],[goal]]</f>
        <v>0.84131868131868137</v>
      </c>
      <c r="G696" t="s">
        <v>14</v>
      </c>
      <c r="H696">
        <f>IF(Table1[[#This Row],[backers_count]]&gt;0, Table1[[#This Row],[pledged]]/Table1[[#This Row],[backers_count]], 0)</f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8">
        <f>(((Table1[[#This Row],[launched_at]]/60)/60)/24)+DATE(1970,1,1)</f>
        <v>43066.25</v>
      </c>
      <c r="N696">
        <v>1514959200</v>
      </c>
      <c r="O696" s="8">
        <f>(((Table1[[#This Row],[deadline]]/60)/60)/24)+DATE(1970,1,1)</f>
        <v>43103.25</v>
      </c>
      <c r="P696" t="b">
        <v>0</v>
      </c>
      <c r="Q696" t="b">
        <v>0</v>
      </c>
      <c r="R696" t="s">
        <v>33</v>
      </c>
      <c r="S696" t="str">
        <f>_xlfn.TEXTBEFORE(Table1[[#This Row],[category &amp; sub-category]], "/")</f>
        <v>theater</v>
      </c>
      <c r="T696" t="str">
        <f>_xlfn.TEXTAFTER(Table1[[#This Row],[category &amp; sub-category]], "/")</f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Table1[[#This Row],[pledged]]/Table1[[#This Row],[goal]]</f>
        <v>1.3393478260869565</v>
      </c>
      <c r="G697" t="s">
        <v>20</v>
      </c>
      <c r="H697">
        <f>IF(Table1[[#This Row],[backers_count]]&gt;0, Table1[[#This Row],[pledged]]/Table1[[#This Row],[backers_count]], 0)</f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8">
        <f>(((Table1[[#This Row],[launched_at]]/60)/60)/24)+DATE(1970,1,1)</f>
        <v>42322.25</v>
      </c>
      <c r="N697">
        <v>1448863200</v>
      </c>
      <c r="O697" s="8">
        <f>(((Table1[[#This Row],[deadline]]/60)/60)/24)+DATE(1970,1,1)</f>
        <v>42338.25</v>
      </c>
      <c r="P697" t="b">
        <v>1</v>
      </c>
      <c r="Q697" t="b">
        <v>0</v>
      </c>
      <c r="R697" t="s">
        <v>23</v>
      </c>
      <c r="S697" t="str">
        <f>_xlfn.TEXTBEFORE(Table1[[#This Row],[category &amp; sub-category]], "/")</f>
        <v>music</v>
      </c>
      <c r="T697" t="str">
        <f>_xlfn.TEXTAFTER(Table1[[#This Row],[category &amp; sub-category]], "/")</f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Table1[[#This Row],[pledged]]/Table1[[#This Row],[goal]]</f>
        <v>0.59042047531992692</v>
      </c>
      <c r="G698" t="s">
        <v>14</v>
      </c>
      <c r="H698">
        <f>IF(Table1[[#This Row],[backers_count]]&gt;0, Table1[[#This Row],[pledged]]/Table1[[#This Row],[backers_count]], 0)</f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8">
        <f>(((Table1[[#This Row],[launched_at]]/60)/60)/24)+DATE(1970,1,1)</f>
        <v>42114.208333333328</v>
      </c>
      <c r="N698">
        <v>1429592400</v>
      </c>
      <c r="O698" s="8">
        <f>(((Table1[[#This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tr">
        <f>_xlfn.TEXTBEFORE(Table1[[#This Row],[category &amp; sub-category]], "/")</f>
        <v>theater</v>
      </c>
      <c r="T698" t="str">
        <f>_xlfn.TEXTAFTER(Table1[[#This Row],[category &amp; sub-category]], "/")</f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Table1[[#This Row],[pledged]]/Table1[[#This Row],[goal]]</f>
        <v>1.5280062063615205</v>
      </c>
      <c r="G699" t="s">
        <v>20</v>
      </c>
      <c r="H699">
        <f>IF(Table1[[#This Row],[backers_count]]&gt;0, Table1[[#This Row],[pledged]]/Table1[[#This Row],[backers_count]], 0)</f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8">
        <f>(((Table1[[#This Row],[launched_at]]/60)/60)/24)+DATE(1970,1,1)</f>
        <v>43190.208333333328</v>
      </c>
      <c r="N699">
        <v>1522645200</v>
      </c>
      <c r="O699" s="8">
        <f>(((Table1[[#This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tr">
        <f>_xlfn.TEXTBEFORE(Table1[[#This Row],[category &amp; sub-category]], "/")</f>
        <v>music</v>
      </c>
      <c r="T699" t="str">
        <f>_xlfn.TEXTAFTER(Table1[[#This Row],[category &amp; sub-category]], "/")</f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Table1[[#This Row],[pledged]]/Table1[[#This Row],[goal]]</f>
        <v>4.466912114014252</v>
      </c>
      <c r="G700" t="s">
        <v>20</v>
      </c>
      <c r="H700">
        <f>IF(Table1[[#This Row],[backers_count]]&gt;0, Table1[[#This Row],[pledged]]/Table1[[#This Row],[backers_count]], 0)</f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8">
        <f>(((Table1[[#This Row],[launched_at]]/60)/60)/24)+DATE(1970,1,1)</f>
        <v>40871.25</v>
      </c>
      <c r="N700">
        <v>1323324000</v>
      </c>
      <c r="O700" s="8">
        <f>(((Table1[[#This Row],[deadline]]/60)/60)/24)+DATE(1970,1,1)</f>
        <v>40885.25</v>
      </c>
      <c r="P700" t="b">
        <v>0</v>
      </c>
      <c r="Q700" t="b">
        <v>0</v>
      </c>
      <c r="R700" t="s">
        <v>65</v>
      </c>
      <c r="S700" t="str">
        <f>_xlfn.TEXTBEFORE(Table1[[#This Row],[category &amp; sub-category]], "/")</f>
        <v>technology</v>
      </c>
      <c r="T700" t="str">
        <f>_xlfn.TEXTAFTER(Table1[[#This Row],[category &amp; sub-category]], "/")</f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Table1[[#This Row],[pledged]]/Table1[[#This Row],[goal]]</f>
        <v>0.8439189189189189</v>
      </c>
      <c r="G701" t="s">
        <v>14</v>
      </c>
      <c r="H701">
        <f>IF(Table1[[#This Row],[backers_count]]&gt;0, Table1[[#This Row],[pledged]]/Table1[[#This Row],[backers_count]], 0)</f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8">
        <f>(((Table1[[#This Row],[launched_at]]/60)/60)/24)+DATE(1970,1,1)</f>
        <v>43641.208333333328</v>
      </c>
      <c r="N701">
        <v>1561525200</v>
      </c>
      <c r="O701" s="8">
        <f>(((Table1[[#This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tr">
        <f>_xlfn.TEXTBEFORE(Table1[[#This Row],[category &amp; sub-category]], "/")</f>
        <v>film &amp; video</v>
      </c>
      <c r="T701" t="str">
        <f>_xlfn.TEXTAFTER(Table1[[#This Row],[category &amp; sub-category]], "/")</f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Table1[[#This Row],[pledged]]/Table1[[#This Row],[goal]]</f>
        <v>0.03</v>
      </c>
      <c r="G702" t="s">
        <v>14</v>
      </c>
      <c r="H702">
        <f>IF(Table1[[#This Row],[backers_count]]&gt;0, Table1[[#This Row],[pledged]]/Table1[[#This Row],[backers_count]], 0)</f>
        <v>3</v>
      </c>
      <c r="I702">
        <v>1</v>
      </c>
      <c r="J702" t="s">
        <v>21</v>
      </c>
      <c r="K702" t="s">
        <v>22</v>
      </c>
      <c r="L702">
        <v>1264399200</v>
      </c>
      <c r="M702" s="8">
        <f>(((Table1[[#This Row],[launched_at]]/60)/60)/24)+DATE(1970,1,1)</f>
        <v>40203.25</v>
      </c>
      <c r="N702">
        <v>1265695200</v>
      </c>
      <c r="O702" s="8">
        <f>(((Table1[[#This Row],[deadline]]/60)/60)/24)+DATE(1970,1,1)</f>
        <v>40218.25</v>
      </c>
      <c r="P702" t="b">
        <v>0</v>
      </c>
      <c r="Q702" t="b">
        <v>0</v>
      </c>
      <c r="R702" t="s">
        <v>65</v>
      </c>
      <c r="S702" t="str">
        <f>_xlfn.TEXTBEFORE(Table1[[#This Row],[category &amp; sub-category]], "/")</f>
        <v>technology</v>
      </c>
      <c r="T702" t="str">
        <f>_xlfn.TEXTAFTER(Table1[[#This Row],[category &amp; sub-category]], "/")</f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Table1[[#This Row],[pledged]]/Table1[[#This Row],[goal]]</f>
        <v>1.7502692307692307</v>
      </c>
      <c r="G703" t="s">
        <v>20</v>
      </c>
      <c r="H703">
        <f>IF(Table1[[#This Row],[backers_count]]&gt;0, Table1[[#This Row],[pledged]]/Table1[[#This Row],[backers_count]], 0)</f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8">
        <f>(((Table1[[#This Row],[launched_at]]/60)/60)/24)+DATE(1970,1,1)</f>
        <v>40629.208333333336</v>
      </c>
      <c r="N703">
        <v>1301806800</v>
      </c>
      <c r="O703" s="8">
        <f>(((Table1[[#This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tr">
        <f>_xlfn.TEXTBEFORE(Table1[[#This Row],[category &amp; sub-category]], "/")</f>
        <v>theater</v>
      </c>
      <c r="T703" t="str">
        <f>_xlfn.TEXTAFTER(Table1[[#This Row],[category &amp; sub-category]], "/")</f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Table1[[#This Row],[pledged]]/Table1[[#This Row],[goal]]</f>
        <v>0.54137931034482756</v>
      </c>
      <c r="G704" t="s">
        <v>14</v>
      </c>
      <c r="H704">
        <f>IF(Table1[[#This Row],[backers_count]]&gt;0, Table1[[#This Row],[pledged]]/Table1[[#This Row],[backers_count]], 0)</f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8">
        <f>(((Table1[[#This Row],[launched_at]]/60)/60)/24)+DATE(1970,1,1)</f>
        <v>41477.208333333336</v>
      </c>
      <c r="N704">
        <v>1374901200</v>
      </c>
      <c r="O704" s="8">
        <f>(((Table1[[#This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tr">
        <f>_xlfn.TEXTBEFORE(Table1[[#This Row],[category &amp; sub-category]], "/")</f>
        <v>technology</v>
      </c>
      <c r="T704" t="str">
        <f>_xlfn.TEXTAFTER(Table1[[#This Row],[category &amp; sub-category]], "/")</f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Table1[[#This Row],[pledged]]/Table1[[#This Row],[goal]]</f>
        <v>3.1187381703470032</v>
      </c>
      <c r="G705" t="s">
        <v>20</v>
      </c>
      <c r="H705">
        <f>IF(Table1[[#This Row],[backers_count]]&gt;0, Table1[[#This Row],[pledged]]/Table1[[#This Row],[backers_count]], 0)</f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8">
        <f>(((Table1[[#This Row],[launched_at]]/60)/60)/24)+DATE(1970,1,1)</f>
        <v>41020.208333333336</v>
      </c>
      <c r="N705">
        <v>1336453200</v>
      </c>
      <c r="O705" s="8">
        <f>(((Table1[[#This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tr">
        <f>_xlfn.TEXTBEFORE(Table1[[#This Row],[category &amp; sub-category]], "/")</f>
        <v>publishing</v>
      </c>
      <c r="T705" t="str">
        <f>_xlfn.TEXTAFTER(Table1[[#This Row],[category &amp; sub-category]], "/")</f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Table1[[#This Row],[pledged]]/Table1[[#This Row],[goal]]</f>
        <v>1.2278160919540231</v>
      </c>
      <c r="G706" t="s">
        <v>20</v>
      </c>
      <c r="H706">
        <f>IF(Table1[[#This Row],[backers_count]]&gt;0, Table1[[#This Row],[pledged]]/Table1[[#This Row],[backers_count]], 0)</f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8">
        <f>(((Table1[[#This Row],[launched_at]]/60)/60)/24)+DATE(1970,1,1)</f>
        <v>42555.208333333328</v>
      </c>
      <c r="N706">
        <v>1468904400</v>
      </c>
      <c r="O706" s="8">
        <f>(((Table1[[#This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tr">
        <f>_xlfn.TEXTBEFORE(Table1[[#This Row],[category &amp; sub-category]], "/")</f>
        <v>film &amp; video</v>
      </c>
      <c r="T706" t="str">
        <f>_xlfn.TEXTAFTER(Table1[[#This Row],[category &amp; sub-category]], "/")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Table1[[#This Row],[pledged]]/Table1[[#This Row],[goal]]</f>
        <v>0.99026517383618151</v>
      </c>
      <c r="G707" t="s">
        <v>14</v>
      </c>
      <c r="H707">
        <f>IF(Table1[[#This Row],[backers_count]]&gt;0, Table1[[#This Row],[pledged]]/Table1[[#This Row],[backers_count]], 0)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8">
        <f>(((Table1[[#This Row],[launched_at]]/60)/60)/24)+DATE(1970,1,1)</f>
        <v>41619.25</v>
      </c>
      <c r="N707">
        <v>1387087200</v>
      </c>
      <c r="O707" s="8">
        <f>(((Table1[[#This Row],[deadline]]/60)/60)/24)+DATE(1970,1,1)</f>
        <v>41623.25</v>
      </c>
      <c r="P707" t="b">
        <v>0</v>
      </c>
      <c r="Q707" t="b">
        <v>0</v>
      </c>
      <c r="R707" t="s">
        <v>68</v>
      </c>
      <c r="S707" t="str">
        <f>_xlfn.TEXTBEFORE(Table1[[#This Row],[category &amp; sub-category]], "/")</f>
        <v>publishing</v>
      </c>
      <c r="T707" t="str">
        <f>_xlfn.TEXTAFTER(Table1[[#This Row],[category &amp; sub-category]], "/")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Table1[[#This Row],[pledged]]/Table1[[#This Row],[goal]]</f>
        <v>1.278468634686347</v>
      </c>
      <c r="G708" t="s">
        <v>20</v>
      </c>
      <c r="H708">
        <f>IF(Table1[[#This Row],[backers_count]]&gt;0, Table1[[#This Row],[pledged]]/Table1[[#This Row],[backers_count]], 0)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8">
        <f>(((Table1[[#This Row],[launched_at]]/60)/60)/24)+DATE(1970,1,1)</f>
        <v>43471.25</v>
      </c>
      <c r="N708">
        <v>1547445600</v>
      </c>
      <c r="O708" s="8">
        <f>(((Table1[[#This Row],[deadline]]/60)/60)/24)+DATE(1970,1,1)</f>
        <v>43479.25</v>
      </c>
      <c r="P708" t="b">
        <v>0</v>
      </c>
      <c r="Q708" t="b">
        <v>1</v>
      </c>
      <c r="R708" t="s">
        <v>28</v>
      </c>
      <c r="S708" t="str">
        <f>_xlfn.TEXTBEFORE(Table1[[#This Row],[category &amp; sub-category]], "/")</f>
        <v>technology</v>
      </c>
      <c r="T708" t="str">
        <f>_xlfn.TEXTAFTER(Table1[[#This Row],[category &amp; sub-category]], "/")</f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Table1[[#This Row],[pledged]]/Table1[[#This Row],[goal]]</f>
        <v>1.5861643835616439</v>
      </c>
      <c r="G709" t="s">
        <v>20</v>
      </c>
      <c r="H709">
        <f>IF(Table1[[#This Row],[backers_count]]&gt;0, Table1[[#This Row],[pledged]]/Table1[[#This Row],[backers_count]], 0)</f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8">
        <f>(((Table1[[#This Row],[launched_at]]/60)/60)/24)+DATE(1970,1,1)</f>
        <v>43442.25</v>
      </c>
      <c r="N709">
        <v>1547359200</v>
      </c>
      <c r="O709" s="8">
        <f>(((Table1[[#This Row],[deadline]]/60)/60)/24)+DATE(1970,1,1)</f>
        <v>43478.25</v>
      </c>
      <c r="P709" t="b">
        <v>0</v>
      </c>
      <c r="Q709" t="b">
        <v>0</v>
      </c>
      <c r="R709" t="s">
        <v>53</v>
      </c>
      <c r="S709" t="str">
        <f>_xlfn.TEXTBEFORE(Table1[[#This Row],[category &amp; sub-category]], "/")</f>
        <v>film &amp; video</v>
      </c>
      <c r="T709" t="str">
        <f>_xlfn.TEXTAFTER(Table1[[#This Row],[category &amp; sub-category]], "/")</f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Table1[[#This Row],[pledged]]/Table1[[#This Row],[goal]]</f>
        <v>7.0705882352941174</v>
      </c>
      <c r="G710" t="s">
        <v>20</v>
      </c>
      <c r="H710">
        <f>IF(Table1[[#This Row],[backers_count]]&gt;0, Table1[[#This Row],[pledged]]/Table1[[#This Row],[backers_count]], 0)</f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8">
        <f>(((Table1[[#This Row],[launched_at]]/60)/60)/24)+DATE(1970,1,1)</f>
        <v>42877.208333333328</v>
      </c>
      <c r="N710">
        <v>1496293200</v>
      </c>
      <c r="O710" s="8">
        <f>(((Table1[[#This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tr">
        <f>_xlfn.TEXTBEFORE(Table1[[#This Row],[category &amp; sub-category]], "/")</f>
        <v>theater</v>
      </c>
      <c r="T710" t="str">
        <f>_xlfn.TEXTAFTER(Table1[[#This Row],[category &amp; sub-category]], "/")</f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Table1[[#This Row],[pledged]]/Table1[[#This Row],[goal]]</f>
        <v>1.4238775510204082</v>
      </c>
      <c r="G711" t="s">
        <v>20</v>
      </c>
      <c r="H711">
        <f>IF(Table1[[#This Row],[backers_count]]&gt;0, Table1[[#This Row],[pledged]]/Table1[[#This Row],[backers_count]], 0)</f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8">
        <f>(((Table1[[#This Row],[launched_at]]/60)/60)/24)+DATE(1970,1,1)</f>
        <v>41018.208333333336</v>
      </c>
      <c r="N711">
        <v>1335416400</v>
      </c>
      <c r="O711" s="8">
        <f>(((Table1[[#This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tr">
        <f>_xlfn.TEXTBEFORE(Table1[[#This Row],[category &amp; sub-category]], "/")</f>
        <v>theater</v>
      </c>
      <c r="T711" t="str">
        <f>_xlfn.TEXTAFTER(Table1[[#This Row],[category &amp; sub-category]], "/")</f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Table1[[#This Row],[pledged]]/Table1[[#This Row],[goal]]</f>
        <v>1.4786046511627906</v>
      </c>
      <c r="G712" t="s">
        <v>20</v>
      </c>
      <c r="H712">
        <f>IF(Table1[[#This Row],[backers_count]]&gt;0, Table1[[#This Row],[pledged]]/Table1[[#This Row],[backers_count]], 0)</f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8">
        <f>(((Table1[[#This Row],[launched_at]]/60)/60)/24)+DATE(1970,1,1)</f>
        <v>43295.208333333328</v>
      </c>
      <c r="N712">
        <v>1532149200</v>
      </c>
      <c r="O712" s="8">
        <f>(((Table1[[#This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tr">
        <f>_xlfn.TEXTBEFORE(Table1[[#This Row],[category &amp; sub-category]], "/")</f>
        <v>theater</v>
      </c>
      <c r="T712" t="str">
        <f>_xlfn.TEXTAFTER(Table1[[#This Row],[category &amp; sub-category]], "/")</f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Table1[[#This Row],[pledged]]/Table1[[#This Row],[goal]]</f>
        <v>0.20322580645161289</v>
      </c>
      <c r="G713" t="s">
        <v>14</v>
      </c>
      <c r="H713">
        <f>IF(Table1[[#This Row],[backers_count]]&gt;0, Table1[[#This Row],[pledged]]/Table1[[#This Row],[backers_count]], 0)</f>
        <v>90</v>
      </c>
      <c r="I713">
        <v>14</v>
      </c>
      <c r="J713" t="s">
        <v>107</v>
      </c>
      <c r="K713" t="s">
        <v>108</v>
      </c>
      <c r="L713">
        <v>1453615200</v>
      </c>
      <c r="M713" s="8">
        <f>(((Table1[[#This Row],[launched_at]]/60)/60)/24)+DATE(1970,1,1)</f>
        <v>42393.25</v>
      </c>
      <c r="N713">
        <v>1453788000</v>
      </c>
      <c r="O713" s="8">
        <f>(((Table1[[#This Row],[deadline]]/60)/60)/24)+DATE(1970,1,1)</f>
        <v>42395.25</v>
      </c>
      <c r="P713" t="b">
        <v>1</v>
      </c>
      <c r="Q713" t="b">
        <v>1</v>
      </c>
      <c r="R713" t="s">
        <v>33</v>
      </c>
      <c r="S713" t="str">
        <f>_xlfn.TEXTBEFORE(Table1[[#This Row],[category &amp; sub-category]], "/")</f>
        <v>theater</v>
      </c>
      <c r="T713" t="str">
        <f>_xlfn.TEXTAFTER(Table1[[#This Row],[category &amp; sub-category]], "/")</f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Table1[[#This Row],[pledged]]/Table1[[#This Row],[goal]]</f>
        <v>18.40625</v>
      </c>
      <c r="G714" t="s">
        <v>20</v>
      </c>
      <c r="H714">
        <f>IF(Table1[[#This Row],[backers_count]]&gt;0, Table1[[#This Row],[pledged]]/Table1[[#This Row],[backers_count]], 0)</f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8">
        <f>(((Table1[[#This Row],[launched_at]]/60)/60)/24)+DATE(1970,1,1)</f>
        <v>42559.208333333328</v>
      </c>
      <c r="N714">
        <v>1471496400</v>
      </c>
      <c r="O714" s="8">
        <f>(((Table1[[#This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tr">
        <f>_xlfn.TEXTBEFORE(Table1[[#This Row],[category &amp; sub-category]], "/")</f>
        <v>theater</v>
      </c>
      <c r="T714" t="str">
        <f>_xlfn.TEXTAFTER(Table1[[#This Row],[category &amp; sub-category]], "/")</f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Table1[[#This Row],[pledged]]/Table1[[#This Row],[goal]]</f>
        <v>1.6194202898550725</v>
      </c>
      <c r="G715" t="s">
        <v>20</v>
      </c>
      <c r="H715">
        <f>IF(Table1[[#This Row],[backers_count]]&gt;0, Table1[[#This Row],[pledged]]/Table1[[#This Row],[backers_count]], 0)</f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8">
        <f>(((Table1[[#This Row],[launched_at]]/60)/60)/24)+DATE(1970,1,1)</f>
        <v>42604.208333333328</v>
      </c>
      <c r="N715">
        <v>1472878800</v>
      </c>
      <c r="O715" s="8">
        <f>(((Table1[[#This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tr">
        <f>_xlfn.TEXTBEFORE(Table1[[#This Row],[category &amp; sub-category]], "/")</f>
        <v>publishing</v>
      </c>
      <c r="T715" t="str">
        <f>_xlfn.TEXTAFTER(Table1[[#This Row],[category &amp; sub-category]], "/")</f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Table1[[#This Row],[pledged]]/Table1[[#This Row],[goal]]</f>
        <v>4.7282077922077921</v>
      </c>
      <c r="G716" t="s">
        <v>20</v>
      </c>
      <c r="H716">
        <f>IF(Table1[[#This Row],[backers_count]]&gt;0, Table1[[#This Row],[pledged]]/Table1[[#This Row],[backers_count]], 0)</f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8">
        <f>(((Table1[[#This Row],[launched_at]]/60)/60)/24)+DATE(1970,1,1)</f>
        <v>41870.208333333336</v>
      </c>
      <c r="N716">
        <v>1408510800</v>
      </c>
      <c r="O716" s="8">
        <f>(((Table1[[#This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tr">
        <f>_xlfn.TEXTBEFORE(Table1[[#This Row],[category &amp; sub-category]], "/")</f>
        <v>music</v>
      </c>
      <c r="T716" t="str">
        <f>_xlfn.TEXTAFTER(Table1[[#This Row],[category &amp; sub-category]], "/")</f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Table1[[#This Row],[pledged]]/Table1[[#This Row],[goal]]</f>
        <v>0.24466101694915254</v>
      </c>
      <c r="G717" t="s">
        <v>14</v>
      </c>
      <c r="H717">
        <f>IF(Table1[[#This Row],[backers_count]]&gt;0, Table1[[#This Row],[pledged]]/Table1[[#This Row],[backers_count]], 0)</f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8">
        <f>(((Table1[[#This Row],[launched_at]]/60)/60)/24)+DATE(1970,1,1)</f>
        <v>40397.208333333336</v>
      </c>
      <c r="N717">
        <v>1281589200</v>
      </c>
      <c r="O717" s="8">
        <f>(((Table1[[#This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tr">
        <f>_xlfn.TEXTBEFORE(Table1[[#This Row],[category &amp; sub-category]], "/")</f>
        <v>games</v>
      </c>
      <c r="T717" t="str">
        <f>_xlfn.TEXTAFTER(Table1[[#This Row],[category &amp; sub-category]], "/")</f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Table1[[#This Row],[pledged]]/Table1[[#This Row],[goal]]</f>
        <v>5.1764999999999999</v>
      </c>
      <c r="G718" t="s">
        <v>20</v>
      </c>
      <c r="H718">
        <f>IF(Table1[[#This Row],[backers_count]]&gt;0, Table1[[#This Row],[pledged]]/Table1[[#This Row],[backers_count]], 0)</f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8">
        <f>(((Table1[[#This Row],[launched_at]]/60)/60)/24)+DATE(1970,1,1)</f>
        <v>41465.208333333336</v>
      </c>
      <c r="N718">
        <v>1375851600</v>
      </c>
      <c r="O718" s="8">
        <f>(((Table1[[#This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tr">
        <f>_xlfn.TEXTBEFORE(Table1[[#This Row],[category &amp; sub-category]], "/")</f>
        <v>theater</v>
      </c>
      <c r="T718" t="str">
        <f>_xlfn.TEXTAFTER(Table1[[#This Row],[category &amp; sub-category]], "/")</f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Table1[[#This Row],[pledged]]/Table1[[#This Row],[goal]]</f>
        <v>2.4764285714285714</v>
      </c>
      <c r="G719" t="s">
        <v>20</v>
      </c>
      <c r="H719">
        <f>IF(Table1[[#This Row],[backers_count]]&gt;0, Table1[[#This Row],[pledged]]/Table1[[#This Row],[backers_count]], 0)</f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8">
        <f>(((Table1[[#This Row],[launched_at]]/60)/60)/24)+DATE(1970,1,1)</f>
        <v>40777.208333333336</v>
      </c>
      <c r="N719">
        <v>1315803600</v>
      </c>
      <c r="O719" s="8">
        <f>(((Table1[[#This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tr">
        <f>_xlfn.TEXTBEFORE(Table1[[#This Row],[category &amp; sub-category]], "/")</f>
        <v>film &amp; video</v>
      </c>
      <c r="T719" t="str">
        <f>_xlfn.TEXTAFTER(Table1[[#This Row],[category &amp; sub-category]], "/")</f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Table1[[#This Row],[pledged]]/Table1[[#This Row],[goal]]</f>
        <v>1.0020481927710843</v>
      </c>
      <c r="G720" t="s">
        <v>20</v>
      </c>
      <c r="H720">
        <f>IF(Table1[[#This Row],[backers_count]]&gt;0, Table1[[#This Row],[pledged]]/Table1[[#This Row],[backers_count]], 0)</f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8">
        <f>(((Table1[[#This Row],[launched_at]]/60)/60)/24)+DATE(1970,1,1)</f>
        <v>41442.208333333336</v>
      </c>
      <c r="N720">
        <v>1373691600</v>
      </c>
      <c r="O720" s="8">
        <f>(((Table1[[#This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tr">
        <f>_xlfn.TEXTBEFORE(Table1[[#This Row],[category &amp; sub-category]], "/")</f>
        <v>technology</v>
      </c>
      <c r="T720" t="str">
        <f>_xlfn.TEXTAFTER(Table1[[#This Row],[category &amp; sub-category]], "/")</f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Table1[[#This Row],[pledged]]/Table1[[#This Row],[goal]]</f>
        <v>1.53</v>
      </c>
      <c r="G721" t="s">
        <v>20</v>
      </c>
      <c r="H721">
        <f>IF(Table1[[#This Row],[backers_count]]&gt;0, Table1[[#This Row],[pledged]]/Table1[[#This Row],[backers_count]], 0)</f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8">
        <f>(((Table1[[#This Row],[launched_at]]/60)/60)/24)+DATE(1970,1,1)</f>
        <v>41058.208333333336</v>
      </c>
      <c r="N721">
        <v>1339218000</v>
      </c>
      <c r="O721" s="8">
        <f>(((Table1[[#This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tr">
        <f>_xlfn.TEXTBEFORE(Table1[[#This Row],[category &amp; sub-category]], "/")</f>
        <v>publishing</v>
      </c>
      <c r="T721" t="str">
        <f>_xlfn.TEXTAFTER(Table1[[#This Row],[category &amp; sub-category]], "/")</f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Table1[[#This Row],[pledged]]/Table1[[#This Row],[goal]]</f>
        <v>0.37091954022988505</v>
      </c>
      <c r="G722" t="s">
        <v>74</v>
      </c>
      <c r="H722">
        <f>IF(Table1[[#This Row],[backers_count]]&gt;0, Table1[[#This Row],[pledged]]/Table1[[#This Row],[backers_count]], 0)</f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8">
        <f>(((Table1[[#This Row],[launched_at]]/60)/60)/24)+DATE(1970,1,1)</f>
        <v>43152.25</v>
      </c>
      <c r="N722">
        <v>1520402400</v>
      </c>
      <c r="O722" s="8">
        <f>(((Table1[[#This Row],[deadline]]/60)/60)/24)+DATE(1970,1,1)</f>
        <v>43166.25</v>
      </c>
      <c r="P722" t="b">
        <v>0</v>
      </c>
      <c r="Q722" t="b">
        <v>1</v>
      </c>
      <c r="R722" t="s">
        <v>33</v>
      </c>
      <c r="S722" t="str">
        <f>_xlfn.TEXTBEFORE(Table1[[#This Row],[category &amp; sub-category]], "/")</f>
        <v>theater</v>
      </c>
      <c r="T722" t="str">
        <f>_xlfn.TEXTAFTER(Table1[[#This Row],[category &amp; sub-category]], "/")</f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Table1[[#This Row],[pledged]]/Table1[[#This Row],[goal]]</f>
        <v>4.3923948220064728E-2</v>
      </c>
      <c r="G723" t="s">
        <v>74</v>
      </c>
      <c r="H723">
        <f>IF(Table1[[#This Row],[backers_count]]&gt;0, Table1[[#This Row],[pledged]]/Table1[[#This Row],[backers_count]], 0)</f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8">
        <f>(((Table1[[#This Row],[launched_at]]/60)/60)/24)+DATE(1970,1,1)</f>
        <v>43194.208333333328</v>
      </c>
      <c r="N723">
        <v>1523336400</v>
      </c>
      <c r="O723" s="8">
        <f>(((Table1[[#This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tr">
        <f>_xlfn.TEXTBEFORE(Table1[[#This Row],[category &amp; sub-category]], "/")</f>
        <v>music</v>
      </c>
      <c r="T723" t="str">
        <f>_xlfn.TEXTAFTER(Table1[[#This Row],[category &amp; sub-category]], "/")</f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Table1[[#This Row],[pledged]]/Table1[[#This Row],[goal]]</f>
        <v>1.5650721649484536</v>
      </c>
      <c r="G724" t="s">
        <v>20</v>
      </c>
      <c r="H724">
        <f>IF(Table1[[#This Row],[backers_count]]&gt;0, Table1[[#This Row],[pledged]]/Table1[[#This Row],[backers_count]], 0)</f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8">
        <f>(((Table1[[#This Row],[launched_at]]/60)/60)/24)+DATE(1970,1,1)</f>
        <v>43045.25</v>
      </c>
      <c r="N724">
        <v>1512280800</v>
      </c>
      <c r="O724" s="8">
        <f>(((Table1[[#This Row],[deadline]]/60)/60)/24)+DATE(1970,1,1)</f>
        <v>43072.25</v>
      </c>
      <c r="P724" t="b">
        <v>0</v>
      </c>
      <c r="Q724" t="b">
        <v>0</v>
      </c>
      <c r="R724" t="s">
        <v>42</v>
      </c>
      <c r="S724" t="str">
        <f>_xlfn.TEXTBEFORE(Table1[[#This Row],[category &amp; sub-category]], "/")</f>
        <v>film &amp; video</v>
      </c>
      <c r="T724" t="str">
        <f>_xlfn.TEXTAFTER(Table1[[#This Row],[category &amp; sub-category]], "/")</f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Table1[[#This Row],[pledged]]/Table1[[#This Row],[goal]]</f>
        <v>2.704081632653061</v>
      </c>
      <c r="G725" t="s">
        <v>20</v>
      </c>
      <c r="H725">
        <f>IF(Table1[[#This Row],[backers_count]]&gt;0, Table1[[#This Row],[pledged]]/Table1[[#This Row],[backers_count]], 0)</f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8">
        <f>(((Table1[[#This Row],[launched_at]]/60)/60)/24)+DATE(1970,1,1)</f>
        <v>42431.25</v>
      </c>
      <c r="N725">
        <v>1458709200</v>
      </c>
      <c r="O725" s="8">
        <f>(((Table1[[#This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tr">
        <f>_xlfn.TEXTBEFORE(Table1[[#This Row],[category &amp; sub-category]], "/")</f>
        <v>theater</v>
      </c>
      <c r="T725" t="str">
        <f>_xlfn.TEXTAFTER(Table1[[#This Row],[category &amp; sub-category]], "/")</f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Table1[[#This Row],[pledged]]/Table1[[#This Row],[goal]]</f>
        <v>1.3405952380952382</v>
      </c>
      <c r="G726" t="s">
        <v>20</v>
      </c>
      <c r="H726">
        <f>IF(Table1[[#This Row],[backers_count]]&gt;0, Table1[[#This Row],[pledged]]/Table1[[#This Row],[backers_count]], 0)</f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8">
        <f>(((Table1[[#This Row],[launched_at]]/60)/60)/24)+DATE(1970,1,1)</f>
        <v>41934.208333333336</v>
      </c>
      <c r="N726">
        <v>1414126800</v>
      </c>
      <c r="O726" s="8">
        <f>(((Table1[[#This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tr">
        <f>_xlfn.TEXTBEFORE(Table1[[#This Row],[category &amp; sub-category]], "/")</f>
        <v>theater</v>
      </c>
      <c r="T726" t="str">
        <f>_xlfn.TEXTAFTER(Table1[[#This Row],[category &amp; sub-category]], "/")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Table1[[#This Row],[pledged]]/Table1[[#This Row],[goal]]</f>
        <v>0.50398033126293995</v>
      </c>
      <c r="G727" t="s">
        <v>14</v>
      </c>
      <c r="H727">
        <f>IF(Table1[[#This Row],[backers_count]]&gt;0, Table1[[#This Row],[pledged]]/Table1[[#This Row],[backers_count]], 0)</f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8">
        <f>(((Table1[[#This Row],[launched_at]]/60)/60)/24)+DATE(1970,1,1)</f>
        <v>41958.25</v>
      </c>
      <c r="N727">
        <v>1416204000</v>
      </c>
      <c r="O727" s="8">
        <f>(((Table1[[#This Row],[deadline]]/60)/60)/24)+DATE(1970,1,1)</f>
        <v>41960.25</v>
      </c>
      <c r="P727" t="b">
        <v>0</v>
      </c>
      <c r="Q727" t="b">
        <v>0</v>
      </c>
      <c r="R727" t="s">
        <v>292</v>
      </c>
      <c r="S727" t="str">
        <f>_xlfn.TEXTBEFORE(Table1[[#This Row],[category &amp; sub-category]], "/")</f>
        <v>games</v>
      </c>
      <c r="T727" t="str">
        <f>_xlfn.TEXTAFTER(Table1[[#This Row],[category &amp; sub-category]], "/")</f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Table1[[#This Row],[pledged]]/Table1[[#This Row],[goal]]</f>
        <v>0.88815837937384901</v>
      </c>
      <c r="G728" t="s">
        <v>74</v>
      </c>
      <c r="H728">
        <f>IF(Table1[[#This Row],[backers_count]]&gt;0, Table1[[#This Row],[pledged]]/Table1[[#This Row],[backers_count]], 0)</f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8">
        <f>(((Table1[[#This Row],[launched_at]]/60)/60)/24)+DATE(1970,1,1)</f>
        <v>40476.208333333336</v>
      </c>
      <c r="N728">
        <v>1288501200</v>
      </c>
      <c r="O728" s="8">
        <f>(((Table1[[#This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tr">
        <f>_xlfn.TEXTBEFORE(Table1[[#This Row],[category &amp; sub-category]], "/")</f>
        <v>theater</v>
      </c>
      <c r="T728" t="str">
        <f>_xlfn.TEXTAFTER(Table1[[#This Row],[category &amp; sub-category]], "/")</f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Table1[[#This Row],[pledged]]/Table1[[#This Row],[goal]]</f>
        <v>1.65</v>
      </c>
      <c r="G729" t="s">
        <v>20</v>
      </c>
      <c r="H729">
        <f>IF(Table1[[#This Row],[backers_count]]&gt;0, Table1[[#This Row],[pledged]]/Table1[[#This Row],[backers_count]], 0)</f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8">
        <f>(((Table1[[#This Row],[launched_at]]/60)/60)/24)+DATE(1970,1,1)</f>
        <v>43485.25</v>
      </c>
      <c r="N729">
        <v>1552971600</v>
      </c>
      <c r="O729" s="8">
        <f>(((Table1[[#This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tr">
        <f>_xlfn.TEXTBEFORE(Table1[[#This Row],[category &amp; sub-category]], "/")</f>
        <v>technology</v>
      </c>
      <c r="T729" t="str">
        <f>_xlfn.TEXTAFTER(Table1[[#This Row],[category &amp; sub-category]], "/")</f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Table1[[#This Row],[pledged]]/Table1[[#This Row],[goal]]</f>
        <v>0.17499999999999999</v>
      </c>
      <c r="G730" t="s">
        <v>14</v>
      </c>
      <c r="H730">
        <f>IF(Table1[[#This Row],[backers_count]]&gt;0, Table1[[#This Row],[pledged]]/Table1[[#This Row],[backers_count]], 0)</f>
        <v>73.5</v>
      </c>
      <c r="I730">
        <v>10</v>
      </c>
      <c r="J730" t="s">
        <v>21</v>
      </c>
      <c r="K730" t="s">
        <v>22</v>
      </c>
      <c r="L730">
        <v>1464152400</v>
      </c>
      <c r="M730" s="8">
        <f>(((Table1[[#This Row],[launched_at]]/60)/60)/24)+DATE(1970,1,1)</f>
        <v>42515.208333333328</v>
      </c>
      <c r="N730">
        <v>1465102800</v>
      </c>
      <c r="O730" s="8">
        <f>(((Table1[[#This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tr">
        <f>_xlfn.TEXTBEFORE(Table1[[#This Row],[category &amp; sub-category]], "/")</f>
        <v>theater</v>
      </c>
      <c r="T730" t="str">
        <f>_xlfn.TEXTAFTER(Table1[[#This Row],[category &amp; sub-category]], "/")</f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Table1[[#This Row],[pledged]]/Table1[[#This Row],[goal]]</f>
        <v>1.8566071428571429</v>
      </c>
      <c r="G731" t="s">
        <v>20</v>
      </c>
      <c r="H731">
        <f>IF(Table1[[#This Row],[backers_count]]&gt;0, Table1[[#This Row],[pledged]]/Table1[[#This Row],[backers_count]], 0)</f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8">
        <f>(((Table1[[#This Row],[launched_at]]/60)/60)/24)+DATE(1970,1,1)</f>
        <v>41309.25</v>
      </c>
      <c r="N731">
        <v>1360130400</v>
      </c>
      <c r="O731" s="8">
        <f>(((Table1[[#This Row],[deadline]]/60)/60)/24)+DATE(1970,1,1)</f>
        <v>41311.25</v>
      </c>
      <c r="P731" t="b">
        <v>0</v>
      </c>
      <c r="Q731" t="b">
        <v>0</v>
      </c>
      <c r="R731" t="s">
        <v>53</v>
      </c>
      <c r="S731" t="str">
        <f>_xlfn.TEXTBEFORE(Table1[[#This Row],[category &amp; sub-category]], "/")</f>
        <v>film &amp; video</v>
      </c>
      <c r="T731" t="str">
        <f>_xlfn.TEXTAFTER(Table1[[#This Row],[category &amp; sub-category]], "/")</f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Table1[[#This Row],[pledged]]/Table1[[#This Row],[goal]]</f>
        <v>4.1266319444444441</v>
      </c>
      <c r="G732" t="s">
        <v>20</v>
      </c>
      <c r="H732">
        <f>IF(Table1[[#This Row],[backers_count]]&gt;0, Table1[[#This Row],[pledged]]/Table1[[#This Row],[backers_count]], 0)</f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8">
        <f>(((Table1[[#This Row],[launched_at]]/60)/60)/24)+DATE(1970,1,1)</f>
        <v>42147.208333333328</v>
      </c>
      <c r="N732">
        <v>1432875600</v>
      </c>
      <c r="O732" s="8">
        <f>(((Table1[[#This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tr">
        <f>_xlfn.TEXTBEFORE(Table1[[#This Row],[category &amp; sub-category]], "/")</f>
        <v>technology</v>
      </c>
      <c r="T732" t="str">
        <f>_xlfn.TEXTAFTER(Table1[[#This Row],[category &amp; sub-category]], "/")</f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Table1[[#This Row],[pledged]]/Table1[[#This Row],[goal]]</f>
        <v>0.90249999999999997</v>
      </c>
      <c r="G733" t="s">
        <v>74</v>
      </c>
      <c r="H733">
        <f>IF(Table1[[#This Row],[backers_count]]&gt;0, Table1[[#This Row],[pledged]]/Table1[[#This Row],[backers_count]], 0)</f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8">
        <f>(((Table1[[#This Row],[launched_at]]/60)/60)/24)+DATE(1970,1,1)</f>
        <v>42939.208333333328</v>
      </c>
      <c r="N733">
        <v>1500872400</v>
      </c>
      <c r="O733" s="8">
        <f>(((Table1[[#This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tr">
        <f>_xlfn.TEXTBEFORE(Table1[[#This Row],[category &amp; sub-category]], "/")</f>
        <v>technology</v>
      </c>
      <c r="T733" t="str">
        <f>_xlfn.TEXTAFTER(Table1[[#This Row],[category &amp; sub-category]], "/")</f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Table1[[#This Row],[pledged]]/Table1[[#This Row],[goal]]</f>
        <v>0.91984615384615387</v>
      </c>
      <c r="G734" t="s">
        <v>14</v>
      </c>
      <c r="H734">
        <f>IF(Table1[[#This Row],[backers_count]]&gt;0, Table1[[#This Row],[pledged]]/Table1[[#This Row],[backers_count]], 0)</f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8">
        <f>(((Table1[[#This Row],[launched_at]]/60)/60)/24)+DATE(1970,1,1)</f>
        <v>42816.208333333328</v>
      </c>
      <c r="N734">
        <v>1492146000</v>
      </c>
      <c r="O734" s="8">
        <f>(((Table1[[#This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tr">
        <f>_xlfn.TEXTBEFORE(Table1[[#This Row],[category &amp; sub-category]], "/")</f>
        <v>music</v>
      </c>
      <c r="T734" t="str">
        <f>_xlfn.TEXTAFTER(Table1[[#This Row],[category &amp; sub-category]], "/")</f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Table1[[#This Row],[pledged]]/Table1[[#This Row],[goal]]</f>
        <v>5.2700632911392402</v>
      </c>
      <c r="G735" t="s">
        <v>20</v>
      </c>
      <c r="H735">
        <f>IF(Table1[[#This Row],[backers_count]]&gt;0, Table1[[#This Row],[pledged]]/Table1[[#This Row],[backers_count]], 0)</f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8">
        <f>(((Table1[[#This Row],[launched_at]]/60)/60)/24)+DATE(1970,1,1)</f>
        <v>41844.208333333336</v>
      </c>
      <c r="N735">
        <v>1407301200</v>
      </c>
      <c r="O735" s="8">
        <f>(((Table1[[#This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tr">
        <f>_xlfn.TEXTBEFORE(Table1[[#This Row],[category &amp; sub-category]], "/")</f>
        <v>music</v>
      </c>
      <c r="T735" t="str">
        <f>_xlfn.TEXTAFTER(Table1[[#This Row],[category &amp; sub-category]], "/")</f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Table1[[#This Row],[pledged]]/Table1[[#This Row],[goal]]</f>
        <v>3.1914285714285713</v>
      </c>
      <c r="G736" t="s">
        <v>20</v>
      </c>
      <c r="H736">
        <f>IF(Table1[[#This Row],[backers_count]]&gt;0, Table1[[#This Row],[pledged]]/Table1[[#This Row],[backers_count]], 0)</f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8">
        <f>(((Table1[[#This Row],[launched_at]]/60)/60)/24)+DATE(1970,1,1)</f>
        <v>42763.25</v>
      </c>
      <c r="N736">
        <v>1486620000</v>
      </c>
      <c r="O736" s="8">
        <f>(((Table1[[#This Row],[deadline]]/60)/60)/24)+DATE(1970,1,1)</f>
        <v>42775.25</v>
      </c>
      <c r="P736" t="b">
        <v>0</v>
      </c>
      <c r="Q736" t="b">
        <v>1</v>
      </c>
      <c r="R736" t="s">
        <v>33</v>
      </c>
      <c r="S736" t="str">
        <f>_xlfn.TEXTBEFORE(Table1[[#This Row],[category &amp; sub-category]], "/")</f>
        <v>theater</v>
      </c>
      <c r="T736" t="str">
        <f>_xlfn.TEXTAFTER(Table1[[#This Row],[category &amp; sub-category]], "/")</f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Table1[[#This Row],[pledged]]/Table1[[#This Row],[goal]]</f>
        <v>3.5418867924528303</v>
      </c>
      <c r="G737" t="s">
        <v>20</v>
      </c>
      <c r="H737">
        <f>IF(Table1[[#This Row],[backers_count]]&gt;0, Table1[[#This Row],[pledged]]/Table1[[#This Row],[backers_count]], 0)</f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8">
        <f>(((Table1[[#This Row],[launched_at]]/60)/60)/24)+DATE(1970,1,1)</f>
        <v>42459.208333333328</v>
      </c>
      <c r="N737">
        <v>1459918800</v>
      </c>
      <c r="O737" s="8">
        <f>(((Table1[[#This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tr">
        <f>_xlfn.TEXTBEFORE(Table1[[#This Row],[category &amp; sub-category]], "/")</f>
        <v>photography</v>
      </c>
      <c r="T737" t="str">
        <f>_xlfn.TEXTAFTER(Table1[[#This Row],[category &amp; sub-category]], "/")</f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Table1[[#This Row],[pledged]]/Table1[[#This Row],[goal]]</f>
        <v>0.32896103896103895</v>
      </c>
      <c r="G738" t="s">
        <v>74</v>
      </c>
      <c r="H738">
        <f>IF(Table1[[#This Row],[backers_count]]&gt;0, Table1[[#This Row],[pledged]]/Table1[[#This Row],[backers_count]], 0)</f>
        <v>87.34482758620689</v>
      </c>
      <c r="I738">
        <v>29</v>
      </c>
      <c r="J738" t="s">
        <v>21</v>
      </c>
      <c r="K738" t="s">
        <v>22</v>
      </c>
      <c r="L738">
        <v>1424412000</v>
      </c>
      <c r="M738" s="8">
        <f>(((Table1[[#This Row],[launched_at]]/60)/60)/24)+DATE(1970,1,1)</f>
        <v>42055.25</v>
      </c>
      <c r="N738">
        <v>1424757600</v>
      </c>
      <c r="O738" s="8">
        <f>(((Table1[[#This Row],[deadline]]/60)/60)/24)+DATE(1970,1,1)</f>
        <v>42059.25</v>
      </c>
      <c r="P738" t="b">
        <v>0</v>
      </c>
      <c r="Q738" t="b">
        <v>0</v>
      </c>
      <c r="R738" t="s">
        <v>68</v>
      </c>
      <c r="S738" t="str">
        <f>_xlfn.TEXTBEFORE(Table1[[#This Row],[category &amp; sub-category]], "/")</f>
        <v>publishing</v>
      </c>
      <c r="T738" t="str">
        <f>_xlfn.TEXTAFTER(Table1[[#This Row],[category &amp; sub-category]], "/")</f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Table1[[#This Row],[pledged]]/Table1[[#This Row],[goal]]</f>
        <v>1.358918918918919</v>
      </c>
      <c r="G739" t="s">
        <v>20</v>
      </c>
      <c r="H739">
        <f>IF(Table1[[#This Row],[backers_count]]&gt;0, Table1[[#This Row],[pledged]]/Table1[[#This Row],[backers_count]], 0)</f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8">
        <f>(((Table1[[#This Row],[launched_at]]/60)/60)/24)+DATE(1970,1,1)</f>
        <v>42685.25</v>
      </c>
      <c r="N739">
        <v>1479880800</v>
      </c>
      <c r="O739" s="8">
        <f>(((Table1[[#This Row],[deadline]]/60)/60)/24)+DATE(1970,1,1)</f>
        <v>42697.25</v>
      </c>
      <c r="P739" t="b">
        <v>0</v>
      </c>
      <c r="Q739" t="b">
        <v>0</v>
      </c>
      <c r="R739" t="s">
        <v>60</v>
      </c>
      <c r="S739" t="str">
        <f>_xlfn.TEXTBEFORE(Table1[[#This Row],[category &amp; sub-category]], "/")</f>
        <v>music</v>
      </c>
      <c r="T739" t="str">
        <f>_xlfn.TEXTAFTER(Table1[[#This Row],[category &amp; sub-category]], "/")</f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Table1[[#This Row],[pledged]]/Table1[[#This Row],[goal]]</f>
        <v>2.0843373493975904E-2</v>
      </c>
      <c r="G740" t="s">
        <v>14</v>
      </c>
      <c r="H740">
        <f>IF(Table1[[#This Row],[backers_count]]&gt;0, Table1[[#This Row],[pledged]]/Table1[[#This Row],[backers_count]], 0)</f>
        <v>103.8</v>
      </c>
      <c r="I740">
        <v>15</v>
      </c>
      <c r="J740" t="s">
        <v>21</v>
      </c>
      <c r="K740" t="s">
        <v>22</v>
      </c>
      <c r="L740">
        <v>1416117600</v>
      </c>
      <c r="M740" s="8">
        <f>(((Table1[[#This Row],[launched_at]]/60)/60)/24)+DATE(1970,1,1)</f>
        <v>41959.25</v>
      </c>
      <c r="N740">
        <v>1418018400</v>
      </c>
      <c r="O740" s="8">
        <f>(((Table1[[#This Row],[deadline]]/60)/60)/24)+DATE(1970,1,1)</f>
        <v>41981.25</v>
      </c>
      <c r="P740" t="b">
        <v>0</v>
      </c>
      <c r="Q740" t="b">
        <v>1</v>
      </c>
      <c r="R740" t="s">
        <v>33</v>
      </c>
      <c r="S740" t="str">
        <f>_xlfn.TEXTBEFORE(Table1[[#This Row],[category &amp; sub-category]], "/")</f>
        <v>theater</v>
      </c>
      <c r="T740" t="str">
        <f>_xlfn.TEXTAFTER(Table1[[#This Row],[category &amp; sub-category]], "/")</f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Table1[[#This Row],[pledged]]/Table1[[#This Row],[goal]]</f>
        <v>0.61</v>
      </c>
      <c r="G741" t="s">
        <v>14</v>
      </c>
      <c r="H741">
        <f>IF(Table1[[#This Row],[backers_count]]&gt;0, Table1[[#This Row],[pledged]]/Table1[[#This Row],[backers_count]], 0)</f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8">
        <f>(((Table1[[#This Row],[launched_at]]/60)/60)/24)+DATE(1970,1,1)</f>
        <v>41089.208333333336</v>
      </c>
      <c r="N741">
        <v>1341032400</v>
      </c>
      <c r="O741" s="8">
        <f>(((Table1[[#This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tr">
        <f>_xlfn.TEXTBEFORE(Table1[[#This Row],[category &amp; sub-category]], "/")</f>
        <v>music</v>
      </c>
      <c r="T741" t="str">
        <f>_xlfn.TEXTAFTER(Table1[[#This Row],[category &amp; sub-category]], "/")</f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Table1[[#This Row],[pledged]]/Table1[[#This Row],[goal]]</f>
        <v>0.30037735849056602</v>
      </c>
      <c r="G742" t="s">
        <v>14</v>
      </c>
      <c r="H742">
        <f>IF(Table1[[#This Row],[backers_count]]&gt;0, Table1[[#This Row],[pledged]]/Table1[[#This Row],[backers_count]], 0)</f>
        <v>99.5</v>
      </c>
      <c r="I742">
        <v>16</v>
      </c>
      <c r="J742" t="s">
        <v>21</v>
      </c>
      <c r="K742" t="s">
        <v>22</v>
      </c>
      <c r="L742">
        <v>1486101600</v>
      </c>
      <c r="M742" s="8">
        <f>(((Table1[[#This Row],[launched_at]]/60)/60)/24)+DATE(1970,1,1)</f>
        <v>42769.25</v>
      </c>
      <c r="N742">
        <v>1486360800</v>
      </c>
      <c r="O742" s="8">
        <f>(((Table1[[#This Row],[deadline]]/60)/60)/24)+DATE(1970,1,1)</f>
        <v>42772.25</v>
      </c>
      <c r="P742" t="b">
        <v>0</v>
      </c>
      <c r="Q742" t="b">
        <v>0</v>
      </c>
      <c r="R742" t="s">
        <v>33</v>
      </c>
      <c r="S742" t="str">
        <f>_xlfn.TEXTBEFORE(Table1[[#This Row],[category &amp; sub-category]], "/")</f>
        <v>theater</v>
      </c>
      <c r="T742" t="str">
        <f>_xlfn.TEXTAFTER(Table1[[#This Row],[category &amp; sub-category]], "/")</f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Table1[[#This Row],[pledged]]/Table1[[#This Row],[goal]]</f>
        <v>11.791666666666666</v>
      </c>
      <c r="G743" t="s">
        <v>20</v>
      </c>
      <c r="H743">
        <f>IF(Table1[[#This Row],[backers_count]]&gt;0, Table1[[#This Row],[pledged]]/Table1[[#This Row],[backers_count]], 0)</f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8">
        <f>(((Table1[[#This Row],[launched_at]]/60)/60)/24)+DATE(1970,1,1)</f>
        <v>40321.208333333336</v>
      </c>
      <c r="N743">
        <v>1274677200</v>
      </c>
      <c r="O743" s="8">
        <f>(((Table1[[#This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tr">
        <f>_xlfn.TEXTBEFORE(Table1[[#This Row],[category &amp; sub-category]], "/")</f>
        <v>theater</v>
      </c>
      <c r="T743" t="str">
        <f>_xlfn.TEXTAFTER(Table1[[#This Row],[category &amp; sub-category]], "/")</f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Table1[[#This Row],[pledged]]/Table1[[#This Row],[goal]]</f>
        <v>11.260833333333334</v>
      </c>
      <c r="G744" t="s">
        <v>20</v>
      </c>
      <c r="H744">
        <f>IF(Table1[[#This Row],[backers_count]]&gt;0, Table1[[#This Row],[pledged]]/Table1[[#This Row],[backers_count]], 0)</f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8">
        <f>(((Table1[[#This Row],[launched_at]]/60)/60)/24)+DATE(1970,1,1)</f>
        <v>40197.25</v>
      </c>
      <c r="N744">
        <v>1267509600</v>
      </c>
      <c r="O744" s="8">
        <f>(((Table1[[#This Row],[deadline]]/60)/60)/24)+DATE(1970,1,1)</f>
        <v>40239.25</v>
      </c>
      <c r="P744" t="b">
        <v>0</v>
      </c>
      <c r="Q744" t="b">
        <v>0</v>
      </c>
      <c r="R744" t="s">
        <v>50</v>
      </c>
      <c r="S744" t="str">
        <f>_xlfn.TEXTBEFORE(Table1[[#This Row],[category &amp; sub-category]], "/")</f>
        <v>music</v>
      </c>
      <c r="T744" t="str">
        <f>_xlfn.TEXTAFTER(Table1[[#This Row],[category &amp; sub-category]], "/")</f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Table1[[#This Row],[pledged]]/Table1[[#This Row],[goal]]</f>
        <v>0.12923076923076923</v>
      </c>
      <c r="G745" t="s">
        <v>14</v>
      </c>
      <c r="H745">
        <f>IF(Table1[[#This Row],[backers_count]]&gt;0, Table1[[#This Row],[pledged]]/Table1[[#This Row],[backers_count]], 0)</f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8">
        <f>(((Table1[[#This Row],[launched_at]]/60)/60)/24)+DATE(1970,1,1)</f>
        <v>42298.208333333328</v>
      </c>
      <c r="N745">
        <v>1445922000</v>
      </c>
      <c r="O745" s="8">
        <f>(((Table1[[#This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tr">
        <f>_xlfn.TEXTBEFORE(Table1[[#This Row],[category &amp; sub-category]], "/")</f>
        <v>theater</v>
      </c>
      <c r="T745" t="str">
        <f>_xlfn.TEXTAFTER(Table1[[#This Row],[category &amp; sub-category]], "/")</f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Table1[[#This Row],[pledged]]/Table1[[#This Row],[goal]]</f>
        <v>7.12</v>
      </c>
      <c r="G746" t="s">
        <v>20</v>
      </c>
      <c r="H746">
        <f>IF(Table1[[#This Row],[backers_count]]&gt;0, Table1[[#This Row],[pledged]]/Table1[[#This Row],[backers_count]], 0)</f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8">
        <f>(((Table1[[#This Row],[launched_at]]/60)/60)/24)+DATE(1970,1,1)</f>
        <v>43322.208333333328</v>
      </c>
      <c r="N746">
        <v>1534050000</v>
      </c>
      <c r="O746" s="8">
        <f>(((Table1[[#This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tr">
        <f>_xlfn.TEXTBEFORE(Table1[[#This Row],[category &amp; sub-category]], "/")</f>
        <v>theater</v>
      </c>
      <c r="T746" t="str">
        <f>_xlfn.TEXTAFTER(Table1[[#This Row],[category &amp; sub-category]], "/")</f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Table1[[#This Row],[pledged]]/Table1[[#This Row],[goal]]</f>
        <v>0.30304347826086958</v>
      </c>
      <c r="G747" t="s">
        <v>14</v>
      </c>
      <c r="H747">
        <f>IF(Table1[[#This Row],[backers_count]]&gt;0, Table1[[#This Row],[pledged]]/Table1[[#This Row],[backers_count]], 0)</f>
        <v>61.5</v>
      </c>
      <c r="I747">
        <v>34</v>
      </c>
      <c r="J747" t="s">
        <v>21</v>
      </c>
      <c r="K747" t="s">
        <v>22</v>
      </c>
      <c r="L747">
        <v>1275195600</v>
      </c>
      <c r="M747" s="8">
        <f>(((Table1[[#This Row],[launched_at]]/60)/60)/24)+DATE(1970,1,1)</f>
        <v>40328.208333333336</v>
      </c>
      <c r="N747">
        <v>1277528400</v>
      </c>
      <c r="O747" s="8">
        <f>(((Table1[[#This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tr">
        <f>_xlfn.TEXTBEFORE(Table1[[#This Row],[category &amp; sub-category]], "/")</f>
        <v>technology</v>
      </c>
      <c r="T747" t="str">
        <f>_xlfn.TEXTAFTER(Table1[[#This Row],[category &amp; sub-category]], "/")</f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Table1[[#This Row],[pledged]]/Table1[[#This Row],[goal]]</f>
        <v>2.1250896057347672</v>
      </c>
      <c r="G748" t="s">
        <v>20</v>
      </c>
      <c r="H748">
        <f>IF(Table1[[#This Row],[backers_count]]&gt;0, Table1[[#This Row],[pledged]]/Table1[[#This Row],[backers_count]], 0)</f>
        <v>35</v>
      </c>
      <c r="I748">
        <v>3388</v>
      </c>
      <c r="J748" t="s">
        <v>21</v>
      </c>
      <c r="K748" t="s">
        <v>22</v>
      </c>
      <c r="L748">
        <v>1318136400</v>
      </c>
      <c r="M748" s="8">
        <f>(((Table1[[#This Row],[launched_at]]/60)/60)/24)+DATE(1970,1,1)</f>
        <v>40825.208333333336</v>
      </c>
      <c r="N748">
        <v>1318568400</v>
      </c>
      <c r="O748" s="8">
        <f>(((Table1[[#This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tr">
        <f>_xlfn.TEXTBEFORE(Table1[[#This Row],[category &amp; sub-category]], "/")</f>
        <v>technology</v>
      </c>
      <c r="T748" t="str">
        <f>_xlfn.TEXTAFTER(Table1[[#This Row],[category &amp; sub-category]], "/")</f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Table1[[#This Row],[pledged]]/Table1[[#This Row],[goal]]</f>
        <v>2.2885714285714287</v>
      </c>
      <c r="G749" t="s">
        <v>20</v>
      </c>
      <c r="H749">
        <f>IF(Table1[[#This Row],[backers_count]]&gt;0, Table1[[#This Row],[pledged]]/Table1[[#This Row],[backers_count]], 0)</f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8">
        <f>(((Table1[[#This Row],[launched_at]]/60)/60)/24)+DATE(1970,1,1)</f>
        <v>40423.208333333336</v>
      </c>
      <c r="N749">
        <v>1284354000</v>
      </c>
      <c r="O749" s="8">
        <f>(((Table1[[#This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tr">
        <f>_xlfn.TEXTBEFORE(Table1[[#This Row],[category &amp; sub-category]], "/")</f>
        <v>theater</v>
      </c>
      <c r="T749" t="str">
        <f>_xlfn.TEXTAFTER(Table1[[#This Row],[category &amp; sub-category]], "/")</f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Table1[[#This Row],[pledged]]/Table1[[#This Row],[goal]]</f>
        <v>0.34959979476654696</v>
      </c>
      <c r="G750" t="s">
        <v>74</v>
      </c>
      <c r="H750">
        <f>IF(Table1[[#This Row],[backers_count]]&gt;0, Table1[[#This Row],[pledged]]/Table1[[#This Row],[backers_count]], 0)</f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8">
        <f>(((Table1[[#This Row],[launched_at]]/60)/60)/24)+DATE(1970,1,1)</f>
        <v>40238.25</v>
      </c>
      <c r="N750">
        <v>1269579600</v>
      </c>
      <c r="O750" s="8">
        <f>(((Table1[[#This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tr">
        <f>_xlfn.TEXTBEFORE(Table1[[#This Row],[category &amp; sub-category]], "/")</f>
        <v>film &amp; video</v>
      </c>
      <c r="T750" t="str">
        <f>_xlfn.TEXTAFTER(Table1[[#This Row],[category &amp; sub-category]], "/")</f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Table1[[#This Row],[pledged]]/Table1[[#This Row],[goal]]</f>
        <v>1.5729069767441861</v>
      </c>
      <c r="G751" t="s">
        <v>20</v>
      </c>
      <c r="H751">
        <f>IF(Table1[[#This Row],[backers_count]]&gt;0, Table1[[#This Row],[pledged]]/Table1[[#This Row],[backers_count]], 0)</f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8">
        <f>(((Table1[[#This Row],[launched_at]]/60)/60)/24)+DATE(1970,1,1)</f>
        <v>41920.208333333336</v>
      </c>
      <c r="N751">
        <v>1413781200</v>
      </c>
      <c r="O751" s="8">
        <f>(((Table1[[#This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tr">
        <f>_xlfn.TEXTBEFORE(Table1[[#This Row],[category &amp; sub-category]], "/")</f>
        <v>technology</v>
      </c>
      <c r="T751" t="str">
        <f>_xlfn.TEXTAFTER(Table1[[#This Row],[category &amp; sub-category]], "/")</f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Table1[[#This Row],[pledged]]/Table1[[#This Row],[goal]]</f>
        <v>0.01</v>
      </c>
      <c r="G752" t="s">
        <v>14</v>
      </c>
      <c r="H752">
        <f>IF(Table1[[#This Row],[backers_count]]&gt;0, Table1[[#This Row],[pledged]]/Table1[[#This Row],[backers_count]], 0)</f>
        <v>1</v>
      </c>
      <c r="I752">
        <v>1</v>
      </c>
      <c r="J752" t="s">
        <v>40</v>
      </c>
      <c r="K752" t="s">
        <v>41</v>
      </c>
      <c r="L752">
        <v>1277960400</v>
      </c>
      <c r="M752" s="8">
        <f>(((Table1[[#This Row],[launched_at]]/60)/60)/24)+DATE(1970,1,1)</f>
        <v>40360.208333333336</v>
      </c>
      <c r="N752">
        <v>1280120400</v>
      </c>
      <c r="O752" s="8">
        <f>(((Table1[[#This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tr">
        <f>_xlfn.TEXTBEFORE(Table1[[#This Row],[category &amp; sub-category]], "/")</f>
        <v>music</v>
      </c>
      <c r="T752" t="str">
        <f>_xlfn.TEXTAFTER(Table1[[#This Row],[category &amp; sub-category]], "/")</f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Table1[[#This Row],[pledged]]/Table1[[#This Row],[goal]]</f>
        <v>2.3230555555555554</v>
      </c>
      <c r="G753" t="s">
        <v>20</v>
      </c>
      <c r="H753">
        <f>IF(Table1[[#This Row],[backers_count]]&gt;0, Table1[[#This Row],[pledged]]/Table1[[#This Row],[backers_count]], 0)</f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8">
        <f>(((Table1[[#This Row],[launched_at]]/60)/60)/24)+DATE(1970,1,1)</f>
        <v>42446.208333333328</v>
      </c>
      <c r="N753">
        <v>1459486800</v>
      </c>
      <c r="O753" s="8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>_xlfn.TEXTBEFORE(Table1[[#This Row],[category &amp; sub-category]], "/")</f>
        <v>publishing</v>
      </c>
      <c r="T753" t="str">
        <f>_xlfn.TEXTAFTER(Table1[[#This Row],[category &amp; sub-category]], "/")</f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Table1[[#This Row],[pledged]]/Table1[[#This Row],[goal]]</f>
        <v>0.92448275862068963</v>
      </c>
      <c r="G754" t="s">
        <v>74</v>
      </c>
      <c r="H754">
        <f>IF(Table1[[#This Row],[backers_count]]&gt;0, Table1[[#This Row],[pledged]]/Table1[[#This Row],[backers_count]], 0)</f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8">
        <f>(((Table1[[#This Row],[launched_at]]/60)/60)/24)+DATE(1970,1,1)</f>
        <v>40395.208333333336</v>
      </c>
      <c r="N754">
        <v>1282539600</v>
      </c>
      <c r="O754" s="8">
        <f>(((Table1[[#This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tr">
        <f>_xlfn.TEXTBEFORE(Table1[[#This Row],[category &amp; sub-category]], "/")</f>
        <v>theater</v>
      </c>
      <c r="T754" t="str">
        <f>_xlfn.TEXTAFTER(Table1[[#This Row],[category &amp; sub-category]], "/")</f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Table1[[#This Row],[pledged]]/Table1[[#This Row],[goal]]</f>
        <v>2.5670212765957445</v>
      </c>
      <c r="G755" t="s">
        <v>20</v>
      </c>
      <c r="H755">
        <f>IF(Table1[[#This Row],[backers_count]]&gt;0, Table1[[#This Row],[pledged]]/Table1[[#This Row],[backers_count]], 0)</f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8">
        <f>(((Table1[[#This Row],[launched_at]]/60)/60)/24)+DATE(1970,1,1)</f>
        <v>40321.208333333336</v>
      </c>
      <c r="N755">
        <v>1275886800</v>
      </c>
      <c r="O755" s="8">
        <f>(((Table1[[#This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tr">
        <f>_xlfn.TEXTBEFORE(Table1[[#This Row],[category &amp; sub-category]], "/")</f>
        <v>photography</v>
      </c>
      <c r="T755" t="str">
        <f>_xlfn.TEXTAFTER(Table1[[#This Row],[category &amp; sub-category]], "/")</f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Table1[[#This Row],[pledged]]/Table1[[#This Row],[goal]]</f>
        <v>1.6847017045454546</v>
      </c>
      <c r="G756" t="s">
        <v>20</v>
      </c>
      <c r="H756">
        <f>IF(Table1[[#This Row],[backers_count]]&gt;0, Table1[[#This Row],[pledged]]/Table1[[#This Row],[backers_count]], 0)</f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8">
        <f>(((Table1[[#This Row],[launched_at]]/60)/60)/24)+DATE(1970,1,1)</f>
        <v>41210.208333333336</v>
      </c>
      <c r="N756">
        <v>1355983200</v>
      </c>
      <c r="O756" s="8">
        <f>(((Table1[[#This Row],[deadline]]/60)/60)/24)+DATE(1970,1,1)</f>
        <v>41263.25</v>
      </c>
      <c r="P756" t="b">
        <v>0</v>
      </c>
      <c r="Q756" t="b">
        <v>0</v>
      </c>
      <c r="R756" t="s">
        <v>33</v>
      </c>
      <c r="S756" t="str">
        <f>_xlfn.TEXTBEFORE(Table1[[#This Row],[category &amp; sub-category]], "/")</f>
        <v>theater</v>
      </c>
      <c r="T756" t="str">
        <f>_xlfn.TEXTAFTER(Table1[[#This Row],[category &amp; sub-category]], "/")</f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Table1[[#This Row],[pledged]]/Table1[[#This Row],[goal]]</f>
        <v>1.6657777777777778</v>
      </c>
      <c r="G757" t="s">
        <v>20</v>
      </c>
      <c r="H757">
        <f>IF(Table1[[#This Row],[backers_count]]&gt;0, Table1[[#This Row],[pledged]]/Table1[[#This Row],[backers_count]], 0)</f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8">
        <f>(((Table1[[#This Row],[launched_at]]/60)/60)/24)+DATE(1970,1,1)</f>
        <v>43096.25</v>
      </c>
      <c r="N757">
        <v>1515391200</v>
      </c>
      <c r="O757" s="8">
        <f>(((Table1[[#This Row],[deadline]]/60)/60)/24)+DATE(1970,1,1)</f>
        <v>43108.25</v>
      </c>
      <c r="P757" t="b">
        <v>0</v>
      </c>
      <c r="Q757" t="b">
        <v>1</v>
      </c>
      <c r="R757" t="s">
        <v>33</v>
      </c>
      <c r="S757" t="str">
        <f>_xlfn.TEXTBEFORE(Table1[[#This Row],[category &amp; sub-category]], "/")</f>
        <v>theater</v>
      </c>
      <c r="T757" t="str">
        <f>_xlfn.TEXTAFTER(Table1[[#This Row],[category &amp; sub-category]], "/")</f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Table1[[#This Row],[pledged]]/Table1[[#This Row],[goal]]</f>
        <v>7.7207692307692311</v>
      </c>
      <c r="G758" t="s">
        <v>20</v>
      </c>
      <c r="H758">
        <f>IF(Table1[[#This Row],[backers_count]]&gt;0, Table1[[#This Row],[pledged]]/Table1[[#This Row],[backers_count]], 0)</f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8">
        <f>(((Table1[[#This Row],[launched_at]]/60)/60)/24)+DATE(1970,1,1)</f>
        <v>42024.25</v>
      </c>
      <c r="N758">
        <v>1422252000</v>
      </c>
      <c r="O758" s="8">
        <f>(((Table1[[#This Row],[deadline]]/60)/60)/24)+DATE(1970,1,1)</f>
        <v>42030.25</v>
      </c>
      <c r="P758" t="b">
        <v>0</v>
      </c>
      <c r="Q758" t="b">
        <v>0</v>
      </c>
      <c r="R758" t="s">
        <v>33</v>
      </c>
      <c r="S758" t="str">
        <f>_xlfn.TEXTBEFORE(Table1[[#This Row],[category &amp; sub-category]], "/")</f>
        <v>theater</v>
      </c>
      <c r="T758" t="str">
        <f>_xlfn.TEXTAFTER(Table1[[#This Row],[category &amp; sub-category]], "/")</f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Table1[[#This Row],[pledged]]/Table1[[#This Row],[goal]]</f>
        <v>4.0685714285714285</v>
      </c>
      <c r="G759" t="s">
        <v>20</v>
      </c>
      <c r="H759">
        <f>IF(Table1[[#This Row],[backers_count]]&gt;0, Table1[[#This Row],[pledged]]/Table1[[#This Row],[backers_count]], 0)</f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8">
        <f>(((Table1[[#This Row],[launched_at]]/60)/60)/24)+DATE(1970,1,1)</f>
        <v>40675.208333333336</v>
      </c>
      <c r="N759">
        <v>1305522000</v>
      </c>
      <c r="O759" s="8">
        <f>(((Table1[[#This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tr">
        <f>_xlfn.TEXTBEFORE(Table1[[#This Row],[category &amp; sub-category]], "/")</f>
        <v>film &amp; video</v>
      </c>
      <c r="T759" t="str">
        <f>_xlfn.TEXTAFTER(Table1[[#This Row],[category &amp; sub-category]], "/")</f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Table1[[#This Row],[pledged]]/Table1[[#This Row],[goal]]</f>
        <v>5.6420608108108112</v>
      </c>
      <c r="G760" t="s">
        <v>20</v>
      </c>
      <c r="H760">
        <f>IF(Table1[[#This Row],[backers_count]]&gt;0, Table1[[#This Row],[pledged]]/Table1[[#This Row],[backers_count]], 0)</f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8">
        <f>(((Table1[[#This Row],[launched_at]]/60)/60)/24)+DATE(1970,1,1)</f>
        <v>41936.208333333336</v>
      </c>
      <c r="N760">
        <v>1414904400</v>
      </c>
      <c r="O760" s="8">
        <f>(((Table1[[#This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tr">
        <f>_xlfn.TEXTBEFORE(Table1[[#This Row],[category &amp; sub-category]], "/")</f>
        <v>music</v>
      </c>
      <c r="T760" t="str">
        <f>_xlfn.TEXTAFTER(Table1[[#This Row],[category &amp; sub-category]], "/")</f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Table1[[#This Row],[pledged]]/Table1[[#This Row],[goal]]</f>
        <v>0.6842686567164179</v>
      </c>
      <c r="G761" t="s">
        <v>14</v>
      </c>
      <c r="H761">
        <f>IF(Table1[[#This Row],[backers_count]]&gt;0, Table1[[#This Row],[pledged]]/Table1[[#This Row],[backers_count]], 0)</f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8">
        <f>(((Table1[[#This Row],[launched_at]]/60)/60)/24)+DATE(1970,1,1)</f>
        <v>43136.25</v>
      </c>
      <c r="N761">
        <v>1520402400</v>
      </c>
      <c r="O761" s="8">
        <f>(((Table1[[#This Row],[deadline]]/60)/60)/24)+DATE(1970,1,1)</f>
        <v>43166.25</v>
      </c>
      <c r="P761" t="b">
        <v>0</v>
      </c>
      <c r="Q761" t="b">
        <v>0</v>
      </c>
      <c r="R761" t="s">
        <v>50</v>
      </c>
      <c r="S761" t="str">
        <f>_xlfn.TEXTBEFORE(Table1[[#This Row],[category &amp; sub-category]], "/")</f>
        <v>music</v>
      </c>
      <c r="T761" t="str">
        <f>_xlfn.TEXTAFTER(Table1[[#This Row],[category &amp; sub-category]], "/")</f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Table1[[#This Row],[pledged]]/Table1[[#This Row],[goal]]</f>
        <v>0.34351966873706002</v>
      </c>
      <c r="G762" t="s">
        <v>14</v>
      </c>
      <c r="H762">
        <f>IF(Table1[[#This Row],[backers_count]]&gt;0, Table1[[#This Row],[pledged]]/Table1[[#This Row],[backers_count]], 0)</f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8">
        <f>(((Table1[[#This Row],[launched_at]]/60)/60)/24)+DATE(1970,1,1)</f>
        <v>43678.208333333328</v>
      </c>
      <c r="N762">
        <v>1567141200</v>
      </c>
      <c r="O762" s="8">
        <f>(((Table1[[#This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tr">
        <f>_xlfn.TEXTBEFORE(Table1[[#This Row],[category &amp; sub-category]], "/")</f>
        <v>games</v>
      </c>
      <c r="T762" t="str">
        <f>_xlfn.TEXTAFTER(Table1[[#This Row],[category &amp; sub-category]], "/")</f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Table1[[#This Row],[pledged]]/Table1[[#This Row],[goal]]</f>
        <v>6.5545454545454547</v>
      </c>
      <c r="G763" t="s">
        <v>20</v>
      </c>
      <c r="H763">
        <f>IF(Table1[[#This Row],[backers_count]]&gt;0, Table1[[#This Row],[pledged]]/Table1[[#This Row],[backers_count]], 0)</f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8">
        <f>(((Table1[[#This Row],[launched_at]]/60)/60)/24)+DATE(1970,1,1)</f>
        <v>42938.208333333328</v>
      </c>
      <c r="N763">
        <v>1501131600</v>
      </c>
      <c r="O763" s="8">
        <f>(((Table1[[#This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tr">
        <f>_xlfn.TEXTBEFORE(Table1[[#This Row],[category &amp; sub-category]], "/")</f>
        <v>music</v>
      </c>
      <c r="T763" t="str">
        <f>_xlfn.TEXTAFTER(Table1[[#This Row],[category &amp; sub-category]], "/")</f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Table1[[#This Row],[pledged]]/Table1[[#This Row],[goal]]</f>
        <v>1.7725714285714285</v>
      </c>
      <c r="G764" t="s">
        <v>20</v>
      </c>
      <c r="H764">
        <f>IF(Table1[[#This Row],[backers_count]]&gt;0, Table1[[#This Row],[pledged]]/Table1[[#This Row],[backers_count]], 0)</f>
        <v>62.04</v>
      </c>
      <c r="I764">
        <v>100</v>
      </c>
      <c r="J764" t="s">
        <v>26</v>
      </c>
      <c r="K764" t="s">
        <v>27</v>
      </c>
      <c r="L764">
        <v>1354082400</v>
      </c>
      <c r="M764" s="8">
        <f>(((Table1[[#This Row],[launched_at]]/60)/60)/24)+DATE(1970,1,1)</f>
        <v>41241.25</v>
      </c>
      <c r="N764">
        <v>1355032800</v>
      </c>
      <c r="O764" s="8">
        <f>(((Table1[[#This Row],[deadline]]/60)/60)/24)+DATE(1970,1,1)</f>
        <v>41252.25</v>
      </c>
      <c r="P764" t="b">
        <v>0</v>
      </c>
      <c r="Q764" t="b">
        <v>0</v>
      </c>
      <c r="R764" t="s">
        <v>159</v>
      </c>
      <c r="S764" t="str">
        <f>_xlfn.TEXTBEFORE(Table1[[#This Row],[category &amp; sub-category]], "/")</f>
        <v>music</v>
      </c>
      <c r="T764" t="str">
        <f>_xlfn.TEXTAFTER(Table1[[#This Row],[category &amp; sub-category]], "/")</f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Table1[[#This Row],[pledged]]/Table1[[#This Row],[goal]]</f>
        <v>1.1317857142857144</v>
      </c>
      <c r="G765" t="s">
        <v>20</v>
      </c>
      <c r="H765">
        <f>IF(Table1[[#This Row],[backers_count]]&gt;0, Table1[[#This Row],[pledged]]/Table1[[#This Row],[backers_count]], 0)</f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8">
        <f>(((Table1[[#This Row],[launched_at]]/60)/60)/24)+DATE(1970,1,1)</f>
        <v>41037.208333333336</v>
      </c>
      <c r="N765">
        <v>1339477200</v>
      </c>
      <c r="O765" s="8">
        <f>(((Table1[[#This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tr">
        <f>_xlfn.TEXTBEFORE(Table1[[#This Row],[category &amp; sub-category]], "/")</f>
        <v>theater</v>
      </c>
      <c r="T765" t="str">
        <f>_xlfn.TEXTAFTER(Table1[[#This Row],[category &amp; sub-category]], "/")</f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Table1[[#This Row],[pledged]]/Table1[[#This Row],[goal]]</f>
        <v>7.2818181818181822</v>
      </c>
      <c r="G766" t="s">
        <v>20</v>
      </c>
      <c r="H766">
        <f>IF(Table1[[#This Row],[backers_count]]&gt;0, Table1[[#This Row],[pledged]]/Table1[[#This Row],[backers_count]], 0)</f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8">
        <f>(((Table1[[#This Row],[launched_at]]/60)/60)/24)+DATE(1970,1,1)</f>
        <v>40676.208333333336</v>
      </c>
      <c r="N766">
        <v>1305954000</v>
      </c>
      <c r="O766" s="8">
        <f>(((Table1[[#This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tr">
        <f>_xlfn.TEXTBEFORE(Table1[[#This Row],[category &amp; sub-category]], "/")</f>
        <v>music</v>
      </c>
      <c r="T766" t="str">
        <f>_xlfn.TEXTAFTER(Table1[[#This Row],[category &amp; sub-category]], "/")</f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Table1[[#This Row],[pledged]]/Table1[[#This Row],[goal]]</f>
        <v>2.0833333333333335</v>
      </c>
      <c r="G767" t="s">
        <v>20</v>
      </c>
      <c r="H767">
        <f>IF(Table1[[#This Row],[backers_count]]&gt;0, Table1[[#This Row],[pledged]]/Table1[[#This Row],[backers_count]], 0)</f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8">
        <f>(((Table1[[#This Row],[launched_at]]/60)/60)/24)+DATE(1970,1,1)</f>
        <v>42840.208333333328</v>
      </c>
      <c r="N767">
        <v>1494392400</v>
      </c>
      <c r="O767" s="8">
        <f>(((Table1[[#This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tr">
        <f>_xlfn.TEXTBEFORE(Table1[[#This Row],[category &amp; sub-category]], "/")</f>
        <v>music</v>
      </c>
      <c r="T767" t="str">
        <f>_xlfn.TEXTAFTER(Table1[[#This Row],[category &amp; sub-category]], "/")</f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Table1[[#This Row],[pledged]]/Table1[[#This Row],[goal]]</f>
        <v>0.31171232876712329</v>
      </c>
      <c r="G768" t="s">
        <v>14</v>
      </c>
      <c r="H768">
        <f>IF(Table1[[#This Row],[backers_count]]&gt;0, Table1[[#This Row],[pledged]]/Table1[[#This Row],[backers_count]], 0)</f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8">
        <f>(((Table1[[#This Row],[launched_at]]/60)/60)/24)+DATE(1970,1,1)</f>
        <v>43362.208333333328</v>
      </c>
      <c r="N768">
        <v>1537419600</v>
      </c>
      <c r="O768" s="8">
        <f>(((Table1[[#This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tr">
        <f>_xlfn.TEXTBEFORE(Table1[[#This Row],[category &amp; sub-category]], "/")</f>
        <v>film &amp; video</v>
      </c>
      <c r="T768" t="str">
        <f>_xlfn.TEXTAFTER(Table1[[#This Row],[category &amp; sub-category]], "/")</f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Table1[[#This Row],[pledged]]/Table1[[#This Row],[goal]]</f>
        <v>0.56967078189300413</v>
      </c>
      <c r="G769" t="s">
        <v>14</v>
      </c>
      <c r="H769">
        <f>IF(Table1[[#This Row],[backers_count]]&gt;0, Table1[[#This Row],[pledged]]/Table1[[#This Row],[backers_count]], 0)</f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8">
        <f>(((Table1[[#This Row],[launched_at]]/60)/60)/24)+DATE(1970,1,1)</f>
        <v>42283.208333333328</v>
      </c>
      <c r="N769">
        <v>1447999200</v>
      </c>
      <c r="O769" s="8">
        <f>(((Table1[[#This Row],[deadline]]/60)/60)/24)+DATE(1970,1,1)</f>
        <v>42328.25</v>
      </c>
      <c r="P769" t="b">
        <v>0</v>
      </c>
      <c r="Q769" t="b">
        <v>0</v>
      </c>
      <c r="R769" t="s">
        <v>206</v>
      </c>
      <c r="S769" t="str">
        <f>_xlfn.TEXTBEFORE(Table1[[#This Row],[category &amp; sub-category]], "/")</f>
        <v>publishing</v>
      </c>
      <c r="T769" t="str">
        <f>_xlfn.TEXTAFTER(Table1[[#This Row],[category &amp; sub-category]], "/")</f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Table1[[#This Row],[pledged]]/Table1[[#This Row],[goal]]</f>
        <v>2.31</v>
      </c>
      <c r="G770" t="s">
        <v>20</v>
      </c>
      <c r="H770">
        <f>IF(Table1[[#This Row],[backers_count]]&gt;0, Table1[[#This Row],[pledged]]/Table1[[#This Row],[backers_count]], 0)</f>
        <v>73.92</v>
      </c>
      <c r="I770">
        <v>150</v>
      </c>
      <c r="J770" t="s">
        <v>21</v>
      </c>
      <c r="K770" t="s">
        <v>22</v>
      </c>
      <c r="L770">
        <v>1386741600</v>
      </c>
      <c r="M770" s="8">
        <f>(((Table1[[#This Row],[launched_at]]/60)/60)/24)+DATE(1970,1,1)</f>
        <v>41619.25</v>
      </c>
      <c r="N770">
        <v>1388037600</v>
      </c>
      <c r="O770" s="8">
        <f>(((Table1[[#This Row],[deadline]]/60)/60)/24)+DATE(1970,1,1)</f>
        <v>41634.25</v>
      </c>
      <c r="P770" t="b">
        <v>0</v>
      </c>
      <c r="Q770" t="b">
        <v>0</v>
      </c>
      <c r="R770" t="s">
        <v>33</v>
      </c>
      <c r="S770" t="str">
        <f>_xlfn.TEXTBEFORE(Table1[[#This Row],[category &amp; sub-category]], "/")</f>
        <v>theater</v>
      </c>
      <c r="T770" t="str">
        <f>_xlfn.TEXTAFTER(Table1[[#This Row],[category &amp; sub-category]], "/")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Table1[[#This Row],[pledged]]/Table1[[#This Row],[goal]]</f>
        <v>0.86867834394904464</v>
      </c>
      <c r="G771" t="s">
        <v>14</v>
      </c>
      <c r="H771">
        <f>IF(Table1[[#This Row],[backers_count]]&gt;0, Table1[[#This Row],[pledged]]/Table1[[#This Row],[backers_count]], 0)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8">
        <f>(((Table1[[#This Row],[launched_at]]/60)/60)/24)+DATE(1970,1,1)</f>
        <v>41501.208333333336</v>
      </c>
      <c r="N771">
        <v>1378789200</v>
      </c>
      <c r="O771" s="8">
        <f>(((Table1[[#This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tr">
        <f>_xlfn.TEXTBEFORE(Table1[[#This Row],[category &amp; sub-category]], "/")</f>
        <v>games</v>
      </c>
      <c r="T771" t="str">
        <f>_xlfn.TEXTAFTER(Table1[[#This Row],[category &amp; sub-category]], "/")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Table1[[#This Row],[pledged]]/Table1[[#This Row],[goal]]</f>
        <v>2.7074418604651163</v>
      </c>
      <c r="G772" t="s">
        <v>20</v>
      </c>
      <c r="H772">
        <f>IF(Table1[[#This Row],[backers_count]]&gt;0, Table1[[#This Row],[pledged]]/Table1[[#This Row],[backers_count]], 0)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8">
        <f>(((Table1[[#This Row],[launched_at]]/60)/60)/24)+DATE(1970,1,1)</f>
        <v>41743.208333333336</v>
      </c>
      <c r="N772">
        <v>1398056400</v>
      </c>
      <c r="O772" s="8">
        <f>(((Table1[[#This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tr">
        <f>_xlfn.TEXTBEFORE(Table1[[#This Row],[category &amp; sub-category]], "/")</f>
        <v>theater</v>
      </c>
      <c r="T772" t="str">
        <f>_xlfn.TEXTAFTER(Table1[[#This Row],[category &amp; sub-category]], "/")</f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Table1[[#This Row],[pledged]]/Table1[[#This Row],[goal]]</f>
        <v>0.49446428571428569</v>
      </c>
      <c r="G773" t="s">
        <v>74</v>
      </c>
      <c r="H773">
        <f>IF(Table1[[#This Row],[backers_count]]&gt;0, Table1[[#This Row],[pledged]]/Table1[[#This Row],[backers_count]], 0)</f>
        <v>106.5</v>
      </c>
      <c r="I773">
        <v>26</v>
      </c>
      <c r="J773" t="s">
        <v>21</v>
      </c>
      <c r="K773" t="s">
        <v>22</v>
      </c>
      <c r="L773">
        <v>1548482400</v>
      </c>
      <c r="M773" s="8">
        <f>(((Table1[[#This Row],[launched_at]]/60)/60)/24)+DATE(1970,1,1)</f>
        <v>43491.25</v>
      </c>
      <c r="N773">
        <v>1550815200</v>
      </c>
      <c r="O773" s="8">
        <f>(((Table1[[#This Row],[deadline]]/60)/60)/24)+DATE(1970,1,1)</f>
        <v>43518.25</v>
      </c>
      <c r="P773" t="b">
        <v>0</v>
      </c>
      <c r="Q773" t="b">
        <v>0</v>
      </c>
      <c r="R773" t="s">
        <v>33</v>
      </c>
      <c r="S773" t="str">
        <f>_xlfn.TEXTBEFORE(Table1[[#This Row],[category &amp; sub-category]], "/")</f>
        <v>theater</v>
      </c>
      <c r="T773" t="str">
        <f>_xlfn.TEXTAFTER(Table1[[#This Row],[category &amp; sub-category]], "/")</f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Table1[[#This Row],[pledged]]/Table1[[#This Row],[goal]]</f>
        <v>1.1335962566844919</v>
      </c>
      <c r="G774" t="s">
        <v>20</v>
      </c>
      <c r="H774">
        <f>IF(Table1[[#This Row],[backers_count]]&gt;0, Table1[[#This Row],[pledged]]/Table1[[#This Row],[backers_count]], 0)</f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8">
        <f>(((Table1[[#This Row],[launched_at]]/60)/60)/24)+DATE(1970,1,1)</f>
        <v>43505.25</v>
      </c>
      <c r="N774">
        <v>1550037600</v>
      </c>
      <c r="O774" s="8">
        <f>(((Table1[[#This Row],[deadline]]/60)/60)/24)+DATE(1970,1,1)</f>
        <v>43509.25</v>
      </c>
      <c r="P774" t="b">
        <v>0</v>
      </c>
      <c r="Q774" t="b">
        <v>0</v>
      </c>
      <c r="R774" t="s">
        <v>60</v>
      </c>
      <c r="S774" t="str">
        <f>_xlfn.TEXTBEFORE(Table1[[#This Row],[category &amp; sub-category]], "/")</f>
        <v>music</v>
      </c>
      <c r="T774" t="str">
        <f>_xlfn.TEXTAFTER(Table1[[#This Row],[category &amp; sub-category]], "/")</f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Table1[[#This Row],[pledged]]/Table1[[#This Row],[goal]]</f>
        <v>1.9055555555555554</v>
      </c>
      <c r="G775" t="s">
        <v>20</v>
      </c>
      <c r="H775">
        <f>IF(Table1[[#This Row],[backers_count]]&gt;0, Table1[[#This Row],[pledged]]/Table1[[#This Row],[backers_count]], 0)</f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8">
        <f>(((Table1[[#This Row],[launched_at]]/60)/60)/24)+DATE(1970,1,1)</f>
        <v>42838.208333333328</v>
      </c>
      <c r="N775">
        <v>1492923600</v>
      </c>
      <c r="O775" s="8">
        <f>(((Table1[[#This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tr">
        <f>_xlfn.TEXTBEFORE(Table1[[#This Row],[category &amp; sub-category]], "/")</f>
        <v>theater</v>
      </c>
      <c r="T775" t="str">
        <f>_xlfn.TEXTAFTER(Table1[[#This Row],[category &amp; sub-category]], "/")</f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Table1[[#This Row],[pledged]]/Table1[[#This Row],[goal]]</f>
        <v>1.355</v>
      </c>
      <c r="G776" t="s">
        <v>20</v>
      </c>
      <c r="H776">
        <f>IF(Table1[[#This Row],[backers_count]]&gt;0, Table1[[#This Row],[pledged]]/Table1[[#This Row],[backers_count]], 0)</f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8">
        <f>(((Table1[[#This Row],[launched_at]]/60)/60)/24)+DATE(1970,1,1)</f>
        <v>42513.208333333328</v>
      </c>
      <c r="N776">
        <v>1467522000</v>
      </c>
      <c r="O776" s="8">
        <f>(((Table1[[#This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tr">
        <f>_xlfn.TEXTBEFORE(Table1[[#This Row],[category &amp; sub-category]], "/")</f>
        <v>technology</v>
      </c>
      <c r="T776" t="str">
        <f>_xlfn.TEXTAFTER(Table1[[#This Row],[category &amp; sub-category]], "/")</f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Table1[[#This Row],[pledged]]/Table1[[#This Row],[goal]]</f>
        <v>0.10297872340425532</v>
      </c>
      <c r="G777" t="s">
        <v>14</v>
      </c>
      <c r="H777">
        <f>IF(Table1[[#This Row],[backers_count]]&gt;0, Table1[[#This Row],[pledged]]/Table1[[#This Row],[backers_count]], 0)</f>
        <v>96.8</v>
      </c>
      <c r="I777">
        <v>10</v>
      </c>
      <c r="J777" t="s">
        <v>21</v>
      </c>
      <c r="K777" t="s">
        <v>22</v>
      </c>
      <c r="L777">
        <v>1415253600</v>
      </c>
      <c r="M777" s="8">
        <f>(((Table1[[#This Row],[launched_at]]/60)/60)/24)+DATE(1970,1,1)</f>
        <v>41949.25</v>
      </c>
      <c r="N777">
        <v>1416117600</v>
      </c>
      <c r="O777" s="8">
        <f>(((Table1[[#This Row],[deadline]]/60)/60)/24)+DATE(1970,1,1)</f>
        <v>41959.25</v>
      </c>
      <c r="P777" t="b">
        <v>0</v>
      </c>
      <c r="Q777" t="b">
        <v>0</v>
      </c>
      <c r="R777" t="s">
        <v>23</v>
      </c>
      <c r="S777" t="str">
        <f>_xlfn.TEXTBEFORE(Table1[[#This Row],[category &amp; sub-category]], "/")</f>
        <v>music</v>
      </c>
      <c r="T777" t="str">
        <f>_xlfn.TEXTAFTER(Table1[[#This Row],[category &amp; sub-category]], "/")</f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Table1[[#This Row],[pledged]]/Table1[[#This Row],[goal]]</f>
        <v>0.65544223826714798</v>
      </c>
      <c r="G778" t="s">
        <v>14</v>
      </c>
      <c r="H778">
        <f>IF(Table1[[#This Row],[backers_count]]&gt;0, Table1[[#This Row],[pledged]]/Table1[[#This Row],[backers_count]], 0)</f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8">
        <f>(((Table1[[#This Row],[launched_at]]/60)/60)/24)+DATE(1970,1,1)</f>
        <v>43650.208333333328</v>
      </c>
      <c r="N778">
        <v>1563771600</v>
      </c>
      <c r="O778" s="8">
        <f>(((Table1[[#This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tr">
        <f>_xlfn.TEXTBEFORE(Table1[[#This Row],[category &amp; sub-category]], "/")</f>
        <v>theater</v>
      </c>
      <c r="T778" t="str">
        <f>_xlfn.TEXTAFTER(Table1[[#This Row],[category &amp; sub-category]], "/")</f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Table1[[#This Row],[pledged]]/Table1[[#This Row],[goal]]</f>
        <v>0.49026652452025588</v>
      </c>
      <c r="G779" t="s">
        <v>14</v>
      </c>
      <c r="H779">
        <f>IF(Table1[[#This Row],[backers_count]]&gt;0, Table1[[#This Row],[pledged]]/Table1[[#This Row],[backers_count]], 0)</f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8">
        <f>(((Table1[[#This Row],[launched_at]]/60)/60)/24)+DATE(1970,1,1)</f>
        <v>40809.208333333336</v>
      </c>
      <c r="N779">
        <v>1319259600</v>
      </c>
      <c r="O779" s="8">
        <f>(((Table1[[#This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tr">
        <f>_xlfn.TEXTBEFORE(Table1[[#This Row],[category &amp; sub-category]], "/")</f>
        <v>theater</v>
      </c>
      <c r="T779" t="str">
        <f>_xlfn.TEXTAFTER(Table1[[#This Row],[category &amp; sub-category]], "/")</f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Table1[[#This Row],[pledged]]/Table1[[#This Row],[goal]]</f>
        <v>7.8792307692307695</v>
      </c>
      <c r="G780" t="s">
        <v>20</v>
      </c>
      <c r="H780">
        <f>IF(Table1[[#This Row],[backers_count]]&gt;0, Table1[[#This Row],[pledged]]/Table1[[#This Row],[backers_count]], 0)</f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8">
        <f>(((Table1[[#This Row],[launched_at]]/60)/60)/24)+DATE(1970,1,1)</f>
        <v>40768.208333333336</v>
      </c>
      <c r="N780">
        <v>1313643600</v>
      </c>
      <c r="O780" s="8">
        <f>(((Table1[[#This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tr">
        <f>_xlfn.TEXTBEFORE(Table1[[#This Row],[category &amp; sub-category]], "/")</f>
        <v>film &amp; video</v>
      </c>
      <c r="T780" t="str">
        <f>_xlfn.TEXTAFTER(Table1[[#This Row],[category &amp; sub-category]], "/")</f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Table1[[#This Row],[pledged]]/Table1[[#This Row],[goal]]</f>
        <v>0.80306347746090156</v>
      </c>
      <c r="G781" t="s">
        <v>14</v>
      </c>
      <c r="H781">
        <f>IF(Table1[[#This Row],[backers_count]]&gt;0, Table1[[#This Row],[pledged]]/Table1[[#This Row],[backers_count]], 0)</f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8">
        <f>(((Table1[[#This Row],[launched_at]]/60)/60)/24)+DATE(1970,1,1)</f>
        <v>42230.208333333328</v>
      </c>
      <c r="N781">
        <v>1440306000</v>
      </c>
      <c r="O781" s="8">
        <f>(((Table1[[#This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tr">
        <f>_xlfn.TEXTBEFORE(Table1[[#This Row],[category &amp; sub-category]], "/")</f>
        <v>theater</v>
      </c>
      <c r="T781" t="str">
        <f>_xlfn.TEXTAFTER(Table1[[#This Row],[category &amp; sub-category]], "/")</f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Table1[[#This Row],[pledged]]/Table1[[#This Row],[goal]]</f>
        <v>1.0629411764705883</v>
      </c>
      <c r="G782" t="s">
        <v>20</v>
      </c>
      <c r="H782">
        <f>IF(Table1[[#This Row],[backers_count]]&gt;0, Table1[[#This Row],[pledged]]/Table1[[#This Row],[backers_count]], 0)</f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8">
        <f>(((Table1[[#This Row],[launched_at]]/60)/60)/24)+DATE(1970,1,1)</f>
        <v>42573.208333333328</v>
      </c>
      <c r="N782">
        <v>1470805200</v>
      </c>
      <c r="O782" s="8">
        <f>(((Table1[[#This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tr">
        <f>_xlfn.TEXTBEFORE(Table1[[#This Row],[category &amp; sub-category]], "/")</f>
        <v>film &amp; video</v>
      </c>
      <c r="T782" t="str">
        <f>_xlfn.TEXTAFTER(Table1[[#This Row],[category &amp; sub-category]], "/")</f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Table1[[#This Row],[pledged]]/Table1[[#This Row],[goal]]</f>
        <v>0.50735632183908042</v>
      </c>
      <c r="G783" t="s">
        <v>74</v>
      </c>
      <c r="H783">
        <f>IF(Table1[[#This Row],[backers_count]]&gt;0, Table1[[#This Row],[pledged]]/Table1[[#This Row],[backers_count]], 0)</f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8">
        <f>(((Table1[[#This Row],[launched_at]]/60)/60)/24)+DATE(1970,1,1)</f>
        <v>40482.208333333336</v>
      </c>
      <c r="N783">
        <v>1292911200</v>
      </c>
      <c r="O783" s="8">
        <f>(((Table1[[#This Row],[deadline]]/60)/60)/24)+DATE(1970,1,1)</f>
        <v>40533.25</v>
      </c>
      <c r="P783" t="b">
        <v>0</v>
      </c>
      <c r="Q783" t="b">
        <v>0</v>
      </c>
      <c r="R783" t="s">
        <v>33</v>
      </c>
      <c r="S783" t="str">
        <f>_xlfn.TEXTBEFORE(Table1[[#This Row],[category &amp; sub-category]], "/")</f>
        <v>theater</v>
      </c>
      <c r="T783" t="str">
        <f>_xlfn.TEXTAFTER(Table1[[#This Row],[category &amp; sub-category]], "/")</f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Table1[[#This Row],[pledged]]/Table1[[#This Row],[goal]]</f>
        <v>2.153137254901961</v>
      </c>
      <c r="G784" t="s">
        <v>20</v>
      </c>
      <c r="H784">
        <f>IF(Table1[[#This Row],[backers_count]]&gt;0, Table1[[#This Row],[pledged]]/Table1[[#This Row],[backers_count]], 0)</f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8">
        <f>(((Table1[[#This Row],[launched_at]]/60)/60)/24)+DATE(1970,1,1)</f>
        <v>40603.25</v>
      </c>
      <c r="N784">
        <v>1301374800</v>
      </c>
      <c r="O784" s="8">
        <f>(((Table1[[#This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tr">
        <f>_xlfn.TEXTBEFORE(Table1[[#This Row],[category &amp; sub-category]], "/")</f>
        <v>film &amp; video</v>
      </c>
      <c r="T784" t="str">
        <f>_xlfn.TEXTAFTER(Table1[[#This Row],[category &amp; sub-category]], "/")</f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Table1[[#This Row],[pledged]]/Table1[[#This Row],[goal]]</f>
        <v>1.4122972972972974</v>
      </c>
      <c r="G785" t="s">
        <v>20</v>
      </c>
      <c r="H785">
        <f>IF(Table1[[#This Row],[backers_count]]&gt;0, Table1[[#This Row],[pledged]]/Table1[[#This Row],[backers_count]], 0)</f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8">
        <f>(((Table1[[#This Row],[launched_at]]/60)/60)/24)+DATE(1970,1,1)</f>
        <v>41625.25</v>
      </c>
      <c r="N785">
        <v>1387864800</v>
      </c>
      <c r="O785" s="8">
        <f>(((Table1[[#This Row],[deadline]]/60)/60)/24)+DATE(1970,1,1)</f>
        <v>41632.25</v>
      </c>
      <c r="P785" t="b">
        <v>0</v>
      </c>
      <c r="Q785" t="b">
        <v>0</v>
      </c>
      <c r="R785" t="s">
        <v>23</v>
      </c>
      <c r="S785" t="str">
        <f>_xlfn.TEXTBEFORE(Table1[[#This Row],[category &amp; sub-category]], "/")</f>
        <v>music</v>
      </c>
      <c r="T785" t="str">
        <f>_xlfn.TEXTAFTER(Table1[[#This Row],[category &amp; sub-category]], "/")</f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Table1[[#This Row],[pledged]]/Table1[[#This Row],[goal]]</f>
        <v>1.1533745781777278</v>
      </c>
      <c r="G786" t="s">
        <v>20</v>
      </c>
      <c r="H786">
        <f>IF(Table1[[#This Row],[backers_count]]&gt;0, Table1[[#This Row],[pledged]]/Table1[[#This Row],[backers_count]], 0)</f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8">
        <f>(((Table1[[#This Row],[launched_at]]/60)/60)/24)+DATE(1970,1,1)</f>
        <v>42435.25</v>
      </c>
      <c r="N786">
        <v>1458190800</v>
      </c>
      <c r="O786" s="8">
        <f>(((Table1[[#This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tr">
        <f>_xlfn.TEXTBEFORE(Table1[[#This Row],[category &amp; sub-category]], "/")</f>
        <v>technology</v>
      </c>
      <c r="T786" t="str">
        <f>_xlfn.TEXTAFTER(Table1[[#This Row],[category &amp; sub-category]], "/")</f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Table1[[#This Row],[pledged]]/Table1[[#This Row],[goal]]</f>
        <v>1.9311940298507462</v>
      </c>
      <c r="G787" t="s">
        <v>20</v>
      </c>
      <c r="H787">
        <f>IF(Table1[[#This Row],[backers_count]]&gt;0, Table1[[#This Row],[pledged]]/Table1[[#This Row],[backers_count]], 0)</f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8">
        <f>(((Table1[[#This Row],[launched_at]]/60)/60)/24)+DATE(1970,1,1)</f>
        <v>43582.208333333328</v>
      </c>
      <c r="N787">
        <v>1559278800</v>
      </c>
      <c r="O787" s="8">
        <f>(((Table1[[#This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tr">
        <f>_xlfn.TEXTBEFORE(Table1[[#This Row],[category &amp; sub-category]], "/")</f>
        <v>film &amp; video</v>
      </c>
      <c r="T787" t="str">
        <f>_xlfn.TEXTAFTER(Table1[[#This Row],[category &amp; sub-category]], "/")</f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Table1[[#This Row],[pledged]]/Table1[[#This Row],[goal]]</f>
        <v>7.2973333333333334</v>
      </c>
      <c r="G788" t="s">
        <v>20</v>
      </c>
      <c r="H788">
        <f>IF(Table1[[#This Row],[backers_count]]&gt;0, Table1[[#This Row],[pledged]]/Table1[[#This Row],[backers_count]], 0)</f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8">
        <f>(((Table1[[#This Row],[launched_at]]/60)/60)/24)+DATE(1970,1,1)</f>
        <v>43186.208333333328</v>
      </c>
      <c r="N788">
        <v>1522731600</v>
      </c>
      <c r="O788" s="8">
        <f>(((Table1[[#This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tr">
        <f>_xlfn.TEXTBEFORE(Table1[[#This Row],[category &amp; sub-category]], "/")</f>
        <v>music</v>
      </c>
      <c r="T788" t="str">
        <f>_xlfn.TEXTAFTER(Table1[[#This Row],[category &amp; sub-category]], "/")</f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Table1[[#This Row],[pledged]]/Table1[[#This Row],[goal]]</f>
        <v>0.99663398692810456</v>
      </c>
      <c r="G789" t="s">
        <v>14</v>
      </c>
      <c r="H789">
        <f>IF(Table1[[#This Row],[backers_count]]&gt;0, Table1[[#This Row],[pledged]]/Table1[[#This Row],[backers_count]], 0)</f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8">
        <f>(((Table1[[#This Row],[launched_at]]/60)/60)/24)+DATE(1970,1,1)</f>
        <v>40684.208333333336</v>
      </c>
      <c r="N789">
        <v>1306731600</v>
      </c>
      <c r="O789" s="8">
        <f>(((Table1[[#This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tr">
        <f>_xlfn.TEXTBEFORE(Table1[[#This Row],[category &amp; sub-category]], "/")</f>
        <v>music</v>
      </c>
      <c r="T789" t="str">
        <f>_xlfn.TEXTAFTER(Table1[[#This Row],[category &amp; sub-category]], "/")</f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Table1[[#This Row],[pledged]]/Table1[[#This Row],[goal]]</f>
        <v>0.88166666666666671</v>
      </c>
      <c r="G790" t="s">
        <v>47</v>
      </c>
      <c r="H790">
        <f>IF(Table1[[#This Row],[backers_count]]&gt;0, Table1[[#This Row],[pledged]]/Table1[[#This Row],[backers_count]], 0)</f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8">
        <f>(((Table1[[#This Row],[launched_at]]/60)/60)/24)+DATE(1970,1,1)</f>
        <v>41202.208333333336</v>
      </c>
      <c r="N790">
        <v>1352527200</v>
      </c>
      <c r="O790" s="8">
        <f>(((Table1[[#This Row],[deadline]]/60)/60)/24)+DATE(1970,1,1)</f>
        <v>41223.25</v>
      </c>
      <c r="P790" t="b">
        <v>0</v>
      </c>
      <c r="Q790" t="b">
        <v>0</v>
      </c>
      <c r="R790" t="s">
        <v>71</v>
      </c>
      <c r="S790" t="str">
        <f>_xlfn.TEXTBEFORE(Table1[[#This Row],[category &amp; sub-category]], "/")</f>
        <v>film &amp; video</v>
      </c>
      <c r="T790" t="str">
        <f>_xlfn.TEXTAFTER(Table1[[#This Row],[category &amp; sub-category]], "/")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Table1[[#This Row],[pledged]]/Table1[[#This Row],[goal]]</f>
        <v>0.37233333333333335</v>
      </c>
      <c r="G791" t="s">
        <v>14</v>
      </c>
      <c r="H791">
        <f>IF(Table1[[#This Row],[backers_count]]&gt;0, Table1[[#This Row],[pledged]]/Table1[[#This Row],[backers_count]], 0)</f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8">
        <f>(((Table1[[#This Row],[launched_at]]/60)/60)/24)+DATE(1970,1,1)</f>
        <v>41786.208333333336</v>
      </c>
      <c r="N791">
        <v>1404363600</v>
      </c>
      <c r="O791" s="8">
        <f>(((Table1[[#This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tr">
        <f>_xlfn.TEXTBEFORE(Table1[[#This Row],[category &amp; sub-category]], "/")</f>
        <v>theater</v>
      </c>
      <c r="T791" t="str">
        <f>_xlfn.TEXTAFTER(Table1[[#This Row],[category &amp; sub-category]], "/")</f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Table1[[#This Row],[pledged]]/Table1[[#This Row],[goal]]</f>
        <v>0.30540075309306081</v>
      </c>
      <c r="G792" t="s">
        <v>74</v>
      </c>
      <c r="H792">
        <f>IF(Table1[[#This Row],[backers_count]]&gt;0, Table1[[#This Row],[pledged]]/Table1[[#This Row],[backers_count]], 0)</f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8">
        <f>(((Table1[[#This Row],[launched_at]]/60)/60)/24)+DATE(1970,1,1)</f>
        <v>40223.25</v>
      </c>
      <c r="N792">
        <v>1266645600</v>
      </c>
      <c r="O792" s="8">
        <f>(((Table1[[#This Row],[deadline]]/60)/60)/24)+DATE(1970,1,1)</f>
        <v>40229.25</v>
      </c>
      <c r="P792" t="b">
        <v>0</v>
      </c>
      <c r="Q792" t="b">
        <v>0</v>
      </c>
      <c r="R792" t="s">
        <v>33</v>
      </c>
      <c r="S792" t="str">
        <f>_xlfn.TEXTBEFORE(Table1[[#This Row],[category &amp; sub-category]], "/")</f>
        <v>theater</v>
      </c>
      <c r="T792" t="str">
        <f>_xlfn.TEXTAFTER(Table1[[#This Row],[category &amp; sub-category]], "/")</f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Table1[[#This Row],[pledged]]/Table1[[#This Row],[goal]]</f>
        <v>0.25714285714285712</v>
      </c>
      <c r="G793" t="s">
        <v>14</v>
      </c>
      <c r="H793">
        <f>IF(Table1[[#This Row],[backers_count]]&gt;0, Table1[[#This Row],[pledged]]/Table1[[#This Row],[backers_count]], 0)</f>
        <v>90</v>
      </c>
      <c r="I793">
        <v>6</v>
      </c>
      <c r="J793" t="s">
        <v>21</v>
      </c>
      <c r="K793" t="s">
        <v>22</v>
      </c>
      <c r="L793">
        <v>1481436000</v>
      </c>
      <c r="M793" s="8">
        <f>(((Table1[[#This Row],[launched_at]]/60)/60)/24)+DATE(1970,1,1)</f>
        <v>42715.25</v>
      </c>
      <c r="N793">
        <v>1482818400</v>
      </c>
      <c r="O793" s="8">
        <f>(((Table1[[#This Row],[deadline]]/60)/60)/24)+DATE(1970,1,1)</f>
        <v>42731.25</v>
      </c>
      <c r="P793" t="b">
        <v>0</v>
      </c>
      <c r="Q793" t="b">
        <v>0</v>
      </c>
      <c r="R793" t="s">
        <v>17</v>
      </c>
      <c r="S793" t="str">
        <f>_xlfn.TEXTBEFORE(Table1[[#This Row],[category &amp; sub-category]], "/")</f>
        <v>food</v>
      </c>
      <c r="T793" t="str">
        <f>_xlfn.TEXTAFTER(Table1[[#This Row],[category &amp; sub-category]], "/")</f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Table1[[#This Row],[pledged]]/Table1[[#This Row],[goal]]</f>
        <v>0.34</v>
      </c>
      <c r="G794" t="s">
        <v>14</v>
      </c>
      <c r="H794">
        <f>IF(Table1[[#This Row],[backers_count]]&gt;0, Table1[[#This Row],[pledged]]/Table1[[#This Row],[backers_count]], 0)</f>
        <v>97.142857142857139</v>
      </c>
      <c r="I794">
        <v>7</v>
      </c>
      <c r="J794" t="s">
        <v>21</v>
      </c>
      <c r="K794" t="s">
        <v>22</v>
      </c>
      <c r="L794">
        <v>1372222800</v>
      </c>
      <c r="M794" s="8">
        <f>(((Table1[[#This Row],[launched_at]]/60)/60)/24)+DATE(1970,1,1)</f>
        <v>41451.208333333336</v>
      </c>
      <c r="N794">
        <v>1374642000</v>
      </c>
      <c r="O794" s="8">
        <f>(((Table1[[#This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tr">
        <f>_xlfn.TEXTBEFORE(Table1[[#This Row],[category &amp; sub-category]], "/")</f>
        <v>theater</v>
      </c>
      <c r="T794" t="str">
        <f>_xlfn.TEXTAFTER(Table1[[#This Row],[category &amp; sub-category]], "/")</f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Table1[[#This Row],[pledged]]/Table1[[#This Row],[goal]]</f>
        <v>11.859090909090909</v>
      </c>
      <c r="G795" t="s">
        <v>20</v>
      </c>
      <c r="H795">
        <f>IF(Table1[[#This Row],[backers_count]]&gt;0, Table1[[#This Row],[pledged]]/Table1[[#This Row],[backers_count]], 0)</f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8">
        <f>(((Table1[[#This Row],[launched_at]]/60)/60)/24)+DATE(1970,1,1)</f>
        <v>41450.208333333336</v>
      </c>
      <c r="N795">
        <v>1372482000</v>
      </c>
      <c r="O795" s="8">
        <f>(((Table1[[#This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tr">
        <f>_xlfn.TEXTBEFORE(Table1[[#This Row],[category &amp; sub-category]], "/")</f>
        <v>publishing</v>
      </c>
      <c r="T795" t="str">
        <f>_xlfn.TEXTAFTER(Table1[[#This Row],[category &amp; sub-category]], "/")</f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Table1[[#This Row],[pledged]]/Table1[[#This Row],[goal]]</f>
        <v>1.2539393939393939</v>
      </c>
      <c r="G796" t="s">
        <v>20</v>
      </c>
      <c r="H796">
        <f>IF(Table1[[#This Row],[backers_count]]&gt;0, Table1[[#This Row],[pledged]]/Table1[[#This Row],[backers_count]], 0)</f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8">
        <f>(((Table1[[#This Row],[launched_at]]/60)/60)/24)+DATE(1970,1,1)</f>
        <v>43091.25</v>
      </c>
      <c r="N796">
        <v>1514959200</v>
      </c>
      <c r="O796" s="8">
        <f>(((Table1[[#This Row],[deadline]]/60)/60)/24)+DATE(1970,1,1)</f>
        <v>43103.25</v>
      </c>
      <c r="P796" t="b">
        <v>0</v>
      </c>
      <c r="Q796" t="b">
        <v>0</v>
      </c>
      <c r="R796" t="s">
        <v>23</v>
      </c>
      <c r="S796" t="str">
        <f>_xlfn.TEXTBEFORE(Table1[[#This Row],[category &amp; sub-category]], "/")</f>
        <v>music</v>
      </c>
      <c r="T796" t="str">
        <f>_xlfn.TEXTAFTER(Table1[[#This Row],[category &amp; sub-category]], "/")</f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Table1[[#This Row],[pledged]]/Table1[[#This Row],[goal]]</f>
        <v>0.14394366197183098</v>
      </c>
      <c r="G797" t="s">
        <v>14</v>
      </c>
      <c r="H797">
        <f>IF(Table1[[#This Row],[backers_count]]&gt;0, Table1[[#This Row],[pledged]]/Table1[[#This Row],[backers_count]], 0)</f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8">
        <f>(((Table1[[#This Row],[launched_at]]/60)/60)/24)+DATE(1970,1,1)</f>
        <v>42675.208333333328</v>
      </c>
      <c r="N797">
        <v>1478235600</v>
      </c>
      <c r="O797" s="8">
        <f>(((Table1[[#This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tr">
        <f>_xlfn.TEXTBEFORE(Table1[[#This Row],[category &amp; sub-category]], "/")</f>
        <v>film &amp; video</v>
      </c>
      <c r="T797" t="str">
        <f>_xlfn.TEXTAFTER(Table1[[#This Row],[category &amp; sub-category]], "/")</f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Table1[[#This Row],[pledged]]/Table1[[#This Row],[goal]]</f>
        <v>0.54807692307692313</v>
      </c>
      <c r="G798" t="s">
        <v>14</v>
      </c>
      <c r="H798">
        <f>IF(Table1[[#This Row],[backers_count]]&gt;0, Table1[[#This Row],[pledged]]/Table1[[#This Row],[backers_count]], 0)</f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8">
        <f>(((Table1[[#This Row],[launched_at]]/60)/60)/24)+DATE(1970,1,1)</f>
        <v>41859.208333333336</v>
      </c>
      <c r="N798">
        <v>1408078800</v>
      </c>
      <c r="O798" s="8">
        <f>(((Table1[[#This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tr">
        <f>_xlfn.TEXTBEFORE(Table1[[#This Row],[category &amp; sub-category]], "/")</f>
        <v>games</v>
      </c>
      <c r="T798" t="str">
        <f>_xlfn.TEXTAFTER(Table1[[#This Row],[category &amp; sub-category]], "/")</f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Table1[[#This Row],[pledged]]/Table1[[#This Row],[goal]]</f>
        <v>1.0963157894736841</v>
      </c>
      <c r="G799" t="s">
        <v>20</v>
      </c>
      <c r="H799">
        <f>IF(Table1[[#This Row],[backers_count]]&gt;0, Table1[[#This Row],[pledged]]/Table1[[#This Row],[backers_count]], 0)</f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8">
        <f>(((Table1[[#This Row],[launched_at]]/60)/60)/24)+DATE(1970,1,1)</f>
        <v>43464.25</v>
      </c>
      <c r="N799">
        <v>1548136800</v>
      </c>
      <c r="O799" s="8">
        <f>(((Table1[[#This Row],[deadline]]/60)/60)/24)+DATE(1970,1,1)</f>
        <v>43487.25</v>
      </c>
      <c r="P799" t="b">
        <v>0</v>
      </c>
      <c r="Q799" t="b">
        <v>0</v>
      </c>
      <c r="R799" t="s">
        <v>28</v>
      </c>
      <c r="S799" t="str">
        <f>_xlfn.TEXTBEFORE(Table1[[#This Row],[category &amp; sub-category]], "/")</f>
        <v>technology</v>
      </c>
      <c r="T799" t="str">
        <f>_xlfn.TEXTAFTER(Table1[[#This Row],[category &amp; sub-category]], "/")</f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Table1[[#This Row],[pledged]]/Table1[[#This Row],[goal]]</f>
        <v>1.8847058823529412</v>
      </c>
      <c r="G800" t="s">
        <v>20</v>
      </c>
      <c r="H800">
        <f>IF(Table1[[#This Row],[backers_count]]&gt;0, Table1[[#This Row],[pledged]]/Table1[[#This Row],[backers_count]], 0)</f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8">
        <f>(((Table1[[#This Row],[launched_at]]/60)/60)/24)+DATE(1970,1,1)</f>
        <v>41060.208333333336</v>
      </c>
      <c r="N800">
        <v>1340859600</v>
      </c>
      <c r="O800" s="8">
        <f>(((Table1[[#This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tr">
        <f>_xlfn.TEXTBEFORE(Table1[[#This Row],[category &amp; sub-category]], "/")</f>
        <v>theater</v>
      </c>
      <c r="T800" t="str">
        <f>_xlfn.TEXTAFTER(Table1[[#This Row],[category &amp; sub-category]], "/")</f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Table1[[#This Row],[pledged]]/Table1[[#This Row],[goal]]</f>
        <v>0.87008284023668636</v>
      </c>
      <c r="G801" t="s">
        <v>14</v>
      </c>
      <c r="H801">
        <f>IF(Table1[[#This Row],[backers_count]]&gt;0, Table1[[#This Row],[pledged]]/Table1[[#This Row],[backers_count]], 0)</f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8">
        <f>(((Table1[[#This Row],[launched_at]]/60)/60)/24)+DATE(1970,1,1)</f>
        <v>42399.25</v>
      </c>
      <c r="N801">
        <v>1454479200</v>
      </c>
      <c r="O801" s="8">
        <f>(((Table1[[#This Row],[deadline]]/60)/60)/24)+DATE(1970,1,1)</f>
        <v>42403.25</v>
      </c>
      <c r="P801" t="b">
        <v>0</v>
      </c>
      <c r="Q801" t="b">
        <v>0</v>
      </c>
      <c r="R801" t="s">
        <v>33</v>
      </c>
      <c r="S801" t="str">
        <f>_xlfn.TEXTBEFORE(Table1[[#This Row],[category &amp; sub-category]], "/")</f>
        <v>theater</v>
      </c>
      <c r="T801" t="str">
        <f>_xlfn.TEXTAFTER(Table1[[#This Row],[category &amp; sub-category]], "/")</f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Table1[[#This Row],[pledged]]/Table1[[#This Row],[goal]]</f>
        <v>0.01</v>
      </c>
      <c r="G802" t="s">
        <v>14</v>
      </c>
      <c r="H802">
        <f>IF(Table1[[#This Row],[backers_count]]&gt;0, Table1[[#This Row],[pledged]]/Table1[[#This Row],[backers_count]], 0)</f>
        <v>1</v>
      </c>
      <c r="I802">
        <v>1</v>
      </c>
      <c r="J802" t="s">
        <v>98</v>
      </c>
      <c r="K802" t="s">
        <v>99</v>
      </c>
      <c r="L802">
        <v>1434085200</v>
      </c>
      <c r="M802" s="8">
        <f>(((Table1[[#This Row],[launched_at]]/60)/60)/24)+DATE(1970,1,1)</f>
        <v>42167.208333333328</v>
      </c>
      <c r="N802">
        <v>1434430800</v>
      </c>
      <c r="O802" s="8">
        <f>(((Table1[[#This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tr">
        <f>_xlfn.TEXTBEFORE(Table1[[#This Row],[category &amp; sub-category]], "/")</f>
        <v>music</v>
      </c>
      <c r="T802" t="str">
        <f>_xlfn.TEXTAFTER(Table1[[#This Row],[category &amp; sub-category]], "/")</f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Table1[[#This Row],[pledged]]/Table1[[#This Row],[goal]]</f>
        <v>2.0291304347826089</v>
      </c>
      <c r="G803" t="s">
        <v>20</v>
      </c>
      <c r="H803">
        <f>IF(Table1[[#This Row],[backers_count]]&gt;0, Table1[[#This Row],[pledged]]/Table1[[#This Row],[backers_count]], 0)</f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8">
        <f>(((Table1[[#This Row],[launched_at]]/60)/60)/24)+DATE(1970,1,1)</f>
        <v>43830.25</v>
      </c>
      <c r="N803">
        <v>1579672800</v>
      </c>
      <c r="O803" s="8">
        <f>(((Table1[[#This Row],[deadline]]/60)/60)/24)+DATE(1970,1,1)</f>
        <v>43852.25</v>
      </c>
      <c r="P803" t="b">
        <v>0</v>
      </c>
      <c r="Q803" t="b">
        <v>1</v>
      </c>
      <c r="R803" t="s">
        <v>122</v>
      </c>
      <c r="S803" t="str">
        <f>_xlfn.TEXTBEFORE(Table1[[#This Row],[category &amp; sub-category]], "/")</f>
        <v>photography</v>
      </c>
      <c r="T803" t="str">
        <f>_xlfn.TEXTAFTER(Table1[[#This Row],[category &amp; sub-category]], "/")</f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Table1[[#This Row],[pledged]]/Table1[[#This Row],[goal]]</f>
        <v>1.9703225806451612</v>
      </c>
      <c r="G804" t="s">
        <v>20</v>
      </c>
      <c r="H804">
        <f>IF(Table1[[#This Row],[backers_count]]&gt;0, Table1[[#This Row],[pledged]]/Table1[[#This Row],[backers_count]], 0)</f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8">
        <f>(((Table1[[#This Row],[launched_at]]/60)/60)/24)+DATE(1970,1,1)</f>
        <v>43650.208333333328</v>
      </c>
      <c r="N804">
        <v>1562389200</v>
      </c>
      <c r="O804" s="8">
        <f>(((Table1[[#This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tr">
        <f>_xlfn.TEXTBEFORE(Table1[[#This Row],[category &amp; sub-category]], "/")</f>
        <v>photography</v>
      </c>
      <c r="T804" t="str">
        <f>_xlfn.TEXTAFTER(Table1[[#This Row],[category &amp; sub-category]], "/")</f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Table1[[#This Row],[pledged]]/Table1[[#This Row],[goal]]</f>
        <v>1.07</v>
      </c>
      <c r="G805" t="s">
        <v>20</v>
      </c>
      <c r="H805">
        <f>IF(Table1[[#This Row],[backers_count]]&gt;0, Table1[[#This Row],[pledged]]/Table1[[#This Row],[backers_count]], 0)</f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8">
        <f>(((Table1[[#This Row],[launched_at]]/60)/60)/24)+DATE(1970,1,1)</f>
        <v>43492.25</v>
      </c>
      <c r="N805">
        <v>1551506400</v>
      </c>
      <c r="O805" s="8">
        <f>(((Table1[[#This Row],[deadline]]/60)/60)/24)+DATE(1970,1,1)</f>
        <v>43526.25</v>
      </c>
      <c r="P805" t="b">
        <v>0</v>
      </c>
      <c r="Q805" t="b">
        <v>0</v>
      </c>
      <c r="R805" t="s">
        <v>33</v>
      </c>
      <c r="S805" t="str">
        <f>_xlfn.TEXTBEFORE(Table1[[#This Row],[category &amp; sub-category]], "/")</f>
        <v>theater</v>
      </c>
      <c r="T805" t="str">
        <f>_xlfn.TEXTAFTER(Table1[[#This Row],[category &amp; sub-category]], "/")</f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Table1[[#This Row],[pledged]]/Table1[[#This Row],[goal]]</f>
        <v>2.6873076923076922</v>
      </c>
      <c r="G806" t="s">
        <v>20</v>
      </c>
      <c r="H806">
        <f>IF(Table1[[#This Row],[backers_count]]&gt;0, Table1[[#This Row],[pledged]]/Table1[[#This Row],[backers_count]], 0)</f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8">
        <f>(((Table1[[#This Row],[launched_at]]/60)/60)/24)+DATE(1970,1,1)</f>
        <v>43102.25</v>
      </c>
      <c r="N806">
        <v>1516600800</v>
      </c>
      <c r="O806" s="8">
        <f>(((Table1[[#This Row],[deadline]]/60)/60)/24)+DATE(1970,1,1)</f>
        <v>43122.25</v>
      </c>
      <c r="P806" t="b">
        <v>0</v>
      </c>
      <c r="Q806" t="b">
        <v>0</v>
      </c>
      <c r="R806" t="s">
        <v>23</v>
      </c>
      <c r="S806" t="str">
        <f>_xlfn.TEXTBEFORE(Table1[[#This Row],[category &amp; sub-category]], "/")</f>
        <v>music</v>
      </c>
      <c r="T806" t="str">
        <f>_xlfn.TEXTAFTER(Table1[[#This Row],[category &amp; sub-category]], "/")</f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Table1[[#This Row],[pledged]]/Table1[[#This Row],[goal]]</f>
        <v>0.50845360824742269</v>
      </c>
      <c r="G807" t="s">
        <v>14</v>
      </c>
      <c r="H807">
        <f>IF(Table1[[#This Row],[backers_count]]&gt;0, Table1[[#This Row],[pledged]]/Table1[[#This Row],[backers_count]], 0)</f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8">
        <f>(((Table1[[#This Row],[launched_at]]/60)/60)/24)+DATE(1970,1,1)</f>
        <v>41958.25</v>
      </c>
      <c r="N807">
        <v>1420437600</v>
      </c>
      <c r="O807" s="8">
        <f>(((Table1[[#This Row],[deadline]]/60)/60)/24)+DATE(1970,1,1)</f>
        <v>42009.25</v>
      </c>
      <c r="P807" t="b">
        <v>0</v>
      </c>
      <c r="Q807" t="b">
        <v>0</v>
      </c>
      <c r="R807" t="s">
        <v>42</v>
      </c>
      <c r="S807" t="str">
        <f>_xlfn.TEXTBEFORE(Table1[[#This Row],[category &amp; sub-category]], "/")</f>
        <v>film &amp; video</v>
      </c>
      <c r="T807" t="str">
        <f>_xlfn.TEXTAFTER(Table1[[#This Row],[category &amp; sub-category]], "/")</f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Table1[[#This Row],[pledged]]/Table1[[#This Row],[goal]]</f>
        <v>11.802857142857142</v>
      </c>
      <c r="G808" t="s">
        <v>20</v>
      </c>
      <c r="H808">
        <f>IF(Table1[[#This Row],[backers_count]]&gt;0, Table1[[#This Row],[pledged]]/Table1[[#This Row],[backers_count]], 0)</f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8">
        <f>(((Table1[[#This Row],[launched_at]]/60)/60)/24)+DATE(1970,1,1)</f>
        <v>40973.25</v>
      </c>
      <c r="N808">
        <v>1332997200</v>
      </c>
      <c r="O808" s="8">
        <f>(((Table1[[#This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tr">
        <f>_xlfn.TEXTBEFORE(Table1[[#This Row],[category &amp; sub-category]], "/")</f>
        <v>film &amp; video</v>
      </c>
      <c r="T808" t="str">
        <f>_xlfn.TEXTAFTER(Table1[[#This Row],[category &amp; sub-category]], "/")</f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Table1[[#This Row],[pledged]]/Table1[[#This Row],[goal]]</f>
        <v>2.64</v>
      </c>
      <c r="G809" t="s">
        <v>20</v>
      </c>
      <c r="H809">
        <f>IF(Table1[[#This Row],[backers_count]]&gt;0, Table1[[#This Row],[pledged]]/Table1[[#This Row],[backers_count]], 0)</f>
        <v>42.97674418604651</v>
      </c>
      <c r="I809">
        <v>43</v>
      </c>
      <c r="J809" t="s">
        <v>21</v>
      </c>
      <c r="K809" t="s">
        <v>22</v>
      </c>
      <c r="L809">
        <v>1571115600</v>
      </c>
      <c r="M809" s="8">
        <f>(((Table1[[#This Row],[launched_at]]/60)/60)/24)+DATE(1970,1,1)</f>
        <v>43753.208333333328</v>
      </c>
      <c r="N809">
        <v>1574920800</v>
      </c>
      <c r="O809" s="8">
        <f>(((Table1[[#This Row],[deadline]]/60)/60)/24)+DATE(1970,1,1)</f>
        <v>43797.25</v>
      </c>
      <c r="P809" t="b">
        <v>0</v>
      </c>
      <c r="Q809" t="b">
        <v>1</v>
      </c>
      <c r="R809" t="s">
        <v>33</v>
      </c>
      <c r="S809" t="str">
        <f>_xlfn.TEXTBEFORE(Table1[[#This Row],[category &amp; sub-category]], "/")</f>
        <v>theater</v>
      </c>
      <c r="T809" t="str">
        <f>_xlfn.TEXTAFTER(Table1[[#This Row],[category &amp; sub-category]], "/")</f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Table1[[#This Row],[pledged]]/Table1[[#This Row],[goal]]</f>
        <v>0.30442307692307691</v>
      </c>
      <c r="G810" t="s">
        <v>14</v>
      </c>
      <c r="H810">
        <f>IF(Table1[[#This Row],[backers_count]]&gt;0, Table1[[#This Row],[pledged]]/Table1[[#This Row],[backers_count]], 0)</f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8">
        <f>(((Table1[[#This Row],[launched_at]]/60)/60)/24)+DATE(1970,1,1)</f>
        <v>42507.208333333328</v>
      </c>
      <c r="N810">
        <v>1464930000</v>
      </c>
      <c r="O810" s="8">
        <f>(((Table1[[#This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tr">
        <f>_xlfn.TEXTBEFORE(Table1[[#This Row],[category &amp; sub-category]], "/")</f>
        <v>food</v>
      </c>
      <c r="T810" t="str">
        <f>_xlfn.TEXTAFTER(Table1[[#This Row],[category &amp; sub-category]], "/")</f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Table1[[#This Row],[pledged]]/Table1[[#This Row],[goal]]</f>
        <v>0.62880681818181816</v>
      </c>
      <c r="G811" t="s">
        <v>14</v>
      </c>
      <c r="H811">
        <f>IF(Table1[[#This Row],[backers_count]]&gt;0, Table1[[#This Row],[pledged]]/Table1[[#This Row],[backers_count]], 0)</f>
        <v>42</v>
      </c>
      <c r="I811">
        <v>2108</v>
      </c>
      <c r="J811" t="s">
        <v>98</v>
      </c>
      <c r="K811" t="s">
        <v>99</v>
      </c>
      <c r="L811">
        <v>1344920400</v>
      </c>
      <c r="M811" s="8">
        <f>(((Table1[[#This Row],[launched_at]]/60)/60)/24)+DATE(1970,1,1)</f>
        <v>41135.208333333336</v>
      </c>
      <c r="N811">
        <v>1345006800</v>
      </c>
      <c r="O811" s="8">
        <f>(((Table1[[#This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tr">
        <f>_xlfn.TEXTBEFORE(Table1[[#This Row],[category &amp; sub-category]], "/")</f>
        <v>film &amp; video</v>
      </c>
      <c r="T811" t="str">
        <f>_xlfn.TEXTAFTER(Table1[[#This Row],[category &amp; sub-category]], "/")</f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Table1[[#This Row],[pledged]]/Table1[[#This Row],[goal]]</f>
        <v>1.9312499999999999</v>
      </c>
      <c r="G812" t="s">
        <v>20</v>
      </c>
      <c r="H812">
        <f>IF(Table1[[#This Row],[backers_count]]&gt;0, Table1[[#This Row],[pledged]]/Table1[[#This Row],[backers_count]], 0)</f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8">
        <f>(((Table1[[#This Row],[launched_at]]/60)/60)/24)+DATE(1970,1,1)</f>
        <v>43067.25</v>
      </c>
      <c r="N812">
        <v>1512712800</v>
      </c>
      <c r="O812" s="8">
        <f>(((Table1[[#This Row],[deadline]]/60)/60)/24)+DATE(1970,1,1)</f>
        <v>43077.25</v>
      </c>
      <c r="P812" t="b">
        <v>0</v>
      </c>
      <c r="Q812" t="b">
        <v>1</v>
      </c>
      <c r="R812" t="s">
        <v>33</v>
      </c>
      <c r="S812" t="str">
        <f>_xlfn.TEXTBEFORE(Table1[[#This Row],[category &amp; sub-category]], "/")</f>
        <v>theater</v>
      </c>
      <c r="T812" t="str">
        <f>_xlfn.TEXTAFTER(Table1[[#This Row],[category &amp; sub-category]], "/")</f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Table1[[#This Row],[pledged]]/Table1[[#This Row],[goal]]</f>
        <v>0.77102702702702708</v>
      </c>
      <c r="G813" t="s">
        <v>14</v>
      </c>
      <c r="H813">
        <f>IF(Table1[[#This Row],[backers_count]]&gt;0, Table1[[#This Row],[pledged]]/Table1[[#This Row],[backers_count]], 0)</f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8">
        <f>(((Table1[[#This Row],[launched_at]]/60)/60)/24)+DATE(1970,1,1)</f>
        <v>42378.25</v>
      </c>
      <c r="N813">
        <v>1452492000</v>
      </c>
      <c r="O813" s="8">
        <f>(((Table1[[#This Row],[deadline]]/60)/60)/24)+DATE(1970,1,1)</f>
        <v>42380.25</v>
      </c>
      <c r="P813" t="b">
        <v>0</v>
      </c>
      <c r="Q813" t="b">
        <v>1</v>
      </c>
      <c r="R813" t="s">
        <v>89</v>
      </c>
      <c r="S813" t="str">
        <f>_xlfn.TEXTBEFORE(Table1[[#This Row],[category &amp; sub-category]], "/")</f>
        <v>games</v>
      </c>
      <c r="T813" t="str">
        <f>_xlfn.TEXTAFTER(Table1[[#This Row],[category &amp; sub-category]], "/")</f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Table1[[#This Row],[pledged]]/Table1[[#This Row],[goal]]</f>
        <v>2.2552763819095478</v>
      </c>
      <c r="G814" t="s">
        <v>20</v>
      </c>
      <c r="H814">
        <f>IF(Table1[[#This Row],[backers_count]]&gt;0, Table1[[#This Row],[pledged]]/Table1[[#This Row],[backers_count]], 0)</f>
        <v>48</v>
      </c>
      <c r="I814">
        <v>2805</v>
      </c>
      <c r="J814" t="s">
        <v>15</v>
      </c>
      <c r="K814" t="s">
        <v>16</v>
      </c>
      <c r="L814">
        <v>1523854800</v>
      </c>
      <c r="M814" s="8">
        <f>(((Table1[[#This Row],[launched_at]]/60)/60)/24)+DATE(1970,1,1)</f>
        <v>43206.208333333328</v>
      </c>
      <c r="N814">
        <v>1524286800</v>
      </c>
      <c r="O814" s="8">
        <f>(((Table1[[#This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tr">
        <f>_xlfn.TEXTBEFORE(Table1[[#This Row],[category &amp; sub-category]], "/")</f>
        <v>publishing</v>
      </c>
      <c r="T814" t="str">
        <f>_xlfn.TEXTAFTER(Table1[[#This Row],[category &amp; sub-category]], "/")</f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Table1[[#This Row],[pledged]]/Table1[[#This Row],[goal]]</f>
        <v>2.3940625</v>
      </c>
      <c r="G815" t="s">
        <v>20</v>
      </c>
      <c r="H815">
        <f>IF(Table1[[#This Row],[backers_count]]&gt;0, Table1[[#This Row],[pledged]]/Table1[[#This Row],[backers_count]], 0)</f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8">
        <f>(((Table1[[#This Row],[launched_at]]/60)/60)/24)+DATE(1970,1,1)</f>
        <v>41148.208333333336</v>
      </c>
      <c r="N815">
        <v>1346907600</v>
      </c>
      <c r="O815" s="8">
        <f>(((Table1[[#This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tr">
        <f>_xlfn.TEXTBEFORE(Table1[[#This Row],[category &amp; sub-category]], "/")</f>
        <v>games</v>
      </c>
      <c r="T815" t="str">
        <f>_xlfn.TEXTAFTER(Table1[[#This Row],[category &amp; sub-category]], "/")</f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Table1[[#This Row],[pledged]]/Table1[[#This Row],[goal]]</f>
        <v>0.921875</v>
      </c>
      <c r="G816" t="s">
        <v>14</v>
      </c>
      <c r="H816">
        <f>IF(Table1[[#This Row],[backers_count]]&gt;0, Table1[[#This Row],[pledged]]/Table1[[#This Row],[backers_count]], 0)</f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8">
        <f>(((Table1[[#This Row],[launched_at]]/60)/60)/24)+DATE(1970,1,1)</f>
        <v>42517.208333333328</v>
      </c>
      <c r="N816">
        <v>1464498000</v>
      </c>
      <c r="O816" s="8">
        <f>(((Table1[[#This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tr">
        <f>_xlfn.TEXTBEFORE(Table1[[#This Row],[category &amp; sub-category]], "/")</f>
        <v>music</v>
      </c>
      <c r="T816" t="str">
        <f>_xlfn.TEXTAFTER(Table1[[#This Row],[category &amp; sub-category]], "/")</f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Table1[[#This Row],[pledged]]/Table1[[#This Row],[goal]]</f>
        <v>1.3023333333333333</v>
      </c>
      <c r="G817" t="s">
        <v>20</v>
      </c>
      <c r="H817">
        <f>IF(Table1[[#This Row],[backers_count]]&gt;0, Table1[[#This Row],[pledged]]/Table1[[#This Row],[backers_count]], 0)</f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8">
        <f>(((Table1[[#This Row],[launched_at]]/60)/60)/24)+DATE(1970,1,1)</f>
        <v>43068.25</v>
      </c>
      <c r="N817">
        <v>1514181600</v>
      </c>
      <c r="O817" s="8">
        <f>(((Table1[[#This Row],[deadline]]/60)/60)/24)+DATE(1970,1,1)</f>
        <v>43094.25</v>
      </c>
      <c r="P817" t="b">
        <v>0</v>
      </c>
      <c r="Q817" t="b">
        <v>0</v>
      </c>
      <c r="R817" t="s">
        <v>23</v>
      </c>
      <c r="S817" t="str">
        <f>_xlfn.TEXTBEFORE(Table1[[#This Row],[category &amp; sub-category]], "/")</f>
        <v>music</v>
      </c>
      <c r="T817" t="str">
        <f>_xlfn.TEXTAFTER(Table1[[#This Row],[category &amp; sub-category]], "/")</f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Table1[[#This Row],[pledged]]/Table1[[#This Row],[goal]]</f>
        <v>6.1521739130434785</v>
      </c>
      <c r="G818" t="s">
        <v>20</v>
      </c>
      <c r="H818">
        <f>IF(Table1[[#This Row],[backers_count]]&gt;0, Table1[[#This Row],[pledged]]/Table1[[#This Row],[backers_count]], 0)</f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8">
        <f>(((Table1[[#This Row],[launched_at]]/60)/60)/24)+DATE(1970,1,1)</f>
        <v>41680.25</v>
      </c>
      <c r="N818">
        <v>1392184800</v>
      </c>
      <c r="O818" s="8">
        <f>(((Table1[[#This Row],[deadline]]/60)/60)/24)+DATE(1970,1,1)</f>
        <v>41682.25</v>
      </c>
      <c r="P818" t="b">
        <v>1</v>
      </c>
      <c r="Q818" t="b">
        <v>1</v>
      </c>
      <c r="R818" t="s">
        <v>33</v>
      </c>
      <c r="S818" t="str">
        <f>_xlfn.TEXTBEFORE(Table1[[#This Row],[category &amp; sub-category]], "/")</f>
        <v>theater</v>
      </c>
      <c r="T818" t="str">
        <f>_xlfn.TEXTAFTER(Table1[[#This Row],[category &amp; sub-category]], "/")</f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Table1[[#This Row],[pledged]]/Table1[[#This Row],[goal]]</f>
        <v>3.687953216374269</v>
      </c>
      <c r="G819" t="s">
        <v>20</v>
      </c>
      <c r="H819">
        <f>IF(Table1[[#This Row],[backers_count]]&gt;0, Table1[[#This Row],[pledged]]/Table1[[#This Row],[backers_count]], 0)</f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8">
        <f>(((Table1[[#This Row],[launched_at]]/60)/60)/24)+DATE(1970,1,1)</f>
        <v>43589.208333333328</v>
      </c>
      <c r="N819">
        <v>1559365200</v>
      </c>
      <c r="O819" s="8">
        <f>(((Table1[[#This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tr">
        <f>_xlfn.TEXTBEFORE(Table1[[#This Row],[category &amp; sub-category]], "/")</f>
        <v>publishing</v>
      </c>
      <c r="T819" t="str">
        <f>_xlfn.TEXTAFTER(Table1[[#This Row],[category &amp; sub-category]], "/")</f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Table1[[#This Row],[pledged]]/Table1[[#This Row],[goal]]</f>
        <v>10.948571428571428</v>
      </c>
      <c r="G820" t="s">
        <v>20</v>
      </c>
      <c r="H820">
        <f>IF(Table1[[#This Row],[backers_count]]&gt;0, Table1[[#This Row],[pledged]]/Table1[[#This Row],[backers_count]], 0)</f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8">
        <f>(((Table1[[#This Row],[launched_at]]/60)/60)/24)+DATE(1970,1,1)</f>
        <v>43486.25</v>
      </c>
      <c r="N820">
        <v>1549173600</v>
      </c>
      <c r="O820" s="8">
        <f>(((Table1[[#This Row],[deadline]]/60)/60)/24)+DATE(1970,1,1)</f>
        <v>43499.25</v>
      </c>
      <c r="P820" t="b">
        <v>0</v>
      </c>
      <c r="Q820" t="b">
        <v>1</v>
      </c>
      <c r="R820" t="s">
        <v>33</v>
      </c>
      <c r="S820" t="str">
        <f>_xlfn.TEXTBEFORE(Table1[[#This Row],[category &amp; sub-category]], "/")</f>
        <v>theater</v>
      </c>
      <c r="T820" t="str">
        <f>_xlfn.TEXTAFTER(Table1[[#This Row],[category &amp; sub-category]], "/")</f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Table1[[#This Row],[pledged]]/Table1[[#This Row],[goal]]</f>
        <v>0.50662921348314605</v>
      </c>
      <c r="G821" t="s">
        <v>14</v>
      </c>
      <c r="H821">
        <f>IF(Table1[[#This Row],[backers_count]]&gt;0, Table1[[#This Row],[pledged]]/Table1[[#This Row],[backers_count]], 0)</f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8">
        <f>(((Table1[[#This Row],[launched_at]]/60)/60)/24)+DATE(1970,1,1)</f>
        <v>41237.25</v>
      </c>
      <c r="N821">
        <v>1355032800</v>
      </c>
      <c r="O821" s="8">
        <f>(((Table1[[#This Row],[deadline]]/60)/60)/24)+DATE(1970,1,1)</f>
        <v>41252.25</v>
      </c>
      <c r="P821" t="b">
        <v>1</v>
      </c>
      <c r="Q821" t="b">
        <v>0</v>
      </c>
      <c r="R821" t="s">
        <v>89</v>
      </c>
      <c r="S821" t="str">
        <f>_xlfn.TEXTBEFORE(Table1[[#This Row],[category &amp; sub-category]], "/")</f>
        <v>games</v>
      </c>
      <c r="T821" t="str">
        <f>_xlfn.TEXTAFTER(Table1[[#This Row],[category &amp; sub-category]], "/")</f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Table1[[#This Row],[pledged]]/Table1[[#This Row],[goal]]</f>
        <v>8.0060000000000002</v>
      </c>
      <c r="G822" t="s">
        <v>20</v>
      </c>
      <c r="H822">
        <f>IF(Table1[[#This Row],[backers_count]]&gt;0, Table1[[#This Row],[pledged]]/Table1[[#This Row],[backers_count]], 0)</f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8">
        <f>(((Table1[[#This Row],[launched_at]]/60)/60)/24)+DATE(1970,1,1)</f>
        <v>43310.208333333328</v>
      </c>
      <c r="N822">
        <v>1533963600</v>
      </c>
      <c r="O822" s="8">
        <f>(((Table1[[#This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tr">
        <f>_xlfn.TEXTBEFORE(Table1[[#This Row],[category &amp; sub-category]], "/")</f>
        <v>music</v>
      </c>
      <c r="T822" t="str">
        <f>_xlfn.TEXTAFTER(Table1[[#This Row],[category &amp; sub-category]], "/")</f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Table1[[#This Row],[pledged]]/Table1[[#This Row],[goal]]</f>
        <v>2.9128571428571428</v>
      </c>
      <c r="G823" t="s">
        <v>20</v>
      </c>
      <c r="H823">
        <f>IF(Table1[[#This Row],[backers_count]]&gt;0, Table1[[#This Row],[pledged]]/Table1[[#This Row],[backers_count]], 0)</f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8">
        <f>(((Table1[[#This Row],[launched_at]]/60)/60)/24)+DATE(1970,1,1)</f>
        <v>42794.25</v>
      </c>
      <c r="N823">
        <v>1489381200</v>
      </c>
      <c r="O823" s="8">
        <f>(((Table1[[#This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tr">
        <f>_xlfn.TEXTBEFORE(Table1[[#This Row],[category &amp; sub-category]], "/")</f>
        <v>film &amp; video</v>
      </c>
      <c r="T823" t="str">
        <f>_xlfn.TEXTAFTER(Table1[[#This Row],[category &amp; sub-category]], "/")</f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Table1[[#This Row],[pledged]]/Table1[[#This Row],[goal]]</f>
        <v>3.4996666666666667</v>
      </c>
      <c r="G824" t="s">
        <v>20</v>
      </c>
      <c r="H824">
        <f>IF(Table1[[#This Row],[backers_count]]&gt;0, Table1[[#This Row],[pledged]]/Table1[[#This Row],[backers_count]], 0)</f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8">
        <f>(((Table1[[#This Row],[launched_at]]/60)/60)/24)+DATE(1970,1,1)</f>
        <v>41698.25</v>
      </c>
      <c r="N824">
        <v>1395032400</v>
      </c>
      <c r="O824" s="8">
        <f>(((Table1[[#This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tr">
        <f>_xlfn.TEXTBEFORE(Table1[[#This Row],[category &amp; sub-category]], "/")</f>
        <v>music</v>
      </c>
      <c r="T824" t="str">
        <f>_xlfn.TEXTAFTER(Table1[[#This Row],[category &amp; sub-category]], "/")</f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Table1[[#This Row],[pledged]]/Table1[[#This Row],[goal]]</f>
        <v>3.5707317073170732</v>
      </c>
      <c r="G825" t="s">
        <v>20</v>
      </c>
      <c r="H825">
        <f>IF(Table1[[#This Row],[backers_count]]&gt;0, Table1[[#This Row],[pledged]]/Table1[[#This Row],[backers_count]], 0)</f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8">
        <f>(((Table1[[#This Row],[launched_at]]/60)/60)/24)+DATE(1970,1,1)</f>
        <v>41892.208333333336</v>
      </c>
      <c r="N825">
        <v>1412485200</v>
      </c>
      <c r="O825" s="8">
        <f>(((Table1[[#This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tr">
        <f>_xlfn.TEXTBEFORE(Table1[[#This Row],[category &amp; sub-category]], "/")</f>
        <v>music</v>
      </c>
      <c r="T825" t="str">
        <f>_xlfn.TEXTAFTER(Table1[[#This Row],[category &amp; sub-category]], "/")</f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Table1[[#This Row],[pledged]]/Table1[[#This Row],[goal]]</f>
        <v>1.2648941176470587</v>
      </c>
      <c r="G826" t="s">
        <v>20</v>
      </c>
      <c r="H826">
        <f>IF(Table1[[#This Row],[backers_count]]&gt;0, Table1[[#This Row],[pledged]]/Table1[[#This Row],[backers_count]], 0)</f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8">
        <f>(((Table1[[#This Row],[launched_at]]/60)/60)/24)+DATE(1970,1,1)</f>
        <v>40348.208333333336</v>
      </c>
      <c r="N826">
        <v>1279688400</v>
      </c>
      <c r="O826" s="8">
        <f>(((Table1[[#This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tr">
        <f>_xlfn.TEXTBEFORE(Table1[[#This Row],[category &amp; sub-category]], "/")</f>
        <v>publishing</v>
      </c>
      <c r="T826" t="str">
        <f>_xlfn.TEXTAFTER(Table1[[#This Row],[category &amp; sub-category]], "/")</f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Table1[[#This Row],[pledged]]/Table1[[#This Row],[goal]]</f>
        <v>3.875</v>
      </c>
      <c r="G827" t="s">
        <v>20</v>
      </c>
      <c r="H827">
        <f>IF(Table1[[#This Row],[backers_count]]&gt;0, Table1[[#This Row],[pledged]]/Table1[[#This Row],[backers_count]], 0)</f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8">
        <f>(((Table1[[#This Row],[launched_at]]/60)/60)/24)+DATE(1970,1,1)</f>
        <v>42941.208333333328</v>
      </c>
      <c r="N827">
        <v>1501995600</v>
      </c>
      <c r="O827" s="8">
        <f>(((Table1[[#This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tr">
        <f>_xlfn.TEXTBEFORE(Table1[[#This Row],[category &amp; sub-category]], "/")</f>
        <v>film &amp; video</v>
      </c>
      <c r="T827" t="str">
        <f>_xlfn.TEXTAFTER(Table1[[#This Row],[category &amp; sub-category]], "/")</f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Table1[[#This Row],[pledged]]/Table1[[#This Row],[goal]]</f>
        <v>4.5703571428571426</v>
      </c>
      <c r="G828" t="s">
        <v>20</v>
      </c>
      <c r="H828">
        <f>IF(Table1[[#This Row],[backers_count]]&gt;0, Table1[[#This Row],[pledged]]/Table1[[#This Row],[backers_count]], 0)</f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8">
        <f>(((Table1[[#This Row],[launched_at]]/60)/60)/24)+DATE(1970,1,1)</f>
        <v>40525.25</v>
      </c>
      <c r="N828">
        <v>1294639200</v>
      </c>
      <c r="O828" s="8">
        <f>(((Table1[[#This Row],[deadline]]/60)/60)/24)+DATE(1970,1,1)</f>
        <v>40553.25</v>
      </c>
      <c r="P828" t="b">
        <v>0</v>
      </c>
      <c r="Q828" t="b">
        <v>1</v>
      </c>
      <c r="R828" t="s">
        <v>33</v>
      </c>
      <c r="S828" t="str">
        <f>_xlfn.TEXTBEFORE(Table1[[#This Row],[category &amp; sub-category]], "/")</f>
        <v>theater</v>
      </c>
      <c r="T828" t="str">
        <f>_xlfn.TEXTAFTER(Table1[[#This Row],[category &amp; sub-category]], "/")</f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Table1[[#This Row],[pledged]]/Table1[[#This Row],[goal]]</f>
        <v>2.6669565217391304</v>
      </c>
      <c r="G829" t="s">
        <v>20</v>
      </c>
      <c r="H829">
        <f>IF(Table1[[#This Row],[backers_count]]&gt;0, Table1[[#This Row],[pledged]]/Table1[[#This Row],[backers_count]], 0)</f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8">
        <f>(((Table1[[#This Row],[launched_at]]/60)/60)/24)+DATE(1970,1,1)</f>
        <v>40666.208333333336</v>
      </c>
      <c r="N829">
        <v>1305435600</v>
      </c>
      <c r="O829" s="8">
        <f>(((Table1[[#This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tr">
        <f>_xlfn.TEXTBEFORE(Table1[[#This Row],[category &amp; sub-category]], "/")</f>
        <v>film &amp; video</v>
      </c>
      <c r="T829" t="str">
        <f>_xlfn.TEXTAFTER(Table1[[#This Row],[category &amp; sub-category]], "/")</f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Table1[[#This Row],[pledged]]/Table1[[#This Row],[goal]]</f>
        <v>0.69</v>
      </c>
      <c r="G830" t="s">
        <v>14</v>
      </c>
      <c r="H830">
        <f>IF(Table1[[#This Row],[backers_count]]&gt;0, Table1[[#This Row],[pledged]]/Table1[[#This Row],[backers_count]], 0)</f>
        <v>69.98571428571428</v>
      </c>
      <c r="I830">
        <v>70</v>
      </c>
      <c r="J830" t="s">
        <v>21</v>
      </c>
      <c r="K830" t="s">
        <v>22</v>
      </c>
      <c r="L830">
        <v>1535432400</v>
      </c>
      <c r="M830" s="8">
        <f>(((Table1[[#This Row],[launched_at]]/60)/60)/24)+DATE(1970,1,1)</f>
        <v>43340.208333333328</v>
      </c>
      <c r="N830">
        <v>1537592400</v>
      </c>
      <c r="O830" s="8">
        <f>(((Table1[[#This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tr">
        <f>_xlfn.TEXTBEFORE(Table1[[#This Row],[category &amp; sub-category]], "/")</f>
        <v>theater</v>
      </c>
      <c r="T830" t="str">
        <f>_xlfn.TEXTAFTER(Table1[[#This Row],[category &amp; sub-category]], "/")</f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Table1[[#This Row],[pledged]]/Table1[[#This Row],[goal]]</f>
        <v>0.51343749999999999</v>
      </c>
      <c r="G831" t="s">
        <v>14</v>
      </c>
      <c r="H831">
        <f>IF(Table1[[#This Row],[backers_count]]&gt;0, Table1[[#This Row],[pledged]]/Table1[[#This Row],[backers_count]], 0)</f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8">
        <f>(((Table1[[#This Row],[launched_at]]/60)/60)/24)+DATE(1970,1,1)</f>
        <v>42164.208333333328</v>
      </c>
      <c r="N831">
        <v>1435122000</v>
      </c>
      <c r="O831" s="8">
        <f>(((Table1[[#This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tr">
        <f>_xlfn.TEXTBEFORE(Table1[[#This Row],[category &amp; sub-category]], "/")</f>
        <v>theater</v>
      </c>
      <c r="T831" t="str">
        <f>_xlfn.TEXTAFTER(Table1[[#This Row],[category &amp; sub-category]], "/")</f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Table1[[#This Row],[pledged]]/Table1[[#This Row],[goal]]</f>
        <v>1.1710526315789473E-2</v>
      </c>
      <c r="G832" t="s">
        <v>14</v>
      </c>
      <c r="H832">
        <f>IF(Table1[[#This Row],[backers_count]]&gt;0, Table1[[#This Row],[pledged]]/Table1[[#This Row],[backers_count]], 0)</f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8">
        <f>(((Table1[[#This Row],[launched_at]]/60)/60)/24)+DATE(1970,1,1)</f>
        <v>43103.25</v>
      </c>
      <c r="N832">
        <v>1520056800</v>
      </c>
      <c r="O832" s="8">
        <f>(((Table1[[#This Row],[deadline]]/60)/60)/24)+DATE(1970,1,1)</f>
        <v>43162.25</v>
      </c>
      <c r="P832" t="b">
        <v>0</v>
      </c>
      <c r="Q832" t="b">
        <v>0</v>
      </c>
      <c r="R832" t="s">
        <v>33</v>
      </c>
      <c r="S832" t="str">
        <f>_xlfn.TEXTBEFORE(Table1[[#This Row],[category &amp; sub-category]], "/")</f>
        <v>theater</v>
      </c>
      <c r="T832" t="str">
        <f>_xlfn.TEXTAFTER(Table1[[#This Row],[category &amp; sub-category]], "/")</f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Table1[[#This Row],[pledged]]/Table1[[#This Row],[goal]]</f>
        <v>1.089773429454171</v>
      </c>
      <c r="G833" t="s">
        <v>20</v>
      </c>
      <c r="H833">
        <f>IF(Table1[[#This Row],[backers_count]]&gt;0, Table1[[#This Row],[pledged]]/Table1[[#This Row],[backers_count]], 0)</f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8">
        <f>(((Table1[[#This Row],[launched_at]]/60)/60)/24)+DATE(1970,1,1)</f>
        <v>40994.208333333336</v>
      </c>
      <c r="N833">
        <v>1335675600</v>
      </c>
      <c r="O833" s="8">
        <f>(((Table1[[#This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tr">
        <f>_xlfn.TEXTBEFORE(Table1[[#This Row],[category &amp; sub-category]], "/")</f>
        <v>photography</v>
      </c>
      <c r="T833" t="str">
        <f>_xlfn.TEXTAFTER(Table1[[#This Row],[category &amp; sub-category]], "/")</f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Table1[[#This Row],[pledged]]/Table1[[#This Row],[goal]]</f>
        <v>3.1517592592592591</v>
      </c>
      <c r="G834" t="s">
        <v>20</v>
      </c>
      <c r="H834">
        <f>IF(Table1[[#This Row],[backers_count]]&gt;0, Table1[[#This Row],[pledged]]/Table1[[#This Row],[backers_count]], 0)</f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8">
        <f>(((Table1[[#This Row],[launched_at]]/60)/60)/24)+DATE(1970,1,1)</f>
        <v>42299.208333333328</v>
      </c>
      <c r="N834">
        <v>1448431200</v>
      </c>
      <c r="O834" s="8">
        <f>(((Table1[[#This Row],[deadline]]/60)/60)/24)+DATE(1970,1,1)</f>
        <v>42333.25</v>
      </c>
      <c r="P834" t="b">
        <v>1</v>
      </c>
      <c r="Q834" t="b">
        <v>0</v>
      </c>
      <c r="R834" t="s">
        <v>206</v>
      </c>
      <c r="S834" t="str">
        <f>_xlfn.TEXTBEFORE(Table1[[#This Row],[category &amp; sub-category]], "/")</f>
        <v>publishing</v>
      </c>
      <c r="T834" t="str">
        <f>_xlfn.TEXTAFTER(Table1[[#This Row],[category &amp; sub-category]], "/")</f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Table1[[#This Row],[pledged]]/Table1[[#This Row],[goal]]</f>
        <v>1.5769117647058823</v>
      </c>
      <c r="G835" t="s">
        <v>20</v>
      </c>
      <c r="H835">
        <f>IF(Table1[[#This Row],[backers_count]]&gt;0, Table1[[#This Row],[pledged]]/Table1[[#This Row],[backers_count]], 0)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8">
        <f>(((Table1[[#This Row],[launched_at]]/60)/60)/24)+DATE(1970,1,1)</f>
        <v>40588.25</v>
      </c>
      <c r="N835">
        <v>1298613600</v>
      </c>
      <c r="O835" s="8">
        <f>(((Table1[[#This Row],[deadline]]/60)/60)/24)+DATE(1970,1,1)</f>
        <v>40599.25</v>
      </c>
      <c r="P835" t="b">
        <v>0</v>
      </c>
      <c r="Q835" t="b">
        <v>0</v>
      </c>
      <c r="R835" t="s">
        <v>206</v>
      </c>
      <c r="S835" t="str">
        <f>_xlfn.TEXTBEFORE(Table1[[#This Row],[category &amp; sub-category]], "/")</f>
        <v>publishing</v>
      </c>
      <c r="T835" t="str">
        <f>_xlfn.TEXTAFTER(Table1[[#This Row],[category &amp; sub-category]], "/")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Table1[[#This Row],[pledged]]/Table1[[#This Row],[goal]]</f>
        <v>1.5380821917808218</v>
      </c>
      <c r="G836" t="s">
        <v>20</v>
      </c>
      <c r="H836">
        <f>IF(Table1[[#This Row],[backers_count]]&gt;0, Table1[[#This Row],[pledged]]/Table1[[#This Row],[backers_count]], 0)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8">
        <f>(((Table1[[#This Row],[launched_at]]/60)/60)/24)+DATE(1970,1,1)</f>
        <v>41448.208333333336</v>
      </c>
      <c r="N836">
        <v>1372482000</v>
      </c>
      <c r="O836" s="8">
        <f>(((Table1[[#This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tr">
        <f>_xlfn.TEXTBEFORE(Table1[[#This Row],[category &amp; sub-category]], "/")</f>
        <v>theater</v>
      </c>
      <c r="T836" t="str">
        <f>_xlfn.TEXTAFTER(Table1[[#This Row],[category &amp; sub-category]], "/")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Table1[[#This Row],[pledged]]/Table1[[#This Row],[goal]]</f>
        <v>0.89738979118329465</v>
      </c>
      <c r="G837" t="s">
        <v>14</v>
      </c>
      <c r="H837">
        <f>IF(Table1[[#This Row],[backers_count]]&gt;0, Table1[[#This Row],[pledged]]/Table1[[#This Row],[backers_count]], 0)</f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8">
        <f>(((Table1[[#This Row],[launched_at]]/60)/60)/24)+DATE(1970,1,1)</f>
        <v>42063.25</v>
      </c>
      <c r="N837">
        <v>1425621600</v>
      </c>
      <c r="O837" s="8">
        <f>(((Table1[[#This Row],[deadline]]/60)/60)/24)+DATE(1970,1,1)</f>
        <v>42069.25</v>
      </c>
      <c r="P837" t="b">
        <v>0</v>
      </c>
      <c r="Q837" t="b">
        <v>0</v>
      </c>
      <c r="R837" t="s">
        <v>28</v>
      </c>
      <c r="S837" t="str">
        <f>_xlfn.TEXTBEFORE(Table1[[#This Row],[category &amp; sub-category]], "/")</f>
        <v>technology</v>
      </c>
      <c r="T837" t="str">
        <f>_xlfn.TEXTAFTER(Table1[[#This Row],[category &amp; sub-category]], "/")</f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Table1[[#This Row],[pledged]]/Table1[[#This Row],[goal]]</f>
        <v>0.75135802469135804</v>
      </c>
      <c r="G838" t="s">
        <v>14</v>
      </c>
      <c r="H838">
        <f>IF(Table1[[#This Row],[backers_count]]&gt;0, Table1[[#This Row],[pledged]]/Table1[[#This Row],[backers_count]], 0)</f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8">
        <f>(((Table1[[#This Row],[launched_at]]/60)/60)/24)+DATE(1970,1,1)</f>
        <v>40214.25</v>
      </c>
      <c r="N838">
        <v>1266300000</v>
      </c>
      <c r="O838" s="8">
        <f>(((Table1[[#This Row],[deadline]]/60)/60)/24)+DATE(1970,1,1)</f>
        <v>40225.25</v>
      </c>
      <c r="P838" t="b">
        <v>0</v>
      </c>
      <c r="Q838" t="b">
        <v>0</v>
      </c>
      <c r="R838" t="s">
        <v>60</v>
      </c>
      <c r="S838" t="str">
        <f>_xlfn.TEXTBEFORE(Table1[[#This Row],[category &amp; sub-category]], "/")</f>
        <v>music</v>
      </c>
      <c r="T838" t="str">
        <f>_xlfn.TEXTAFTER(Table1[[#This Row],[category &amp; sub-category]], "/")</f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Table1[[#This Row],[pledged]]/Table1[[#This Row],[goal]]</f>
        <v>8.5288135593220336</v>
      </c>
      <c r="G839" t="s">
        <v>20</v>
      </c>
      <c r="H839">
        <f>IF(Table1[[#This Row],[backers_count]]&gt;0, Table1[[#This Row],[pledged]]/Table1[[#This Row],[backers_count]], 0)</f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8">
        <f>(((Table1[[#This Row],[launched_at]]/60)/60)/24)+DATE(1970,1,1)</f>
        <v>40629.208333333336</v>
      </c>
      <c r="N839">
        <v>1305867600</v>
      </c>
      <c r="O839" s="8">
        <f>(((Table1[[#This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tr">
        <f>_xlfn.TEXTBEFORE(Table1[[#This Row],[category &amp; sub-category]], "/")</f>
        <v>music</v>
      </c>
      <c r="T839" t="str">
        <f>_xlfn.TEXTAFTER(Table1[[#This Row],[category &amp; sub-category]], "/")</f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Table1[[#This Row],[pledged]]/Table1[[#This Row],[goal]]</f>
        <v>1.3890625000000001</v>
      </c>
      <c r="G840" t="s">
        <v>20</v>
      </c>
      <c r="H840">
        <f>IF(Table1[[#This Row],[backers_count]]&gt;0, Table1[[#This Row],[pledged]]/Table1[[#This Row],[backers_count]], 0)</f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8">
        <f>(((Table1[[#This Row],[launched_at]]/60)/60)/24)+DATE(1970,1,1)</f>
        <v>43370.208333333328</v>
      </c>
      <c r="N840">
        <v>1538802000</v>
      </c>
      <c r="O840" s="8">
        <f>(((Table1[[#This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tr">
        <f>_xlfn.TEXTBEFORE(Table1[[#This Row],[category &amp; sub-category]], "/")</f>
        <v>theater</v>
      </c>
      <c r="T840" t="str">
        <f>_xlfn.TEXTAFTER(Table1[[#This Row],[category &amp; sub-category]], "/")</f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Table1[[#This Row],[pledged]]/Table1[[#This Row],[goal]]</f>
        <v>1.9018181818181819</v>
      </c>
      <c r="G841" t="s">
        <v>20</v>
      </c>
      <c r="H841">
        <f>IF(Table1[[#This Row],[backers_count]]&gt;0, Table1[[#This Row],[pledged]]/Table1[[#This Row],[backers_count]], 0)</f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8">
        <f>(((Table1[[#This Row],[launched_at]]/60)/60)/24)+DATE(1970,1,1)</f>
        <v>41715.208333333336</v>
      </c>
      <c r="N841">
        <v>1398920400</v>
      </c>
      <c r="O841" s="8">
        <f>(((Table1[[#This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tr">
        <f>_xlfn.TEXTBEFORE(Table1[[#This Row],[category &amp; sub-category]], "/")</f>
        <v>film &amp; video</v>
      </c>
      <c r="T841" t="str">
        <f>_xlfn.TEXTAFTER(Table1[[#This Row],[category &amp; sub-category]], "/")</f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Table1[[#This Row],[pledged]]/Table1[[#This Row],[goal]]</f>
        <v>1.0024333619948409</v>
      </c>
      <c r="G842" t="s">
        <v>20</v>
      </c>
      <c r="H842">
        <f>IF(Table1[[#This Row],[backers_count]]&gt;0, Table1[[#This Row],[pledged]]/Table1[[#This Row],[backers_count]], 0)</f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8">
        <f>(((Table1[[#This Row],[launched_at]]/60)/60)/24)+DATE(1970,1,1)</f>
        <v>41836.208333333336</v>
      </c>
      <c r="N842">
        <v>1405659600</v>
      </c>
      <c r="O842" s="8">
        <f>(((Table1[[#This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tr">
        <f>_xlfn.TEXTBEFORE(Table1[[#This Row],[category &amp; sub-category]], "/")</f>
        <v>theater</v>
      </c>
      <c r="T842" t="str">
        <f>_xlfn.TEXTAFTER(Table1[[#This Row],[category &amp; sub-category]], "/")</f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Table1[[#This Row],[pledged]]/Table1[[#This Row],[goal]]</f>
        <v>1.4275824175824177</v>
      </c>
      <c r="G843" t="s">
        <v>20</v>
      </c>
      <c r="H843">
        <f>IF(Table1[[#This Row],[backers_count]]&gt;0, Table1[[#This Row],[pledged]]/Table1[[#This Row],[backers_count]], 0)</f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8">
        <f>(((Table1[[#This Row],[launched_at]]/60)/60)/24)+DATE(1970,1,1)</f>
        <v>42419.25</v>
      </c>
      <c r="N843">
        <v>1457244000</v>
      </c>
      <c r="O843" s="8">
        <f>(((Table1[[#This Row],[deadline]]/60)/60)/24)+DATE(1970,1,1)</f>
        <v>42435.25</v>
      </c>
      <c r="P843" t="b">
        <v>0</v>
      </c>
      <c r="Q843" t="b">
        <v>0</v>
      </c>
      <c r="R843" t="s">
        <v>28</v>
      </c>
      <c r="S843" t="str">
        <f>_xlfn.TEXTBEFORE(Table1[[#This Row],[category &amp; sub-category]], "/")</f>
        <v>technology</v>
      </c>
      <c r="T843" t="str">
        <f>_xlfn.TEXTAFTER(Table1[[#This Row],[category &amp; sub-category]], "/")</f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Table1[[#This Row],[pledged]]/Table1[[#This Row],[goal]]</f>
        <v>5.6313333333333331</v>
      </c>
      <c r="G844" t="s">
        <v>20</v>
      </c>
      <c r="H844">
        <f>IF(Table1[[#This Row],[backers_count]]&gt;0, Table1[[#This Row],[pledged]]/Table1[[#This Row],[backers_count]], 0)</f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8">
        <f>(((Table1[[#This Row],[launched_at]]/60)/60)/24)+DATE(1970,1,1)</f>
        <v>43266.208333333328</v>
      </c>
      <c r="N844">
        <v>1529298000</v>
      </c>
      <c r="O844" s="8">
        <f>(((Table1[[#This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tr">
        <f>_xlfn.TEXTBEFORE(Table1[[#This Row],[category &amp; sub-category]], "/")</f>
        <v>technology</v>
      </c>
      <c r="T844" t="str">
        <f>_xlfn.TEXTAFTER(Table1[[#This Row],[category &amp; sub-category]], "/")</f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Table1[[#This Row],[pledged]]/Table1[[#This Row],[goal]]</f>
        <v>0.30715909090909088</v>
      </c>
      <c r="G845" t="s">
        <v>14</v>
      </c>
      <c r="H845">
        <f>IF(Table1[[#This Row],[backers_count]]&gt;0, Table1[[#This Row],[pledged]]/Table1[[#This Row],[backers_count]], 0)</f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8">
        <f>(((Table1[[#This Row],[launched_at]]/60)/60)/24)+DATE(1970,1,1)</f>
        <v>43338.208333333328</v>
      </c>
      <c r="N845">
        <v>1535778000</v>
      </c>
      <c r="O845" s="8">
        <f>(((Table1[[#This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tr">
        <f>_xlfn.TEXTBEFORE(Table1[[#This Row],[category &amp; sub-category]], "/")</f>
        <v>photography</v>
      </c>
      <c r="T845" t="str">
        <f>_xlfn.TEXTAFTER(Table1[[#This Row],[category &amp; sub-category]], "/")</f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Table1[[#This Row],[pledged]]/Table1[[#This Row],[goal]]</f>
        <v>0.99397727272727276</v>
      </c>
      <c r="G846" t="s">
        <v>74</v>
      </c>
      <c r="H846">
        <f>IF(Table1[[#This Row],[backers_count]]&gt;0, Table1[[#This Row],[pledged]]/Table1[[#This Row],[backers_count]], 0)</f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8">
        <f>(((Table1[[#This Row],[launched_at]]/60)/60)/24)+DATE(1970,1,1)</f>
        <v>40930.25</v>
      </c>
      <c r="N846">
        <v>1327471200</v>
      </c>
      <c r="O846" s="8">
        <f>(((Table1[[#This Row],[deadline]]/60)/60)/24)+DATE(1970,1,1)</f>
        <v>40933.25</v>
      </c>
      <c r="P846" t="b">
        <v>0</v>
      </c>
      <c r="Q846" t="b">
        <v>0</v>
      </c>
      <c r="R846" t="s">
        <v>42</v>
      </c>
      <c r="S846" t="str">
        <f>_xlfn.TEXTBEFORE(Table1[[#This Row],[category &amp; sub-category]], "/")</f>
        <v>film &amp; video</v>
      </c>
      <c r="T846" t="str">
        <f>_xlfn.TEXTAFTER(Table1[[#This Row],[category &amp; sub-category]], "/")</f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Table1[[#This Row],[pledged]]/Table1[[#This Row],[goal]]</f>
        <v>1.9754935622317598</v>
      </c>
      <c r="G847" t="s">
        <v>20</v>
      </c>
      <c r="H847">
        <f>IF(Table1[[#This Row],[backers_count]]&gt;0, Table1[[#This Row],[pledged]]/Table1[[#This Row],[backers_count]], 0)</f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8">
        <f>(((Table1[[#This Row],[launched_at]]/60)/60)/24)+DATE(1970,1,1)</f>
        <v>43235.208333333328</v>
      </c>
      <c r="N847">
        <v>1529557200</v>
      </c>
      <c r="O847" s="8">
        <f>(((Table1[[#This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tr">
        <f>_xlfn.TEXTBEFORE(Table1[[#This Row],[category &amp; sub-category]], "/")</f>
        <v>technology</v>
      </c>
      <c r="T847" t="str">
        <f>_xlfn.TEXTAFTER(Table1[[#This Row],[category &amp; sub-category]], "/")</f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Table1[[#This Row],[pledged]]/Table1[[#This Row],[goal]]</f>
        <v>5.085</v>
      </c>
      <c r="G848" t="s">
        <v>20</v>
      </c>
      <c r="H848">
        <f>IF(Table1[[#This Row],[backers_count]]&gt;0, Table1[[#This Row],[pledged]]/Table1[[#This Row],[backers_count]], 0)</f>
        <v>105.9375</v>
      </c>
      <c r="I848">
        <v>48</v>
      </c>
      <c r="J848" t="s">
        <v>21</v>
      </c>
      <c r="K848" t="s">
        <v>22</v>
      </c>
      <c r="L848">
        <v>1532149200</v>
      </c>
      <c r="M848" s="8">
        <f>(((Table1[[#This Row],[launched_at]]/60)/60)/24)+DATE(1970,1,1)</f>
        <v>43302.208333333328</v>
      </c>
      <c r="N848">
        <v>1535259600</v>
      </c>
      <c r="O848" s="8">
        <f>(((Table1[[#This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tr">
        <f>_xlfn.TEXTBEFORE(Table1[[#This Row],[category &amp; sub-category]], "/")</f>
        <v>technology</v>
      </c>
      <c r="T848" t="str">
        <f>_xlfn.TEXTAFTER(Table1[[#This Row],[category &amp; sub-category]], "/")</f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Table1[[#This Row],[pledged]]/Table1[[#This Row],[goal]]</f>
        <v>2.3774468085106384</v>
      </c>
      <c r="G849" t="s">
        <v>20</v>
      </c>
      <c r="H849">
        <f>IF(Table1[[#This Row],[backers_count]]&gt;0, Table1[[#This Row],[pledged]]/Table1[[#This Row],[backers_count]], 0)</f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8">
        <f>(((Table1[[#This Row],[launched_at]]/60)/60)/24)+DATE(1970,1,1)</f>
        <v>43107.25</v>
      </c>
      <c r="N849">
        <v>1515564000</v>
      </c>
      <c r="O849" s="8">
        <f>(((Table1[[#This Row],[deadline]]/60)/60)/24)+DATE(1970,1,1)</f>
        <v>43110.25</v>
      </c>
      <c r="P849" t="b">
        <v>0</v>
      </c>
      <c r="Q849" t="b">
        <v>0</v>
      </c>
      <c r="R849" t="s">
        <v>17</v>
      </c>
      <c r="S849" t="str">
        <f>_xlfn.TEXTBEFORE(Table1[[#This Row],[category &amp; sub-category]], "/")</f>
        <v>food</v>
      </c>
      <c r="T849" t="str">
        <f>_xlfn.TEXTAFTER(Table1[[#This Row],[category &amp; sub-category]], "/")</f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Table1[[#This Row],[pledged]]/Table1[[#This Row],[goal]]</f>
        <v>3.3846875000000001</v>
      </c>
      <c r="G850" t="s">
        <v>20</v>
      </c>
      <c r="H850">
        <f>IF(Table1[[#This Row],[backers_count]]&gt;0, Table1[[#This Row],[pledged]]/Table1[[#This Row],[backers_count]], 0)</f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8">
        <f>(((Table1[[#This Row],[launched_at]]/60)/60)/24)+DATE(1970,1,1)</f>
        <v>40341.208333333336</v>
      </c>
      <c r="N850">
        <v>1277096400</v>
      </c>
      <c r="O850" s="8">
        <f>(((Table1[[#This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tr">
        <f>_xlfn.TEXTBEFORE(Table1[[#This Row],[category &amp; sub-category]], "/")</f>
        <v>film &amp; video</v>
      </c>
      <c r="T850" t="str">
        <f>_xlfn.TEXTAFTER(Table1[[#This Row],[category &amp; sub-category]], "/")</f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Table1[[#This Row],[pledged]]/Table1[[#This Row],[goal]]</f>
        <v>1.3308955223880596</v>
      </c>
      <c r="G851" t="s">
        <v>20</v>
      </c>
      <c r="H851">
        <f>IF(Table1[[#This Row],[backers_count]]&gt;0, Table1[[#This Row],[pledged]]/Table1[[#This Row],[backers_count]], 0)</f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8">
        <f>(((Table1[[#This Row],[launched_at]]/60)/60)/24)+DATE(1970,1,1)</f>
        <v>40948.25</v>
      </c>
      <c r="N851">
        <v>1329026400</v>
      </c>
      <c r="O851" s="8">
        <f>(((Table1[[#This Row],[deadline]]/60)/60)/24)+DATE(1970,1,1)</f>
        <v>40951.25</v>
      </c>
      <c r="P851" t="b">
        <v>0</v>
      </c>
      <c r="Q851" t="b">
        <v>1</v>
      </c>
      <c r="R851" t="s">
        <v>60</v>
      </c>
      <c r="S851" t="str">
        <f>_xlfn.TEXTBEFORE(Table1[[#This Row],[category &amp; sub-category]], "/")</f>
        <v>music</v>
      </c>
      <c r="T851" t="str">
        <f>_xlfn.TEXTAFTER(Table1[[#This Row],[category &amp; sub-category]], "/")</f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Table1[[#This Row],[pledged]]/Table1[[#This Row],[goal]]</f>
        <v>0.01</v>
      </c>
      <c r="G852" t="s">
        <v>14</v>
      </c>
      <c r="H852">
        <f>IF(Table1[[#This Row],[backers_count]]&gt;0, Table1[[#This Row],[pledged]]/Table1[[#This Row],[backers_count]], 0)</f>
        <v>1</v>
      </c>
      <c r="I852">
        <v>1</v>
      </c>
      <c r="J852" t="s">
        <v>21</v>
      </c>
      <c r="K852" t="s">
        <v>22</v>
      </c>
      <c r="L852">
        <v>1321682400</v>
      </c>
      <c r="M852" s="8">
        <f>(((Table1[[#This Row],[launched_at]]/60)/60)/24)+DATE(1970,1,1)</f>
        <v>40866.25</v>
      </c>
      <c r="N852">
        <v>1322978400</v>
      </c>
      <c r="O852" s="8">
        <f>(((Table1[[#This Row],[deadline]]/60)/60)/24)+DATE(1970,1,1)</f>
        <v>40881.25</v>
      </c>
      <c r="P852" t="b">
        <v>1</v>
      </c>
      <c r="Q852" t="b">
        <v>0</v>
      </c>
      <c r="R852" t="s">
        <v>23</v>
      </c>
      <c r="S852" t="str">
        <f>_xlfn.TEXTBEFORE(Table1[[#This Row],[category &amp; sub-category]], "/")</f>
        <v>music</v>
      </c>
      <c r="T852" t="str">
        <f>_xlfn.TEXTAFTER(Table1[[#This Row],[category &amp; sub-category]], "/")</f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Table1[[#This Row],[pledged]]/Table1[[#This Row],[goal]]</f>
        <v>2.0779999999999998</v>
      </c>
      <c r="G853" t="s">
        <v>20</v>
      </c>
      <c r="H853">
        <f>IF(Table1[[#This Row],[backers_count]]&gt;0, Table1[[#This Row],[pledged]]/Table1[[#This Row],[backers_count]], 0)</f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8">
        <f>(((Table1[[#This Row],[launched_at]]/60)/60)/24)+DATE(1970,1,1)</f>
        <v>41031.208333333336</v>
      </c>
      <c r="N853">
        <v>1338786000</v>
      </c>
      <c r="O853" s="8">
        <f>(((Table1[[#This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tr">
        <f>_xlfn.TEXTBEFORE(Table1[[#This Row],[category &amp; sub-category]], "/")</f>
        <v>music</v>
      </c>
      <c r="T853" t="str">
        <f>_xlfn.TEXTAFTER(Table1[[#This Row],[category &amp; sub-category]], "/")</f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Table1[[#This Row],[pledged]]/Table1[[#This Row],[goal]]</f>
        <v>0.51122448979591839</v>
      </c>
      <c r="G854" t="s">
        <v>14</v>
      </c>
      <c r="H854">
        <f>IF(Table1[[#This Row],[backers_count]]&gt;0, Table1[[#This Row],[pledged]]/Table1[[#This Row],[backers_count]], 0)</f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8">
        <f>(((Table1[[#This Row],[launched_at]]/60)/60)/24)+DATE(1970,1,1)</f>
        <v>40740.208333333336</v>
      </c>
      <c r="N854">
        <v>1311656400</v>
      </c>
      <c r="O854" s="8">
        <f>(((Table1[[#This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tr">
        <f>_xlfn.TEXTBEFORE(Table1[[#This Row],[category &amp; sub-category]], "/")</f>
        <v>games</v>
      </c>
      <c r="T854" t="str">
        <f>_xlfn.TEXTAFTER(Table1[[#This Row],[category &amp; sub-category]], "/")</f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Table1[[#This Row],[pledged]]/Table1[[#This Row],[goal]]</f>
        <v>6.5205847953216374</v>
      </c>
      <c r="G855" t="s">
        <v>20</v>
      </c>
      <c r="H855">
        <f>IF(Table1[[#This Row],[backers_count]]&gt;0, Table1[[#This Row],[pledged]]/Table1[[#This Row],[backers_count]], 0)</f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8">
        <f>(((Table1[[#This Row],[launched_at]]/60)/60)/24)+DATE(1970,1,1)</f>
        <v>40714.208333333336</v>
      </c>
      <c r="N855">
        <v>1308978000</v>
      </c>
      <c r="O855" s="8">
        <f>(((Table1[[#This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tr">
        <f>_xlfn.TEXTBEFORE(Table1[[#This Row],[category &amp; sub-category]], "/")</f>
        <v>music</v>
      </c>
      <c r="T855" t="str">
        <f>_xlfn.TEXTAFTER(Table1[[#This Row],[category &amp; sub-category]], "/")</f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Table1[[#This Row],[pledged]]/Table1[[#This Row],[goal]]</f>
        <v>1.1363099415204678</v>
      </c>
      <c r="G856" t="s">
        <v>20</v>
      </c>
      <c r="H856">
        <f>IF(Table1[[#This Row],[backers_count]]&gt;0, Table1[[#This Row],[pledged]]/Table1[[#This Row],[backers_count]], 0)</f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8">
        <f>(((Table1[[#This Row],[launched_at]]/60)/60)/24)+DATE(1970,1,1)</f>
        <v>43787.25</v>
      </c>
      <c r="N856">
        <v>1576389600</v>
      </c>
      <c r="O856" s="8">
        <f>(((Table1[[#This Row],[deadline]]/60)/60)/24)+DATE(1970,1,1)</f>
        <v>43814.25</v>
      </c>
      <c r="P856" t="b">
        <v>0</v>
      </c>
      <c r="Q856" t="b">
        <v>0</v>
      </c>
      <c r="R856" t="s">
        <v>119</v>
      </c>
      <c r="S856" t="str">
        <f>_xlfn.TEXTBEFORE(Table1[[#This Row],[category &amp; sub-category]], "/")</f>
        <v>publishing</v>
      </c>
      <c r="T856" t="str">
        <f>_xlfn.TEXTAFTER(Table1[[#This Row],[category &amp; sub-category]], "/")</f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Table1[[#This Row],[pledged]]/Table1[[#This Row],[goal]]</f>
        <v>1.0237606837606839</v>
      </c>
      <c r="G857" t="s">
        <v>20</v>
      </c>
      <c r="H857">
        <f>IF(Table1[[#This Row],[backers_count]]&gt;0, Table1[[#This Row],[pledged]]/Table1[[#This Row],[backers_count]], 0)</f>
        <v>53</v>
      </c>
      <c r="I857">
        <v>452</v>
      </c>
      <c r="J857" t="s">
        <v>26</v>
      </c>
      <c r="K857" t="s">
        <v>27</v>
      </c>
      <c r="L857">
        <v>1308373200</v>
      </c>
      <c r="M857" s="8">
        <f>(((Table1[[#This Row],[launched_at]]/60)/60)/24)+DATE(1970,1,1)</f>
        <v>40712.208333333336</v>
      </c>
      <c r="N857">
        <v>1311051600</v>
      </c>
      <c r="O857" s="8">
        <f>(((Table1[[#This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tr">
        <f>_xlfn.TEXTBEFORE(Table1[[#This Row],[category &amp; sub-category]], "/")</f>
        <v>theater</v>
      </c>
      <c r="T857" t="str">
        <f>_xlfn.TEXTAFTER(Table1[[#This Row],[category &amp; sub-category]], "/")</f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Table1[[#This Row],[pledged]]/Table1[[#This Row],[goal]]</f>
        <v>3.5658333333333334</v>
      </c>
      <c r="G858" t="s">
        <v>20</v>
      </c>
      <c r="H858">
        <f>IF(Table1[[#This Row],[backers_count]]&gt;0, Table1[[#This Row],[pledged]]/Table1[[#This Row],[backers_count]], 0)</f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8">
        <f>(((Table1[[#This Row],[launched_at]]/60)/60)/24)+DATE(1970,1,1)</f>
        <v>41023.208333333336</v>
      </c>
      <c r="N858">
        <v>1336712400</v>
      </c>
      <c r="O858" s="8">
        <f>(((Table1[[#This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tr">
        <f>_xlfn.TEXTBEFORE(Table1[[#This Row],[category &amp; sub-category]], "/")</f>
        <v>food</v>
      </c>
      <c r="T858" t="str">
        <f>_xlfn.TEXTAFTER(Table1[[#This Row],[category &amp; sub-category]], "/")</f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Table1[[#This Row],[pledged]]/Table1[[#This Row],[goal]]</f>
        <v>1.3986792452830188</v>
      </c>
      <c r="G859" t="s">
        <v>20</v>
      </c>
      <c r="H859">
        <f>IF(Table1[[#This Row],[backers_count]]&gt;0, Table1[[#This Row],[pledged]]/Table1[[#This Row],[backers_count]], 0)</f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8">
        <f>(((Table1[[#This Row],[launched_at]]/60)/60)/24)+DATE(1970,1,1)</f>
        <v>40944.25</v>
      </c>
      <c r="N859">
        <v>1330408800</v>
      </c>
      <c r="O859" s="8">
        <f>(((Table1[[#This Row],[deadline]]/60)/60)/24)+DATE(1970,1,1)</f>
        <v>40967.25</v>
      </c>
      <c r="P859" t="b">
        <v>1</v>
      </c>
      <c r="Q859" t="b">
        <v>0</v>
      </c>
      <c r="R859" t="s">
        <v>100</v>
      </c>
      <c r="S859" t="str">
        <f>_xlfn.TEXTBEFORE(Table1[[#This Row],[category &amp; sub-category]], "/")</f>
        <v>film &amp; video</v>
      </c>
      <c r="T859" t="str">
        <f>_xlfn.TEXTAFTER(Table1[[#This Row],[category &amp; sub-category]], "/")</f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Table1[[#This Row],[pledged]]/Table1[[#This Row],[goal]]</f>
        <v>0.69450000000000001</v>
      </c>
      <c r="G860" t="s">
        <v>14</v>
      </c>
      <c r="H860">
        <f>IF(Table1[[#This Row],[backers_count]]&gt;0, Table1[[#This Row],[pledged]]/Table1[[#This Row],[backers_count]], 0)</f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8">
        <f>(((Table1[[#This Row],[launched_at]]/60)/60)/24)+DATE(1970,1,1)</f>
        <v>43211.208333333328</v>
      </c>
      <c r="N860">
        <v>1524891600</v>
      </c>
      <c r="O860" s="8">
        <f>(((Table1[[#This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tr">
        <f>_xlfn.TEXTBEFORE(Table1[[#This Row],[category &amp; sub-category]], "/")</f>
        <v>food</v>
      </c>
      <c r="T860" t="str">
        <f>_xlfn.TEXTAFTER(Table1[[#This Row],[category &amp; sub-category]], "/")</f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Table1[[#This Row],[pledged]]/Table1[[#This Row],[goal]]</f>
        <v>0.35534246575342465</v>
      </c>
      <c r="G861" t="s">
        <v>14</v>
      </c>
      <c r="H861">
        <f>IF(Table1[[#This Row],[backers_count]]&gt;0, Table1[[#This Row],[pledged]]/Table1[[#This Row],[backers_count]], 0)</f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8">
        <f>(((Table1[[#This Row],[launched_at]]/60)/60)/24)+DATE(1970,1,1)</f>
        <v>41334.25</v>
      </c>
      <c r="N861">
        <v>1363669200</v>
      </c>
      <c r="O861" s="8">
        <f>(((Table1[[#This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tr">
        <f>_xlfn.TEXTBEFORE(Table1[[#This Row],[category &amp; sub-category]], "/")</f>
        <v>theater</v>
      </c>
      <c r="T861" t="str">
        <f>_xlfn.TEXTAFTER(Table1[[#This Row],[category &amp; sub-category]], "/")</f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Table1[[#This Row],[pledged]]/Table1[[#This Row],[goal]]</f>
        <v>2.5165000000000002</v>
      </c>
      <c r="G862" t="s">
        <v>20</v>
      </c>
      <c r="H862">
        <f>IF(Table1[[#This Row],[backers_count]]&gt;0, Table1[[#This Row],[pledged]]/Table1[[#This Row],[backers_count]], 0)</f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8">
        <f>(((Table1[[#This Row],[launched_at]]/60)/60)/24)+DATE(1970,1,1)</f>
        <v>43515.25</v>
      </c>
      <c r="N862">
        <v>1551420000</v>
      </c>
      <c r="O862" s="8">
        <f>(((Table1[[#This Row],[deadline]]/60)/60)/24)+DATE(1970,1,1)</f>
        <v>43525.25</v>
      </c>
      <c r="P862" t="b">
        <v>0</v>
      </c>
      <c r="Q862" t="b">
        <v>1</v>
      </c>
      <c r="R862" t="s">
        <v>65</v>
      </c>
      <c r="S862" t="str">
        <f>_xlfn.TEXTBEFORE(Table1[[#This Row],[category &amp; sub-category]], "/")</f>
        <v>technology</v>
      </c>
      <c r="T862" t="str">
        <f>_xlfn.TEXTAFTER(Table1[[#This Row],[category &amp; sub-category]], "/")</f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Table1[[#This Row],[pledged]]/Table1[[#This Row],[goal]]</f>
        <v>1.0587500000000001</v>
      </c>
      <c r="G863" t="s">
        <v>20</v>
      </c>
      <c r="H863">
        <f>IF(Table1[[#This Row],[backers_count]]&gt;0, Table1[[#This Row],[pledged]]/Table1[[#This Row],[backers_count]], 0)</f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8">
        <f>(((Table1[[#This Row],[launched_at]]/60)/60)/24)+DATE(1970,1,1)</f>
        <v>40258.208333333336</v>
      </c>
      <c r="N863">
        <v>1269838800</v>
      </c>
      <c r="O863" s="8">
        <f>(((Table1[[#This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tr">
        <f>_xlfn.TEXTBEFORE(Table1[[#This Row],[category &amp; sub-category]], "/")</f>
        <v>theater</v>
      </c>
      <c r="T863" t="str">
        <f>_xlfn.TEXTAFTER(Table1[[#This Row],[category &amp; sub-category]], "/")</f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Table1[[#This Row],[pledged]]/Table1[[#This Row],[goal]]</f>
        <v>1.8742857142857143</v>
      </c>
      <c r="G864" t="s">
        <v>20</v>
      </c>
      <c r="H864">
        <f>IF(Table1[[#This Row],[backers_count]]&gt;0, Table1[[#This Row],[pledged]]/Table1[[#This Row],[backers_count]], 0)</f>
        <v>77.17647058823529</v>
      </c>
      <c r="I864">
        <v>85</v>
      </c>
      <c r="J864" t="s">
        <v>21</v>
      </c>
      <c r="K864" t="s">
        <v>22</v>
      </c>
      <c r="L864">
        <v>1312174800</v>
      </c>
      <c r="M864" s="8">
        <f>(((Table1[[#This Row],[launched_at]]/60)/60)/24)+DATE(1970,1,1)</f>
        <v>40756.208333333336</v>
      </c>
      <c r="N864">
        <v>1312520400</v>
      </c>
      <c r="O864" s="8">
        <f>(((Table1[[#This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tr">
        <f>_xlfn.TEXTBEFORE(Table1[[#This Row],[category &amp; sub-category]], "/")</f>
        <v>theater</v>
      </c>
      <c r="T864" t="str">
        <f>_xlfn.TEXTAFTER(Table1[[#This Row],[category &amp; sub-category]], "/")</f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Table1[[#This Row],[pledged]]/Table1[[#This Row],[goal]]</f>
        <v>3.8678571428571429</v>
      </c>
      <c r="G865" t="s">
        <v>20</v>
      </c>
      <c r="H865">
        <f>IF(Table1[[#This Row],[backers_count]]&gt;0, Table1[[#This Row],[pledged]]/Table1[[#This Row],[backers_count]], 0)</f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8">
        <f>(((Table1[[#This Row],[launched_at]]/60)/60)/24)+DATE(1970,1,1)</f>
        <v>42172.208333333328</v>
      </c>
      <c r="N865">
        <v>1436504400</v>
      </c>
      <c r="O865" s="8">
        <f>(((Table1[[#This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tr">
        <f>_xlfn.TEXTBEFORE(Table1[[#This Row],[category &amp; sub-category]], "/")</f>
        <v>film &amp; video</v>
      </c>
      <c r="T865" t="str">
        <f>_xlfn.TEXTAFTER(Table1[[#This Row],[category &amp; sub-category]], "/")</f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Table1[[#This Row],[pledged]]/Table1[[#This Row],[goal]]</f>
        <v>3.4707142857142856</v>
      </c>
      <c r="G866" t="s">
        <v>20</v>
      </c>
      <c r="H866">
        <f>IF(Table1[[#This Row],[backers_count]]&gt;0, Table1[[#This Row],[pledged]]/Table1[[#This Row],[backers_count]], 0)</f>
        <v>97.18</v>
      </c>
      <c r="I866">
        <v>150</v>
      </c>
      <c r="J866" t="s">
        <v>21</v>
      </c>
      <c r="K866" t="s">
        <v>22</v>
      </c>
      <c r="L866">
        <v>1471582800</v>
      </c>
      <c r="M866" s="8">
        <f>(((Table1[[#This Row],[launched_at]]/60)/60)/24)+DATE(1970,1,1)</f>
        <v>42601.208333333328</v>
      </c>
      <c r="N866">
        <v>1472014800</v>
      </c>
      <c r="O866" s="8">
        <f>(((Table1[[#This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tr">
        <f>_xlfn.TEXTBEFORE(Table1[[#This Row],[category &amp; sub-category]], "/")</f>
        <v>film &amp; video</v>
      </c>
      <c r="T866" t="str">
        <f>_xlfn.TEXTAFTER(Table1[[#This Row],[category &amp; sub-category]], "/")</f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Table1[[#This Row],[pledged]]/Table1[[#This Row],[goal]]</f>
        <v>1.8582098765432098</v>
      </c>
      <c r="G867" t="s">
        <v>20</v>
      </c>
      <c r="H867">
        <f>IF(Table1[[#This Row],[backers_count]]&gt;0, Table1[[#This Row],[pledged]]/Table1[[#This Row],[backers_count]], 0)</f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8">
        <f>(((Table1[[#This Row],[launched_at]]/60)/60)/24)+DATE(1970,1,1)</f>
        <v>41897.208333333336</v>
      </c>
      <c r="N867">
        <v>1411534800</v>
      </c>
      <c r="O867" s="8">
        <f>(((Table1[[#This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tr">
        <f>_xlfn.TEXTBEFORE(Table1[[#This Row],[category &amp; sub-category]], "/")</f>
        <v>theater</v>
      </c>
      <c r="T867" t="str">
        <f>_xlfn.TEXTAFTER(Table1[[#This Row],[category &amp; sub-category]], "/")</f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Table1[[#This Row],[pledged]]/Table1[[#This Row],[goal]]</f>
        <v>0.43241247264770238</v>
      </c>
      <c r="G868" t="s">
        <v>74</v>
      </c>
      <c r="H868">
        <f>IF(Table1[[#This Row],[backers_count]]&gt;0, Table1[[#This Row],[pledged]]/Table1[[#This Row],[backers_count]], 0)</f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8">
        <f>(((Table1[[#This Row],[launched_at]]/60)/60)/24)+DATE(1970,1,1)</f>
        <v>40671.208333333336</v>
      </c>
      <c r="N868">
        <v>1304917200</v>
      </c>
      <c r="O868" s="8">
        <f>(((Table1[[#This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tr">
        <f>_xlfn.TEXTBEFORE(Table1[[#This Row],[category &amp; sub-category]], "/")</f>
        <v>photography</v>
      </c>
      <c r="T868" t="str">
        <f>_xlfn.TEXTAFTER(Table1[[#This Row],[category &amp; sub-category]], "/")</f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Table1[[#This Row],[pledged]]/Table1[[#This Row],[goal]]</f>
        <v>1.6243749999999999</v>
      </c>
      <c r="G869" t="s">
        <v>20</v>
      </c>
      <c r="H869">
        <f>IF(Table1[[#This Row],[backers_count]]&gt;0, Table1[[#This Row],[pledged]]/Table1[[#This Row],[backers_count]], 0)</f>
        <v>25.99</v>
      </c>
      <c r="I869">
        <v>300</v>
      </c>
      <c r="J869" t="s">
        <v>21</v>
      </c>
      <c r="K869" t="s">
        <v>22</v>
      </c>
      <c r="L869">
        <v>1539061200</v>
      </c>
      <c r="M869" s="8">
        <f>(((Table1[[#This Row],[launched_at]]/60)/60)/24)+DATE(1970,1,1)</f>
        <v>43382.208333333328</v>
      </c>
      <c r="N869">
        <v>1539579600</v>
      </c>
      <c r="O869" s="8">
        <f>(((Table1[[#This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tr">
        <f>_xlfn.TEXTBEFORE(Table1[[#This Row],[category &amp; sub-category]], "/")</f>
        <v>food</v>
      </c>
      <c r="T869" t="str">
        <f>_xlfn.TEXTAFTER(Table1[[#This Row],[category &amp; sub-category]], "/")</f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Table1[[#This Row],[pledged]]/Table1[[#This Row],[goal]]</f>
        <v>1.8484285714285715</v>
      </c>
      <c r="G870" t="s">
        <v>20</v>
      </c>
      <c r="H870">
        <f>IF(Table1[[#This Row],[backers_count]]&gt;0, Table1[[#This Row],[pledged]]/Table1[[#This Row],[backers_count]], 0)</f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8">
        <f>(((Table1[[#This Row],[launched_at]]/60)/60)/24)+DATE(1970,1,1)</f>
        <v>41559.208333333336</v>
      </c>
      <c r="N870">
        <v>1382504400</v>
      </c>
      <c r="O870" s="8">
        <f>(((Table1[[#This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tr">
        <f>_xlfn.TEXTBEFORE(Table1[[#This Row],[category &amp; sub-category]], "/")</f>
        <v>theater</v>
      </c>
      <c r="T870" t="str">
        <f>_xlfn.TEXTAFTER(Table1[[#This Row],[category &amp; sub-category]], "/")</f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Table1[[#This Row],[pledged]]/Table1[[#This Row],[goal]]</f>
        <v>0.23703520691785052</v>
      </c>
      <c r="G871" t="s">
        <v>14</v>
      </c>
      <c r="H871">
        <f>IF(Table1[[#This Row],[backers_count]]&gt;0, Table1[[#This Row],[pledged]]/Table1[[#This Row],[backers_count]], 0)</f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8">
        <f>(((Table1[[#This Row],[launched_at]]/60)/60)/24)+DATE(1970,1,1)</f>
        <v>40350.208333333336</v>
      </c>
      <c r="N871">
        <v>1278306000</v>
      </c>
      <c r="O871" s="8">
        <f>(((Table1[[#This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tr">
        <f>_xlfn.TEXTBEFORE(Table1[[#This Row],[category &amp; sub-category]], "/")</f>
        <v>film &amp; video</v>
      </c>
      <c r="T871" t="str">
        <f>_xlfn.TEXTAFTER(Table1[[#This Row],[category &amp; sub-category]], "/")</f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Table1[[#This Row],[pledged]]/Table1[[#This Row],[goal]]</f>
        <v>0.89870129870129867</v>
      </c>
      <c r="G872" t="s">
        <v>14</v>
      </c>
      <c r="H872">
        <f>IF(Table1[[#This Row],[backers_count]]&gt;0, Table1[[#This Row],[pledged]]/Table1[[#This Row],[backers_count]], 0)</f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8">
        <f>(((Table1[[#This Row],[launched_at]]/60)/60)/24)+DATE(1970,1,1)</f>
        <v>42240.208333333328</v>
      </c>
      <c r="N872">
        <v>1442552400</v>
      </c>
      <c r="O872" s="8">
        <f>(((Table1[[#This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tr">
        <f>_xlfn.TEXTBEFORE(Table1[[#This Row],[category &amp; sub-category]], "/")</f>
        <v>theater</v>
      </c>
      <c r="T872" t="str">
        <f>_xlfn.TEXTAFTER(Table1[[#This Row],[category &amp; sub-category]], "/")</f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Table1[[#This Row],[pledged]]/Table1[[#This Row],[goal]]</f>
        <v>2.7260419580419581</v>
      </c>
      <c r="G873" t="s">
        <v>20</v>
      </c>
      <c r="H873">
        <f>IF(Table1[[#This Row],[backers_count]]&gt;0, Table1[[#This Row],[pledged]]/Table1[[#This Row],[backers_count]], 0)</f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8">
        <f>(((Table1[[#This Row],[launched_at]]/60)/60)/24)+DATE(1970,1,1)</f>
        <v>43040.208333333328</v>
      </c>
      <c r="N873">
        <v>1511071200</v>
      </c>
      <c r="O873" s="8">
        <f>(((Table1[[#This Row],[deadline]]/60)/60)/24)+DATE(1970,1,1)</f>
        <v>43058.25</v>
      </c>
      <c r="P873" t="b">
        <v>0</v>
      </c>
      <c r="Q873" t="b">
        <v>1</v>
      </c>
      <c r="R873" t="s">
        <v>33</v>
      </c>
      <c r="S873" t="str">
        <f>_xlfn.TEXTBEFORE(Table1[[#This Row],[category &amp; sub-category]], "/")</f>
        <v>theater</v>
      </c>
      <c r="T873" t="str">
        <f>_xlfn.TEXTAFTER(Table1[[#This Row],[category &amp; sub-category]], "/")</f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Table1[[#This Row],[pledged]]/Table1[[#This Row],[goal]]</f>
        <v>1.7004255319148935</v>
      </c>
      <c r="G874" t="s">
        <v>20</v>
      </c>
      <c r="H874">
        <f>IF(Table1[[#This Row],[backers_count]]&gt;0, Table1[[#This Row],[pledged]]/Table1[[#This Row],[backers_count]], 0)</f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8">
        <f>(((Table1[[#This Row],[launched_at]]/60)/60)/24)+DATE(1970,1,1)</f>
        <v>43346.208333333328</v>
      </c>
      <c r="N874">
        <v>1536382800</v>
      </c>
      <c r="O874" s="8">
        <f>(((Table1[[#This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tr">
        <f>_xlfn.TEXTBEFORE(Table1[[#This Row],[category &amp; sub-category]], "/")</f>
        <v>film &amp; video</v>
      </c>
      <c r="T874" t="str">
        <f>_xlfn.TEXTAFTER(Table1[[#This Row],[category &amp; sub-category]], "/")</f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Table1[[#This Row],[pledged]]/Table1[[#This Row],[goal]]</f>
        <v>1.8828503562945369</v>
      </c>
      <c r="G875" t="s">
        <v>20</v>
      </c>
      <c r="H875">
        <f>IF(Table1[[#This Row],[backers_count]]&gt;0, Table1[[#This Row],[pledged]]/Table1[[#This Row],[backers_count]], 0)</f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8">
        <f>(((Table1[[#This Row],[launched_at]]/60)/60)/24)+DATE(1970,1,1)</f>
        <v>41647.25</v>
      </c>
      <c r="N875">
        <v>1389592800</v>
      </c>
      <c r="O875" s="8">
        <f>(((Table1[[#This Row],[deadline]]/60)/60)/24)+DATE(1970,1,1)</f>
        <v>41652.25</v>
      </c>
      <c r="P875" t="b">
        <v>0</v>
      </c>
      <c r="Q875" t="b">
        <v>0</v>
      </c>
      <c r="R875" t="s">
        <v>122</v>
      </c>
      <c r="S875" t="str">
        <f>_xlfn.TEXTBEFORE(Table1[[#This Row],[category &amp; sub-category]], "/")</f>
        <v>photography</v>
      </c>
      <c r="T875" t="str">
        <f>_xlfn.TEXTAFTER(Table1[[#This Row],[category &amp; sub-category]], "/")</f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Table1[[#This Row],[pledged]]/Table1[[#This Row],[goal]]</f>
        <v>3.4693532338308457</v>
      </c>
      <c r="G876" t="s">
        <v>20</v>
      </c>
      <c r="H876">
        <f>IF(Table1[[#This Row],[backers_count]]&gt;0, Table1[[#This Row],[pledged]]/Table1[[#This Row],[backers_count]], 0)</f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8">
        <f>(((Table1[[#This Row],[launched_at]]/60)/60)/24)+DATE(1970,1,1)</f>
        <v>40291.208333333336</v>
      </c>
      <c r="N876">
        <v>1275282000</v>
      </c>
      <c r="O876" s="8">
        <f>(((Table1[[#This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tr">
        <f>_xlfn.TEXTBEFORE(Table1[[#This Row],[category &amp; sub-category]], "/")</f>
        <v>photography</v>
      </c>
      <c r="T876" t="str">
        <f>_xlfn.TEXTAFTER(Table1[[#This Row],[category &amp; sub-category]], "/")</f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Table1[[#This Row],[pledged]]/Table1[[#This Row],[goal]]</f>
        <v>0.6917721518987342</v>
      </c>
      <c r="G877" t="s">
        <v>14</v>
      </c>
      <c r="H877">
        <f>IF(Table1[[#This Row],[backers_count]]&gt;0, Table1[[#This Row],[pledged]]/Table1[[#This Row],[backers_count]], 0)</f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8">
        <f>(((Table1[[#This Row],[launched_at]]/60)/60)/24)+DATE(1970,1,1)</f>
        <v>40556.25</v>
      </c>
      <c r="N877">
        <v>1294984800</v>
      </c>
      <c r="O877" s="8">
        <f>(((Table1[[#This Row],[deadline]]/60)/60)/24)+DATE(1970,1,1)</f>
        <v>40557.25</v>
      </c>
      <c r="P877" t="b">
        <v>0</v>
      </c>
      <c r="Q877" t="b">
        <v>0</v>
      </c>
      <c r="R877" t="s">
        <v>23</v>
      </c>
      <c r="S877" t="str">
        <f>_xlfn.TEXTBEFORE(Table1[[#This Row],[category &amp; sub-category]], "/")</f>
        <v>music</v>
      </c>
      <c r="T877" t="str">
        <f>_xlfn.TEXTAFTER(Table1[[#This Row],[category &amp; sub-category]], "/")</f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Table1[[#This Row],[pledged]]/Table1[[#This Row],[goal]]</f>
        <v>0.25433734939759034</v>
      </c>
      <c r="G878" t="s">
        <v>14</v>
      </c>
      <c r="H878">
        <f>IF(Table1[[#This Row],[backers_count]]&gt;0, Table1[[#This Row],[pledged]]/Table1[[#This Row],[backers_count]], 0)</f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8">
        <f>(((Table1[[#This Row],[launched_at]]/60)/60)/24)+DATE(1970,1,1)</f>
        <v>43624.208333333328</v>
      </c>
      <c r="N878">
        <v>1562043600</v>
      </c>
      <c r="O878" s="8">
        <f>(((Table1[[#This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tr">
        <f>_xlfn.TEXTBEFORE(Table1[[#This Row],[category &amp; sub-category]], "/")</f>
        <v>photography</v>
      </c>
      <c r="T878" t="str">
        <f>_xlfn.TEXTAFTER(Table1[[#This Row],[category &amp; sub-category]], "/")</f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Table1[[#This Row],[pledged]]/Table1[[#This Row],[goal]]</f>
        <v>0.77400977995110021</v>
      </c>
      <c r="G879" t="s">
        <v>14</v>
      </c>
      <c r="H879">
        <f>IF(Table1[[#This Row],[backers_count]]&gt;0, Table1[[#This Row],[pledged]]/Table1[[#This Row],[backers_count]], 0)</f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8">
        <f>(((Table1[[#This Row],[launched_at]]/60)/60)/24)+DATE(1970,1,1)</f>
        <v>42577.208333333328</v>
      </c>
      <c r="N879">
        <v>1469595600</v>
      </c>
      <c r="O879" s="8">
        <f>(((Table1[[#This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tr">
        <f>_xlfn.TEXTBEFORE(Table1[[#This Row],[category &amp; sub-category]], "/")</f>
        <v>food</v>
      </c>
      <c r="T879" t="str">
        <f>_xlfn.TEXTAFTER(Table1[[#This Row],[category &amp; sub-category]], "/")</f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Table1[[#This Row],[pledged]]/Table1[[#This Row],[goal]]</f>
        <v>0.37481481481481482</v>
      </c>
      <c r="G880" t="s">
        <v>14</v>
      </c>
      <c r="H880">
        <f>IF(Table1[[#This Row],[backers_count]]&gt;0, Table1[[#This Row],[pledged]]/Table1[[#This Row],[backers_count]], 0)</f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8">
        <f>(((Table1[[#This Row],[launched_at]]/60)/60)/24)+DATE(1970,1,1)</f>
        <v>43845.25</v>
      </c>
      <c r="N880">
        <v>1581141600</v>
      </c>
      <c r="O880" s="8">
        <f>(((Table1[[#This Row],[deadline]]/60)/60)/24)+DATE(1970,1,1)</f>
        <v>43869.25</v>
      </c>
      <c r="P880" t="b">
        <v>0</v>
      </c>
      <c r="Q880" t="b">
        <v>0</v>
      </c>
      <c r="R880" t="s">
        <v>148</v>
      </c>
      <c r="S880" t="str">
        <f>_xlfn.TEXTBEFORE(Table1[[#This Row],[category &amp; sub-category]], "/")</f>
        <v>music</v>
      </c>
      <c r="T880" t="str">
        <f>_xlfn.TEXTAFTER(Table1[[#This Row],[category &amp; sub-category]], "/")</f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Table1[[#This Row],[pledged]]/Table1[[#This Row],[goal]]</f>
        <v>5.4379999999999997</v>
      </c>
      <c r="G881" t="s">
        <v>20</v>
      </c>
      <c r="H881">
        <f>IF(Table1[[#This Row],[backers_count]]&gt;0, Table1[[#This Row],[pledged]]/Table1[[#This Row],[backers_count]], 0)</f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8">
        <f>(((Table1[[#This Row],[launched_at]]/60)/60)/24)+DATE(1970,1,1)</f>
        <v>42788.25</v>
      </c>
      <c r="N881">
        <v>1488520800</v>
      </c>
      <c r="O881" s="8">
        <f>(((Table1[[#This Row],[deadline]]/60)/60)/24)+DATE(1970,1,1)</f>
        <v>42797.25</v>
      </c>
      <c r="P881" t="b">
        <v>0</v>
      </c>
      <c r="Q881" t="b">
        <v>0</v>
      </c>
      <c r="R881" t="s">
        <v>68</v>
      </c>
      <c r="S881" t="str">
        <f>_xlfn.TEXTBEFORE(Table1[[#This Row],[category &amp; sub-category]], "/")</f>
        <v>publishing</v>
      </c>
      <c r="T881" t="str">
        <f>_xlfn.TEXTAFTER(Table1[[#This Row],[category &amp; sub-category]], "/")</f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Table1[[#This Row],[pledged]]/Table1[[#This Row],[goal]]</f>
        <v>2.2852189349112426</v>
      </c>
      <c r="G882" t="s">
        <v>20</v>
      </c>
      <c r="H882">
        <f>IF(Table1[[#This Row],[backers_count]]&gt;0, Table1[[#This Row],[pledged]]/Table1[[#This Row],[backers_count]], 0)</f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8">
        <f>(((Table1[[#This Row],[launched_at]]/60)/60)/24)+DATE(1970,1,1)</f>
        <v>43667.208333333328</v>
      </c>
      <c r="N882">
        <v>1563858000</v>
      </c>
      <c r="O882" s="8">
        <f>(((Table1[[#This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tr">
        <f>_xlfn.TEXTBEFORE(Table1[[#This Row],[category &amp; sub-category]], "/")</f>
        <v>music</v>
      </c>
      <c r="T882" t="str">
        <f>_xlfn.TEXTAFTER(Table1[[#This Row],[category &amp; sub-category]], "/")</f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Table1[[#This Row],[pledged]]/Table1[[#This Row],[goal]]</f>
        <v>0.38948339483394834</v>
      </c>
      <c r="G883" t="s">
        <v>14</v>
      </c>
      <c r="H883">
        <f>IF(Table1[[#This Row],[backers_count]]&gt;0, Table1[[#This Row],[pledged]]/Table1[[#This Row],[backers_count]], 0)</f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8">
        <f>(((Table1[[#This Row],[launched_at]]/60)/60)/24)+DATE(1970,1,1)</f>
        <v>42194.208333333328</v>
      </c>
      <c r="N883">
        <v>1438923600</v>
      </c>
      <c r="O883" s="8">
        <f>(((Table1[[#This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tr">
        <f>_xlfn.TEXTBEFORE(Table1[[#This Row],[category &amp; sub-category]], "/")</f>
        <v>theater</v>
      </c>
      <c r="T883" t="str">
        <f>_xlfn.TEXTAFTER(Table1[[#This Row],[category &amp; sub-category]], "/")</f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Table1[[#This Row],[pledged]]/Table1[[#This Row],[goal]]</f>
        <v>3.7</v>
      </c>
      <c r="G884" t="s">
        <v>20</v>
      </c>
      <c r="H884">
        <f>IF(Table1[[#This Row],[backers_count]]&gt;0, Table1[[#This Row],[pledged]]/Table1[[#This Row],[backers_count]], 0)</f>
        <v>37</v>
      </c>
      <c r="I884">
        <v>80</v>
      </c>
      <c r="J884" t="s">
        <v>21</v>
      </c>
      <c r="K884" t="s">
        <v>22</v>
      </c>
      <c r="L884">
        <v>1421820000</v>
      </c>
      <c r="M884" s="8">
        <f>(((Table1[[#This Row],[launched_at]]/60)/60)/24)+DATE(1970,1,1)</f>
        <v>42025.25</v>
      </c>
      <c r="N884">
        <v>1422165600</v>
      </c>
      <c r="O884" s="8">
        <f>(((Table1[[#This Row],[deadline]]/60)/60)/24)+DATE(1970,1,1)</f>
        <v>42029.25</v>
      </c>
      <c r="P884" t="b">
        <v>0</v>
      </c>
      <c r="Q884" t="b">
        <v>0</v>
      </c>
      <c r="R884" t="s">
        <v>33</v>
      </c>
      <c r="S884" t="str">
        <f>_xlfn.TEXTBEFORE(Table1[[#This Row],[category &amp; sub-category]], "/")</f>
        <v>theater</v>
      </c>
      <c r="T884" t="str">
        <f>_xlfn.TEXTAFTER(Table1[[#This Row],[category &amp; sub-category]], "/")</f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Table1[[#This Row],[pledged]]/Table1[[#This Row],[goal]]</f>
        <v>2.3791176470588233</v>
      </c>
      <c r="G885" t="s">
        <v>20</v>
      </c>
      <c r="H885">
        <f>IF(Table1[[#This Row],[backers_count]]&gt;0, Table1[[#This Row],[pledged]]/Table1[[#This Row],[backers_count]], 0)</f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8">
        <f>(((Table1[[#This Row],[launched_at]]/60)/60)/24)+DATE(1970,1,1)</f>
        <v>40323.208333333336</v>
      </c>
      <c r="N885">
        <v>1277874000</v>
      </c>
      <c r="O885" s="8">
        <f>(((Table1[[#This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tr">
        <f>_xlfn.TEXTBEFORE(Table1[[#This Row],[category &amp; sub-category]], "/")</f>
        <v>film &amp; video</v>
      </c>
      <c r="T885" t="str">
        <f>_xlfn.TEXTAFTER(Table1[[#This Row],[category &amp; sub-category]], "/")</f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Table1[[#This Row],[pledged]]/Table1[[#This Row],[goal]]</f>
        <v>0.64036299765807958</v>
      </c>
      <c r="G886" t="s">
        <v>14</v>
      </c>
      <c r="H886">
        <f>IF(Table1[[#This Row],[backers_count]]&gt;0, Table1[[#This Row],[pledged]]/Table1[[#This Row],[backers_count]], 0)</f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8">
        <f>(((Table1[[#This Row],[launched_at]]/60)/60)/24)+DATE(1970,1,1)</f>
        <v>41763.208333333336</v>
      </c>
      <c r="N886">
        <v>1399352400</v>
      </c>
      <c r="O886" s="8">
        <f>(((Table1[[#This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tr">
        <f>_xlfn.TEXTBEFORE(Table1[[#This Row],[category &amp; sub-category]], "/")</f>
        <v>theater</v>
      </c>
      <c r="T886" t="str">
        <f>_xlfn.TEXTAFTER(Table1[[#This Row],[category &amp; sub-category]], "/")</f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Table1[[#This Row],[pledged]]/Table1[[#This Row],[goal]]</f>
        <v>1.1827777777777777</v>
      </c>
      <c r="G887" t="s">
        <v>20</v>
      </c>
      <c r="H887">
        <f>IF(Table1[[#This Row],[backers_count]]&gt;0, Table1[[#This Row],[pledged]]/Table1[[#This Row],[backers_count]], 0)</f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8">
        <f>(((Table1[[#This Row],[launched_at]]/60)/60)/24)+DATE(1970,1,1)</f>
        <v>40335.208333333336</v>
      </c>
      <c r="N887">
        <v>1279083600</v>
      </c>
      <c r="O887" s="8">
        <f>(((Table1[[#This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tr">
        <f>_xlfn.TEXTBEFORE(Table1[[#This Row],[category &amp; sub-category]], "/")</f>
        <v>theater</v>
      </c>
      <c r="T887" t="str">
        <f>_xlfn.TEXTAFTER(Table1[[#This Row],[category &amp; sub-category]], "/")</f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Table1[[#This Row],[pledged]]/Table1[[#This Row],[goal]]</f>
        <v>0.84824037184594958</v>
      </c>
      <c r="G888" t="s">
        <v>14</v>
      </c>
      <c r="H888">
        <f>IF(Table1[[#This Row],[backers_count]]&gt;0, Table1[[#This Row],[pledged]]/Table1[[#This Row],[backers_count]], 0)</f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8">
        <f>(((Table1[[#This Row],[launched_at]]/60)/60)/24)+DATE(1970,1,1)</f>
        <v>40416.208333333336</v>
      </c>
      <c r="N888">
        <v>1284354000</v>
      </c>
      <c r="O888" s="8">
        <f>(((Table1[[#This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tr">
        <f>_xlfn.TEXTBEFORE(Table1[[#This Row],[category &amp; sub-category]], "/")</f>
        <v>music</v>
      </c>
      <c r="T888" t="str">
        <f>_xlfn.TEXTAFTER(Table1[[#This Row],[category &amp; sub-category]], "/")</f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Table1[[#This Row],[pledged]]/Table1[[#This Row],[goal]]</f>
        <v>0.29346153846153844</v>
      </c>
      <c r="G889" t="s">
        <v>14</v>
      </c>
      <c r="H889">
        <f>IF(Table1[[#This Row],[backers_count]]&gt;0, Table1[[#This Row],[pledged]]/Table1[[#This Row],[backers_count]], 0)</f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8">
        <f>(((Table1[[#This Row],[launched_at]]/60)/60)/24)+DATE(1970,1,1)</f>
        <v>42202.208333333328</v>
      </c>
      <c r="N889">
        <v>1441170000</v>
      </c>
      <c r="O889" s="8">
        <f>(((Table1[[#This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tr">
        <f>_xlfn.TEXTBEFORE(Table1[[#This Row],[category &amp; sub-category]], "/")</f>
        <v>theater</v>
      </c>
      <c r="T889" t="str">
        <f>_xlfn.TEXTAFTER(Table1[[#This Row],[category &amp; sub-category]], "/")</f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Table1[[#This Row],[pledged]]/Table1[[#This Row],[goal]]</f>
        <v>2.0989655172413793</v>
      </c>
      <c r="G890" t="s">
        <v>20</v>
      </c>
      <c r="H890">
        <f>IF(Table1[[#This Row],[backers_count]]&gt;0, Table1[[#This Row],[pledged]]/Table1[[#This Row],[backers_count]], 0)</f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8">
        <f>(((Table1[[#This Row],[launched_at]]/60)/60)/24)+DATE(1970,1,1)</f>
        <v>42836.208333333328</v>
      </c>
      <c r="N890">
        <v>1493528400</v>
      </c>
      <c r="O890" s="8">
        <f>(((Table1[[#This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tr">
        <f>_xlfn.TEXTBEFORE(Table1[[#This Row],[category &amp; sub-category]], "/")</f>
        <v>theater</v>
      </c>
      <c r="T890" t="str">
        <f>_xlfn.TEXTAFTER(Table1[[#This Row],[category &amp; sub-category]], "/")</f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Table1[[#This Row],[pledged]]/Table1[[#This Row],[goal]]</f>
        <v>1.697857142857143</v>
      </c>
      <c r="G891" t="s">
        <v>20</v>
      </c>
      <c r="H891">
        <f>IF(Table1[[#This Row],[backers_count]]&gt;0, Table1[[#This Row],[pledged]]/Table1[[#This Row],[backers_count]], 0)</f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8">
        <f>(((Table1[[#This Row],[launched_at]]/60)/60)/24)+DATE(1970,1,1)</f>
        <v>41710.208333333336</v>
      </c>
      <c r="N891">
        <v>1395205200</v>
      </c>
      <c r="O891" s="8">
        <f>(((Table1[[#This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tr">
        <f>_xlfn.TEXTBEFORE(Table1[[#This Row],[category &amp; sub-category]], "/")</f>
        <v>music</v>
      </c>
      <c r="T891" t="str">
        <f>_xlfn.TEXTAFTER(Table1[[#This Row],[category &amp; sub-category]], "/")</f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Table1[[#This Row],[pledged]]/Table1[[#This Row],[goal]]</f>
        <v>1.1595907738095239</v>
      </c>
      <c r="G892" t="s">
        <v>20</v>
      </c>
      <c r="H892">
        <f>IF(Table1[[#This Row],[backers_count]]&gt;0, Table1[[#This Row],[pledged]]/Table1[[#This Row],[backers_count]], 0)</f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8">
        <f>(((Table1[[#This Row],[launched_at]]/60)/60)/24)+DATE(1970,1,1)</f>
        <v>43640.208333333328</v>
      </c>
      <c r="N892">
        <v>1561438800</v>
      </c>
      <c r="O892" s="8">
        <f>(((Table1[[#This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tr">
        <f>_xlfn.TEXTBEFORE(Table1[[#This Row],[category &amp; sub-category]], "/")</f>
        <v>music</v>
      </c>
      <c r="T892" t="str">
        <f>_xlfn.TEXTAFTER(Table1[[#This Row],[category &amp; sub-category]], "/")</f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Table1[[#This Row],[pledged]]/Table1[[#This Row],[goal]]</f>
        <v>2.5859999999999999</v>
      </c>
      <c r="G893" t="s">
        <v>20</v>
      </c>
      <c r="H893">
        <f>IF(Table1[[#This Row],[backers_count]]&gt;0, Table1[[#This Row],[pledged]]/Table1[[#This Row],[backers_count]], 0)</f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8">
        <f>(((Table1[[#This Row],[launched_at]]/60)/60)/24)+DATE(1970,1,1)</f>
        <v>40880.25</v>
      </c>
      <c r="N893">
        <v>1326693600</v>
      </c>
      <c r="O893" s="8">
        <f>(((Table1[[#This Row],[deadline]]/60)/60)/24)+DATE(1970,1,1)</f>
        <v>40924.25</v>
      </c>
      <c r="P893" t="b">
        <v>0</v>
      </c>
      <c r="Q893" t="b">
        <v>0</v>
      </c>
      <c r="R893" t="s">
        <v>42</v>
      </c>
      <c r="S893" t="str">
        <f>_xlfn.TEXTBEFORE(Table1[[#This Row],[category &amp; sub-category]], "/")</f>
        <v>film &amp; video</v>
      </c>
      <c r="T893" t="str">
        <f>_xlfn.TEXTAFTER(Table1[[#This Row],[category &amp; sub-category]], "/")</f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Table1[[#This Row],[pledged]]/Table1[[#This Row],[goal]]</f>
        <v>2.3058333333333332</v>
      </c>
      <c r="G894" t="s">
        <v>20</v>
      </c>
      <c r="H894">
        <f>IF(Table1[[#This Row],[backers_count]]&gt;0, Table1[[#This Row],[pledged]]/Table1[[#This Row],[backers_count]], 0)</f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8">
        <f>(((Table1[[#This Row],[launched_at]]/60)/60)/24)+DATE(1970,1,1)</f>
        <v>40319.208333333336</v>
      </c>
      <c r="N894">
        <v>1277960400</v>
      </c>
      <c r="O894" s="8">
        <f>(((Table1[[#This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tr">
        <f>_xlfn.TEXTBEFORE(Table1[[#This Row],[category &amp; sub-category]], "/")</f>
        <v>publishing</v>
      </c>
      <c r="T894" t="str">
        <f>_xlfn.TEXTAFTER(Table1[[#This Row],[category &amp; sub-category]], "/")</f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Table1[[#This Row],[pledged]]/Table1[[#This Row],[goal]]</f>
        <v>1.2821428571428573</v>
      </c>
      <c r="G895" t="s">
        <v>20</v>
      </c>
      <c r="H895">
        <f>IF(Table1[[#This Row],[backers_count]]&gt;0, Table1[[#This Row],[pledged]]/Table1[[#This Row],[backers_count]], 0)</f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8">
        <f>(((Table1[[#This Row],[launched_at]]/60)/60)/24)+DATE(1970,1,1)</f>
        <v>42170.208333333328</v>
      </c>
      <c r="N895">
        <v>1434690000</v>
      </c>
      <c r="O895" s="8">
        <f>(((Table1[[#This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tr">
        <f>_xlfn.TEXTBEFORE(Table1[[#This Row],[category &amp; sub-category]], "/")</f>
        <v>film &amp; video</v>
      </c>
      <c r="T895" t="str">
        <f>_xlfn.TEXTAFTER(Table1[[#This Row],[category &amp; sub-category]], "/")</f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Table1[[#This Row],[pledged]]/Table1[[#This Row],[goal]]</f>
        <v>1.8870588235294117</v>
      </c>
      <c r="G896" t="s">
        <v>20</v>
      </c>
      <c r="H896">
        <f>IF(Table1[[#This Row],[backers_count]]&gt;0, Table1[[#This Row],[pledged]]/Table1[[#This Row],[backers_count]], 0)</f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8">
        <f>(((Table1[[#This Row],[launched_at]]/60)/60)/24)+DATE(1970,1,1)</f>
        <v>41466.208333333336</v>
      </c>
      <c r="N896">
        <v>1376110800</v>
      </c>
      <c r="O896" s="8">
        <f>(((Table1[[#This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tr">
        <f>_xlfn.TEXTBEFORE(Table1[[#This Row],[category &amp; sub-category]], "/")</f>
        <v>film &amp; video</v>
      </c>
      <c r="T896" t="str">
        <f>_xlfn.TEXTAFTER(Table1[[#This Row],[category &amp; sub-category]], "/")</f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Table1[[#This Row],[pledged]]/Table1[[#This Row],[goal]]</f>
        <v>6.9511889862327911E-2</v>
      </c>
      <c r="G897" t="s">
        <v>14</v>
      </c>
      <c r="H897">
        <f>IF(Table1[[#This Row],[backers_count]]&gt;0, Table1[[#This Row],[pledged]]/Table1[[#This Row],[backers_count]], 0)</f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8">
        <f>(((Table1[[#This Row],[launched_at]]/60)/60)/24)+DATE(1970,1,1)</f>
        <v>43134.25</v>
      </c>
      <c r="N897">
        <v>1518415200</v>
      </c>
      <c r="O897" s="8">
        <f>(((Table1[[#This Row],[deadline]]/60)/60)/24)+DATE(1970,1,1)</f>
        <v>43143.25</v>
      </c>
      <c r="P897" t="b">
        <v>0</v>
      </c>
      <c r="Q897" t="b">
        <v>0</v>
      </c>
      <c r="R897" t="s">
        <v>33</v>
      </c>
      <c r="S897" t="str">
        <f>_xlfn.TEXTBEFORE(Table1[[#This Row],[category &amp; sub-category]], "/")</f>
        <v>theater</v>
      </c>
      <c r="T897" t="str">
        <f>_xlfn.TEXTAFTER(Table1[[#This Row],[category &amp; sub-category]], "/")</f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Table1[[#This Row],[pledged]]/Table1[[#This Row],[goal]]</f>
        <v>7.7443434343434348</v>
      </c>
      <c r="G898" t="s">
        <v>20</v>
      </c>
      <c r="H898">
        <f>IF(Table1[[#This Row],[backers_count]]&gt;0, Table1[[#This Row],[pledged]]/Table1[[#This Row],[backers_count]], 0)</f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8">
        <f>(((Table1[[#This Row],[launched_at]]/60)/60)/24)+DATE(1970,1,1)</f>
        <v>40738.208333333336</v>
      </c>
      <c r="N898">
        <v>1310878800</v>
      </c>
      <c r="O898" s="8">
        <f>(((Table1[[#This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tr">
        <f>_xlfn.TEXTBEFORE(Table1[[#This Row],[category &amp; sub-category]], "/")</f>
        <v>food</v>
      </c>
      <c r="T898" t="str">
        <f>_xlfn.TEXTAFTER(Table1[[#This Row],[category &amp; sub-category]], "/")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Table1[[#This Row],[pledged]]/Table1[[#This Row],[goal]]</f>
        <v>0.27693181818181817</v>
      </c>
      <c r="G899" t="s">
        <v>14</v>
      </c>
      <c r="H899">
        <f>IF(Table1[[#This Row],[backers_count]]&gt;0, Table1[[#This Row],[pledged]]/Table1[[#This Row],[backers_count]], 0)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8">
        <f>(((Table1[[#This Row],[launched_at]]/60)/60)/24)+DATE(1970,1,1)</f>
        <v>43583.208333333328</v>
      </c>
      <c r="N899">
        <v>1556600400</v>
      </c>
      <c r="O899" s="8">
        <f>(((Table1[[#This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tr">
        <f>_xlfn.TEXTBEFORE(Table1[[#This Row],[category &amp; sub-category]], "/")</f>
        <v>theater</v>
      </c>
      <c r="T899" t="str">
        <f>_xlfn.TEXTAFTER(Table1[[#This Row],[category &amp; sub-category]], 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Table1[[#This Row],[pledged]]/Table1[[#This Row],[goal]]</f>
        <v>0.52479620323841425</v>
      </c>
      <c r="G900" t="s">
        <v>14</v>
      </c>
      <c r="H900">
        <f>IF(Table1[[#This Row],[backers_count]]&gt;0, Table1[[#This Row],[pledged]]/Table1[[#This Row],[backers_count]], 0)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8">
        <f>(((Table1[[#This Row],[launched_at]]/60)/60)/24)+DATE(1970,1,1)</f>
        <v>43815.25</v>
      </c>
      <c r="N900">
        <v>1576994400</v>
      </c>
      <c r="O900" s="8">
        <f>(((Table1[[#This Row],[deadline]]/60)/60)/24)+DATE(1970,1,1)</f>
        <v>43821.25</v>
      </c>
      <c r="P900" t="b">
        <v>0</v>
      </c>
      <c r="Q900" t="b">
        <v>0</v>
      </c>
      <c r="R900" t="s">
        <v>42</v>
      </c>
      <c r="S900" t="str">
        <f>_xlfn.TEXTBEFORE(Table1[[#This Row],[category &amp; sub-category]], "/")</f>
        <v>film &amp; video</v>
      </c>
      <c r="T900" t="str">
        <f>_xlfn.TEXTAFTER(Table1[[#This Row],[category &amp; sub-category]], "/")</f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Table1[[#This Row],[pledged]]/Table1[[#This Row],[goal]]</f>
        <v>4.0709677419354842</v>
      </c>
      <c r="G901" t="s">
        <v>20</v>
      </c>
      <c r="H901">
        <f>IF(Table1[[#This Row],[backers_count]]&gt;0, Table1[[#This Row],[pledged]]/Table1[[#This Row],[backers_count]], 0)</f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8">
        <f>(((Table1[[#This Row],[launched_at]]/60)/60)/24)+DATE(1970,1,1)</f>
        <v>41554.208333333336</v>
      </c>
      <c r="N901">
        <v>1382677200</v>
      </c>
      <c r="O901" s="8">
        <f>(((Table1[[#This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tr">
        <f>_xlfn.TEXTBEFORE(Table1[[#This Row],[category &amp; sub-category]], "/")</f>
        <v>music</v>
      </c>
      <c r="T901" t="str">
        <f>_xlfn.TEXTAFTER(Table1[[#This Row],[category &amp; sub-category]], "/")</f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Table1[[#This Row],[pledged]]/Table1[[#This Row],[goal]]</f>
        <v>0.02</v>
      </c>
      <c r="G902" t="s">
        <v>14</v>
      </c>
      <c r="H902">
        <f>IF(Table1[[#This Row],[backers_count]]&gt;0, Table1[[#This Row],[pledged]]/Table1[[#This Row],[backers_count]], 0)</f>
        <v>2</v>
      </c>
      <c r="I902">
        <v>1</v>
      </c>
      <c r="J902" t="s">
        <v>21</v>
      </c>
      <c r="K902" t="s">
        <v>22</v>
      </c>
      <c r="L902">
        <v>1411102800</v>
      </c>
      <c r="M902" s="8">
        <f>(((Table1[[#This Row],[launched_at]]/60)/60)/24)+DATE(1970,1,1)</f>
        <v>41901.208333333336</v>
      </c>
      <c r="N902">
        <v>1411189200</v>
      </c>
      <c r="O902" s="8">
        <f>(((Table1[[#This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tr">
        <f>_xlfn.TEXTBEFORE(Table1[[#This Row],[category &amp; sub-category]], "/")</f>
        <v>technology</v>
      </c>
      <c r="T902" t="str">
        <f>_xlfn.TEXTAFTER(Table1[[#This Row],[category &amp; sub-category]], "/")</f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Table1[[#This Row],[pledged]]/Table1[[#This Row],[goal]]</f>
        <v>1.5617857142857143</v>
      </c>
      <c r="G903" t="s">
        <v>20</v>
      </c>
      <c r="H903">
        <f>IF(Table1[[#This Row],[backers_count]]&gt;0, Table1[[#This Row],[pledged]]/Table1[[#This Row],[backers_count]], 0)</f>
        <v>55.0062893081761</v>
      </c>
      <c r="I903">
        <v>159</v>
      </c>
      <c r="J903" t="s">
        <v>21</v>
      </c>
      <c r="K903" t="s">
        <v>22</v>
      </c>
      <c r="L903">
        <v>1531803600</v>
      </c>
      <c r="M903" s="8">
        <f>(((Table1[[#This Row],[launched_at]]/60)/60)/24)+DATE(1970,1,1)</f>
        <v>43298.208333333328</v>
      </c>
      <c r="N903">
        <v>1534654800</v>
      </c>
      <c r="O903" s="8">
        <f>(((Table1[[#This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tr">
        <f>_xlfn.TEXTBEFORE(Table1[[#This Row],[category &amp; sub-category]], "/")</f>
        <v>music</v>
      </c>
      <c r="T903" t="str">
        <f>_xlfn.TEXTAFTER(Table1[[#This Row],[category &amp; sub-category]], "/")</f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Table1[[#This Row],[pledged]]/Table1[[#This Row],[goal]]</f>
        <v>2.5242857142857145</v>
      </c>
      <c r="G904" t="s">
        <v>20</v>
      </c>
      <c r="H904">
        <f>IF(Table1[[#This Row],[backers_count]]&gt;0, Table1[[#This Row],[pledged]]/Table1[[#This Row],[backers_count]], 0)</f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8">
        <f>(((Table1[[#This Row],[launched_at]]/60)/60)/24)+DATE(1970,1,1)</f>
        <v>42399.25</v>
      </c>
      <c r="N904">
        <v>1457762400</v>
      </c>
      <c r="O904" s="8">
        <f>(((Table1[[#This Row],[deadline]]/60)/60)/24)+DATE(1970,1,1)</f>
        <v>42441.25</v>
      </c>
      <c r="P904" t="b">
        <v>0</v>
      </c>
      <c r="Q904" t="b">
        <v>0</v>
      </c>
      <c r="R904" t="s">
        <v>28</v>
      </c>
      <c r="S904" t="str">
        <f>_xlfn.TEXTBEFORE(Table1[[#This Row],[category &amp; sub-category]], "/")</f>
        <v>technology</v>
      </c>
      <c r="T904" t="str">
        <f>_xlfn.TEXTAFTER(Table1[[#This Row],[category &amp; sub-category]], "/")</f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Table1[[#This Row],[pledged]]/Table1[[#This Row],[goal]]</f>
        <v>1.729268292682927E-2</v>
      </c>
      <c r="G905" t="s">
        <v>47</v>
      </c>
      <c r="H905">
        <f>IF(Table1[[#This Row],[backers_count]]&gt;0, Table1[[#This Row],[pledged]]/Table1[[#This Row],[backers_count]], 0)</f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8">
        <f>(((Table1[[#This Row],[launched_at]]/60)/60)/24)+DATE(1970,1,1)</f>
        <v>41034.208333333336</v>
      </c>
      <c r="N905">
        <v>1337490000</v>
      </c>
      <c r="O905" s="8">
        <f>(((Table1[[#This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tr">
        <f>_xlfn.TEXTBEFORE(Table1[[#This Row],[category &amp; sub-category]], "/")</f>
        <v>publishing</v>
      </c>
      <c r="T905" t="str">
        <f>_xlfn.TEXTAFTER(Table1[[#This Row],[category &amp; sub-category]], "/")</f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Table1[[#This Row],[pledged]]/Table1[[#This Row],[goal]]</f>
        <v>0.12230769230769231</v>
      </c>
      <c r="G906" t="s">
        <v>14</v>
      </c>
      <c r="H906">
        <f>IF(Table1[[#This Row],[backers_count]]&gt;0, Table1[[#This Row],[pledged]]/Table1[[#This Row],[backers_count]], 0)</f>
        <v>49.6875</v>
      </c>
      <c r="I906">
        <v>16</v>
      </c>
      <c r="J906" t="s">
        <v>21</v>
      </c>
      <c r="K906" t="s">
        <v>22</v>
      </c>
      <c r="L906">
        <v>1349326800</v>
      </c>
      <c r="M906" s="8">
        <f>(((Table1[[#This Row],[launched_at]]/60)/60)/24)+DATE(1970,1,1)</f>
        <v>41186.208333333336</v>
      </c>
      <c r="N906">
        <v>1349672400</v>
      </c>
      <c r="O906" s="8">
        <f>(((Table1[[#This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tr">
        <f>_xlfn.TEXTBEFORE(Table1[[#This Row],[category &amp; sub-category]], "/")</f>
        <v>publishing</v>
      </c>
      <c r="T906" t="str">
        <f>_xlfn.TEXTAFTER(Table1[[#This Row],[category &amp; sub-category]], "/")</f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Table1[[#This Row],[pledged]]/Table1[[#This Row],[goal]]</f>
        <v>1.6398734177215191</v>
      </c>
      <c r="G907" t="s">
        <v>20</v>
      </c>
      <c r="H907">
        <f>IF(Table1[[#This Row],[backers_count]]&gt;0, Table1[[#This Row],[pledged]]/Table1[[#This Row],[backers_count]], 0)</f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8">
        <f>(((Table1[[#This Row],[launched_at]]/60)/60)/24)+DATE(1970,1,1)</f>
        <v>41536.208333333336</v>
      </c>
      <c r="N907">
        <v>1379826000</v>
      </c>
      <c r="O907" s="8">
        <f>(((Table1[[#This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tr">
        <f>_xlfn.TEXTBEFORE(Table1[[#This Row],[category &amp; sub-category]], "/")</f>
        <v>theater</v>
      </c>
      <c r="T907" t="str">
        <f>_xlfn.TEXTAFTER(Table1[[#This Row],[category &amp; sub-category]], "/")</f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Table1[[#This Row],[pledged]]/Table1[[#This Row],[goal]]</f>
        <v>1.6298181818181818</v>
      </c>
      <c r="G908" t="s">
        <v>20</v>
      </c>
      <c r="H908">
        <f>IF(Table1[[#This Row],[backers_count]]&gt;0, Table1[[#This Row],[pledged]]/Table1[[#This Row],[backers_count]], 0)</f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8">
        <f>(((Table1[[#This Row],[launched_at]]/60)/60)/24)+DATE(1970,1,1)</f>
        <v>42868.208333333328</v>
      </c>
      <c r="N908">
        <v>1497762000</v>
      </c>
      <c r="O908" s="8">
        <f>(((Table1[[#This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tr">
        <f>_xlfn.TEXTBEFORE(Table1[[#This Row],[category &amp; sub-category]], "/")</f>
        <v>film &amp; video</v>
      </c>
      <c r="T908" t="str">
        <f>_xlfn.TEXTAFTER(Table1[[#This Row],[category &amp; sub-category]], "/")</f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Table1[[#This Row],[pledged]]/Table1[[#This Row],[goal]]</f>
        <v>0.20252747252747252</v>
      </c>
      <c r="G909" t="s">
        <v>14</v>
      </c>
      <c r="H909">
        <f>IF(Table1[[#This Row],[backers_count]]&gt;0, Table1[[#This Row],[pledged]]/Table1[[#This Row],[backers_count]], 0)</f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8">
        <f>(((Table1[[#This Row],[launched_at]]/60)/60)/24)+DATE(1970,1,1)</f>
        <v>40660.208333333336</v>
      </c>
      <c r="N909">
        <v>1304485200</v>
      </c>
      <c r="O909" s="8">
        <f>(((Table1[[#This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tr">
        <f>_xlfn.TEXTBEFORE(Table1[[#This Row],[category &amp; sub-category]], "/")</f>
        <v>theater</v>
      </c>
      <c r="T909" t="str">
        <f>_xlfn.TEXTAFTER(Table1[[#This Row],[category &amp; sub-category]], "/")</f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Table1[[#This Row],[pledged]]/Table1[[#This Row],[goal]]</f>
        <v>3.1924083769633507</v>
      </c>
      <c r="G910" t="s">
        <v>20</v>
      </c>
      <c r="H910">
        <f>IF(Table1[[#This Row],[backers_count]]&gt;0, Table1[[#This Row],[pledged]]/Table1[[#This Row],[backers_count]], 0)</f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8">
        <f>(((Table1[[#This Row],[launched_at]]/60)/60)/24)+DATE(1970,1,1)</f>
        <v>41031.208333333336</v>
      </c>
      <c r="N910">
        <v>1336885200</v>
      </c>
      <c r="O910" s="8">
        <f>(((Table1[[#This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tr">
        <f>_xlfn.TEXTBEFORE(Table1[[#This Row],[category &amp; sub-category]], "/")</f>
        <v>games</v>
      </c>
      <c r="T910" t="str">
        <f>_xlfn.TEXTAFTER(Table1[[#This Row],[category &amp; sub-category]], "/")</f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Table1[[#This Row],[pledged]]/Table1[[#This Row],[goal]]</f>
        <v>4.7894444444444444</v>
      </c>
      <c r="G911" t="s">
        <v>20</v>
      </c>
      <c r="H911">
        <f>IF(Table1[[#This Row],[backers_count]]&gt;0, Table1[[#This Row],[pledged]]/Table1[[#This Row],[backers_count]], 0)</f>
        <v>107.7625</v>
      </c>
      <c r="I911">
        <v>80</v>
      </c>
      <c r="J911" t="s">
        <v>15</v>
      </c>
      <c r="K911" t="s">
        <v>16</v>
      </c>
      <c r="L911">
        <v>1528088400</v>
      </c>
      <c r="M911" s="8">
        <f>(((Table1[[#This Row],[launched_at]]/60)/60)/24)+DATE(1970,1,1)</f>
        <v>43255.208333333328</v>
      </c>
      <c r="N911">
        <v>1530421200</v>
      </c>
      <c r="O911" s="8">
        <f>(((Table1[[#This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tr">
        <f>_xlfn.TEXTBEFORE(Table1[[#This Row],[category &amp; sub-category]], "/")</f>
        <v>theater</v>
      </c>
      <c r="T911" t="str">
        <f>_xlfn.TEXTAFTER(Table1[[#This Row],[category &amp; sub-category]], "/")</f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Table1[[#This Row],[pledged]]/Table1[[#This Row],[goal]]</f>
        <v>0.19556634304207121</v>
      </c>
      <c r="G912" t="s">
        <v>74</v>
      </c>
      <c r="H912">
        <f>IF(Table1[[#This Row],[backers_count]]&gt;0, Table1[[#This Row],[pledged]]/Table1[[#This Row],[backers_count]], 0)</f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8">
        <f>(((Table1[[#This Row],[launched_at]]/60)/60)/24)+DATE(1970,1,1)</f>
        <v>42026.25</v>
      </c>
      <c r="N912">
        <v>1421992800</v>
      </c>
      <c r="O912" s="8">
        <f>(((Table1[[#This Row],[deadline]]/60)/60)/24)+DATE(1970,1,1)</f>
        <v>42027.25</v>
      </c>
      <c r="P912" t="b">
        <v>0</v>
      </c>
      <c r="Q912" t="b">
        <v>0</v>
      </c>
      <c r="R912" t="s">
        <v>33</v>
      </c>
      <c r="S912" t="str">
        <f>_xlfn.TEXTBEFORE(Table1[[#This Row],[category &amp; sub-category]], "/")</f>
        <v>theater</v>
      </c>
      <c r="T912" t="str">
        <f>_xlfn.TEXTAFTER(Table1[[#This Row],[category &amp; sub-category]], "/")</f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Table1[[#This Row],[pledged]]/Table1[[#This Row],[goal]]</f>
        <v>1.9894827586206896</v>
      </c>
      <c r="G913" t="s">
        <v>20</v>
      </c>
      <c r="H913">
        <f>IF(Table1[[#This Row],[backers_count]]&gt;0, Table1[[#This Row],[pledged]]/Table1[[#This Row],[backers_count]], 0)</f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8">
        <f>(((Table1[[#This Row],[launched_at]]/60)/60)/24)+DATE(1970,1,1)</f>
        <v>43717.208333333328</v>
      </c>
      <c r="N913">
        <v>1568178000</v>
      </c>
      <c r="O913" s="8">
        <f>(((Table1[[#This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tr">
        <f>_xlfn.TEXTBEFORE(Table1[[#This Row],[category &amp; sub-category]], "/")</f>
        <v>technology</v>
      </c>
      <c r="T913" t="str">
        <f>_xlfn.TEXTAFTER(Table1[[#This Row],[category &amp; sub-category]], "/")</f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Table1[[#This Row],[pledged]]/Table1[[#This Row],[goal]]</f>
        <v>7.95</v>
      </c>
      <c r="G914" t="s">
        <v>20</v>
      </c>
      <c r="H914">
        <f>IF(Table1[[#This Row],[backers_count]]&gt;0, Table1[[#This Row],[pledged]]/Table1[[#This Row],[backers_count]], 0)</f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8">
        <f>(((Table1[[#This Row],[launched_at]]/60)/60)/24)+DATE(1970,1,1)</f>
        <v>41157.208333333336</v>
      </c>
      <c r="N914">
        <v>1347944400</v>
      </c>
      <c r="O914" s="8">
        <f>(((Table1[[#This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tr">
        <f>_xlfn.TEXTBEFORE(Table1[[#This Row],[category &amp; sub-category]], "/")</f>
        <v>film &amp; video</v>
      </c>
      <c r="T914" t="str">
        <f>_xlfn.TEXTAFTER(Table1[[#This Row],[category &amp; sub-category]], "/")</f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Table1[[#This Row],[pledged]]/Table1[[#This Row],[goal]]</f>
        <v>0.50621082621082625</v>
      </c>
      <c r="G915" t="s">
        <v>14</v>
      </c>
      <c r="H915">
        <f>IF(Table1[[#This Row],[backers_count]]&gt;0, Table1[[#This Row],[pledged]]/Table1[[#This Row],[backers_count]], 0)</f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8">
        <f>(((Table1[[#This Row],[launched_at]]/60)/60)/24)+DATE(1970,1,1)</f>
        <v>43597.208333333328</v>
      </c>
      <c r="N915">
        <v>1558760400</v>
      </c>
      <c r="O915" s="8">
        <f>(((Table1[[#This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tr">
        <f>_xlfn.TEXTBEFORE(Table1[[#This Row],[category &amp; sub-category]], "/")</f>
        <v>film &amp; video</v>
      </c>
      <c r="T915" t="str">
        <f>_xlfn.TEXTAFTER(Table1[[#This Row],[category &amp; sub-category]], "/")</f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Table1[[#This Row],[pledged]]/Table1[[#This Row],[goal]]</f>
        <v>0.57437499999999997</v>
      </c>
      <c r="G916" t="s">
        <v>14</v>
      </c>
      <c r="H916">
        <f>IF(Table1[[#This Row],[backers_count]]&gt;0, Table1[[#This Row],[pledged]]/Table1[[#This Row],[backers_count]], 0)</f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8">
        <f>(((Table1[[#This Row],[launched_at]]/60)/60)/24)+DATE(1970,1,1)</f>
        <v>41490.208333333336</v>
      </c>
      <c r="N916">
        <v>1376629200</v>
      </c>
      <c r="O916" s="8">
        <f>(((Table1[[#This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tr">
        <f>_xlfn.TEXTBEFORE(Table1[[#This Row],[category &amp; sub-category]], "/")</f>
        <v>theater</v>
      </c>
      <c r="T916" t="str">
        <f>_xlfn.TEXTAFTER(Table1[[#This Row],[category &amp; sub-category]], "/")</f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Table1[[#This Row],[pledged]]/Table1[[#This Row],[goal]]</f>
        <v>1.5562827640984909</v>
      </c>
      <c r="G917" t="s">
        <v>20</v>
      </c>
      <c r="H917">
        <f>IF(Table1[[#This Row],[backers_count]]&gt;0, Table1[[#This Row],[pledged]]/Table1[[#This Row],[backers_count]], 0)</f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8">
        <f>(((Table1[[#This Row],[launched_at]]/60)/60)/24)+DATE(1970,1,1)</f>
        <v>42976.208333333328</v>
      </c>
      <c r="N917">
        <v>1504760400</v>
      </c>
      <c r="O917" s="8">
        <f>(((Table1[[#This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tr">
        <f>_xlfn.TEXTBEFORE(Table1[[#This Row],[category &amp; sub-category]], "/")</f>
        <v>film &amp; video</v>
      </c>
      <c r="T917" t="str">
        <f>_xlfn.TEXTAFTER(Table1[[#This Row],[category &amp; sub-category]], "/")</f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Table1[[#This Row],[pledged]]/Table1[[#This Row],[goal]]</f>
        <v>0.36297297297297298</v>
      </c>
      <c r="G918" t="s">
        <v>14</v>
      </c>
      <c r="H918">
        <f>IF(Table1[[#This Row],[backers_count]]&gt;0, Table1[[#This Row],[pledged]]/Table1[[#This Row],[backers_count]], 0)</f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8">
        <f>(((Table1[[#This Row],[launched_at]]/60)/60)/24)+DATE(1970,1,1)</f>
        <v>41991.25</v>
      </c>
      <c r="N918">
        <v>1419660000</v>
      </c>
      <c r="O918" s="8">
        <f>(((Table1[[#This Row],[deadline]]/60)/60)/24)+DATE(1970,1,1)</f>
        <v>42000.25</v>
      </c>
      <c r="P918" t="b">
        <v>0</v>
      </c>
      <c r="Q918" t="b">
        <v>0</v>
      </c>
      <c r="R918" t="s">
        <v>122</v>
      </c>
      <c r="S918" t="str">
        <f>_xlfn.TEXTBEFORE(Table1[[#This Row],[category &amp; sub-category]], "/")</f>
        <v>photography</v>
      </c>
      <c r="T918" t="str">
        <f>_xlfn.TEXTAFTER(Table1[[#This Row],[category &amp; sub-category]], "/")</f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Table1[[#This Row],[pledged]]/Table1[[#This Row],[goal]]</f>
        <v>0.58250000000000002</v>
      </c>
      <c r="G919" t="s">
        <v>47</v>
      </c>
      <c r="H919">
        <f>IF(Table1[[#This Row],[backers_count]]&gt;0, Table1[[#This Row],[pledged]]/Table1[[#This Row],[backers_count]], 0)</f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8">
        <f>(((Table1[[#This Row],[launched_at]]/60)/60)/24)+DATE(1970,1,1)</f>
        <v>40722.208333333336</v>
      </c>
      <c r="N919">
        <v>1311310800</v>
      </c>
      <c r="O919" s="8">
        <f>(((Table1[[#This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tr">
        <f>_xlfn.TEXTBEFORE(Table1[[#This Row],[category &amp; sub-category]], "/")</f>
        <v>film &amp; video</v>
      </c>
      <c r="T919" t="str">
        <f>_xlfn.TEXTAFTER(Table1[[#This Row],[category &amp; sub-category]], "/")</f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Table1[[#This Row],[pledged]]/Table1[[#This Row],[goal]]</f>
        <v>2.3739473684210526</v>
      </c>
      <c r="G920" t="s">
        <v>20</v>
      </c>
      <c r="H920">
        <f>IF(Table1[[#This Row],[backers_count]]&gt;0, Table1[[#This Row],[pledged]]/Table1[[#This Row],[backers_count]], 0)</f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8">
        <f>(((Table1[[#This Row],[launched_at]]/60)/60)/24)+DATE(1970,1,1)</f>
        <v>41117.208333333336</v>
      </c>
      <c r="N920">
        <v>1344315600</v>
      </c>
      <c r="O920" s="8">
        <f>(((Table1[[#This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tr">
        <f>_xlfn.TEXTBEFORE(Table1[[#This Row],[category &amp; sub-category]], "/")</f>
        <v>publishing</v>
      </c>
      <c r="T920" t="str">
        <f>_xlfn.TEXTAFTER(Table1[[#This Row],[category &amp; sub-category]], "/")</f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Table1[[#This Row],[pledged]]/Table1[[#This Row],[goal]]</f>
        <v>0.58750000000000002</v>
      </c>
      <c r="G921" t="s">
        <v>14</v>
      </c>
      <c r="H921">
        <f>IF(Table1[[#This Row],[backers_count]]&gt;0, Table1[[#This Row],[pledged]]/Table1[[#This Row],[backers_count]], 0)</f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8">
        <f>(((Table1[[#This Row],[launched_at]]/60)/60)/24)+DATE(1970,1,1)</f>
        <v>43022.208333333328</v>
      </c>
      <c r="N921">
        <v>1510725600</v>
      </c>
      <c r="O921" s="8">
        <f>(((Table1[[#This Row],[deadline]]/60)/60)/24)+DATE(1970,1,1)</f>
        <v>43054.25</v>
      </c>
      <c r="P921" t="b">
        <v>0</v>
      </c>
      <c r="Q921" t="b">
        <v>1</v>
      </c>
      <c r="R921" t="s">
        <v>33</v>
      </c>
      <c r="S921" t="str">
        <f>_xlfn.TEXTBEFORE(Table1[[#This Row],[category &amp; sub-category]], "/")</f>
        <v>theater</v>
      </c>
      <c r="T921" t="str">
        <f>_xlfn.TEXTAFTER(Table1[[#This Row],[category &amp; sub-category]], "/")</f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Table1[[#This Row],[pledged]]/Table1[[#This Row],[goal]]</f>
        <v>1.8256603773584905</v>
      </c>
      <c r="G922" t="s">
        <v>20</v>
      </c>
      <c r="H922">
        <f>IF(Table1[[#This Row],[backers_count]]&gt;0, Table1[[#This Row],[pledged]]/Table1[[#This Row],[backers_count]], 0)</f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8">
        <f>(((Table1[[#This Row],[launched_at]]/60)/60)/24)+DATE(1970,1,1)</f>
        <v>43503.25</v>
      </c>
      <c r="N922">
        <v>1551247200</v>
      </c>
      <c r="O922" s="8">
        <f>(((Table1[[#This Row],[deadline]]/60)/60)/24)+DATE(1970,1,1)</f>
        <v>43523.25</v>
      </c>
      <c r="P922" t="b">
        <v>1</v>
      </c>
      <c r="Q922" t="b">
        <v>0</v>
      </c>
      <c r="R922" t="s">
        <v>71</v>
      </c>
      <c r="S922" t="str">
        <f>_xlfn.TEXTBEFORE(Table1[[#This Row],[category &amp; sub-category]], "/")</f>
        <v>film &amp; video</v>
      </c>
      <c r="T922" t="str">
        <f>_xlfn.TEXTAFTER(Table1[[#This Row],[category &amp; sub-category]], "/")</f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Table1[[#This Row],[pledged]]/Table1[[#This Row],[goal]]</f>
        <v>7.5436408977556111E-3</v>
      </c>
      <c r="G923" t="s">
        <v>14</v>
      </c>
      <c r="H923">
        <f>IF(Table1[[#This Row],[backers_count]]&gt;0, Table1[[#This Row],[pledged]]/Table1[[#This Row],[backers_count]], 0)</f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8">
        <f>(((Table1[[#This Row],[launched_at]]/60)/60)/24)+DATE(1970,1,1)</f>
        <v>40951.25</v>
      </c>
      <c r="N923">
        <v>1330236000</v>
      </c>
      <c r="O923" s="8">
        <f>(((Table1[[#This Row],[deadline]]/60)/60)/24)+DATE(1970,1,1)</f>
        <v>40965.25</v>
      </c>
      <c r="P923" t="b">
        <v>0</v>
      </c>
      <c r="Q923" t="b">
        <v>0</v>
      </c>
      <c r="R923" t="s">
        <v>28</v>
      </c>
      <c r="S923" t="str">
        <f>_xlfn.TEXTBEFORE(Table1[[#This Row],[category &amp; sub-category]], "/")</f>
        <v>technology</v>
      </c>
      <c r="T923" t="str">
        <f>_xlfn.TEXTAFTER(Table1[[#This Row],[category &amp; sub-category]], "/")</f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Table1[[#This Row],[pledged]]/Table1[[#This Row],[goal]]</f>
        <v>1.7595330739299611</v>
      </c>
      <c r="G924" t="s">
        <v>20</v>
      </c>
      <c r="H924">
        <f>IF(Table1[[#This Row],[backers_count]]&gt;0, Table1[[#This Row],[pledged]]/Table1[[#This Row],[backers_count]], 0)</f>
        <v>40</v>
      </c>
      <c r="I924">
        <v>2261</v>
      </c>
      <c r="J924" t="s">
        <v>21</v>
      </c>
      <c r="K924" t="s">
        <v>22</v>
      </c>
      <c r="L924">
        <v>1544335200</v>
      </c>
      <c r="M924" s="8">
        <f>(((Table1[[#This Row],[launched_at]]/60)/60)/24)+DATE(1970,1,1)</f>
        <v>43443.25</v>
      </c>
      <c r="N924">
        <v>1545112800</v>
      </c>
      <c r="O924" s="8">
        <f>(((Table1[[#This Row],[deadline]]/60)/60)/24)+DATE(1970,1,1)</f>
        <v>43452.25</v>
      </c>
      <c r="P924" t="b">
        <v>0</v>
      </c>
      <c r="Q924" t="b">
        <v>1</v>
      </c>
      <c r="R924" t="s">
        <v>319</v>
      </c>
      <c r="S924" t="str">
        <f>_xlfn.TEXTBEFORE(Table1[[#This Row],[category &amp; sub-category]], "/")</f>
        <v>music</v>
      </c>
      <c r="T924" t="str">
        <f>_xlfn.TEXTAFTER(Table1[[#This Row],[category &amp; sub-category]], "/")</f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Table1[[#This Row],[pledged]]/Table1[[#This Row],[goal]]</f>
        <v>2.3788235294117648</v>
      </c>
      <c r="G925" t="s">
        <v>20</v>
      </c>
      <c r="H925">
        <f>IF(Table1[[#This Row],[backers_count]]&gt;0, Table1[[#This Row],[pledged]]/Table1[[#This Row],[backers_count]], 0)</f>
        <v>101.1</v>
      </c>
      <c r="I925">
        <v>40</v>
      </c>
      <c r="J925" t="s">
        <v>21</v>
      </c>
      <c r="K925" t="s">
        <v>22</v>
      </c>
      <c r="L925">
        <v>1279083600</v>
      </c>
      <c r="M925" s="8">
        <f>(((Table1[[#This Row],[launched_at]]/60)/60)/24)+DATE(1970,1,1)</f>
        <v>40373.208333333336</v>
      </c>
      <c r="N925">
        <v>1279170000</v>
      </c>
      <c r="O925" s="8">
        <f>(((Table1[[#This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tr">
        <f>_xlfn.TEXTBEFORE(Table1[[#This Row],[category &amp; sub-category]], "/")</f>
        <v>theater</v>
      </c>
      <c r="T925" t="str">
        <f>_xlfn.TEXTAFTER(Table1[[#This Row],[category &amp; sub-category]], "/")</f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Table1[[#This Row],[pledged]]/Table1[[#This Row],[goal]]</f>
        <v>4.8805076142131982</v>
      </c>
      <c r="G926" t="s">
        <v>20</v>
      </c>
      <c r="H926">
        <f>IF(Table1[[#This Row],[backers_count]]&gt;0, Table1[[#This Row],[pledged]]/Table1[[#This Row],[backers_count]], 0)</f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8">
        <f>(((Table1[[#This Row],[launched_at]]/60)/60)/24)+DATE(1970,1,1)</f>
        <v>43769.208333333328</v>
      </c>
      <c r="N926">
        <v>1573452000</v>
      </c>
      <c r="O926" s="8">
        <f>(((Table1[[#This Row],[deadline]]/60)/60)/24)+DATE(1970,1,1)</f>
        <v>43780.25</v>
      </c>
      <c r="P926" t="b">
        <v>0</v>
      </c>
      <c r="Q926" t="b">
        <v>0</v>
      </c>
      <c r="R926" t="s">
        <v>33</v>
      </c>
      <c r="S926" t="str">
        <f>_xlfn.TEXTBEFORE(Table1[[#This Row],[category &amp; sub-category]], "/")</f>
        <v>theater</v>
      </c>
      <c r="T926" t="str">
        <f>_xlfn.TEXTAFTER(Table1[[#This Row],[category &amp; sub-category]], "/")</f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Table1[[#This Row],[pledged]]/Table1[[#This Row],[goal]]</f>
        <v>2.2406666666666668</v>
      </c>
      <c r="G927" t="s">
        <v>20</v>
      </c>
      <c r="H927">
        <f>IF(Table1[[#This Row],[backers_count]]&gt;0, Table1[[#This Row],[pledged]]/Table1[[#This Row],[backers_count]], 0)</f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8">
        <f>(((Table1[[#This Row],[launched_at]]/60)/60)/24)+DATE(1970,1,1)</f>
        <v>43000.208333333328</v>
      </c>
      <c r="N927">
        <v>1507093200</v>
      </c>
      <c r="O927" s="8">
        <f>(((Table1[[#This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tr">
        <f>_xlfn.TEXTBEFORE(Table1[[#This Row],[category &amp; sub-category]], "/")</f>
        <v>theater</v>
      </c>
      <c r="T927" t="str">
        <f>_xlfn.TEXTAFTER(Table1[[#This Row],[category &amp; sub-category]], "/")</f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Table1[[#This Row],[pledged]]/Table1[[#This Row],[goal]]</f>
        <v>0.18126436781609195</v>
      </c>
      <c r="G928" t="s">
        <v>14</v>
      </c>
      <c r="H928">
        <f>IF(Table1[[#This Row],[backers_count]]&gt;0, Table1[[#This Row],[pledged]]/Table1[[#This Row],[backers_count]], 0)</f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8">
        <f>(((Table1[[#This Row],[launched_at]]/60)/60)/24)+DATE(1970,1,1)</f>
        <v>42502.208333333328</v>
      </c>
      <c r="N928">
        <v>1463374800</v>
      </c>
      <c r="O928" s="8">
        <f>(((Table1[[#This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tr">
        <f>_xlfn.TEXTBEFORE(Table1[[#This Row],[category &amp; sub-category]], "/")</f>
        <v>food</v>
      </c>
      <c r="T928" t="str">
        <f>_xlfn.TEXTAFTER(Table1[[#This Row],[category &amp; sub-category]], "/")</f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Table1[[#This Row],[pledged]]/Table1[[#This Row],[goal]]</f>
        <v>0.45847222222222223</v>
      </c>
      <c r="G929" t="s">
        <v>14</v>
      </c>
      <c r="H929">
        <f>IF(Table1[[#This Row],[backers_count]]&gt;0, Table1[[#This Row],[pledged]]/Table1[[#This Row],[backers_count]], 0)</f>
        <v>89.21621621621621</v>
      </c>
      <c r="I929">
        <v>37</v>
      </c>
      <c r="J929" t="s">
        <v>21</v>
      </c>
      <c r="K929" t="s">
        <v>22</v>
      </c>
      <c r="L929">
        <v>1342069200</v>
      </c>
      <c r="M929" s="8">
        <f>(((Table1[[#This Row],[launched_at]]/60)/60)/24)+DATE(1970,1,1)</f>
        <v>41102.208333333336</v>
      </c>
      <c r="N929">
        <v>1344574800</v>
      </c>
      <c r="O929" s="8">
        <f>(((Table1[[#This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tr">
        <f>_xlfn.TEXTBEFORE(Table1[[#This Row],[category &amp; sub-category]], "/")</f>
        <v>theater</v>
      </c>
      <c r="T929" t="str">
        <f>_xlfn.TEXTAFTER(Table1[[#This Row],[category &amp; sub-category]], "/")</f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Table1[[#This Row],[pledged]]/Table1[[#This Row],[goal]]</f>
        <v>1.1731541218637993</v>
      </c>
      <c r="G930" t="s">
        <v>20</v>
      </c>
      <c r="H930">
        <f>IF(Table1[[#This Row],[backers_count]]&gt;0, Table1[[#This Row],[pledged]]/Table1[[#This Row],[backers_count]], 0)</f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8">
        <f>(((Table1[[#This Row],[launched_at]]/60)/60)/24)+DATE(1970,1,1)</f>
        <v>41637.25</v>
      </c>
      <c r="N930">
        <v>1389074400</v>
      </c>
      <c r="O930" s="8">
        <f>(((Table1[[#This Row],[deadline]]/60)/60)/24)+DATE(1970,1,1)</f>
        <v>41646.25</v>
      </c>
      <c r="P930" t="b">
        <v>0</v>
      </c>
      <c r="Q930" t="b">
        <v>0</v>
      </c>
      <c r="R930" t="s">
        <v>28</v>
      </c>
      <c r="S930" t="str">
        <f>_xlfn.TEXTBEFORE(Table1[[#This Row],[category &amp; sub-category]], "/")</f>
        <v>technology</v>
      </c>
      <c r="T930" t="str">
        <f>_xlfn.TEXTAFTER(Table1[[#This Row],[category &amp; sub-category]], "/")</f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Table1[[#This Row],[pledged]]/Table1[[#This Row],[goal]]</f>
        <v>2.173090909090909</v>
      </c>
      <c r="G931" t="s">
        <v>20</v>
      </c>
      <c r="H931">
        <f>IF(Table1[[#This Row],[backers_count]]&gt;0, Table1[[#This Row],[pledged]]/Table1[[#This Row],[backers_count]], 0)</f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8">
        <f>(((Table1[[#This Row],[launched_at]]/60)/60)/24)+DATE(1970,1,1)</f>
        <v>42858.208333333328</v>
      </c>
      <c r="N931">
        <v>1494997200</v>
      </c>
      <c r="O931" s="8">
        <f>(((Table1[[#This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tr">
        <f>_xlfn.TEXTBEFORE(Table1[[#This Row],[category &amp; sub-category]], "/")</f>
        <v>theater</v>
      </c>
      <c r="T931" t="str">
        <f>_xlfn.TEXTAFTER(Table1[[#This Row],[category &amp; sub-category]], "/")</f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Table1[[#This Row],[pledged]]/Table1[[#This Row],[goal]]</f>
        <v>1.1228571428571428</v>
      </c>
      <c r="G932" t="s">
        <v>20</v>
      </c>
      <c r="H932">
        <f>IF(Table1[[#This Row],[backers_count]]&gt;0, Table1[[#This Row],[pledged]]/Table1[[#This Row],[backers_count]], 0)</f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8">
        <f>(((Table1[[#This Row],[launched_at]]/60)/60)/24)+DATE(1970,1,1)</f>
        <v>42060.25</v>
      </c>
      <c r="N932">
        <v>1425448800</v>
      </c>
      <c r="O932" s="8">
        <f>(((Table1[[#This Row],[deadline]]/60)/60)/24)+DATE(1970,1,1)</f>
        <v>42067.25</v>
      </c>
      <c r="P932" t="b">
        <v>0</v>
      </c>
      <c r="Q932" t="b">
        <v>1</v>
      </c>
      <c r="R932" t="s">
        <v>33</v>
      </c>
      <c r="S932" t="str">
        <f>_xlfn.TEXTBEFORE(Table1[[#This Row],[category &amp; sub-category]], "/")</f>
        <v>theater</v>
      </c>
      <c r="T932" t="str">
        <f>_xlfn.TEXTAFTER(Table1[[#This Row],[category &amp; sub-category]], "/")</f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Table1[[#This Row],[pledged]]/Table1[[#This Row],[goal]]</f>
        <v>0.72518987341772156</v>
      </c>
      <c r="G933" t="s">
        <v>14</v>
      </c>
      <c r="H933">
        <f>IF(Table1[[#This Row],[backers_count]]&gt;0, Table1[[#This Row],[pledged]]/Table1[[#This Row],[backers_count]], 0)</f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8">
        <f>(((Table1[[#This Row],[launched_at]]/60)/60)/24)+DATE(1970,1,1)</f>
        <v>41818.208333333336</v>
      </c>
      <c r="N933">
        <v>1404104400</v>
      </c>
      <c r="O933" s="8">
        <f>(((Table1[[#This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tr">
        <f>_xlfn.TEXTBEFORE(Table1[[#This Row],[category &amp; sub-category]], "/")</f>
        <v>theater</v>
      </c>
      <c r="T933" t="str">
        <f>_xlfn.TEXTAFTER(Table1[[#This Row],[category &amp; sub-category]], "/")</f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Table1[[#This Row],[pledged]]/Table1[[#This Row],[goal]]</f>
        <v>2.1230434782608696</v>
      </c>
      <c r="G934" t="s">
        <v>20</v>
      </c>
      <c r="H934">
        <f>IF(Table1[[#This Row],[backers_count]]&gt;0, Table1[[#This Row],[pledged]]/Table1[[#This Row],[backers_count]], 0)</f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8">
        <f>(((Table1[[#This Row],[launched_at]]/60)/60)/24)+DATE(1970,1,1)</f>
        <v>41709.208333333336</v>
      </c>
      <c r="N934">
        <v>1394773200</v>
      </c>
      <c r="O934" s="8">
        <f>(((Table1[[#This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tr">
        <f>_xlfn.TEXTBEFORE(Table1[[#This Row],[category &amp; sub-category]], "/")</f>
        <v>music</v>
      </c>
      <c r="T934" t="str">
        <f>_xlfn.TEXTAFTER(Table1[[#This Row],[category &amp; sub-category]], "/")</f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Table1[[#This Row],[pledged]]/Table1[[#This Row],[goal]]</f>
        <v>2.3974657534246577</v>
      </c>
      <c r="G935" t="s">
        <v>20</v>
      </c>
      <c r="H935">
        <f>IF(Table1[[#This Row],[backers_count]]&gt;0, Table1[[#This Row],[pledged]]/Table1[[#This Row],[backers_count]], 0)</f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8">
        <f>(((Table1[[#This Row],[launched_at]]/60)/60)/24)+DATE(1970,1,1)</f>
        <v>41372.208333333336</v>
      </c>
      <c r="N935">
        <v>1366520400</v>
      </c>
      <c r="O935" s="8">
        <f>(((Table1[[#This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tr">
        <f>_xlfn.TEXTBEFORE(Table1[[#This Row],[category &amp; sub-category]], "/")</f>
        <v>theater</v>
      </c>
      <c r="T935" t="str">
        <f>_xlfn.TEXTAFTER(Table1[[#This Row],[category &amp; sub-category]], "/")</f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Table1[[#This Row],[pledged]]/Table1[[#This Row],[goal]]</f>
        <v>1.8193548387096774</v>
      </c>
      <c r="G936" t="s">
        <v>20</v>
      </c>
      <c r="H936">
        <f>IF(Table1[[#This Row],[backers_count]]&gt;0, Table1[[#This Row],[pledged]]/Table1[[#This Row],[backers_count]], 0)</f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8">
        <f>(((Table1[[#This Row],[launched_at]]/60)/60)/24)+DATE(1970,1,1)</f>
        <v>42422.25</v>
      </c>
      <c r="N936">
        <v>1456639200</v>
      </c>
      <c r="O936" s="8">
        <f>(((Table1[[#This Row],[deadline]]/60)/60)/24)+DATE(1970,1,1)</f>
        <v>42428.25</v>
      </c>
      <c r="P936" t="b">
        <v>0</v>
      </c>
      <c r="Q936" t="b">
        <v>0</v>
      </c>
      <c r="R936" t="s">
        <v>33</v>
      </c>
      <c r="S936" t="str">
        <f>_xlfn.TEXTBEFORE(Table1[[#This Row],[category &amp; sub-category]], "/")</f>
        <v>theater</v>
      </c>
      <c r="T936" t="str">
        <f>_xlfn.TEXTAFTER(Table1[[#This Row],[category &amp; sub-category]], "/")</f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Table1[[#This Row],[pledged]]/Table1[[#This Row],[goal]]</f>
        <v>1.6413114754098361</v>
      </c>
      <c r="G937" t="s">
        <v>20</v>
      </c>
      <c r="H937">
        <f>IF(Table1[[#This Row],[backers_count]]&gt;0, Table1[[#This Row],[pledged]]/Table1[[#This Row],[backers_count]], 0)</f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8">
        <f>(((Table1[[#This Row],[launched_at]]/60)/60)/24)+DATE(1970,1,1)</f>
        <v>42209.208333333328</v>
      </c>
      <c r="N937">
        <v>1438318800</v>
      </c>
      <c r="O937" s="8">
        <f>(((Table1[[#This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tr">
        <f>_xlfn.TEXTBEFORE(Table1[[#This Row],[category &amp; sub-category]], "/")</f>
        <v>theater</v>
      </c>
      <c r="T937" t="str">
        <f>_xlfn.TEXTAFTER(Table1[[#This Row],[category &amp; sub-category]], "/")</f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Table1[[#This Row],[pledged]]/Table1[[#This Row],[goal]]</f>
        <v>1.6375968992248063E-2</v>
      </c>
      <c r="G938" t="s">
        <v>14</v>
      </c>
      <c r="H938">
        <f>IF(Table1[[#This Row],[backers_count]]&gt;0, Table1[[#This Row],[pledged]]/Table1[[#This Row],[backers_count]], 0)</f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8">
        <f>(((Table1[[#This Row],[launched_at]]/60)/60)/24)+DATE(1970,1,1)</f>
        <v>43668.208333333328</v>
      </c>
      <c r="N938">
        <v>1564030800</v>
      </c>
      <c r="O938" s="8">
        <f>(((Table1[[#This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tr">
        <f>_xlfn.TEXTBEFORE(Table1[[#This Row],[category &amp; sub-category]], "/")</f>
        <v>theater</v>
      </c>
      <c r="T938" t="str">
        <f>_xlfn.TEXTAFTER(Table1[[#This Row],[category &amp; sub-category]], "/")</f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Table1[[#This Row],[pledged]]/Table1[[#This Row],[goal]]</f>
        <v>0.49643859649122807</v>
      </c>
      <c r="G939" t="s">
        <v>74</v>
      </c>
      <c r="H939">
        <f>IF(Table1[[#This Row],[backers_count]]&gt;0, Table1[[#This Row],[pledged]]/Table1[[#This Row],[backers_count]], 0)</f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8">
        <f>(((Table1[[#This Row],[launched_at]]/60)/60)/24)+DATE(1970,1,1)</f>
        <v>42334.25</v>
      </c>
      <c r="N939">
        <v>1449295200</v>
      </c>
      <c r="O939" s="8">
        <f>(((Table1[[#This Row],[deadline]]/60)/60)/24)+DATE(1970,1,1)</f>
        <v>42343.25</v>
      </c>
      <c r="P939" t="b">
        <v>0</v>
      </c>
      <c r="Q939" t="b">
        <v>0</v>
      </c>
      <c r="R939" t="s">
        <v>42</v>
      </c>
      <c r="S939" t="str">
        <f>_xlfn.TEXTBEFORE(Table1[[#This Row],[category &amp; sub-category]], "/")</f>
        <v>film &amp; video</v>
      </c>
      <c r="T939" t="str">
        <f>_xlfn.TEXTAFTER(Table1[[#This Row],[category &amp; sub-category]], "/")</f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Table1[[#This Row],[pledged]]/Table1[[#This Row],[goal]]</f>
        <v>1.0970652173913042</v>
      </c>
      <c r="G940" t="s">
        <v>20</v>
      </c>
      <c r="H940">
        <f>IF(Table1[[#This Row],[backers_count]]&gt;0, Table1[[#This Row],[pledged]]/Table1[[#This Row],[backers_count]], 0)</f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8">
        <f>(((Table1[[#This Row],[launched_at]]/60)/60)/24)+DATE(1970,1,1)</f>
        <v>43263.208333333328</v>
      </c>
      <c r="N940">
        <v>1531890000</v>
      </c>
      <c r="O940" s="8">
        <f>(((Table1[[#This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tr">
        <f>_xlfn.TEXTBEFORE(Table1[[#This Row],[category &amp; sub-category]], "/")</f>
        <v>publishing</v>
      </c>
      <c r="T940" t="str">
        <f>_xlfn.TEXTAFTER(Table1[[#This Row],[category &amp; sub-category]], "/")</f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Table1[[#This Row],[pledged]]/Table1[[#This Row],[goal]]</f>
        <v>0.49217948717948717</v>
      </c>
      <c r="G941" t="s">
        <v>14</v>
      </c>
      <c r="H941">
        <f>IF(Table1[[#This Row],[backers_count]]&gt;0, Table1[[#This Row],[pledged]]/Table1[[#This Row],[backers_count]], 0)</f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8">
        <f>(((Table1[[#This Row],[launched_at]]/60)/60)/24)+DATE(1970,1,1)</f>
        <v>40670.208333333336</v>
      </c>
      <c r="N941">
        <v>1306213200</v>
      </c>
      <c r="O941" s="8">
        <f>(((Table1[[#This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tr">
        <f>_xlfn.TEXTBEFORE(Table1[[#This Row],[category &amp; sub-category]], "/")</f>
        <v>games</v>
      </c>
      <c r="T941" t="str">
        <f>_xlfn.TEXTAFTER(Table1[[#This Row],[category &amp; sub-category]], "/")</f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Table1[[#This Row],[pledged]]/Table1[[#This Row],[goal]]</f>
        <v>0.62232323232323228</v>
      </c>
      <c r="G942" t="s">
        <v>47</v>
      </c>
      <c r="H942">
        <f>IF(Table1[[#This Row],[backers_count]]&gt;0, Table1[[#This Row],[pledged]]/Table1[[#This Row],[backers_count]], 0)</f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8">
        <f>(((Table1[[#This Row],[launched_at]]/60)/60)/24)+DATE(1970,1,1)</f>
        <v>41244.25</v>
      </c>
      <c r="N942">
        <v>1356242400</v>
      </c>
      <c r="O942" s="8">
        <f>(((Table1[[#This Row],[deadline]]/60)/60)/24)+DATE(1970,1,1)</f>
        <v>41266.25</v>
      </c>
      <c r="P942" t="b">
        <v>0</v>
      </c>
      <c r="Q942" t="b">
        <v>0</v>
      </c>
      <c r="R942" t="s">
        <v>28</v>
      </c>
      <c r="S942" t="str">
        <f>_xlfn.TEXTBEFORE(Table1[[#This Row],[category &amp; sub-category]], "/")</f>
        <v>technology</v>
      </c>
      <c r="T942" t="str">
        <f>_xlfn.TEXTAFTER(Table1[[#This Row],[category &amp; sub-category]], "/")</f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Table1[[#This Row],[pledged]]/Table1[[#This Row],[goal]]</f>
        <v>0.1305813953488372</v>
      </c>
      <c r="G943" t="s">
        <v>14</v>
      </c>
      <c r="H943">
        <f>IF(Table1[[#This Row],[backers_count]]&gt;0, Table1[[#This Row],[pledged]]/Table1[[#This Row],[backers_count]], 0)</f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8">
        <f>(((Table1[[#This Row],[launched_at]]/60)/60)/24)+DATE(1970,1,1)</f>
        <v>40552.25</v>
      </c>
      <c r="N943">
        <v>1297576800</v>
      </c>
      <c r="O943" s="8">
        <f>(((Table1[[#This Row],[deadline]]/60)/60)/24)+DATE(1970,1,1)</f>
        <v>40587.25</v>
      </c>
      <c r="P943" t="b">
        <v>1</v>
      </c>
      <c r="Q943" t="b">
        <v>0</v>
      </c>
      <c r="R943" t="s">
        <v>33</v>
      </c>
      <c r="S943" t="str">
        <f>_xlfn.TEXTBEFORE(Table1[[#This Row],[category &amp; sub-category]], "/")</f>
        <v>theater</v>
      </c>
      <c r="T943" t="str">
        <f>_xlfn.TEXTAFTER(Table1[[#This Row],[category &amp; sub-category]], "/")</f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Table1[[#This Row],[pledged]]/Table1[[#This Row],[goal]]</f>
        <v>0.64635416666666667</v>
      </c>
      <c r="G944" t="s">
        <v>14</v>
      </c>
      <c r="H944">
        <f>IF(Table1[[#This Row],[backers_count]]&gt;0, Table1[[#This Row],[pledged]]/Table1[[#This Row],[backers_count]], 0)</f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8">
        <f>(((Table1[[#This Row],[launched_at]]/60)/60)/24)+DATE(1970,1,1)</f>
        <v>40568.25</v>
      </c>
      <c r="N944">
        <v>1296194400</v>
      </c>
      <c r="O944" s="8">
        <f>(((Table1[[#This Row],[deadline]]/60)/60)/24)+DATE(1970,1,1)</f>
        <v>40571.25</v>
      </c>
      <c r="P944" t="b">
        <v>0</v>
      </c>
      <c r="Q944" t="b">
        <v>0</v>
      </c>
      <c r="R944" t="s">
        <v>33</v>
      </c>
      <c r="S944" t="str">
        <f>_xlfn.TEXTBEFORE(Table1[[#This Row],[category &amp; sub-category]], "/")</f>
        <v>theater</v>
      </c>
      <c r="T944" t="str">
        <f>_xlfn.TEXTAFTER(Table1[[#This Row],[category &amp; sub-category]], "/")</f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Table1[[#This Row],[pledged]]/Table1[[#This Row],[goal]]</f>
        <v>1.5958666666666668</v>
      </c>
      <c r="G945" t="s">
        <v>20</v>
      </c>
      <c r="H945">
        <f>IF(Table1[[#This Row],[backers_count]]&gt;0, Table1[[#This Row],[pledged]]/Table1[[#This Row],[backers_count]], 0)</f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8">
        <f>(((Table1[[#This Row],[launched_at]]/60)/60)/24)+DATE(1970,1,1)</f>
        <v>41906.208333333336</v>
      </c>
      <c r="N945">
        <v>1414558800</v>
      </c>
      <c r="O945" s="8">
        <f>(((Table1[[#This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tr">
        <f>_xlfn.TEXTBEFORE(Table1[[#This Row],[category &amp; sub-category]], "/")</f>
        <v>food</v>
      </c>
      <c r="T945" t="str">
        <f>_xlfn.TEXTAFTER(Table1[[#This Row],[category &amp; sub-category]], "/")</f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Table1[[#This Row],[pledged]]/Table1[[#This Row],[goal]]</f>
        <v>0.81420000000000003</v>
      </c>
      <c r="G946" t="s">
        <v>14</v>
      </c>
      <c r="H946">
        <f>IF(Table1[[#This Row],[backers_count]]&gt;0, Table1[[#This Row],[pledged]]/Table1[[#This Row],[backers_count]], 0)</f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8">
        <f>(((Table1[[#This Row],[launched_at]]/60)/60)/24)+DATE(1970,1,1)</f>
        <v>42776.25</v>
      </c>
      <c r="N946">
        <v>1488348000</v>
      </c>
      <c r="O946" s="8">
        <f>(((Table1[[#This Row],[deadline]]/60)/60)/24)+DATE(1970,1,1)</f>
        <v>42795.25</v>
      </c>
      <c r="P946" t="b">
        <v>0</v>
      </c>
      <c r="Q946" t="b">
        <v>0</v>
      </c>
      <c r="R946" t="s">
        <v>122</v>
      </c>
      <c r="S946" t="str">
        <f>_xlfn.TEXTBEFORE(Table1[[#This Row],[category &amp; sub-category]], "/")</f>
        <v>photography</v>
      </c>
      <c r="T946" t="str">
        <f>_xlfn.TEXTAFTER(Table1[[#This Row],[category &amp; sub-category]], "/")</f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Table1[[#This Row],[pledged]]/Table1[[#This Row],[goal]]</f>
        <v>0.32444767441860467</v>
      </c>
      <c r="G947" t="s">
        <v>14</v>
      </c>
      <c r="H947">
        <f>IF(Table1[[#This Row],[backers_count]]&gt;0, Table1[[#This Row],[pledged]]/Table1[[#This Row],[backers_count]], 0)</f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8">
        <f>(((Table1[[#This Row],[launched_at]]/60)/60)/24)+DATE(1970,1,1)</f>
        <v>41004.208333333336</v>
      </c>
      <c r="N947">
        <v>1334898000</v>
      </c>
      <c r="O947" s="8">
        <f>(((Table1[[#This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tr">
        <f>_xlfn.TEXTBEFORE(Table1[[#This Row],[category &amp; sub-category]], "/")</f>
        <v>photography</v>
      </c>
      <c r="T947" t="str">
        <f>_xlfn.TEXTAFTER(Table1[[#This Row],[category &amp; sub-category]], "/")</f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Table1[[#This Row],[pledged]]/Table1[[#This Row],[goal]]</f>
        <v>9.9141184124918666E-2</v>
      </c>
      <c r="G948" t="s">
        <v>14</v>
      </c>
      <c r="H948">
        <f>IF(Table1[[#This Row],[backers_count]]&gt;0, Table1[[#This Row],[pledged]]/Table1[[#This Row],[backers_count]], 0)</f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8">
        <f>(((Table1[[#This Row],[launched_at]]/60)/60)/24)+DATE(1970,1,1)</f>
        <v>40710.208333333336</v>
      </c>
      <c r="N948">
        <v>1308373200</v>
      </c>
      <c r="O948" s="8">
        <f>(((Table1[[#This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tr">
        <f>_xlfn.TEXTBEFORE(Table1[[#This Row],[category &amp; sub-category]], "/")</f>
        <v>theater</v>
      </c>
      <c r="T948" t="str">
        <f>_xlfn.TEXTAFTER(Table1[[#This Row],[category &amp; sub-category]], "/")</f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Table1[[#This Row],[pledged]]/Table1[[#This Row],[goal]]</f>
        <v>0.26694444444444443</v>
      </c>
      <c r="G949" t="s">
        <v>14</v>
      </c>
      <c r="H949">
        <f>IF(Table1[[#This Row],[backers_count]]&gt;0, Table1[[#This Row],[pledged]]/Table1[[#This Row],[backers_count]], 0)</f>
        <v>73.92307692307692</v>
      </c>
      <c r="I949">
        <v>13</v>
      </c>
      <c r="J949" t="s">
        <v>21</v>
      </c>
      <c r="K949" t="s">
        <v>22</v>
      </c>
      <c r="L949">
        <v>1411707600</v>
      </c>
      <c r="M949" s="8">
        <f>(((Table1[[#This Row],[launched_at]]/60)/60)/24)+DATE(1970,1,1)</f>
        <v>41908.208333333336</v>
      </c>
      <c r="N949">
        <v>1412312400</v>
      </c>
      <c r="O949" s="8">
        <f>(((Table1[[#This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tr">
        <f>_xlfn.TEXTBEFORE(Table1[[#This Row],[category &amp; sub-category]], "/")</f>
        <v>theater</v>
      </c>
      <c r="T949" t="str">
        <f>_xlfn.TEXTAFTER(Table1[[#This Row],[category &amp; sub-category]], "/")</f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Table1[[#This Row],[pledged]]/Table1[[#This Row],[goal]]</f>
        <v>0.62957446808510642</v>
      </c>
      <c r="G950" t="s">
        <v>74</v>
      </c>
      <c r="H950">
        <f>IF(Table1[[#This Row],[backers_count]]&gt;0, Table1[[#This Row],[pledged]]/Table1[[#This Row],[backers_count]], 0)</f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8">
        <f>(((Table1[[#This Row],[launched_at]]/60)/60)/24)+DATE(1970,1,1)</f>
        <v>41985.25</v>
      </c>
      <c r="N950">
        <v>1419228000</v>
      </c>
      <c r="O950" s="8">
        <f>(((Table1[[#This Row],[deadline]]/60)/60)/24)+DATE(1970,1,1)</f>
        <v>41995.25</v>
      </c>
      <c r="P950" t="b">
        <v>1</v>
      </c>
      <c r="Q950" t="b">
        <v>1</v>
      </c>
      <c r="R950" t="s">
        <v>42</v>
      </c>
      <c r="S950" t="str">
        <f>_xlfn.TEXTBEFORE(Table1[[#This Row],[category &amp; sub-category]], "/")</f>
        <v>film &amp; video</v>
      </c>
      <c r="T950" t="str">
        <f>_xlfn.TEXTAFTER(Table1[[#This Row],[category &amp; sub-category]], "/")</f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Table1[[#This Row],[pledged]]/Table1[[#This Row],[goal]]</f>
        <v>1.6135593220338984</v>
      </c>
      <c r="G951" t="s">
        <v>20</v>
      </c>
      <c r="H951">
        <f>IF(Table1[[#This Row],[backers_count]]&gt;0, Table1[[#This Row],[pledged]]/Table1[[#This Row],[backers_count]], 0)</f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8">
        <f>(((Table1[[#This Row],[launched_at]]/60)/60)/24)+DATE(1970,1,1)</f>
        <v>42112.208333333328</v>
      </c>
      <c r="N951">
        <v>1430974800</v>
      </c>
      <c r="O951" s="8">
        <f>(((Table1[[#This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tr">
        <f>_xlfn.TEXTBEFORE(Table1[[#This Row],[category &amp; sub-category]], "/")</f>
        <v>technology</v>
      </c>
      <c r="T951" t="str">
        <f>_xlfn.TEXTAFTER(Table1[[#This Row],[category &amp; sub-category]], "/")</f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Table1[[#This Row],[pledged]]/Table1[[#This Row],[goal]]</f>
        <v>0.05</v>
      </c>
      <c r="G952" t="s">
        <v>14</v>
      </c>
      <c r="H952">
        <f>IF(Table1[[#This Row],[backers_count]]&gt;0, Table1[[#This Row],[pledged]]/Table1[[#This Row],[backers_count]], 0)</f>
        <v>5</v>
      </c>
      <c r="I952">
        <v>1</v>
      </c>
      <c r="J952" t="s">
        <v>21</v>
      </c>
      <c r="K952" t="s">
        <v>22</v>
      </c>
      <c r="L952">
        <v>1555390800</v>
      </c>
      <c r="M952" s="8">
        <f>(((Table1[[#This Row],[launched_at]]/60)/60)/24)+DATE(1970,1,1)</f>
        <v>43571.208333333328</v>
      </c>
      <c r="N952">
        <v>1555822800</v>
      </c>
      <c r="O952" s="8">
        <f>(((Table1[[#This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tr">
        <f>_xlfn.TEXTBEFORE(Table1[[#This Row],[category &amp; sub-category]], "/")</f>
        <v>theater</v>
      </c>
      <c r="T952" t="str">
        <f>_xlfn.TEXTAFTER(Table1[[#This Row],[category &amp; sub-category]], "/")</f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Table1[[#This Row],[pledged]]/Table1[[#This Row],[goal]]</f>
        <v>10.969379310344827</v>
      </c>
      <c r="G953" t="s">
        <v>20</v>
      </c>
      <c r="H953">
        <f>IF(Table1[[#This Row],[backers_count]]&gt;0, Table1[[#This Row],[pledged]]/Table1[[#This Row],[backers_count]], 0)</f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8">
        <f>(((Table1[[#This Row],[launched_at]]/60)/60)/24)+DATE(1970,1,1)</f>
        <v>42730.25</v>
      </c>
      <c r="N953">
        <v>1482818400</v>
      </c>
      <c r="O953" s="8">
        <f>(((Table1[[#This Row],[deadline]]/60)/60)/24)+DATE(1970,1,1)</f>
        <v>42731.25</v>
      </c>
      <c r="P953" t="b">
        <v>0</v>
      </c>
      <c r="Q953" t="b">
        <v>1</v>
      </c>
      <c r="R953" t="s">
        <v>23</v>
      </c>
      <c r="S953" t="str">
        <f>_xlfn.TEXTBEFORE(Table1[[#This Row],[category &amp; sub-category]], "/")</f>
        <v>music</v>
      </c>
      <c r="T953" t="str">
        <f>_xlfn.TEXTAFTER(Table1[[#This Row],[category &amp; sub-category]], "/")</f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Table1[[#This Row],[pledged]]/Table1[[#This Row],[goal]]</f>
        <v>0.70094158075601376</v>
      </c>
      <c r="G954" t="s">
        <v>74</v>
      </c>
      <c r="H954">
        <f>IF(Table1[[#This Row],[backers_count]]&gt;0, Table1[[#This Row],[pledged]]/Table1[[#This Row],[backers_count]], 0)</f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8">
        <f>(((Table1[[#This Row],[launched_at]]/60)/60)/24)+DATE(1970,1,1)</f>
        <v>42591.208333333328</v>
      </c>
      <c r="N954">
        <v>1471928400</v>
      </c>
      <c r="O954" s="8">
        <f>(((Table1[[#This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tr">
        <f>_xlfn.TEXTBEFORE(Table1[[#This Row],[category &amp; sub-category]], "/")</f>
        <v>film &amp; video</v>
      </c>
      <c r="T954" t="str">
        <f>_xlfn.TEXTAFTER(Table1[[#This Row],[category &amp; sub-category]], "/")</f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Table1[[#This Row],[pledged]]/Table1[[#This Row],[goal]]</f>
        <v>0.6</v>
      </c>
      <c r="G955" t="s">
        <v>14</v>
      </c>
      <c r="H955">
        <f>IF(Table1[[#This Row],[backers_count]]&gt;0, Table1[[#This Row],[pledged]]/Table1[[#This Row],[backers_count]], 0)</f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8">
        <f>(((Table1[[#This Row],[launched_at]]/60)/60)/24)+DATE(1970,1,1)</f>
        <v>42358.25</v>
      </c>
      <c r="N955">
        <v>1453701600</v>
      </c>
      <c r="O955" s="8">
        <f>(((Table1[[#This Row],[deadline]]/60)/60)/24)+DATE(1970,1,1)</f>
        <v>42394.25</v>
      </c>
      <c r="P955" t="b">
        <v>0</v>
      </c>
      <c r="Q955" t="b">
        <v>1</v>
      </c>
      <c r="R955" t="s">
        <v>474</v>
      </c>
      <c r="S955" t="str">
        <f>_xlfn.TEXTBEFORE(Table1[[#This Row],[category &amp; sub-category]], "/")</f>
        <v>film &amp; video</v>
      </c>
      <c r="T955" t="str">
        <f>_xlfn.TEXTAFTER(Table1[[#This Row],[category &amp; sub-category]], "/")</f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Table1[[#This Row],[pledged]]/Table1[[#This Row],[goal]]</f>
        <v>3.6709859154929578</v>
      </c>
      <c r="G956" t="s">
        <v>20</v>
      </c>
      <c r="H956">
        <f>IF(Table1[[#This Row],[backers_count]]&gt;0, Table1[[#This Row],[pledged]]/Table1[[#This Row],[backers_count]], 0)</f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8">
        <f>(((Table1[[#This Row],[launched_at]]/60)/60)/24)+DATE(1970,1,1)</f>
        <v>41174.208333333336</v>
      </c>
      <c r="N956">
        <v>1350363600</v>
      </c>
      <c r="O956" s="8">
        <f>(((Table1[[#This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tr">
        <f>_xlfn.TEXTBEFORE(Table1[[#This Row],[category &amp; sub-category]], "/")</f>
        <v>technology</v>
      </c>
      <c r="T956" t="str">
        <f>_xlfn.TEXTAFTER(Table1[[#This Row],[category &amp; sub-category]], "/")</f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Table1[[#This Row],[pledged]]/Table1[[#This Row],[goal]]</f>
        <v>11.09</v>
      </c>
      <c r="G957" t="s">
        <v>20</v>
      </c>
      <c r="H957">
        <f>IF(Table1[[#This Row],[backers_count]]&gt;0, Table1[[#This Row],[pledged]]/Table1[[#This Row],[backers_count]], 0)</f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8">
        <f>(((Table1[[#This Row],[launched_at]]/60)/60)/24)+DATE(1970,1,1)</f>
        <v>41238.25</v>
      </c>
      <c r="N957">
        <v>1353996000</v>
      </c>
      <c r="O957" s="8">
        <f>(((Table1[[#This Row],[deadline]]/60)/60)/24)+DATE(1970,1,1)</f>
        <v>41240.25</v>
      </c>
      <c r="P957" t="b">
        <v>0</v>
      </c>
      <c r="Q957" t="b">
        <v>0</v>
      </c>
      <c r="R957" t="s">
        <v>33</v>
      </c>
      <c r="S957" t="str">
        <f>_xlfn.TEXTBEFORE(Table1[[#This Row],[category &amp; sub-category]], "/")</f>
        <v>theater</v>
      </c>
      <c r="T957" t="str">
        <f>_xlfn.TEXTAFTER(Table1[[#This Row],[category &amp; sub-category]], "/")</f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Table1[[#This Row],[pledged]]/Table1[[#This Row],[goal]]</f>
        <v>0.19028784648187633</v>
      </c>
      <c r="G958" t="s">
        <v>14</v>
      </c>
      <c r="H958">
        <f>IF(Table1[[#This Row],[backers_count]]&gt;0, Table1[[#This Row],[pledged]]/Table1[[#This Row],[backers_count]], 0)</f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8">
        <f>(((Table1[[#This Row],[launched_at]]/60)/60)/24)+DATE(1970,1,1)</f>
        <v>42360.25</v>
      </c>
      <c r="N958">
        <v>1451109600</v>
      </c>
      <c r="O958" s="8">
        <f>(((Table1[[#This Row],[deadline]]/60)/60)/24)+DATE(1970,1,1)</f>
        <v>42364.25</v>
      </c>
      <c r="P958" t="b">
        <v>0</v>
      </c>
      <c r="Q958" t="b">
        <v>0</v>
      </c>
      <c r="R958" t="s">
        <v>474</v>
      </c>
      <c r="S958" t="str">
        <f>_xlfn.TEXTBEFORE(Table1[[#This Row],[category &amp; sub-category]], "/")</f>
        <v>film &amp; video</v>
      </c>
      <c r="T958" t="str">
        <f>_xlfn.TEXTAFTER(Table1[[#This Row],[category &amp; sub-category]], "/")</f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Table1[[#This Row],[pledged]]/Table1[[#This Row],[goal]]</f>
        <v>1.2687755102040816</v>
      </c>
      <c r="G959" t="s">
        <v>20</v>
      </c>
      <c r="H959">
        <f>IF(Table1[[#This Row],[backers_count]]&gt;0, Table1[[#This Row],[pledged]]/Table1[[#This Row],[backers_count]], 0)</f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8">
        <f>(((Table1[[#This Row],[launched_at]]/60)/60)/24)+DATE(1970,1,1)</f>
        <v>40955.25</v>
      </c>
      <c r="N959">
        <v>1329631200</v>
      </c>
      <c r="O959" s="8">
        <f>(((Table1[[#This Row],[deadline]]/60)/60)/24)+DATE(1970,1,1)</f>
        <v>40958.25</v>
      </c>
      <c r="P959" t="b">
        <v>0</v>
      </c>
      <c r="Q959" t="b">
        <v>0</v>
      </c>
      <c r="R959" t="s">
        <v>33</v>
      </c>
      <c r="S959" t="str">
        <f>_xlfn.TEXTBEFORE(Table1[[#This Row],[category &amp; sub-category]], "/")</f>
        <v>theater</v>
      </c>
      <c r="T959" t="str">
        <f>_xlfn.TEXTAFTER(Table1[[#This Row],[category &amp; sub-category]], "/")</f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Table1[[#This Row],[pledged]]/Table1[[#This Row],[goal]]</f>
        <v>7.3463636363636367</v>
      </c>
      <c r="G960" t="s">
        <v>20</v>
      </c>
      <c r="H960">
        <f>IF(Table1[[#This Row],[backers_count]]&gt;0, Table1[[#This Row],[pledged]]/Table1[[#This Row],[backers_count]], 0)</f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8">
        <f>(((Table1[[#This Row],[launched_at]]/60)/60)/24)+DATE(1970,1,1)</f>
        <v>40350.208333333336</v>
      </c>
      <c r="N960">
        <v>1278997200</v>
      </c>
      <c r="O960" s="8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>_xlfn.TEXTBEFORE(Table1[[#This Row],[category &amp; sub-category]], "/")</f>
        <v>film &amp; video</v>
      </c>
      <c r="T960" t="str">
        <f>_xlfn.TEXTAFTER(Table1[[#This Row],[category &amp; sub-category]], "/")</f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Table1[[#This Row],[pledged]]/Table1[[#This Row],[goal]]</f>
        <v>4.5731034482758622E-2</v>
      </c>
      <c r="G961" t="s">
        <v>14</v>
      </c>
      <c r="H961">
        <f>IF(Table1[[#This Row],[backers_count]]&gt;0, Table1[[#This Row],[pledged]]/Table1[[#This Row],[backers_count]], 0)</f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8">
        <f>(((Table1[[#This Row],[launched_at]]/60)/60)/24)+DATE(1970,1,1)</f>
        <v>40357.208333333336</v>
      </c>
      <c r="N961">
        <v>1280120400</v>
      </c>
      <c r="O961" s="8">
        <f>(((Table1[[#This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tr">
        <f>_xlfn.TEXTBEFORE(Table1[[#This Row],[category &amp; sub-category]], "/")</f>
        <v>publishing</v>
      </c>
      <c r="T961" t="str">
        <f>_xlfn.TEXTAFTER(Table1[[#This Row],[category &amp; sub-category]], "/")</f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Table1[[#This Row],[pledged]]/Table1[[#This Row],[goal]]</f>
        <v>0.85054545454545449</v>
      </c>
      <c r="G962" t="s">
        <v>14</v>
      </c>
      <c r="H962">
        <f>IF(Table1[[#This Row],[backers_count]]&gt;0, Table1[[#This Row],[pledged]]/Table1[[#This Row],[backers_count]], 0)</f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8">
        <f>(((Table1[[#This Row],[launched_at]]/60)/60)/24)+DATE(1970,1,1)</f>
        <v>42408.25</v>
      </c>
      <c r="N962">
        <v>1458104400</v>
      </c>
      <c r="O962" s="8">
        <f>(((Table1[[#This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tr">
        <f>_xlfn.TEXTBEFORE(Table1[[#This Row],[category &amp; sub-category]], "/")</f>
        <v>technology</v>
      </c>
      <c r="T962" t="str">
        <f>_xlfn.TEXTAFTER(Table1[[#This Row],[category &amp; sub-category]], "/")</f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Table1[[#This Row],[pledged]]/Table1[[#This Row],[goal]]</f>
        <v>1.1929824561403508</v>
      </c>
      <c r="G963" t="s">
        <v>20</v>
      </c>
      <c r="H963">
        <f>IF(Table1[[#This Row],[backers_count]]&gt;0, Table1[[#This Row],[pledged]]/Table1[[#This Row],[backers_count]], 0)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8">
        <f>(((Table1[[#This Row],[launched_at]]/60)/60)/24)+DATE(1970,1,1)</f>
        <v>40591.25</v>
      </c>
      <c r="N963">
        <v>1298268000</v>
      </c>
      <c r="O963" s="8">
        <f>(((Table1[[#This Row],[deadline]]/60)/60)/24)+DATE(1970,1,1)</f>
        <v>40595.25</v>
      </c>
      <c r="P963" t="b">
        <v>0</v>
      </c>
      <c r="Q963" t="b">
        <v>0</v>
      </c>
      <c r="R963" t="s">
        <v>206</v>
      </c>
      <c r="S963" t="str">
        <f>_xlfn.TEXTBEFORE(Table1[[#This Row],[category &amp; sub-category]], "/")</f>
        <v>publishing</v>
      </c>
      <c r="T963" t="str">
        <f>_xlfn.TEXTAFTER(Table1[[#This Row],[category &amp; sub-category]], "/")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Table1[[#This Row],[pledged]]/Table1[[#This Row],[goal]]</f>
        <v>2.9602777777777778</v>
      </c>
      <c r="G964" t="s">
        <v>20</v>
      </c>
      <c r="H964">
        <f>IF(Table1[[#This Row],[backers_count]]&gt;0, Table1[[#This Row],[pledged]]/Table1[[#This Row],[backers_count]], 0)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8">
        <f>(((Table1[[#This Row],[launched_at]]/60)/60)/24)+DATE(1970,1,1)</f>
        <v>41592.25</v>
      </c>
      <c r="N964">
        <v>1386223200</v>
      </c>
      <c r="O964" s="8">
        <f>(((Table1[[#This Row],[deadline]]/60)/60)/24)+DATE(1970,1,1)</f>
        <v>41613.25</v>
      </c>
      <c r="P964" t="b">
        <v>0</v>
      </c>
      <c r="Q964" t="b">
        <v>0</v>
      </c>
      <c r="R964" t="s">
        <v>17</v>
      </c>
      <c r="S964" t="str">
        <f>_xlfn.TEXTBEFORE(Table1[[#This Row],[category &amp; sub-category]], "/")</f>
        <v>food</v>
      </c>
      <c r="T964" t="str">
        <f>_xlfn.TEXTAFTER(Table1[[#This Row],[category &amp; sub-category]], "/")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Table1[[#This Row],[pledged]]/Table1[[#This Row],[goal]]</f>
        <v>0.84694915254237291</v>
      </c>
      <c r="G965" t="s">
        <v>14</v>
      </c>
      <c r="H965">
        <f>IF(Table1[[#This Row],[backers_count]]&gt;0, Table1[[#This Row],[pledged]]/Table1[[#This Row],[backers_count]], 0)</f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8">
        <f>(((Table1[[#This Row],[launched_at]]/60)/60)/24)+DATE(1970,1,1)</f>
        <v>40607.25</v>
      </c>
      <c r="N965">
        <v>1299823200</v>
      </c>
      <c r="O965" s="8">
        <f>(((Table1[[#This Row],[deadline]]/60)/60)/24)+DATE(1970,1,1)</f>
        <v>40613.25</v>
      </c>
      <c r="P965" t="b">
        <v>0</v>
      </c>
      <c r="Q965" t="b">
        <v>1</v>
      </c>
      <c r="R965" t="s">
        <v>122</v>
      </c>
      <c r="S965" t="str">
        <f>_xlfn.TEXTBEFORE(Table1[[#This Row],[category &amp; sub-category]], "/")</f>
        <v>photography</v>
      </c>
      <c r="T965" t="str">
        <f>_xlfn.TEXTAFTER(Table1[[#This Row],[category &amp; sub-category]], "/")</f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Table1[[#This Row],[pledged]]/Table1[[#This Row],[goal]]</f>
        <v>3.5578378378378379</v>
      </c>
      <c r="G966" t="s">
        <v>20</v>
      </c>
      <c r="H966">
        <f>IF(Table1[[#This Row],[backers_count]]&gt;0, Table1[[#This Row],[pledged]]/Table1[[#This Row],[backers_count]], 0)</f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8">
        <f>(((Table1[[#This Row],[launched_at]]/60)/60)/24)+DATE(1970,1,1)</f>
        <v>42135.208333333328</v>
      </c>
      <c r="N966">
        <v>1431752400</v>
      </c>
      <c r="O966" s="8">
        <f>(((Table1[[#This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tr">
        <f>_xlfn.TEXTBEFORE(Table1[[#This Row],[category &amp; sub-category]], "/")</f>
        <v>theater</v>
      </c>
      <c r="T966" t="str">
        <f>_xlfn.TEXTAFTER(Table1[[#This Row],[category &amp; sub-category]], "/")</f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Table1[[#This Row],[pledged]]/Table1[[#This Row],[goal]]</f>
        <v>3.8640909090909092</v>
      </c>
      <c r="G967" t="s">
        <v>20</v>
      </c>
      <c r="H967">
        <f>IF(Table1[[#This Row],[backers_count]]&gt;0, Table1[[#This Row],[pledged]]/Table1[[#This Row],[backers_count]], 0)</f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8">
        <f>(((Table1[[#This Row],[launched_at]]/60)/60)/24)+DATE(1970,1,1)</f>
        <v>40203.25</v>
      </c>
      <c r="N967">
        <v>1267855200</v>
      </c>
      <c r="O967" s="8">
        <f>(((Table1[[#This Row],[deadline]]/60)/60)/24)+DATE(1970,1,1)</f>
        <v>40243.25</v>
      </c>
      <c r="P967" t="b">
        <v>0</v>
      </c>
      <c r="Q967" t="b">
        <v>0</v>
      </c>
      <c r="R967" t="s">
        <v>23</v>
      </c>
      <c r="S967" t="str">
        <f>_xlfn.TEXTBEFORE(Table1[[#This Row],[category &amp; sub-category]], "/")</f>
        <v>music</v>
      </c>
      <c r="T967" t="str">
        <f>_xlfn.TEXTAFTER(Table1[[#This Row],[category &amp; sub-category]], "/")</f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Table1[[#This Row],[pledged]]/Table1[[#This Row],[goal]]</f>
        <v>7.9223529411764702</v>
      </c>
      <c r="G968" t="s">
        <v>20</v>
      </c>
      <c r="H968">
        <f>IF(Table1[[#This Row],[backers_count]]&gt;0, Table1[[#This Row],[pledged]]/Table1[[#This Row],[backers_count]], 0)</f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8">
        <f>(((Table1[[#This Row],[launched_at]]/60)/60)/24)+DATE(1970,1,1)</f>
        <v>42901.208333333328</v>
      </c>
      <c r="N968">
        <v>1497675600</v>
      </c>
      <c r="O968" s="8">
        <f>(((Table1[[#This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tr">
        <f>_xlfn.TEXTBEFORE(Table1[[#This Row],[category &amp; sub-category]], "/")</f>
        <v>theater</v>
      </c>
      <c r="T968" t="str">
        <f>_xlfn.TEXTAFTER(Table1[[#This Row],[category &amp; sub-category]], "/")</f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Table1[[#This Row],[pledged]]/Table1[[#This Row],[goal]]</f>
        <v>1.3703393665158372</v>
      </c>
      <c r="G969" t="s">
        <v>20</v>
      </c>
      <c r="H969">
        <f>IF(Table1[[#This Row],[backers_count]]&gt;0, Table1[[#This Row],[pledged]]/Table1[[#This Row],[backers_count]], 0)</f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8">
        <f>(((Table1[[#This Row],[launched_at]]/60)/60)/24)+DATE(1970,1,1)</f>
        <v>41005.208333333336</v>
      </c>
      <c r="N969">
        <v>1336885200</v>
      </c>
      <c r="O969" s="8">
        <f>(((Table1[[#This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tr">
        <f>_xlfn.TEXTBEFORE(Table1[[#This Row],[category &amp; sub-category]], "/")</f>
        <v>music</v>
      </c>
      <c r="T969" t="str">
        <f>_xlfn.TEXTAFTER(Table1[[#This Row],[category &amp; sub-category]], "/")</f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Table1[[#This Row],[pledged]]/Table1[[#This Row],[goal]]</f>
        <v>3.3820833333333336</v>
      </c>
      <c r="G970" t="s">
        <v>20</v>
      </c>
      <c r="H970">
        <f>IF(Table1[[#This Row],[backers_count]]&gt;0, Table1[[#This Row],[pledged]]/Table1[[#This Row],[backers_count]], 0)</f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8">
        <f>(((Table1[[#This Row],[launched_at]]/60)/60)/24)+DATE(1970,1,1)</f>
        <v>40544.25</v>
      </c>
      <c r="N970">
        <v>1295157600</v>
      </c>
      <c r="O970" s="8">
        <f>(((Table1[[#This Row],[deadline]]/60)/60)/24)+DATE(1970,1,1)</f>
        <v>40559.25</v>
      </c>
      <c r="P970" t="b">
        <v>0</v>
      </c>
      <c r="Q970" t="b">
        <v>0</v>
      </c>
      <c r="R970" t="s">
        <v>17</v>
      </c>
      <c r="S970" t="str">
        <f>_xlfn.TEXTBEFORE(Table1[[#This Row],[category &amp; sub-category]], "/")</f>
        <v>food</v>
      </c>
      <c r="T970" t="str">
        <f>_xlfn.TEXTAFTER(Table1[[#This Row],[category &amp; sub-category]], "/")</f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Table1[[#This Row],[pledged]]/Table1[[#This Row],[goal]]</f>
        <v>1.0822784810126582</v>
      </c>
      <c r="G971" t="s">
        <v>20</v>
      </c>
      <c r="H971">
        <f>IF(Table1[[#This Row],[backers_count]]&gt;0, Table1[[#This Row],[pledged]]/Table1[[#This Row],[backers_count]], 0)</f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8">
        <f>(((Table1[[#This Row],[launched_at]]/60)/60)/24)+DATE(1970,1,1)</f>
        <v>43821.25</v>
      </c>
      <c r="N971">
        <v>1577599200</v>
      </c>
      <c r="O971" s="8">
        <f>(((Table1[[#This Row],[deadline]]/60)/60)/24)+DATE(1970,1,1)</f>
        <v>43828.25</v>
      </c>
      <c r="P971" t="b">
        <v>0</v>
      </c>
      <c r="Q971" t="b">
        <v>0</v>
      </c>
      <c r="R971" t="s">
        <v>33</v>
      </c>
      <c r="S971" t="str">
        <f>_xlfn.TEXTBEFORE(Table1[[#This Row],[category &amp; sub-category]], "/")</f>
        <v>theater</v>
      </c>
      <c r="T971" t="str">
        <f>_xlfn.TEXTAFTER(Table1[[#This Row],[category &amp; sub-category]], "/")</f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Table1[[#This Row],[pledged]]/Table1[[#This Row],[goal]]</f>
        <v>0.60757639620653314</v>
      </c>
      <c r="G972" t="s">
        <v>14</v>
      </c>
      <c r="H972">
        <f>IF(Table1[[#This Row],[backers_count]]&gt;0, Table1[[#This Row],[pledged]]/Table1[[#This Row],[backers_count]], 0)</f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8">
        <f>(((Table1[[#This Row],[launched_at]]/60)/60)/24)+DATE(1970,1,1)</f>
        <v>40672.208333333336</v>
      </c>
      <c r="N972">
        <v>1305003600</v>
      </c>
      <c r="O972" s="8">
        <f>(((Table1[[#This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tr">
        <f>_xlfn.TEXTBEFORE(Table1[[#This Row],[category &amp; sub-category]], "/")</f>
        <v>theater</v>
      </c>
      <c r="T972" t="str">
        <f>_xlfn.TEXTAFTER(Table1[[#This Row],[category &amp; sub-category]], "/")</f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Table1[[#This Row],[pledged]]/Table1[[#This Row],[goal]]</f>
        <v>0.27725490196078434</v>
      </c>
      <c r="G973" t="s">
        <v>14</v>
      </c>
      <c r="H973">
        <f>IF(Table1[[#This Row],[backers_count]]&gt;0, Table1[[#This Row],[pledged]]/Table1[[#This Row],[backers_count]], 0)</f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8">
        <f>(((Table1[[#This Row],[launched_at]]/60)/60)/24)+DATE(1970,1,1)</f>
        <v>41555.208333333336</v>
      </c>
      <c r="N973">
        <v>1381726800</v>
      </c>
      <c r="O973" s="8">
        <f>(((Table1[[#This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tr">
        <f>_xlfn.TEXTBEFORE(Table1[[#This Row],[category &amp; sub-category]], "/")</f>
        <v>film &amp; video</v>
      </c>
      <c r="T973" t="str">
        <f>_xlfn.TEXTAFTER(Table1[[#This Row],[category &amp; sub-category]], "/")</f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Table1[[#This Row],[pledged]]/Table1[[#This Row],[goal]]</f>
        <v>2.283934426229508</v>
      </c>
      <c r="G974" t="s">
        <v>20</v>
      </c>
      <c r="H974">
        <f>IF(Table1[[#This Row],[backers_count]]&gt;0, Table1[[#This Row],[pledged]]/Table1[[#This Row],[backers_count]], 0)</f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8">
        <f>(((Table1[[#This Row],[launched_at]]/60)/60)/24)+DATE(1970,1,1)</f>
        <v>41792.208333333336</v>
      </c>
      <c r="N974">
        <v>1402462800</v>
      </c>
      <c r="O974" s="8">
        <f>(((Table1[[#This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tr">
        <f>_xlfn.TEXTBEFORE(Table1[[#This Row],[category &amp; sub-category]], "/")</f>
        <v>technology</v>
      </c>
      <c r="T974" t="str">
        <f>_xlfn.TEXTAFTER(Table1[[#This Row],[category &amp; sub-category]], "/")</f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Table1[[#This Row],[pledged]]/Table1[[#This Row],[goal]]</f>
        <v>0.21615194054500414</v>
      </c>
      <c r="G975" t="s">
        <v>14</v>
      </c>
      <c r="H975">
        <f>IF(Table1[[#This Row],[backers_count]]&gt;0, Table1[[#This Row],[pledged]]/Table1[[#This Row],[backers_count]], 0)</f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8">
        <f>(((Table1[[#This Row],[launched_at]]/60)/60)/24)+DATE(1970,1,1)</f>
        <v>40522.25</v>
      </c>
      <c r="N975">
        <v>1292133600</v>
      </c>
      <c r="O975" s="8">
        <f>(((Table1[[#This Row],[deadline]]/60)/60)/24)+DATE(1970,1,1)</f>
        <v>40524.25</v>
      </c>
      <c r="P975" t="b">
        <v>0</v>
      </c>
      <c r="Q975" t="b">
        <v>1</v>
      </c>
      <c r="R975" t="s">
        <v>33</v>
      </c>
      <c r="S975" t="str">
        <f>_xlfn.TEXTBEFORE(Table1[[#This Row],[category &amp; sub-category]], "/")</f>
        <v>theater</v>
      </c>
      <c r="T975" t="str">
        <f>_xlfn.TEXTAFTER(Table1[[#This Row],[category &amp; sub-category]], "/")</f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Table1[[#This Row],[pledged]]/Table1[[#This Row],[goal]]</f>
        <v>3.73875</v>
      </c>
      <c r="G976" t="s">
        <v>20</v>
      </c>
      <c r="H976">
        <f>IF(Table1[[#This Row],[backers_count]]&gt;0, Table1[[#This Row],[pledged]]/Table1[[#This Row],[backers_count]], 0)</f>
        <v>93.46875</v>
      </c>
      <c r="I976">
        <v>32</v>
      </c>
      <c r="J976" t="s">
        <v>21</v>
      </c>
      <c r="K976" t="s">
        <v>22</v>
      </c>
      <c r="L976">
        <v>1368853200</v>
      </c>
      <c r="M976" s="8">
        <f>(((Table1[[#This Row],[launched_at]]/60)/60)/24)+DATE(1970,1,1)</f>
        <v>41412.208333333336</v>
      </c>
      <c r="N976">
        <v>1368939600</v>
      </c>
      <c r="O976" s="8">
        <f>(((Table1[[#This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tr">
        <f>_xlfn.TEXTBEFORE(Table1[[#This Row],[category &amp; sub-category]], "/")</f>
        <v>music</v>
      </c>
      <c r="T976" t="str">
        <f>_xlfn.TEXTAFTER(Table1[[#This Row],[category &amp; sub-category]], "/")</f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Table1[[#This Row],[pledged]]/Table1[[#This Row],[goal]]</f>
        <v>1.5492592592592593</v>
      </c>
      <c r="G977" t="s">
        <v>20</v>
      </c>
      <c r="H977">
        <f>IF(Table1[[#This Row],[backers_count]]&gt;0, Table1[[#This Row],[pledged]]/Table1[[#This Row],[backers_count]], 0)</f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8">
        <f>(((Table1[[#This Row],[launched_at]]/60)/60)/24)+DATE(1970,1,1)</f>
        <v>42337.25</v>
      </c>
      <c r="N977">
        <v>1452146400</v>
      </c>
      <c r="O977" s="8">
        <f>(((Table1[[#This Row],[deadline]]/60)/60)/24)+DATE(1970,1,1)</f>
        <v>42376.25</v>
      </c>
      <c r="P977" t="b">
        <v>0</v>
      </c>
      <c r="Q977" t="b">
        <v>1</v>
      </c>
      <c r="R977" t="s">
        <v>33</v>
      </c>
      <c r="S977" t="str">
        <f>_xlfn.TEXTBEFORE(Table1[[#This Row],[category &amp; sub-category]], "/")</f>
        <v>theater</v>
      </c>
      <c r="T977" t="str">
        <f>_xlfn.TEXTAFTER(Table1[[#This Row],[category &amp; sub-category]], "/")</f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Table1[[#This Row],[pledged]]/Table1[[#This Row],[goal]]</f>
        <v>3.2214999999999998</v>
      </c>
      <c r="G978" t="s">
        <v>20</v>
      </c>
      <c r="H978">
        <f>IF(Table1[[#This Row],[backers_count]]&gt;0, Table1[[#This Row],[pledged]]/Table1[[#This Row],[backers_count]], 0)</f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8">
        <f>(((Table1[[#This Row],[launched_at]]/60)/60)/24)+DATE(1970,1,1)</f>
        <v>40571.25</v>
      </c>
      <c r="N978">
        <v>1296712800</v>
      </c>
      <c r="O978" s="8">
        <f>(((Table1[[#This Row],[deadline]]/60)/60)/24)+DATE(1970,1,1)</f>
        <v>40577.25</v>
      </c>
      <c r="P978" t="b">
        <v>0</v>
      </c>
      <c r="Q978" t="b">
        <v>1</v>
      </c>
      <c r="R978" t="s">
        <v>33</v>
      </c>
      <c r="S978" t="str">
        <f>_xlfn.TEXTBEFORE(Table1[[#This Row],[category &amp; sub-category]], "/")</f>
        <v>theater</v>
      </c>
      <c r="T978" t="str">
        <f>_xlfn.TEXTAFTER(Table1[[#This Row],[category &amp; sub-category]], "/")</f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Table1[[#This Row],[pledged]]/Table1[[#This Row],[goal]]</f>
        <v>0.73957142857142855</v>
      </c>
      <c r="G979" t="s">
        <v>14</v>
      </c>
      <c r="H979">
        <f>IF(Table1[[#This Row],[backers_count]]&gt;0, Table1[[#This Row],[pledged]]/Table1[[#This Row],[backers_count]], 0)</f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8">
        <f>(((Table1[[#This Row],[launched_at]]/60)/60)/24)+DATE(1970,1,1)</f>
        <v>43138.25</v>
      </c>
      <c r="N979">
        <v>1520748000</v>
      </c>
      <c r="O979" s="8">
        <f>(((Table1[[#This Row],[deadline]]/60)/60)/24)+DATE(1970,1,1)</f>
        <v>43170.25</v>
      </c>
      <c r="P979" t="b">
        <v>0</v>
      </c>
      <c r="Q979" t="b">
        <v>0</v>
      </c>
      <c r="R979" t="s">
        <v>17</v>
      </c>
      <c r="S979" t="str">
        <f>_xlfn.TEXTBEFORE(Table1[[#This Row],[category &amp; sub-category]], "/")</f>
        <v>food</v>
      </c>
      <c r="T979" t="str">
        <f>_xlfn.TEXTAFTER(Table1[[#This Row],[category &amp; sub-category]], "/")</f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Table1[[#This Row],[pledged]]/Table1[[#This Row],[goal]]</f>
        <v>8.641</v>
      </c>
      <c r="G980" t="s">
        <v>20</v>
      </c>
      <c r="H980">
        <f>IF(Table1[[#This Row],[backers_count]]&gt;0, Table1[[#This Row],[pledged]]/Table1[[#This Row],[backers_count]], 0)</f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8">
        <f>(((Table1[[#This Row],[launched_at]]/60)/60)/24)+DATE(1970,1,1)</f>
        <v>42686.25</v>
      </c>
      <c r="N980">
        <v>1480831200</v>
      </c>
      <c r="O980" s="8">
        <f>(((Table1[[#This Row],[deadline]]/60)/60)/24)+DATE(1970,1,1)</f>
        <v>42708.25</v>
      </c>
      <c r="P980" t="b">
        <v>0</v>
      </c>
      <c r="Q980" t="b">
        <v>0</v>
      </c>
      <c r="R980" t="s">
        <v>89</v>
      </c>
      <c r="S980" t="str">
        <f>_xlfn.TEXTBEFORE(Table1[[#This Row],[category &amp; sub-category]], "/")</f>
        <v>games</v>
      </c>
      <c r="T980" t="str">
        <f>_xlfn.TEXTAFTER(Table1[[#This Row],[category &amp; sub-category]], "/")</f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Table1[[#This Row],[pledged]]/Table1[[#This Row],[goal]]</f>
        <v>1.432624584717608</v>
      </c>
      <c r="G981" t="s">
        <v>20</v>
      </c>
      <c r="H981">
        <f>IF(Table1[[#This Row],[backers_count]]&gt;0, Table1[[#This Row],[pledged]]/Table1[[#This Row],[backers_count]], 0)</f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8">
        <f>(((Table1[[#This Row],[launched_at]]/60)/60)/24)+DATE(1970,1,1)</f>
        <v>42078.208333333328</v>
      </c>
      <c r="N981">
        <v>1426914000</v>
      </c>
      <c r="O981" s="8">
        <f>(((Table1[[#This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tr">
        <f>_xlfn.TEXTBEFORE(Table1[[#This Row],[category &amp; sub-category]], "/")</f>
        <v>theater</v>
      </c>
      <c r="T981" t="str">
        <f>_xlfn.TEXTAFTER(Table1[[#This Row],[category &amp; sub-category]], "/")</f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Table1[[#This Row],[pledged]]/Table1[[#This Row],[goal]]</f>
        <v>0.40281762295081969</v>
      </c>
      <c r="G982" t="s">
        <v>14</v>
      </c>
      <c r="H982">
        <f>IF(Table1[[#This Row],[backers_count]]&gt;0, Table1[[#This Row],[pledged]]/Table1[[#This Row],[backers_count]], 0)</f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8">
        <f>(((Table1[[#This Row],[launched_at]]/60)/60)/24)+DATE(1970,1,1)</f>
        <v>42307.208333333328</v>
      </c>
      <c r="N982">
        <v>1446616800</v>
      </c>
      <c r="O982" s="8">
        <f>(((Table1[[#This Row],[deadline]]/60)/60)/24)+DATE(1970,1,1)</f>
        <v>42312.25</v>
      </c>
      <c r="P982" t="b">
        <v>1</v>
      </c>
      <c r="Q982" t="b">
        <v>0</v>
      </c>
      <c r="R982" t="s">
        <v>68</v>
      </c>
      <c r="S982" t="str">
        <f>_xlfn.TEXTBEFORE(Table1[[#This Row],[category &amp; sub-category]], "/")</f>
        <v>publishing</v>
      </c>
      <c r="T982" t="str">
        <f>_xlfn.TEXTAFTER(Table1[[#This Row],[category &amp; sub-category]], "/")</f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Table1[[#This Row],[pledged]]/Table1[[#This Row],[goal]]</f>
        <v>1.7822388059701493</v>
      </c>
      <c r="G983" t="s">
        <v>20</v>
      </c>
      <c r="H983">
        <f>IF(Table1[[#This Row],[backers_count]]&gt;0, Table1[[#This Row],[pledged]]/Table1[[#This Row],[backers_count]], 0)</f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8">
        <f>(((Table1[[#This Row],[launched_at]]/60)/60)/24)+DATE(1970,1,1)</f>
        <v>43094.25</v>
      </c>
      <c r="N983">
        <v>1517032800</v>
      </c>
      <c r="O983" s="8">
        <f>(((Table1[[#This Row],[deadline]]/60)/60)/24)+DATE(1970,1,1)</f>
        <v>43127.25</v>
      </c>
      <c r="P983" t="b">
        <v>0</v>
      </c>
      <c r="Q983" t="b">
        <v>0</v>
      </c>
      <c r="R983" t="s">
        <v>28</v>
      </c>
      <c r="S983" t="str">
        <f>_xlfn.TEXTBEFORE(Table1[[#This Row],[category &amp; sub-category]], "/")</f>
        <v>technology</v>
      </c>
      <c r="T983" t="str">
        <f>_xlfn.TEXTAFTER(Table1[[#This Row],[category &amp; sub-category]], "/")</f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Table1[[#This Row],[pledged]]/Table1[[#This Row],[goal]]</f>
        <v>0.84930555555555554</v>
      </c>
      <c r="G984" t="s">
        <v>14</v>
      </c>
      <c r="H984">
        <f>IF(Table1[[#This Row],[backers_count]]&gt;0, Table1[[#This Row],[pledged]]/Table1[[#This Row],[backers_count]], 0)</f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8">
        <f>(((Table1[[#This Row],[launched_at]]/60)/60)/24)+DATE(1970,1,1)</f>
        <v>40743.208333333336</v>
      </c>
      <c r="N984">
        <v>1311224400</v>
      </c>
      <c r="O984" s="8">
        <f>(((Table1[[#This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tr">
        <f>_xlfn.TEXTBEFORE(Table1[[#This Row],[category &amp; sub-category]], "/")</f>
        <v>film &amp; video</v>
      </c>
      <c r="T984" t="str">
        <f>_xlfn.TEXTAFTER(Table1[[#This Row],[category &amp; sub-category]], "/")</f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Table1[[#This Row],[pledged]]/Table1[[#This Row],[goal]]</f>
        <v>1.4593648334624323</v>
      </c>
      <c r="G985" t="s">
        <v>20</v>
      </c>
      <c r="H985">
        <f>IF(Table1[[#This Row],[backers_count]]&gt;0, Table1[[#This Row],[pledged]]/Table1[[#This Row],[backers_count]], 0)</f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8">
        <f>(((Table1[[#This Row],[launched_at]]/60)/60)/24)+DATE(1970,1,1)</f>
        <v>43681.208333333328</v>
      </c>
      <c r="N985">
        <v>1566190800</v>
      </c>
      <c r="O985" s="8">
        <f>(((Table1[[#This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tr">
        <f>_xlfn.TEXTBEFORE(Table1[[#This Row],[category &amp; sub-category]], "/")</f>
        <v>film &amp; video</v>
      </c>
      <c r="T985" t="str">
        <f>_xlfn.TEXTAFTER(Table1[[#This Row],[category &amp; sub-category]], "/")</f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Table1[[#This Row],[pledged]]/Table1[[#This Row],[goal]]</f>
        <v>1.5246153846153847</v>
      </c>
      <c r="G986" t="s">
        <v>20</v>
      </c>
      <c r="H986">
        <f>IF(Table1[[#This Row],[backers_count]]&gt;0, Table1[[#This Row],[pledged]]/Table1[[#This Row],[backers_count]], 0)</f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8">
        <f>(((Table1[[#This Row],[launched_at]]/60)/60)/24)+DATE(1970,1,1)</f>
        <v>43716.208333333328</v>
      </c>
      <c r="N986">
        <v>1570165200</v>
      </c>
      <c r="O986" s="8">
        <f>(((Table1[[#This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tr">
        <f>_xlfn.TEXTBEFORE(Table1[[#This Row],[category &amp; sub-category]], "/")</f>
        <v>theater</v>
      </c>
      <c r="T986" t="str">
        <f>_xlfn.TEXTAFTER(Table1[[#This Row],[category &amp; sub-category]], "/")</f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Table1[[#This Row],[pledged]]/Table1[[#This Row],[goal]]</f>
        <v>0.67129542790152408</v>
      </c>
      <c r="G987" t="s">
        <v>14</v>
      </c>
      <c r="H987">
        <f>IF(Table1[[#This Row],[backers_count]]&gt;0, Table1[[#This Row],[pledged]]/Table1[[#This Row],[backers_count]], 0)</f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8">
        <f>(((Table1[[#This Row],[launched_at]]/60)/60)/24)+DATE(1970,1,1)</f>
        <v>41614.25</v>
      </c>
      <c r="N987">
        <v>1388556000</v>
      </c>
      <c r="O987" s="8">
        <f>(((Table1[[#This Row],[deadline]]/60)/60)/24)+DATE(1970,1,1)</f>
        <v>41640.25</v>
      </c>
      <c r="P987" t="b">
        <v>0</v>
      </c>
      <c r="Q987" t="b">
        <v>1</v>
      </c>
      <c r="R987" t="s">
        <v>23</v>
      </c>
      <c r="S987" t="str">
        <f>_xlfn.TEXTBEFORE(Table1[[#This Row],[category &amp; sub-category]], "/")</f>
        <v>music</v>
      </c>
      <c r="T987" t="str">
        <f>_xlfn.TEXTAFTER(Table1[[#This Row],[category &amp; sub-category]], "/")</f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Table1[[#This Row],[pledged]]/Table1[[#This Row],[goal]]</f>
        <v>0.40307692307692305</v>
      </c>
      <c r="G988" t="s">
        <v>14</v>
      </c>
      <c r="H988">
        <f>IF(Table1[[#This Row],[backers_count]]&gt;0, Table1[[#This Row],[pledged]]/Table1[[#This Row],[backers_count]], 0)</f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8">
        <f>(((Table1[[#This Row],[launched_at]]/60)/60)/24)+DATE(1970,1,1)</f>
        <v>40638.208333333336</v>
      </c>
      <c r="N988">
        <v>1303189200</v>
      </c>
      <c r="O988" s="8">
        <f>(((Table1[[#This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tr">
        <f>_xlfn.TEXTBEFORE(Table1[[#This Row],[category &amp; sub-category]], "/")</f>
        <v>music</v>
      </c>
      <c r="T988" t="str">
        <f>_xlfn.TEXTAFTER(Table1[[#This Row],[category &amp; sub-category]], "/")</f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Table1[[#This Row],[pledged]]/Table1[[#This Row],[goal]]</f>
        <v>2.1679032258064517</v>
      </c>
      <c r="G989" t="s">
        <v>20</v>
      </c>
      <c r="H989">
        <f>IF(Table1[[#This Row],[backers_count]]&gt;0, Table1[[#This Row],[pledged]]/Table1[[#This Row],[backers_count]], 0)</f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8">
        <f>(((Table1[[#This Row],[launched_at]]/60)/60)/24)+DATE(1970,1,1)</f>
        <v>42852.208333333328</v>
      </c>
      <c r="N989">
        <v>1494478800</v>
      </c>
      <c r="O989" s="8">
        <f>(((Table1[[#This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tr">
        <f>_xlfn.TEXTBEFORE(Table1[[#This Row],[category &amp; sub-category]], "/")</f>
        <v>film &amp; video</v>
      </c>
      <c r="T989" t="str">
        <f>_xlfn.TEXTAFTER(Table1[[#This Row],[category &amp; sub-category]], "/")</f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Table1[[#This Row],[pledged]]/Table1[[#This Row],[goal]]</f>
        <v>0.52117021276595743</v>
      </c>
      <c r="G990" t="s">
        <v>14</v>
      </c>
      <c r="H990">
        <f>IF(Table1[[#This Row],[backers_count]]&gt;0, Table1[[#This Row],[pledged]]/Table1[[#This Row],[backers_count]], 0)</f>
        <v>76.546875</v>
      </c>
      <c r="I990">
        <v>64</v>
      </c>
      <c r="J990" t="s">
        <v>21</v>
      </c>
      <c r="K990" t="s">
        <v>22</v>
      </c>
      <c r="L990">
        <v>1478930400</v>
      </c>
      <c r="M990" s="8">
        <f>(((Table1[[#This Row],[launched_at]]/60)/60)/24)+DATE(1970,1,1)</f>
        <v>42686.25</v>
      </c>
      <c r="N990">
        <v>1480744800</v>
      </c>
      <c r="O990" s="8">
        <f>(((Table1[[#This Row],[deadline]]/60)/60)/24)+DATE(1970,1,1)</f>
        <v>42707.25</v>
      </c>
      <c r="P990" t="b">
        <v>0</v>
      </c>
      <c r="Q990" t="b">
        <v>0</v>
      </c>
      <c r="R990" t="s">
        <v>133</v>
      </c>
      <c r="S990" t="str">
        <f>_xlfn.TEXTBEFORE(Table1[[#This Row],[category &amp; sub-category]], "/")</f>
        <v>publishing</v>
      </c>
      <c r="T990" t="str">
        <f>_xlfn.TEXTAFTER(Table1[[#This Row],[category &amp; sub-category]], "/")</f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Table1[[#This Row],[pledged]]/Table1[[#This Row],[goal]]</f>
        <v>4.9958333333333336</v>
      </c>
      <c r="G991" t="s">
        <v>20</v>
      </c>
      <c r="H991">
        <f>IF(Table1[[#This Row],[backers_count]]&gt;0, Table1[[#This Row],[pledged]]/Table1[[#This Row],[backers_count]], 0)</f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8">
        <f>(((Table1[[#This Row],[launched_at]]/60)/60)/24)+DATE(1970,1,1)</f>
        <v>43571.208333333328</v>
      </c>
      <c r="N991">
        <v>1555822800</v>
      </c>
      <c r="O991" s="8">
        <f>(((Table1[[#This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tr">
        <f>_xlfn.TEXTBEFORE(Table1[[#This Row],[category &amp; sub-category]], "/")</f>
        <v>publishing</v>
      </c>
      <c r="T991" t="str">
        <f>_xlfn.TEXTAFTER(Table1[[#This Row],[category &amp; sub-category]], "/")</f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Table1[[#This Row],[pledged]]/Table1[[#This Row],[goal]]</f>
        <v>0.87679487179487181</v>
      </c>
      <c r="G992" t="s">
        <v>14</v>
      </c>
      <c r="H992">
        <f>IF(Table1[[#This Row],[backers_count]]&gt;0, Table1[[#This Row],[pledged]]/Table1[[#This Row],[backers_count]], 0)</f>
        <v>106.859375</v>
      </c>
      <c r="I992">
        <v>64</v>
      </c>
      <c r="J992" t="s">
        <v>21</v>
      </c>
      <c r="K992" t="s">
        <v>22</v>
      </c>
      <c r="L992">
        <v>1456984800</v>
      </c>
      <c r="M992" s="8">
        <f>(((Table1[[#This Row],[launched_at]]/60)/60)/24)+DATE(1970,1,1)</f>
        <v>42432.25</v>
      </c>
      <c r="N992">
        <v>1458882000</v>
      </c>
      <c r="O992" s="8">
        <f>(((Table1[[#This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tr">
        <f>_xlfn.TEXTBEFORE(Table1[[#This Row],[category &amp; sub-category]], "/")</f>
        <v>film &amp; video</v>
      </c>
      <c r="T992" t="str">
        <f>_xlfn.TEXTAFTER(Table1[[#This Row],[category &amp; sub-category]], "/")</f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Table1[[#This Row],[pledged]]/Table1[[#This Row],[goal]]</f>
        <v>1.131734693877551</v>
      </c>
      <c r="G993" t="s">
        <v>20</v>
      </c>
      <c r="H993">
        <f>IF(Table1[[#This Row],[backers_count]]&gt;0, Table1[[#This Row],[pledged]]/Table1[[#This Row],[backers_count]], 0)</f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8">
        <f>(((Table1[[#This Row],[launched_at]]/60)/60)/24)+DATE(1970,1,1)</f>
        <v>41907.208333333336</v>
      </c>
      <c r="N993">
        <v>1411966800</v>
      </c>
      <c r="O993" s="8">
        <f>(((Table1[[#This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tr">
        <f>_xlfn.TEXTBEFORE(Table1[[#This Row],[category &amp; sub-category]], "/")</f>
        <v>music</v>
      </c>
      <c r="T993" t="str">
        <f>_xlfn.TEXTAFTER(Table1[[#This Row],[category &amp; sub-category]], "/")</f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Table1[[#This Row],[pledged]]/Table1[[#This Row],[goal]]</f>
        <v>4.2654838709677421</v>
      </c>
      <c r="G994" t="s">
        <v>20</v>
      </c>
      <c r="H994">
        <f>IF(Table1[[#This Row],[backers_count]]&gt;0, Table1[[#This Row],[pledged]]/Table1[[#This Row],[backers_count]], 0)</f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8">
        <f>(((Table1[[#This Row],[launched_at]]/60)/60)/24)+DATE(1970,1,1)</f>
        <v>43227.208333333328</v>
      </c>
      <c r="N994">
        <v>1526878800</v>
      </c>
      <c r="O994" s="8">
        <f>(((Table1[[#This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tr">
        <f>_xlfn.TEXTBEFORE(Table1[[#This Row],[category &amp; sub-category]], "/")</f>
        <v>film &amp; video</v>
      </c>
      <c r="T994" t="str">
        <f>_xlfn.TEXTAFTER(Table1[[#This Row],[category &amp; sub-category]], "/")</f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Table1[[#This Row],[pledged]]/Table1[[#This Row],[goal]]</f>
        <v>0.77632653061224488</v>
      </c>
      <c r="G995" t="s">
        <v>74</v>
      </c>
      <c r="H995">
        <f>IF(Table1[[#This Row],[backers_count]]&gt;0, Table1[[#This Row],[pledged]]/Table1[[#This Row],[backers_count]], 0)</f>
        <v>101.44</v>
      </c>
      <c r="I995">
        <v>75</v>
      </c>
      <c r="J995" t="s">
        <v>107</v>
      </c>
      <c r="K995" t="s">
        <v>108</v>
      </c>
      <c r="L995">
        <v>1450936800</v>
      </c>
      <c r="M995" s="8">
        <f>(((Table1[[#This Row],[launched_at]]/60)/60)/24)+DATE(1970,1,1)</f>
        <v>42362.25</v>
      </c>
      <c r="N995">
        <v>1452405600</v>
      </c>
      <c r="O995" s="8">
        <f>(((Table1[[#This Row],[deadline]]/60)/60)/24)+DATE(1970,1,1)</f>
        <v>42379.25</v>
      </c>
      <c r="P995" t="b">
        <v>0</v>
      </c>
      <c r="Q995" t="b">
        <v>1</v>
      </c>
      <c r="R995" t="s">
        <v>122</v>
      </c>
      <c r="S995" t="str">
        <f>_xlfn.TEXTBEFORE(Table1[[#This Row],[category &amp; sub-category]], "/")</f>
        <v>photography</v>
      </c>
      <c r="T995" t="str">
        <f>_xlfn.TEXTAFTER(Table1[[#This Row],[category &amp; sub-category]], "/")</f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Table1[[#This Row],[pledged]]/Table1[[#This Row],[goal]]</f>
        <v>0.52496810772501767</v>
      </c>
      <c r="G996" t="s">
        <v>14</v>
      </c>
      <c r="H996">
        <f>IF(Table1[[#This Row],[backers_count]]&gt;0, Table1[[#This Row],[pledged]]/Table1[[#This Row],[backers_count]], 0)</f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8">
        <f>(((Table1[[#This Row],[launched_at]]/60)/60)/24)+DATE(1970,1,1)</f>
        <v>41929.208333333336</v>
      </c>
      <c r="N996">
        <v>1414040400</v>
      </c>
      <c r="O996" s="8">
        <f>(((Table1[[#This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tr">
        <f>_xlfn.TEXTBEFORE(Table1[[#This Row],[category &amp; sub-category]], "/")</f>
        <v>publishing</v>
      </c>
      <c r="T996" t="str">
        <f>_xlfn.TEXTAFTER(Table1[[#This Row],[category &amp; sub-category]], "/")</f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Table1[[#This Row],[pledged]]/Table1[[#This Row],[goal]]</f>
        <v>1.5746762589928058</v>
      </c>
      <c r="G997" t="s">
        <v>20</v>
      </c>
      <c r="H997">
        <f>IF(Table1[[#This Row],[backers_count]]&gt;0, Table1[[#This Row],[pledged]]/Table1[[#This Row],[backers_count]], 0)</f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8">
        <f>(((Table1[[#This Row],[launched_at]]/60)/60)/24)+DATE(1970,1,1)</f>
        <v>43408.208333333328</v>
      </c>
      <c r="N997">
        <v>1543816800</v>
      </c>
      <c r="O997" s="8">
        <f>(((Table1[[#This Row],[deadline]]/60)/60)/24)+DATE(1970,1,1)</f>
        <v>43437.25</v>
      </c>
      <c r="P997" t="b">
        <v>0</v>
      </c>
      <c r="Q997" t="b">
        <v>1</v>
      </c>
      <c r="R997" t="s">
        <v>17</v>
      </c>
      <c r="S997" t="str">
        <f>_xlfn.TEXTBEFORE(Table1[[#This Row],[category &amp; sub-category]], "/")</f>
        <v>food</v>
      </c>
      <c r="T997" t="str">
        <f>_xlfn.TEXTAFTER(Table1[[#This Row],[category &amp; sub-category]], "/")</f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Table1[[#This Row],[pledged]]/Table1[[#This Row],[goal]]</f>
        <v>0.72939393939393937</v>
      </c>
      <c r="G998" t="s">
        <v>14</v>
      </c>
      <c r="H998">
        <f>IF(Table1[[#This Row],[backers_count]]&gt;0, Table1[[#This Row],[pledged]]/Table1[[#This Row],[backers_count]], 0)</f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8">
        <f>(((Table1[[#This Row],[launched_at]]/60)/60)/24)+DATE(1970,1,1)</f>
        <v>41276.25</v>
      </c>
      <c r="N998">
        <v>1359698400</v>
      </c>
      <c r="O998" s="8">
        <f>(((Table1[[#This Row],[deadline]]/60)/60)/24)+DATE(1970,1,1)</f>
        <v>41306.25</v>
      </c>
      <c r="P998" t="b">
        <v>0</v>
      </c>
      <c r="Q998" t="b">
        <v>0</v>
      </c>
      <c r="R998" t="s">
        <v>33</v>
      </c>
      <c r="S998" t="str">
        <f>_xlfn.TEXTBEFORE(Table1[[#This Row],[category &amp; sub-category]], "/")</f>
        <v>theater</v>
      </c>
      <c r="T998" t="str">
        <f>_xlfn.TEXTAFTER(Table1[[#This Row],[category &amp; sub-category]], "/")</f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Table1[[#This Row],[pledged]]/Table1[[#This Row],[goal]]</f>
        <v>0.60565789473684206</v>
      </c>
      <c r="G999" t="s">
        <v>74</v>
      </c>
      <c r="H999">
        <f>IF(Table1[[#This Row],[backers_count]]&gt;0, Table1[[#This Row],[pledged]]/Table1[[#This Row],[backers_count]], 0)</f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8">
        <f>(((Table1[[#This Row],[launched_at]]/60)/60)/24)+DATE(1970,1,1)</f>
        <v>41659.25</v>
      </c>
      <c r="N999">
        <v>1390629600</v>
      </c>
      <c r="O999" s="8">
        <f>(((Table1[[#This Row],[deadline]]/60)/60)/24)+DATE(1970,1,1)</f>
        <v>41664.25</v>
      </c>
      <c r="P999" t="b">
        <v>0</v>
      </c>
      <c r="Q999" t="b">
        <v>0</v>
      </c>
      <c r="R999" t="s">
        <v>33</v>
      </c>
      <c r="S999" t="str">
        <f>_xlfn.TEXTBEFORE(Table1[[#This Row],[category &amp; sub-category]], "/")</f>
        <v>theater</v>
      </c>
      <c r="T999" t="str">
        <f>_xlfn.TEXTAFTER(Table1[[#This Row],[category &amp; sub-category]], "/")</f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Table1[[#This Row],[pledged]]/Table1[[#This Row],[goal]]</f>
        <v>0.5679129129129129</v>
      </c>
      <c r="G1000" t="s">
        <v>14</v>
      </c>
      <c r="H1000">
        <f>IF(Table1[[#This Row],[backers_count]]&gt;0, Table1[[#This Row],[pledged]]/Table1[[#This Row],[backers_count]], 0)</f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8">
        <f>(((Table1[[#This Row],[launched_at]]/60)/60)/24)+DATE(1970,1,1)</f>
        <v>40220.25</v>
      </c>
      <c r="N1000">
        <v>1267077600</v>
      </c>
      <c r="O1000" s="8">
        <f>(((Table1[[#This Row],[deadline]]/60)/60)/24)+DATE(1970,1,1)</f>
        <v>40234.25</v>
      </c>
      <c r="P1000" t="b">
        <v>0</v>
      </c>
      <c r="Q1000" t="b">
        <v>1</v>
      </c>
      <c r="R1000" t="s">
        <v>60</v>
      </c>
      <c r="S1000" t="str">
        <f>_xlfn.TEXTBEFORE(Table1[[#This Row],[category &amp; sub-category]], "/")</f>
        <v>music</v>
      </c>
      <c r="T1000" t="str">
        <f>_xlfn.TEXTAFTER(Table1[[#This Row],[category &amp; sub-category]], "/")</f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Table1[[#This Row],[pledged]]/Table1[[#This Row],[goal]]</f>
        <v>0.56542754275427543</v>
      </c>
      <c r="G1001" t="s">
        <v>74</v>
      </c>
      <c r="H1001">
        <f>IF(Table1[[#This Row],[backers_count]]&gt;0, Table1[[#This Row],[pledged]]/Table1[[#This Row],[backers_count]], 0)</f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8">
        <f>(((Table1[[#This Row],[launched_at]]/60)/60)/24)+DATE(1970,1,1)</f>
        <v>42550.208333333328</v>
      </c>
      <c r="N1001">
        <v>1467781200</v>
      </c>
      <c r="O1001" s="8">
        <f>(((Table1[[#This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tr">
        <f>_xlfn.TEXTBEFORE(Table1[[#This Row],[category &amp; sub-category]], "/")</f>
        <v>food</v>
      </c>
      <c r="T1001" t="str">
        <f>_xlfn.TEXTAFTER(Table1[[#This Row],[category &amp; sub-category]], "/")</f>
        <v>food trucks</v>
      </c>
    </row>
  </sheetData>
  <conditionalFormatting sqref="F2:F1001">
    <cfRule type="colorScale" priority="1">
      <colorScale>
        <cfvo type="num" val="0"/>
        <cfvo type="num" val="1"/>
        <cfvo type="num" val="2"/>
        <color rgb="FFF8696B"/>
        <color rgb="FF92D050"/>
        <color theme="4" tint="0.39997558519241921"/>
      </colorScale>
    </cfRule>
  </conditionalFormatting>
  <conditionalFormatting sqref="G2:H1001">
    <cfRule type="cellIs" dxfId="28" priority="2" operator="equal">
      <formula>"canceled"</formula>
    </cfRule>
    <cfRule type="cellIs" dxfId="27" priority="3" operator="equal">
      <formula>"live"</formula>
    </cfRule>
    <cfRule type="cellIs" dxfId="26" priority="4" operator="equal">
      <formula>"successful"</formula>
    </cfRule>
    <cfRule type="cellIs" dxfId="25" priority="5" operator="equal">
      <formula>"failed"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822C5-2024-4211-9F26-B8206CB367FE}">
  <dimension ref="A1:F35"/>
  <sheetViews>
    <sheetView workbookViewId="0">
      <selection activeCell="C39" sqref="C3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2045</v>
      </c>
    </row>
    <row r="3" spans="1:6" x14ac:dyDescent="0.25">
      <c r="A3" s="5" t="s">
        <v>2043</v>
      </c>
      <c r="B3" s="5" t="s">
        <v>2044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25">
      <c r="A5" s="6" t="s">
        <v>2065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2036</v>
      </c>
      <c r="E8">
        <v>4</v>
      </c>
      <c r="F8">
        <v>4</v>
      </c>
    </row>
    <row r="9" spans="1:6" x14ac:dyDescent="0.25">
      <c r="A9" s="6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2038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  <row r="26" spans="1:5" x14ac:dyDescent="0.25">
      <c r="A26" t="s">
        <v>2033</v>
      </c>
      <c r="B26" t="s">
        <v>14</v>
      </c>
      <c r="C26" t="s">
        <v>20</v>
      </c>
      <c r="D26" t="s">
        <v>2090</v>
      </c>
      <c r="E26" t="s">
        <v>2091</v>
      </c>
    </row>
    <row r="27" spans="1:5" x14ac:dyDescent="0.25">
      <c r="A27" t="s">
        <v>2036</v>
      </c>
      <c r="C27">
        <v>4</v>
      </c>
      <c r="D27">
        <f t="shared" ref="D27:D35" si="0">SUM(B27:C27)</f>
        <v>4</v>
      </c>
      <c r="E27">
        <f>Table3[[#This Row],[successful]]/Table3[[#This Row],[total]]</f>
        <v>1</v>
      </c>
    </row>
    <row r="28" spans="1:5" x14ac:dyDescent="0.25">
      <c r="A28" t="s">
        <v>2038</v>
      </c>
      <c r="B28">
        <v>11</v>
      </c>
      <c r="C28">
        <v>26</v>
      </c>
      <c r="D28">
        <f t="shared" si="0"/>
        <v>37</v>
      </c>
      <c r="E28">
        <f>Table3[[#This Row],[successful]]/Table3[[#This Row],[total]]</f>
        <v>0.70270270270270274</v>
      </c>
    </row>
    <row r="29" spans="1:5" x14ac:dyDescent="0.25">
      <c r="A29" t="s">
        <v>2040</v>
      </c>
      <c r="B29">
        <v>28</v>
      </c>
      <c r="C29">
        <v>64</v>
      </c>
      <c r="D29">
        <f t="shared" si="0"/>
        <v>92</v>
      </c>
      <c r="E29">
        <f>Table3[[#This Row],[successful]]/Table3[[#This Row],[total]]</f>
        <v>0.69565217391304346</v>
      </c>
    </row>
    <row r="30" spans="1:5" x14ac:dyDescent="0.25">
      <c r="A30" t="s">
        <v>2065</v>
      </c>
      <c r="B30">
        <v>60</v>
      </c>
      <c r="C30">
        <v>102</v>
      </c>
      <c r="D30">
        <f t="shared" si="0"/>
        <v>162</v>
      </c>
      <c r="E30">
        <f>Table3[[#This Row],[successful]]/Table3[[#This Row],[total]]</f>
        <v>0.62962962962962965</v>
      </c>
    </row>
    <row r="31" spans="1:5" x14ac:dyDescent="0.25">
      <c r="A31" t="s">
        <v>2039</v>
      </c>
      <c r="B31">
        <v>24</v>
      </c>
      <c r="C31">
        <v>40</v>
      </c>
      <c r="D31">
        <f t="shared" si="0"/>
        <v>64</v>
      </c>
      <c r="E31">
        <f>Table3[[#This Row],[successful]]/Table3[[#This Row],[total]]</f>
        <v>0.625</v>
      </c>
    </row>
    <row r="32" spans="1:5" x14ac:dyDescent="0.25">
      <c r="A32" t="s">
        <v>2037</v>
      </c>
      <c r="B32">
        <v>66</v>
      </c>
      <c r="C32">
        <v>99</v>
      </c>
      <c r="D32">
        <f t="shared" si="0"/>
        <v>165</v>
      </c>
      <c r="E32">
        <f>Table3[[#This Row],[successful]]/Table3[[#This Row],[total]]</f>
        <v>0.6</v>
      </c>
    </row>
    <row r="33" spans="1:5" x14ac:dyDescent="0.25">
      <c r="A33" t="s">
        <v>2041</v>
      </c>
      <c r="B33">
        <v>132</v>
      </c>
      <c r="C33">
        <v>187</v>
      </c>
      <c r="D33">
        <f t="shared" si="0"/>
        <v>319</v>
      </c>
      <c r="E33">
        <f>Table3[[#This Row],[successful]]/Table3[[#This Row],[total]]</f>
        <v>0.58620689655172409</v>
      </c>
    </row>
    <row r="34" spans="1:5" x14ac:dyDescent="0.25">
      <c r="A34" t="s">
        <v>2034</v>
      </c>
      <c r="B34">
        <v>20</v>
      </c>
      <c r="C34">
        <v>22</v>
      </c>
      <c r="D34">
        <f t="shared" si="0"/>
        <v>42</v>
      </c>
      <c r="E34">
        <f>Table3[[#This Row],[successful]]/Table3[[#This Row],[total]]</f>
        <v>0.52380952380952384</v>
      </c>
    </row>
    <row r="35" spans="1:5" x14ac:dyDescent="0.25">
      <c r="A35" t="s">
        <v>2035</v>
      </c>
      <c r="B35">
        <v>23</v>
      </c>
      <c r="C35">
        <v>21</v>
      </c>
      <c r="D35">
        <f t="shared" si="0"/>
        <v>44</v>
      </c>
      <c r="E35">
        <f>Table3[[#This Row],[successful]]/Table3[[#This Row],[total]]</f>
        <v>0.47727272727272729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13C5-1DCD-4A25-A999-63B8551D8127}">
  <dimension ref="A1:F61"/>
  <sheetViews>
    <sheetView topLeftCell="A28" workbookViewId="0">
      <selection activeCell="D38" sqref="D3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11.125" customWidth="1"/>
    <col min="4" max="4" width="12.875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2045</v>
      </c>
    </row>
    <row r="2" spans="1:6" x14ac:dyDescent="0.25">
      <c r="A2" s="5" t="s">
        <v>2032</v>
      </c>
      <c r="B2" t="s">
        <v>2045</v>
      </c>
    </row>
    <row r="4" spans="1:6" x14ac:dyDescent="0.25">
      <c r="A4" s="5" t="s">
        <v>2043</v>
      </c>
      <c r="B4" s="5" t="s">
        <v>2044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5">
      <c r="A6" s="6" t="s">
        <v>2066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2047</v>
      </c>
      <c r="E7">
        <v>4</v>
      </c>
      <c r="F7">
        <v>4</v>
      </c>
    </row>
    <row r="8" spans="1:6" x14ac:dyDescent="0.25">
      <c r="A8" s="6" t="s">
        <v>2067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2068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2048</v>
      </c>
      <c r="C10">
        <v>8</v>
      </c>
      <c r="E10">
        <v>10</v>
      </c>
      <c r="F10">
        <v>18</v>
      </c>
    </row>
    <row r="11" spans="1:6" x14ac:dyDescent="0.25">
      <c r="A11" s="6" t="s">
        <v>2049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2051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2052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2053</v>
      </c>
      <c r="C15">
        <v>3</v>
      </c>
      <c r="E15">
        <v>4</v>
      </c>
      <c r="F15">
        <v>7</v>
      </c>
    </row>
    <row r="16" spans="1:6" x14ac:dyDescent="0.25">
      <c r="A16" s="6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2057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2058</v>
      </c>
      <c r="C20">
        <v>4</v>
      </c>
      <c r="E20">
        <v>4</v>
      </c>
      <c r="F20">
        <v>8</v>
      </c>
    </row>
    <row r="21" spans="1:6" x14ac:dyDescent="0.25">
      <c r="A21" s="6" t="s">
        <v>2059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2069</v>
      </c>
      <c r="C22">
        <v>9</v>
      </c>
      <c r="E22">
        <v>5</v>
      </c>
      <c r="F22">
        <v>14</v>
      </c>
    </row>
    <row r="23" spans="1:6" x14ac:dyDescent="0.25">
      <c r="A23" s="6" t="s">
        <v>2070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2071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2060</v>
      </c>
      <c r="C25">
        <v>7</v>
      </c>
      <c r="E25">
        <v>14</v>
      </c>
      <c r="F25">
        <v>21</v>
      </c>
    </row>
    <row r="26" spans="1:6" x14ac:dyDescent="0.25">
      <c r="A26" s="6" t="s">
        <v>2061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2062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2063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2064</v>
      </c>
      <c r="E29">
        <v>3</v>
      </c>
      <c r="F29">
        <v>3</v>
      </c>
    </row>
    <row r="30" spans="1:6" x14ac:dyDescent="0.25">
      <c r="A30" s="6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  <row r="37" spans="1:5" x14ac:dyDescent="0.25">
      <c r="A37" s="7" t="s">
        <v>2033</v>
      </c>
      <c r="B37" s="7" t="s">
        <v>14</v>
      </c>
      <c r="C37" s="7" t="s">
        <v>20</v>
      </c>
      <c r="D37" s="7" t="s">
        <v>2090</v>
      </c>
      <c r="E37" s="7" t="s">
        <v>2091</v>
      </c>
    </row>
    <row r="38" spans="1:5" x14ac:dyDescent="0.25">
      <c r="A38" s="6" t="s">
        <v>2047</v>
      </c>
      <c r="C38">
        <v>4</v>
      </c>
      <c r="D38">
        <f t="shared" ref="D38:D61" si="0">B38+C38</f>
        <v>4</v>
      </c>
      <c r="E38">
        <f>Table4[[#This Row],[successful]]/Table4[[#This Row],[total]]</f>
        <v>1</v>
      </c>
    </row>
    <row r="39" spans="1:5" x14ac:dyDescent="0.25">
      <c r="A39" s="6" t="s">
        <v>2064</v>
      </c>
      <c r="C39">
        <v>3</v>
      </c>
      <c r="D39">
        <f t="shared" si="0"/>
        <v>3</v>
      </c>
      <c r="E39">
        <f>Table4[[#This Row],[successful]]/Table4[[#This Row],[total]]</f>
        <v>1</v>
      </c>
    </row>
    <row r="40" spans="1:5" x14ac:dyDescent="0.25">
      <c r="A40" s="6" t="s">
        <v>2071</v>
      </c>
      <c r="B40">
        <v>3</v>
      </c>
      <c r="C40">
        <v>11</v>
      </c>
      <c r="D40">
        <f t="shared" si="0"/>
        <v>14</v>
      </c>
      <c r="E40">
        <f>Table4[[#This Row],[successful]]/Table4[[#This Row],[total]]</f>
        <v>0.7857142857142857</v>
      </c>
    </row>
    <row r="41" spans="1:5" x14ac:dyDescent="0.25">
      <c r="A41" s="6" t="s">
        <v>2063</v>
      </c>
      <c r="B41">
        <v>12</v>
      </c>
      <c r="C41">
        <v>36</v>
      </c>
      <c r="D41">
        <f t="shared" si="0"/>
        <v>48</v>
      </c>
      <c r="E41">
        <f>Table4[[#This Row],[successful]]/Table4[[#This Row],[total]]</f>
        <v>0.75</v>
      </c>
    </row>
    <row r="42" spans="1:5" x14ac:dyDescent="0.25">
      <c r="A42" s="6" t="s">
        <v>2056</v>
      </c>
      <c r="B42">
        <v>11</v>
      </c>
      <c r="C42">
        <v>26</v>
      </c>
      <c r="D42">
        <f t="shared" si="0"/>
        <v>37</v>
      </c>
      <c r="E42">
        <f>Table4[[#This Row],[successful]]/Table4[[#This Row],[total]]</f>
        <v>0.70270270270270274</v>
      </c>
    </row>
    <row r="43" spans="1:5" x14ac:dyDescent="0.25">
      <c r="A43" s="6" t="s">
        <v>2055</v>
      </c>
      <c r="B43">
        <v>6</v>
      </c>
      <c r="C43">
        <v>13</v>
      </c>
      <c r="D43">
        <f t="shared" si="0"/>
        <v>19</v>
      </c>
      <c r="E43">
        <f>Table4[[#This Row],[successful]]/Table4[[#This Row],[total]]</f>
        <v>0.68421052631578949</v>
      </c>
    </row>
    <row r="44" spans="1:5" x14ac:dyDescent="0.25">
      <c r="A44" s="6" t="s">
        <v>2066</v>
      </c>
      <c r="B44">
        <v>10</v>
      </c>
      <c r="C44">
        <v>21</v>
      </c>
      <c r="D44">
        <f t="shared" si="0"/>
        <v>31</v>
      </c>
      <c r="E44">
        <f>Table4[[#This Row],[successful]]/Table4[[#This Row],[total]]</f>
        <v>0.67741935483870963</v>
      </c>
    </row>
    <row r="45" spans="1:5" x14ac:dyDescent="0.25">
      <c r="A45" s="6" t="s">
        <v>2060</v>
      </c>
      <c r="B45">
        <v>7</v>
      </c>
      <c r="C45">
        <v>14</v>
      </c>
      <c r="D45">
        <f t="shared" si="0"/>
        <v>21</v>
      </c>
      <c r="E45">
        <f>Table4[[#This Row],[successful]]/Table4[[#This Row],[total]]</f>
        <v>0.66666666666666663</v>
      </c>
    </row>
    <row r="46" spans="1:5" x14ac:dyDescent="0.25">
      <c r="A46" s="6" t="s">
        <v>2068</v>
      </c>
      <c r="B46">
        <v>12</v>
      </c>
      <c r="C46">
        <v>22</v>
      </c>
      <c r="D46">
        <f t="shared" si="0"/>
        <v>34</v>
      </c>
      <c r="E46">
        <f>Table4[[#This Row],[successful]]/Table4[[#This Row],[total]]</f>
        <v>0.6470588235294118</v>
      </c>
    </row>
    <row r="47" spans="1:5" x14ac:dyDescent="0.25">
      <c r="A47" s="6" t="s">
        <v>2070</v>
      </c>
      <c r="B47">
        <v>5</v>
      </c>
      <c r="C47">
        <v>9</v>
      </c>
      <c r="D47">
        <f t="shared" si="0"/>
        <v>14</v>
      </c>
      <c r="E47">
        <f>Table4[[#This Row],[successful]]/Table4[[#This Row],[total]]</f>
        <v>0.6428571428571429</v>
      </c>
    </row>
    <row r="48" spans="1:5" x14ac:dyDescent="0.25">
      <c r="A48" s="6" t="s">
        <v>2062</v>
      </c>
      <c r="B48">
        <v>16</v>
      </c>
      <c r="C48">
        <v>28</v>
      </c>
      <c r="D48">
        <f t="shared" si="0"/>
        <v>44</v>
      </c>
      <c r="E48">
        <f>Table4[[#This Row],[successful]]/Table4[[#This Row],[total]]</f>
        <v>0.63636363636363635</v>
      </c>
    </row>
    <row r="49" spans="1:5" x14ac:dyDescent="0.25">
      <c r="A49" s="6" t="s">
        <v>2052</v>
      </c>
      <c r="B49">
        <v>6</v>
      </c>
      <c r="C49">
        <v>10</v>
      </c>
      <c r="D49">
        <f t="shared" si="0"/>
        <v>16</v>
      </c>
      <c r="E49">
        <f>Table4[[#This Row],[successful]]/Table4[[#This Row],[total]]</f>
        <v>0.625</v>
      </c>
    </row>
    <row r="50" spans="1:5" x14ac:dyDescent="0.25">
      <c r="A50" s="6" t="s">
        <v>2059</v>
      </c>
      <c r="B50">
        <v>30</v>
      </c>
      <c r="C50">
        <v>49</v>
      </c>
      <c r="D50">
        <f t="shared" si="0"/>
        <v>79</v>
      </c>
      <c r="E50">
        <f>Table4[[#This Row],[successful]]/Table4[[#This Row],[total]]</f>
        <v>0.620253164556962</v>
      </c>
    </row>
    <row r="51" spans="1:5" x14ac:dyDescent="0.25">
      <c r="A51" s="6" t="s">
        <v>2067</v>
      </c>
      <c r="B51">
        <v>21</v>
      </c>
      <c r="C51">
        <v>34</v>
      </c>
      <c r="D51">
        <f t="shared" si="0"/>
        <v>55</v>
      </c>
      <c r="E51">
        <f>Table4[[#This Row],[successful]]/Table4[[#This Row],[total]]</f>
        <v>0.61818181818181817</v>
      </c>
    </row>
    <row r="52" spans="1:5" x14ac:dyDescent="0.25">
      <c r="A52" s="6" t="s">
        <v>2057</v>
      </c>
      <c r="B52">
        <v>132</v>
      </c>
      <c r="C52">
        <v>187</v>
      </c>
      <c r="D52">
        <f t="shared" si="0"/>
        <v>319</v>
      </c>
      <c r="E52">
        <f>Table4[[#This Row],[successful]]/Table4[[#This Row],[total]]</f>
        <v>0.58620689655172409</v>
      </c>
    </row>
    <row r="53" spans="1:5" x14ac:dyDescent="0.25">
      <c r="A53" s="6" t="s">
        <v>2053</v>
      </c>
      <c r="B53">
        <v>3</v>
      </c>
      <c r="C53">
        <v>4</v>
      </c>
      <c r="D53">
        <f t="shared" si="0"/>
        <v>7</v>
      </c>
      <c r="E53">
        <f>Table4[[#This Row],[successful]]/Table4[[#This Row],[total]]</f>
        <v>0.5714285714285714</v>
      </c>
    </row>
    <row r="54" spans="1:5" x14ac:dyDescent="0.25">
      <c r="A54" s="6" t="s">
        <v>2049</v>
      </c>
      <c r="B54">
        <v>7</v>
      </c>
      <c r="C54">
        <v>9</v>
      </c>
      <c r="D54">
        <f t="shared" si="0"/>
        <v>16</v>
      </c>
      <c r="E54">
        <f>Table4[[#This Row],[successful]]/Table4[[#This Row],[total]]</f>
        <v>0.5625</v>
      </c>
    </row>
    <row r="55" spans="1:5" x14ac:dyDescent="0.25">
      <c r="A55" s="6" t="s">
        <v>2048</v>
      </c>
      <c r="B55">
        <v>8</v>
      </c>
      <c r="C55">
        <v>10</v>
      </c>
      <c r="D55">
        <f t="shared" si="0"/>
        <v>18</v>
      </c>
      <c r="E55">
        <f>Table4[[#This Row],[successful]]/Table4[[#This Row],[total]]</f>
        <v>0.55555555555555558</v>
      </c>
    </row>
    <row r="56" spans="1:5" x14ac:dyDescent="0.25">
      <c r="A56" s="6" t="s">
        <v>2051</v>
      </c>
      <c r="B56">
        <v>19</v>
      </c>
      <c r="C56">
        <v>23</v>
      </c>
      <c r="D56">
        <f t="shared" si="0"/>
        <v>42</v>
      </c>
      <c r="E56">
        <f>Table4[[#This Row],[successful]]/Table4[[#This Row],[total]]</f>
        <v>0.54761904761904767</v>
      </c>
    </row>
    <row r="57" spans="1:5" x14ac:dyDescent="0.25">
      <c r="A57" s="6" t="s">
        <v>2061</v>
      </c>
      <c r="B57">
        <v>15</v>
      </c>
      <c r="C57">
        <v>17</v>
      </c>
      <c r="D57">
        <f t="shared" si="0"/>
        <v>32</v>
      </c>
      <c r="E57">
        <f>Table4[[#This Row],[successful]]/Table4[[#This Row],[total]]</f>
        <v>0.53125</v>
      </c>
    </row>
    <row r="58" spans="1:5" x14ac:dyDescent="0.25">
      <c r="A58" s="6" t="s">
        <v>2050</v>
      </c>
      <c r="B58">
        <v>20</v>
      </c>
      <c r="C58">
        <v>22</v>
      </c>
      <c r="D58">
        <f t="shared" si="0"/>
        <v>42</v>
      </c>
      <c r="E58">
        <f>Table4[[#This Row],[successful]]/Table4[[#This Row],[total]]</f>
        <v>0.52380952380952384</v>
      </c>
    </row>
    <row r="59" spans="1:5" x14ac:dyDescent="0.25">
      <c r="A59" s="6" t="s">
        <v>2058</v>
      </c>
      <c r="B59">
        <v>4</v>
      </c>
      <c r="C59">
        <v>4</v>
      </c>
      <c r="D59">
        <f t="shared" si="0"/>
        <v>8</v>
      </c>
      <c r="E59">
        <f>Table4[[#This Row],[successful]]/Table4[[#This Row],[total]]</f>
        <v>0.5</v>
      </c>
    </row>
    <row r="60" spans="1:5" x14ac:dyDescent="0.25">
      <c r="A60" s="6" t="s">
        <v>2069</v>
      </c>
      <c r="B60">
        <v>9</v>
      </c>
      <c r="C60">
        <v>5</v>
      </c>
      <c r="D60">
        <f t="shared" si="0"/>
        <v>14</v>
      </c>
      <c r="E60">
        <f>Table4[[#This Row],[successful]]/Table4[[#This Row],[total]]</f>
        <v>0.35714285714285715</v>
      </c>
    </row>
    <row r="61" spans="1:5" x14ac:dyDescent="0.25">
      <c r="A61" s="6" t="s">
        <v>2054</v>
      </c>
      <c r="B61">
        <v>8</v>
      </c>
      <c r="C61">
        <v>4</v>
      </c>
      <c r="D61">
        <f t="shared" si="0"/>
        <v>12</v>
      </c>
      <c r="E61">
        <f>Table4[[#This Row],[successful]]/Table4[[#This Row],[total]]</f>
        <v>0.33333333333333331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EE80-E371-4275-8333-934C28441C1B}">
  <dimension ref="A1:F34"/>
  <sheetViews>
    <sheetView topLeftCell="A4" workbookViewId="0">
      <selection activeCell="E24" sqref="E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6.625" customWidth="1"/>
    <col min="4" max="4" width="5.75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2045</v>
      </c>
    </row>
    <row r="2" spans="1:6" x14ac:dyDescent="0.25">
      <c r="A2" s="5" t="s">
        <v>2032</v>
      </c>
      <c r="B2" t="s">
        <v>2045</v>
      </c>
    </row>
    <row r="4" spans="1:6" x14ac:dyDescent="0.25">
      <c r="A4" s="5" t="s">
        <v>2043</v>
      </c>
      <c r="B4" s="5" t="s">
        <v>2044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5">
      <c r="A6" s="6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6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6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6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6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6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6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6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6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6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6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6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6" t="s">
        <v>2042</v>
      </c>
      <c r="B18">
        <v>57</v>
      </c>
      <c r="C18">
        <v>364</v>
      </c>
      <c r="D18">
        <v>14</v>
      </c>
      <c r="E18">
        <v>565</v>
      </c>
      <c r="F18">
        <v>1000</v>
      </c>
    </row>
    <row r="22" spans="1:6" x14ac:dyDescent="0.25">
      <c r="A22" t="s">
        <v>2086</v>
      </c>
      <c r="B22" t="s">
        <v>2087</v>
      </c>
      <c r="C22" t="s">
        <v>2088</v>
      </c>
      <c r="D22" t="s">
        <v>2089</v>
      </c>
      <c r="E22" t="s">
        <v>2029</v>
      </c>
    </row>
    <row r="23" spans="1:6" x14ac:dyDescent="0.25">
      <c r="A23" t="s">
        <v>2079</v>
      </c>
      <c r="B23">
        <v>28</v>
      </c>
      <c r="C23">
        <v>55</v>
      </c>
      <c r="D23">
        <f>SUM(Table2[[#This Row],[Fail]:[Succ]])</f>
        <v>83</v>
      </c>
      <c r="E23">
        <f>Table2[[#This Row],[Succ]]/Table2[[#This Row],[Diff]]</f>
        <v>0.66265060240963858</v>
      </c>
    </row>
    <row r="24" spans="1:6" x14ac:dyDescent="0.25">
      <c r="A24" t="s">
        <v>2082</v>
      </c>
      <c r="B24">
        <v>23</v>
      </c>
      <c r="C24">
        <v>45</v>
      </c>
      <c r="D24">
        <f>SUM(Table2[[#This Row],[Fail]:[Succ]])</f>
        <v>68</v>
      </c>
      <c r="E24">
        <f>Table2[[#This Row],[Succ]]/Table2[[#This Row],[Diff]]</f>
        <v>0.66176470588235292</v>
      </c>
    </row>
    <row r="25" spans="1:6" x14ac:dyDescent="0.25">
      <c r="A25" t="s">
        <v>2080</v>
      </c>
      <c r="B25">
        <v>31</v>
      </c>
      <c r="C25">
        <v>58</v>
      </c>
      <c r="D25">
        <f>SUM(Table2[[#This Row],[Fail]:[Succ]])</f>
        <v>89</v>
      </c>
      <c r="E25">
        <f>Table2[[#This Row],[Succ]]/Table2[[#This Row],[Diff]]</f>
        <v>0.651685393258427</v>
      </c>
    </row>
    <row r="26" spans="1:6" x14ac:dyDescent="0.25">
      <c r="A26" t="s">
        <v>2083</v>
      </c>
      <c r="B26">
        <v>26</v>
      </c>
      <c r="C26">
        <v>45</v>
      </c>
      <c r="D26">
        <f>SUM(Table2[[#This Row],[Fail]:[Succ]])</f>
        <v>71</v>
      </c>
      <c r="E26">
        <f>Table2[[#This Row],[Succ]]/Table2[[#This Row],[Diff]]</f>
        <v>0.63380281690140849</v>
      </c>
    </row>
    <row r="27" spans="1:6" x14ac:dyDescent="0.25">
      <c r="A27" t="s">
        <v>2084</v>
      </c>
      <c r="B27">
        <v>27</v>
      </c>
      <c r="C27">
        <v>45</v>
      </c>
      <c r="D27">
        <f>SUM(Table2[[#This Row],[Fail]:[Succ]])</f>
        <v>72</v>
      </c>
      <c r="E27">
        <f>Table2[[#This Row],[Succ]]/Table2[[#This Row],[Diff]]</f>
        <v>0.625</v>
      </c>
    </row>
    <row r="28" spans="1:6" x14ac:dyDescent="0.25">
      <c r="A28" t="s">
        <v>2075</v>
      </c>
      <c r="B28">
        <v>28</v>
      </c>
      <c r="C28">
        <v>44</v>
      </c>
      <c r="D28">
        <f>SUM(Table2[[#This Row],[Fail]:[Succ]])</f>
        <v>72</v>
      </c>
      <c r="E28">
        <f>Table2[[#This Row],[Succ]]/Table2[[#This Row],[Diff]]</f>
        <v>0.61111111111111116</v>
      </c>
    </row>
    <row r="29" spans="1:6" x14ac:dyDescent="0.25">
      <c r="A29" t="s">
        <v>2077</v>
      </c>
      <c r="B29">
        <v>30</v>
      </c>
      <c r="C29">
        <v>46</v>
      </c>
      <c r="D29">
        <f>SUM(Table2[[#This Row],[Fail]:[Succ]])</f>
        <v>76</v>
      </c>
      <c r="E29">
        <f>Table2[[#This Row],[Succ]]/Table2[[#This Row],[Diff]]</f>
        <v>0.60526315789473684</v>
      </c>
    </row>
    <row r="30" spans="1:6" x14ac:dyDescent="0.25">
      <c r="A30" t="s">
        <v>2076</v>
      </c>
      <c r="B30">
        <v>33</v>
      </c>
      <c r="C30">
        <v>49</v>
      </c>
      <c r="D30">
        <f>SUM(Table2[[#This Row],[Fail]:[Succ]])</f>
        <v>82</v>
      </c>
      <c r="E30">
        <f>Table2[[#This Row],[Succ]]/Table2[[#This Row],[Diff]]</f>
        <v>0.59756097560975607</v>
      </c>
    </row>
    <row r="31" spans="1:6" x14ac:dyDescent="0.25">
      <c r="A31" t="s">
        <v>2074</v>
      </c>
      <c r="B31">
        <v>36</v>
      </c>
      <c r="C31">
        <v>49</v>
      </c>
      <c r="D31">
        <f>SUM(Table2[[#This Row],[Fail]:[Succ]])</f>
        <v>85</v>
      </c>
      <c r="E31">
        <f>Table2[[#This Row],[Succ]]/Table2[[#This Row],[Diff]]</f>
        <v>0.57647058823529407</v>
      </c>
    </row>
    <row r="32" spans="1:6" x14ac:dyDescent="0.25">
      <c r="A32" t="s">
        <v>2078</v>
      </c>
      <c r="B32">
        <v>35</v>
      </c>
      <c r="C32">
        <v>46</v>
      </c>
      <c r="D32">
        <f>SUM(Table2[[#This Row],[Fail]:[Succ]])</f>
        <v>81</v>
      </c>
      <c r="E32">
        <f>Table2[[#This Row],[Succ]]/Table2[[#This Row],[Diff]]</f>
        <v>0.5679012345679012</v>
      </c>
    </row>
    <row r="33" spans="1:5" x14ac:dyDescent="0.25">
      <c r="A33" t="s">
        <v>2085</v>
      </c>
      <c r="B33">
        <v>32</v>
      </c>
      <c r="C33">
        <v>42</v>
      </c>
      <c r="D33">
        <f>SUM(Table2[[#This Row],[Fail]:[Succ]])</f>
        <v>74</v>
      </c>
      <c r="E33">
        <f>Table2[[#This Row],[Succ]]/Table2[[#This Row],[Diff]]</f>
        <v>0.56756756756756754</v>
      </c>
    </row>
    <row r="34" spans="1:5" x14ac:dyDescent="0.25">
      <c r="A34" t="s">
        <v>2081</v>
      </c>
      <c r="B34">
        <v>35</v>
      </c>
      <c r="C34">
        <v>41</v>
      </c>
      <c r="D34">
        <f>SUM(Table2[[#This Row],[Fail]:[Succ]])</f>
        <v>76</v>
      </c>
      <c r="E34">
        <f>Table2[[#This Row],[Succ]]/Table2[[#This Row],[Diff]]</f>
        <v>0.53947368421052633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9C12-B931-404A-9E99-67B4409700CA}">
  <dimension ref="A1:H13"/>
  <sheetViews>
    <sheetView workbookViewId="0">
      <selection activeCell="K22" sqref="K22"/>
    </sheetView>
  </sheetViews>
  <sheetFormatPr defaultRowHeight="15.75" x14ac:dyDescent="0.25"/>
  <cols>
    <col min="1" max="1" width="27.5" customWidth="1"/>
    <col min="2" max="2" width="18.875" customWidth="1"/>
    <col min="3" max="3" width="15.25" customWidth="1"/>
    <col min="4" max="4" width="17.875" customWidth="1"/>
    <col min="5" max="5" width="14.5" customWidth="1"/>
    <col min="6" max="6" width="21.5" customWidth="1"/>
    <col min="7" max="7" width="17.875" customWidth="1"/>
    <col min="8" max="8" width="20.5" customWidth="1"/>
  </cols>
  <sheetData>
    <row r="1" spans="1:8" x14ac:dyDescent="0.25">
      <c r="A1" t="s">
        <v>2092</v>
      </c>
      <c r="B1" t="s">
        <v>2093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  <c r="H1" t="s">
        <v>2099</v>
      </c>
    </row>
    <row r="2" spans="1:8" x14ac:dyDescent="0.25">
      <c r="A2" t="s">
        <v>2100</v>
      </c>
      <c r="B2">
        <f>COUNTIFS(Table1[goal], "&lt;"&amp;"1000", Table1[outcome], "Successful")</f>
        <v>30</v>
      </c>
      <c r="C2">
        <f>COUNTIFS(Table1[goal], "&lt;"&amp;"1000", Table1[outcome], "Failed")</f>
        <v>20</v>
      </c>
      <c r="D2">
        <f>COUNTIFS(Table1[goal], "&lt;"&amp;"1000", Table1[outcome], "Canceled")</f>
        <v>1</v>
      </c>
      <c r="E2">
        <f t="shared" ref="E2:E13" si="0">SUM(B2:D2)</f>
        <v>51</v>
      </c>
      <c r="F2" s="4">
        <f>Table5[[#This Row],[Number Successful]]/Table5[[#This Row],[Total Projects]]</f>
        <v>0.58823529411764708</v>
      </c>
      <c r="G2" s="4">
        <f>Table5[[#This Row],[Number Failed]]/Table5[[#This Row],[Total Projects]]</f>
        <v>0.39215686274509803</v>
      </c>
      <c r="H2" s="4">
        <f>Table5[[#This Row],[Number Canceled]]/Table5[[#This Row],[Total Projects]]</f>
        <v>1.9607843137254902E-2</v>
      </c>
    </row>
    <row r="3" spans="1:8" x14ac:dyDescent="0.25">
      <c r="A3" t="s">
        <v>2101</v>
      </c>
      <c r="B3">
        <f>COUNTIFS(Table1[goal], "&gt;="&amp;_xlfn.TEXTBEFORE(Table5[[#This Row],[Goal]], " to"), Table1[goal], "&lt;"&amp;_xlfn.TEXTAFTER(Table5[[#This Row],[Goal]], "to "), Table1[outcome], "Successful")</f>
        <v>191</v>
      </c>
      <c r="C3">
        <f>COUNTIFS(Table1[goal], "&gt;="&amp;_xlfn.TEXTBEFORE(Table5[[#This Row],[Goal]], " to"), Table1[goal], "&lt;"&amp;_xlfn.TEXTAFTER(Table5[[#This Row],[Goal]], "to "), Table1[outcome], "Failed")</f>
        <v>38</v>
      </c>
      <c r="D3">
        <f>COUNTIFS(Table1[goal], "&gt;="&amp;_xlfn.TEXTBEFORE(Table5[[#This Row],[Goal]], " to"), Table1[goal], "&lt;"&amp;_xlfn.TEXTAFTER(Table5[[#This Row],[Goal]], "to "), Table1[outcome], "Canceled")</f>
        <v>2</v>
      </c>
      <c r="E3">
        <f t="shared" si="0"/>
        <v>231</v>
      </c>
      <c r="F3" s="4">
        <f>Table5[[#This Row],[Number Successful]]/Table5[[#This Row],[Total Projects]]</f>
        <v>0.82683982683982682</v>
      </c>
      <c r="G3" s="4">
        <f>Table5[[#This Row],[Number Failed]]/Table5[[#This Row],[Total Projects]]</f>
        <v>0.16450216450216451</v>
      </c>
      <c r="H3" s="4">
        <f>Table5[[#This Row],[Number Canceled]]/Table5[[#This Row],[Total Projects]]</f>
        <v>8.658008658008658E-3</v>
      </c>
    </row>
    <row r="4" spans="1:8" x14ac:dyDescent="0.25">
      <c r="A4" t="s">
        <v>2102</v>
      </c>
      <c r="B4">
        <f>COUNTIFS(Table1[goal], "&gt;="&amp;_xlfn.TEXTBEFORE(Table5[[#This Row],[Goal]], " to"), Table1[goal], "&lt;"&amp;_xlfn.TEXTAFTER(Table5[[#This Row],[Goal]], "to "), Table1[outcome], "Successful")</f>
        <v>164</v>
      </c>
      <c r="C4">
        <f>COUNTIFS(Table1[goal], "&gt;="&amp;_xlfn.TEXTBEFORE(Table5[[#This Row],[Goal]], " to"), Table1[goal], "&lt;"&amp;_xlfn.TEXTAFTER(Table5[[#This Row],[Goal]], "to "), Table1[outcome], "Failed")</f>
        <v>126</v>
      </c>
      <c r="D4">
        <f>COUNTIFS(Table1[goal], "&gt;="&amp;_xlfn.TEXTBEFORE(Table5[[#This Row],[Goal]], " to"), Table1[goal], "&lt;"&amp;_xlfn.TEXTAFTER(Table5[[#This Row],[Goal]], "to "), Table1[outcome], "Canceled")</f>
        <v>25</v>
      </c>
      <c r="E4">
        <f t="shared" si="0"/>
        <v>315</v>
      </c>
      <c r="F4" s="4">
        <f>Table5[[#This Row],[Number Successful]]/Table5[[#This Row],[Total Projects]]</f>
        <v>0.52063492063492067</v>
      </c>
      <c r="G4" s="4">
        <f>Table5[[#This Row],[Number Failed]]/Table5[[#This Row],[Total Projects]]</f>
        <v>0.4</v>
      </c>
      <c r="H4" s="4">
        <f>Table5[[#This Row],[Number Canceled]]/Table5[[#This Row],[Total Projects]]</f>
        <v>7.9365079365079361E-2</v>
      </c>
    </row>
    <row r="5" spans="1:8" x14ac:dyDescent="0.25">
      <c r="A5" t="s">
        <v>2103</v>
      </c>
      <c r="B5">
        <f>COUNTIFS(Table1[goal], "&gt;="&amp;_xlfn.TEXTBEFORE(Table5[[#This Row],[Goal]], " to"), Table1[goal], "&lt;"&amp;_xlfn.TEXTAFTER(Table5[[#This Row],[Goal]], "to "), Table1[outcome], "Successful")</f>
        <v>4</v>
      </c>
      <c r="C5">
        <f>COUNTIFS(Table1[goal], "&gt;="&amp;_xlfn.TEXTBEFORE(Table5[[#This Row],[Goal]], " to"), Table1[goal], "&lt;"&amp;_xlfn.TEXTAFTER(Table5[[#This Row],[Goal]], "to "), Table1[outcome], "Failed")</f>
        <v>5</v>
      </c>
      <c r="D5">
        <f>COUNTIFS(Table1[goal], "&gt;="&amp;_xlfn.TEXTBEFORE(Table5[[#This Row],[Goal]], " to"), Table1[goal], "&lt;"&amp;_xlfn.TEXTAFTER(Table5[[#This Row],[Goal]], "to "), Table1[outcome], "Canceled")</f>
        <v>0</v>
      </c>
      <c r="E5">
        <f t="shared" si="0"/>
        <v>9</v>
      </c>
      <c r="F5" s="4">
        <f>Table5[[#This Row],[Number Successful]]/Table5[[#This Row],[Total Projects]]</f>
        <v>0.44444444444444442</v>
      </c>
      <c r="G5" s="4">
        <f>Table5[[#This Row],[Number Failed]]/Table5[[#This Row],[Total Projects]]</f>
        <v>0.55555555555555558</v>
      </c>
      <c r="H5" s="4">
        <f>Table5[[#This Row],[Number Canceled]]/Table5[[#This Row],[Total Projects]]</f>
        <v>0</v>
      </c>
    </row>
    <row r="6" spans="1:8" x14ac:dyDescent="0.25">
      <c r="A6" t="s">
        <v>2111</v>
      </c>
      <c r="B6">
        <f>COUNTIFS(Table1[goal], "&gt;="&amp;_xlfn.TEXTBEFORE(Table5[[#This Row],[Goal]], " to"), Table1[goal], "&lt;"&amp;_xlfn.TEXTAFTER(Table5[[#This Row],[Goal]], "to "), Table1[outcome], "Successful")</f>
        <v>10</v>
      </c>
      <c r="C6">
        <f>COUNTIFS(Table1[goal], "&gt;="&amp;_xlfn.TEXTBEFORE(Table5[[#This Row],[Goal]], " to"), Table1[goal], "&lt;"&amp;_xlfn.TEXTAFTER(Table5[[#This Row],[Goal]], "to "), Table1[outcome], "Failed")</f>
        <v>0</v>
      </c>
      <c r="D6">
        <f>COUNTIFS(Table1[goal], "&gt;="&amp;_xlfn.TEXTBEFORE(Table5[[#This Row],[Goal]], " to"), Table1[goal], "&lt;"&amp;_xlfn.TEXTAFTER(Table5[[#This Row],[Goal]], "to "), Table1[outcome], "Canceled")</f>
        <v>0</v>
      </c>
      <c r="E6">
        <f t="shared" si="0"/>
        <v>10</v>
      </c>
      <c r="F6" s="4">
        <f>Table5[[#This Row],[Number Successful]]/Table5[[#This Row],[Total Projects]]</f>
        <v>1</v>
      </c>
      <c r="G6" s="4">
        <f>Table5[[#This Row],[Number Failed]]/Table5[[#This Row],[Total Projects]]</f>
        <v>0</v>
      </c>
      <c r="H6" s="4">
        <f>Table5[[#This Row],[Number Canceled]]/Table5[[#This Row],[Total Projects]]</f>
        <v>0</v>
      </c>
    </row>
    <row r="7" spans="1:8" x14ac:dyDescent="0.25">
      <c r="A7" t="s">
        <v>2104</v>
      </c>
      <c r="B7">
        <f>COUNTIFS(Table1[goal], "&gt;="&amp;_xlfn.TEXTBEFORE(Table5[[#This Row],[Goal]], " to"), Table1[goal], "&lt;"&amp;_xlfn.TEXTAFTER(Table5[[#This Row],[Goal]], "to "), Table1[outcome], "Successful")</f>
        <v>7</v>
      </c>
      <c r="C7">
        <f>COUNTIFS(Table1[goal], "&gt;="&amp;_xlfn.TEXTBEFORE(Table5[[#This Row],[Goal]], " to"), Table1[goal], "&lt;"&amp;_xlfn.TEXTAFTER(Table5[[#This Row],[Goal]], "to "), Table1[outcome], "Failed")</f>
        <v>0</v>
      </c>
      <c r="D7">
        <f>COUNTIFS(Table1[goal], "&gt;="&amp;_xlfn.TEXTBEFORE(Table5[[#This Row],[Goal]], " to"), Table1[goal], "&lt;"&amp;_xlfn.TEXTAFTER(Table5[[#This Row],[Goal]], "to "), Table1[outcome], "Canceled")</f>
        <v>0</v>
      </c>
      <c r="E7">
        <f t="shared" si="0"/>
        <v>7</v>
      </c>
      <c r="F7" s="4">
        <f>Table5[[#This Row],[Number Successful]]/Table5[[#This Row],[Total Projects]]</f>
        <v>1</v>
      </c>
      <c r="G7" s="4">
        <f>Table5[[#This Row],[Number Failed]]/Table5[[#This Row],[Total Projects]]</f>
        <v>0</v>
      </c>
      <c r="H7" s="4">
        <f>Table5[[#This Row],[Number Canceled]]/Table5[[#This Row],[Total Projects]]</f>
        <v>0</v>
      </c>
    </row>
    <row r="8" spans="1:8" x14ac:dyDescent="0.25">
      <c r="A8" t="s">
        <v>2105</v>
      </c>
      <c r="B8">
        <f>COUNTIFS(Table1[goal], "&gt;="&amp;_xlfn.TEXTBEFORE(Table5[[#This Row],[Goal]], " to"), Table1[goal], "&lt;"&amp;_xlfn.TEXTAFTER(Table5[[#This Row],[Goal]], "to "), Table1[outcome], "Successful")</f>
        <v>11</v>
      </c>
      <c r="C8">
        <f>COUNTIFS(Table1[goal], "&gt;="&amp;_xlfn.TEXTBEFORE(Table5[[#This Row],[Goal]], " to"), Table1[goal], "&lt;"&amp;_xlfn.TEXTAFTER(Table5[[#This Row],[Goal]], "to "), Table1[outcome], "Failed")</f>
        <v>3</v>
      </c>
      <c r="D8">
        <f>COUNTIFS(Table1[goal], "&gt;="&amp;_xlfn.TEXTBEFORE(Table5[[#This Row],[Goal]], " to"), Table1[goal], "&lt;"&amp;_xlfn.TEXTAFTER(Table5[[#This Row],[Goal]], "to "), Table1[outcome], "Canceled")</f>
        <v>0</v>
      </c>
      <c r="E8">
        <f t="shared" si="0"/>
        <v>14</v>
      </c>
      <c r="F8" s="4">
        <f>Table5[[#This Row],[Number Successful]]/Table5[[#This Row],[Total Projects]]</f>
        <v>0.7857142857142857</v>
      </c>
      <c r="G8" s="4">
        <f>Table5[[#This Row],[Number Failed]]/Table5[[#This Row],[Total Projects]]</f>
        <v>0.21428571428571427</v>
      </c>
      <c r="H8" s="4">
        <f>Table5[[#This Row],[Number Canceled]]/Table5[[#This Row],[Total Projects]]</f>
        <v>0</v>
      </c>
    </row>
    <row r="9" spans="1:8" x14ac:dyDescent="0.25">
      <c r="A9" t="s">
        <v>2106</v>
      </c>
      <c r="B9">
        <f>COUNTIFS(Table1[goal], "&gt;="&amp;_xlfn.TEXTBEFORE(Table5[[#This Row],[Goal]], " to"), Table1[goal], "&lt;"&amp;_xlfn.TEXTAFTER(Table5[[#This Row],[Goal]], "to "), Table1[outcome], "Successful")</f>
        <v>7</v>
      </c>
      <c r="C9">
        <f>COUNTIFS(Table1[goal], "&gt;="&amp;_xlfn.TEXTBEFORE(Table5[[#This Row],[Goal]], " to"), Table1[goal], "&lt;"&amp;_xlfn.TEXTAFTER(Table5[[#This Row],[Goal]], "to "), Table1[outcome], "Failed")</f>
        <v>0</v>
      </c>
      <c r="D9">
        <f>COUNTIFS(Table1[goal], "&gt;="&amp;_xlfn.TEXTBEFORE(Table5[[#This Row],[Goal]], " to"), Table1[goal], "&lt;"&amp;_xlfn.TEXTAFTER(Table5[[#This Row],[Goal]], "to "), Table1[outcome], "Canceled")</f>
        <v>0</v>
      </c>
      <c r="E9">
        <f t="shared" si="0"/>
        <v>7</v>
      </c>
      <c r="F9" s="4">
        <f>Table5[[#This Row],[Number Successful]]/Table5[[#This Row],[Total Projects]]</f>
        <v>1</v>
      </c>
      <c r="G9" s="4">
        <f>Table5[[#This Row],[Number Failed]]/Table5[[#This Row],[Total Projects]]</f>
        <v>0</v>
      </c>
      <c r="H9" s="4">
        <f>Table5[[#This Row],[Number Canceled]]/Table5[[#This Row],[Total Projects]]</f>
        <v>0</v>
      </c>
    </row>
    <row r="10" spans="1:8" x14ac:dyDescent="0.25">
      <c r="A10" t="s">
        <v>2107</v>
      </c>
      <c r="B10">
        <f>COUNTIFS(Table1[goal], "&gt;="&amp;_xlfn.TEXTBEFORE(Table5[[#This Row],[Goal]], " to"), Table1[goal], "&lt;"&amp;_xlfn.TEXTAFTER(Table5[[#This Row],[Goal]], "to "), Table1[outcome], "Successful")</f>
        <v>8</v>
      </c>
      <c r="C10">
        <f>COUNTIFS(Table1[goal], "&gt;="&amp;_xlfn.TEXTBEFORE(Table5[[#This Row],[Goal]], " to"), Table1[goal], "&lt;"&amp;_xlfn.TEXTAFTER(Table5[[#This Row],[Goal]], "to "), Table1[outcome], "Failed")</f>
        <v>3</v>
      </c>
      <c r="D10">
        <f>COUNTIFS(Table1[goal], "&gt;="&amp;_xlfn.TEXTBEFORE(Table5[[#This Row],[Goal]], " to"), Table1[goal], "&lt;"&amp;_xlfn.TEXTAFTER(Table5[[#This Row],[Goal]], "to "), Table1[outcome], "Canceled")</f>
        <v>1</v>
      </c>
      <c r="E10">
        <f t="shared" si="0"/>
        <v>12</v>
      </c>
      <c r="F10" s="4">
        <f>Table5[[#This Row],[Number Successful]]/Table5[[#This Row],[Total Projects]]</f>
        <v>0.66666666666666663</v>
      </c>
      <c r="G10" s="4">
        <f>Table5[[#This Row],[Number Failed]]/Table5[[#This Row],[Total Projects]]</f>
        <v>0.25</v>
      </c>
      <c r="H10" s="4">
        <f>Table5[[#This Row],[Number Canceled]]/Table5[[#This Row],[Total Projects]]</f>
        <v>8.3333333333333329E-2</v>
      </c>
    </row>
    <row r="11" spans="1:8" x14ac:dyDescent="0.25">
      <c r="A11" t="s">
        <v>2108</v>
      </c>
      <c r="B11">
        <f>COUNTIFS(Table1[goal], "&gt;="&amp;_xlfn.TEXTBEFORE(Table5[[#This Row],[Goal]], " to"), Table1[goal], "&lt;"&amp;_xlfn.TEXTAFTER(Table5[[#This Row],[Goal]], "to "), Table1[outcome], "Successful")</f>
        <v>11</v>
      </c>
      <c r="C11">
        <f>COUNTIFS(Table1[goal], "&gt;="&amp;_xlfn.TEXTBEFORE(Table5[[#This Row],[Goal]], " to"), Table1[goal], "&lt;"&amp;_xlfn.TEXTAFTER(Table5[[#This Row],[Goal]], "to "), Table1[outcome], "Failed")</f>
        <v>3</v>
      </c>
      <c r="D11">
        <f>COUNTIFS(Table1[goal], "&gt;="&amp;_xlfn.TEXTBEFORE(Table5[[#This Row],[Goal]], " to"), Table1[goal], "&lt;"&amp;_xlfn.TEXTAFTER(Table5[[#This Row],[Goal]], "to "), Table1[outcome], "Canceled")</f>
        <v>0</v>
      </c>
      <c r="E11">
        <f t="shared" si="0"/>
        <v>14</v>
      </c>
      <c r="F11" s="4">
        <f>Table5[[#This Row],[Number Successful]]/Table5[[#This Row],[Total Projects]]</f>
        <v>0.7857142857142857</v>
      </c>
      <c r="G11" s="4">
        <f>Table5[[#This Row],[Number Failed]]/Table5[[#This Row],[Total Projects]]</f>
        <v>0.21428571428571427</v>
      </c>
      <c r="H11" s="4">
        <f>Table5[[#This Row],[Number Canceled]]/Table5[[#This Row],[Total Projects]]</f>
        <v>0</v>
      </c>
    </row>
    <row r="12" spans="1:8" x14ac:dyDescent="0.25">
      <c r="A12" t="s">
        <v>2109</v>
      </c>
      <c r="B12">
        <f>COUNTIFS(Table1[goal], "&gt;="&amp;_xlfn.TEXTBEFORE(Table5[[#This Row],[Goal]], " to"), Table1[goal], "&lt;"&amp;_xlfn.TEXTAFTER(Table5[[#This Row],[Goal]], "to "), Table1[outcome], "Successful")</f>
        <v>8</v>
      </c>
      <c r="C12">
        <f>COUNTIFS(Table1[goal], "&gt;="&amp;_xlfn.TEXTBEFORE(Table5[[#This Row],[Goal]], " to"), Table1[goal], "&lt;"&amp;_xlfn.TEXTAFTER(Table5[[#This Row],[Goal]], "to "), Table1[outcome], "Failed")</f>
        <v>3</v>
      </c>
      <c r="D12">
        <f>COUNTIFS(Table1[goal], "&gt;="&amp;_xlfn.TEXTBEFORE(Table5[[#This Row],[Goal]], " to"), Table1[goal], "&lt;"&amp;_xlfn.TEXTAFTER(Table5[[#This Row],[Goal]], "to "), Table1[outcome], "Canceled")</f>
        <v>0</v>
      </c>
      <c r="E12">
        <f t="shared" si="0"/>
        <v>11</v>
      </c>
      <c r="F12" s="4">
        <f>Table5[[#This Row],[Number Successful]]/Table5[[#This Row],[Total Projects]]</f>
        <v>0.72727272727272729</v>
      </c>
      <c r="G12" s="4">
        <f>Table5[[#This Row],[Number Failed]]/Table5[[#This Row],[Total Projects]]</f>
        <v>0.27272727272727271</v>
      </c>
      <c r="H12" s="4">
        <f>Table5[[#This Row],[Number Canceled]]/Table5[[#This Row],[Total Projects]]</f>
        <v>0</v>
      </c>
    </row>
    <row r="13" spans="1:8" x14ac:dyDescent="0.25">
      <c r="A13" t="s">
        <v>2110</v>
      </c>
      <c r="B13">
        <f>COUNTIFS(Table1[goal], "&gt;="&amp;"50000", Table1[outcome], "Successful")</f>
        <v>114</v>
      </c>
      <c r="C13">
        <f>COUNTIFS(Table1[goal], "&gt;="&amp;"50000", Table1[outcome], "Failed")</f>
        <v>163</v>
      </c>
      <c r="D13">
        <f>COUNTIFS(Table1[goal], "&gt;="&amp;"50000", Table1[outcome], "Canceled")</f>
        <v>28</v>
      </c>
      <c r="E13">
        <f t="shared" si="0"/>
        <v>305</v>
      </c>
      <c r="F13" s="4">
        <f>Table5[[#This Row],[Number Successful]]/Table5[[#This Row],[Total Projects]]</f>
        <v>0.3737704918032787</v>
      </c>
      <c r="G13" s="4">
        <f>Table5[[#This Row],[Number Failed]]/Table5[[#This Row],[Total Projects]]</f>
        <v>0.53442622950819674</v>
      </c>
      <c r="H13" s="4">
        <f>Table5[[#This Row],[Number Canceled]]/Table5[[#This Row],[Total Projects]]</f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3792-004E-47D7-928B-DF286533F4DE}">
  <dimension ref="A1:M566"/>
  <sheetViews>
    <sheetView tabSelected="1" workbookViewId="0">
      <selection activeCell="H11" sqref="H11"/>
    </sheetView>
  </sheetViews>
  <sheetFormatPr defaultRowHeight="15.75" x14ac:dyDescent="0.25"/>
  <cols>
    <col min="1" max="1" width="10.375" customWidth="1"/>
    <col min="2" max="2" width="15.25" customWidth="1"/>
    <col min="4" max="4" width="10.375" customWidth="1"/>
    <col min="5" max="5" width="15.25" customWidth="1"/>
    <col min="7" max="7" width="10.375" customWidth="1"/>
    <col min="8" max="8" width="14.5" customWidth="1"/>
    <col min="9" max="9" width="16.125" customWidth="1"/>
    <col min="10" max="10" width="13" customWidth="1"/>
    <col min="11" max="11" width="13.25" customWidth="1"/>
    <col min="12" max="12" width="10" customWidth="1"/>
    <col min="13" max="13" width="19" customWidth="1"/>
  </cols>
  <sheetData>
    <row r="1" spans="1:13" x14ac:dyDescent="0.25">
      <c r="A1" t="s">
        <v>4</v>
      </c>
      <c r="B1" t="s">
        <v>5</v>
      </c>
      <c r="D1" t="s">
        <v>4</v>
      </c>
      <c r="E1" t="s">
        <v>5</v>
      </c>
      <c r="G1" t="s">
        <v>4</v>
      </c>
      <c r="H1" t="s">
        <v>2113</v>
      </c>
      <c r="I1" t="s">
        <v>2114</v>
      </c>
      <c r="J1" t="s">
        <v>2115</v>
      </c>
      <c r="K1" t="s">
        <v>2116</v>
      </c>
      <c r="L1" t="s">
        <v>2117</v>
      </c>
      <c r="M1" t="s">
        <v>2118</v>
      </c>
    </row>
    <row r="2" spans="1:13" x14ac:dyDescent="0.25">
      <c r="A2" s="9" t="s">
        <v>20</v>
      </c>
      <c r="B2" s="9">
        <v>158</v>
      </c>
      <c r="D2" s="9" t="s">
        <v>14</v>
      </c>
      <c r="E2" s="9">
        <v>0</v>
      </c>
      <c r="G2" t="s">
        <v>20</v>
      </c>
      <c r="H2">
        <f>AVERAGE(Table7[backers_count])</f>
        <v>851.14690265486729</v>
      </c>
      <c r="I2">
        <f>MEDIAN(Table7[backers_count])</f>
        <v>201</v>
      </c>
      <c r="J2">
        <f>MIN(Table7[backers_count])</f>
        <v>16</v>
      </c>
      <c r="K2">
        <f>MAX(Table7[backers_count])</f>
        <v>7295</v>
      </c>
      <c r="L2">
        <f>_xlfn.VAR.P(Table7[backers_count])</f>
        <v>1603373.7324019109</v>
      </c>
      <c r="M2">
        <f>_xlfn.STDEV.P(Table7[backers_count])</f>
        <v>1266.2439466397898</v>
      </c>
    </row>
    <row r="3" spans="1:13" x14ac:dyDescent="0.25">
      <c r="A3" s="10" t="s">
        <v>20</v>
      </c>
      <c r="B3" s="10">
        <v>1425</v>
      </c>
      <c r="D3" s="10" t="s">
        <v>14</v>
      </c>
      <c r="E3" s="10">
        <v>24</v>
      </c>
      <c r="G3" t="s">
        <v>2112</v>
      </c>
      <c r="H3">
        <f>AVERAGE(Table8[backers_count])</f>
        <v>585.61538461538464</v>
      </c>
      <c r="I3">
        <f>MEDIAN(Table8[backers_count])</f>
        <v>114.5</v>
      </c>
      <c r="J3">
        <f>MIN(Table8[backers_count])</f>
        <v>0</v>
      </c>
      <c r="K3">
        <f>MAX(Table8[backers_count])</f>
        <v>6080</v>
      </c>
      <c r="L3">
        <f>_xlfn.VAR.P(Table8[backers_count])</f>
        <v>921574.68174133555</v>
      </c>
      <c r="M3">
        <f>_xlfn.STDEV.P(Table8[backers_count])</f>
        <v>959.98681331637863</v>
      </c>
    </row>
    <row r="4" spans="1:13" x14ac:dyDescent="0.25">
      <c r="A4" s="9" t="s">
        <v>20</v>
      </c>
      <c r="B4" s="9">
        <v>174</v>
      </c>
      <c r="D4" s="9" t="s">
        <v>14</v>
      </c>
      <c r="E4" s="9">
        <v>53</v>
      </c>
    </row>
    <row r="5" spans="1:13" x14ac:dyDescent="0.25">
      <c r="A5" s="10" t="s">
        <v>20</v>
      </c>
      <c r="B5" s="10">
        <v>227</v>
      </c>
      <c r="D5" s="10" t="s">
        <v>14</v>
      </c>
      <c r="E5" s="10">
        <v>18</v>
      </c>
    </row>
    <row r="6" spans="1:13" x14ac:dyDescent="0.25">
      <c r="A6" s="9" t="s">
        <v>20</v>
      </c>
      <c r="B6" s="9">
        <v>220</v>
      </c>
      <c r="D6" s="9" t="s">
        <v>14</v>
      </c>
      <c r="E6" s="9">
        <v>44</v>
      </c>
      <c r="G6" s="13" t="s">
        <v>2119</v>
      </c>
      <c r="H6" s="13"/>
      <c r="I6" s="13"/>
      <c r="J6" s="13"/>
    </row>
    <row r="7" spans="1:13" x14ac:dyDescent="0.25">
      <c r="A7" s="10" t="s">
        <v>20</v>
      </c>
      <c r="B7" s="10">
        <v>98</v>
      </c>
      <c r="D7" s="10" t="s">
        <v>14</v>
      </c>
      <c r="E7" s="10">
        <v>27</v>
      </c>
      <c r="G7" s="14" t="s">
        <v>2120</v>
      </c>
      <c r="H7" s="14"/>
      <c r="I7" s="14"/>
      <c r="J7" s="14"/>
      <c r="K7" s="14"/>
      <c r="L7" s="14"/>
      <c r="M7" s="14"/>
    </row>
    <row r="8" spans="1:13" x14ac:dyDescent="0.25">
      <c r="A8" s="9" t="s">
        <v>20</v>
      </c>
      <c r="B8" s="9">
        <v>100</v>
      </c>
      <c r="D8" s="9" t="s">
        <v>14</v>
      </c>
      <c r="E8" s="9">
        <v>55</v>
      </c>
    </row>
    <row r="9" spans="1:13" x14ac:dyDescent="0.25">
      <c r="A9" s="10" t="s">
        <v>20</v>
      </c>
      <c r="B9" s="10">
        <v>1249</v>
      </c>
      <c r="D9" s="10" t="s">
        <v>14</v>
      </c>
      <c r="E9" s="10">
        <v>200</v>
      </c>
      <c r="G9" t="s">
        <v>2121</v>
      </c>
    </row>
    <row r="10" spans="1:13" x14ac:dyDescent="0.25">
      <c r="A10" s="9" t="s">
        <v>20</v>
      </c>
      <c r="B10" s="9">
        <v>1396</v>
      </c>
      <c r="D10" s="9" t="s">
        <v>14</v>
      </c>
      <c r="E10" s="9">
        <v>452</v>
      </c>
      <c r="G10" s="14" t="s">
        <v>2122</v>
      </c>
    </row>
    <row r="11" spans="1:13" x14ac:dyDescent="0.25">
      <c r="A11" s="10" t="s">
        <v>20</v>
      </c>
      <c r="B11" s="10">
        <v>890</v>
      </c>
      <c r="D11" s="10" t="s">
        <v>14</v>
      </c>
      <c r="E11" s="10">
        <v>674</v>
      </c>
      <c r="G11" s="14" t="s">
        <v>2123</v>
      </c>
    </row>
    <row r="12" spans="1:13" x14ac:dyDescent="0.25">
      <c r="A12" s="9" t="s">
        <v>20</v>
      </c>
      <c r="B12" s="9">
        <v>142</v>
      </c>
      <c r="D12" s="9" t="s">
        <v>14</v>
      </c>
      <c r="E12" s="9">
        <v>558</v>
      </c>
    </row>
    <row r="13" spans="1:13" x14ac:dyDescent="0.25">
      <c r="A13" s="10" t="s">
        <v>20</v>
      </c>
      <c r="B13" s="10">
        <v>2673</v>
      </c>
      <c r="D13" s="10" t="s">
        <v>14</v>
      </c>
      <c r="E13" s="10">
        <v>15</v>
      </c>
    </row>
    <row r="14" spans="1:13" x14ac:dyDescent="0.25">
      <c r="A14" s="9" t="s">
        <v>20</v>
      </c>
      <c r="B14" s="9">
        <v>163</v>
      </c>
      <c r="D14" s="9" t="s">
        <v>14</v>
      </c>
      <c r="E14" s="9">
        <v>2307</v>
      </c>
    </row>
    <row r="15" spans="1:13" x14ac:dyDescent="0.25">
      <c r="A15" s="10" t="s">
        <v>20</v>
      </c>
      <c r="B15" s="10">
        <v>2220</v>
      </c>
      <c r="D15" s="10" t="s">
        <v>14</v>
      </c>
      <c r="E15" s="10">
        <v>88</v>
      </c>
    </row>
    <row r="16" spans="1:13" x14ac:dyDescent="0.25">
      <c r="A16" s="9" t="s">
        <v>20</v>
      </c>
      <c r="B16" s="9">
        <v>1606</v>
      </c>
      <c r="D16" s="9" t="s">
        <v>14</v>
      </c>
      <c r="E16" s="9">
        <v>48</v>
      </c>
    </row>
    <row r="17" spans="1:5" x14ac:dyDescent="0.25">
      <c r="A17" s="10" t="s">
        <v>20</v>
      </c>
      <c r="B17" s="10">
        <v>129</v>
      </c>
      <c r="D17" s="10" t="s">
        <v>14</v>
      </c>
      <c r="E17" s="10">
        <v>1</v>
      </c>
    </row>
    <row r="18" spans="1:5" x14ac:dyDescent="0.25">
      <c r="A18" s="9" t="s">
        <v>20</v>
      </c>
      <c r="B18" s="9">
        <v>226</v>
      </c>
      <c r="D18" s="9" t="s">
        <v>14</v>
      </c>
      <c r="E18" s="9">
        <v>1467</v>
      </c>
    </row>
    <row r="19" spans="1:5" x14ac:dyDescent="0.25">
      <c r="A19" s="10" t="s">
        <v>20</v>
      </c>
      <c r="B19" s="10">
        <v>5419</v>
      </c>
      <c r="D19" s="10" t="s">
        <v>14</v>
      </c>
      <c r="E19" s="10">
        <v>75</v>
      </c>
    </row>
    <row r="20" spans="1:5" x14ac:dyDescent="0.25">
      <c r="A20" s="9" t="s">
        <v>20</v>
      </c>
      <c r="B20" s="9">
        <v>165</v>
      </c>
      <c r="D20" s="9" t="s">
        <v>14</v>
      </c>
      <c r="E20" s="9">
        <v>120</v>
      </c>
    </row>
    <row r="21" spans="1:5" x14ac:dyDescent="0.25">
      <c r="A21" s="10" t="s">
        <v>20</v>
      </c>
      <c r="B21" s="10">
        <v>1965</v>
      </c>
      <c r="D21" s="10" t="s">
        <v>14</v>
      </c>
      <c r="E21" s="10">
        <v>2253</v>
      </c>
    </row>
    <row r="22" spans="1:5" x14ac:dyDescent="0.25">
      <c r="A22" s="9" t="s">
        <v>20</v>
      </c>
      <c r="B22" s="9">
        <v>16</v>
      </c>
      <c r="D22" s="9" t="s">
        <v>14</v>
      </c>
      <c r="E22" s="9">
        <v>5</v>
      </c>
    </row>
    <row r="23" spans="1:5" x14ac:dyDescent="0.25">
      <c r="A23" s="10" t="s">
        <v>20</v>
      </c>
      <c r="B23" s="10">
        <v>107</v>
      </c>
      <c r="D23" s="10" t="s">
        <v>14</v>
      </c>
      <c r="E23" s="10">
        <v>38</v>
      </c>
    </row>
    <row r="24" spans="1:5" x14ac:dyDescent="0.25">
      <c r="A24" s="9" t="s">
        <v>20</v>
      </c>
      <c r="B24" s="9">
        <v>134</v>
      </c>
      <c r="D24" s="9" t="s">
        <v>14</v>
      </c>
      <c r="E24" s="9">
        <v>12</v>
      </c>
    </row>
    <row r="25" spans="1:5" x14ac:dyDescent="0.25">
      <c r="A25" s="10" t="s">
        <v>20</v>
      </c>
      <c r="B25" s="10">
        <v>198</v>
      </c>
      <c r="D25" s="10" t="s">
        <v>14</v>
      </c>
      <c r="E25" s="10">
        <v>1684</v>
      </c>
    </row>
    <row r="26" spans="1:5" x14ac:dyDescent="0.25">
      <c r="A26" s="9" t="s">
        <v>20</v>
      </c>
      <c r="B26" s="9">
        <v>111</v>
      </c>
      <c r="D26" s="9" t="s">
        <v>14</v>
      </c>
      <c r="E26" s="9">
        <v>56</v>
      </c>
    </row>
    <row r="27" spans="1:5" x14ac:dyDescent="0.25">
      <c r="A27" s="10" t="s">
        <v>20</v>
      </c>
      <c r="B27" s="10">
        <v>222</v>
      </c>
      <c r="D27" s="10" t="s">
        <v>14</v>
      </c>
      <c r="E27" s="10">
        <v>838</v>
      </c>
    </row>
    <row r="28" spans="1:5" x14ac:dyDescent="0.25">
      <c r="A28" s="9" t="s">
        <v>20</v>
      </c>
      <c r="B28" s="9">
        <v>6212</v>
      </c>
      <c r="D28" s="9" t="s">
        <v>14</v>
      </c>
      <c r="E28" s="9">
        <v>1000</v>
      </c>
    </row>
    <row r="29" spans="1:5" x14ac:dyDescent="0.25">
      <c r="A29" s="10" t="s">
        <v>20</v>
      </c>
      <c r="B29" s="10">
        <v>98</v>
      </c>
      <c r="D29" s="10" t="s">
        <v>14</v>
      </c>
      <c r="E29" s="10">
        <v>1482</v>
      </c>
    </row>
    <row r="30" spans="1:5" x14ac:dyDescent="0.25">
      <c r="A30" s="9" t="s">
        <v>20</v>
      </c>
      <c r="B30" s="9">
        <v>92</v>
      </c>
      <c r="D30" s="9" t="s">
        <v>14</v>
      </c>
      <c r="E30" s="9">
        <v>106</v>
      </c>
    </row>
    <row r="31" spans="1:5" x14ac:dyDescent="0.25">
      <c r="A31" s="10" t="s">
        <v>20</v>
      </c>
      <c r="B31" s="10">
        <v>149</v>
      </c>
      <c r="D31" s="10" t="s">
        <v>14</v>
      </c>
      <c r="E31" s="10">
        <v>679</v>
      </c>
    </row>
    <row r="32" spans="1:5" x14ac:dyDescent="0.25">
      <c r="A32" s="9" t="s">
        <v>20</v>
      </c>
      <c r="B32" s="9">
        <v>2431</v>
      </c>
      <c r="D32" s="9" t="s">
        <v>14</v>
      </c>
      <c r="E32" s="9">
        <v>1220</v>
      </c>
    </row>
    <row r="33" spans="1:5" x14ac:dyDescent="0.25">
      <c r="A33" s="10" t="s">
        <v>20</v>
      </c>
      <c r="B33" s="10">
        <v>303</v>
      </c>
      <c r="D33" s="10" t="s">
        <v>14</v>
      </c>
      <c r="E33" s="10">
        <v>1</v>
      </c>
    </row>
    <row r="34" spans="1:5" x14ac:dyDescent="0.25">
      <c r="A34" s="9" t="s">
        <v>20</v>
      </c>
      <c r="B34" s="9">
        <v>209</v>
      </c>
      <c r="D34" s="9" t="s">
        <v>14</v>
      </c>
      <c r="E34" s="9">
        <v>37</v>
      </c>
    </row>
    <row r="35" spans="1:5" x14ac:dyDescent="0.25">
      <c r="A35" s="10" t="s">
        <v>20</v>
      </c>
      <c r="B35" s="10">
        <v>131</v>
      </c>
      <c r="D35" s="10" t="s">
        <v>14</v>
      </c>
      <c r="E35" s="10">
        <v>60</v>
      </c>
    </row>
    <row r="36" spans="1:5" x14ac:dyDescent="0.25">
      <c r="A36" s="9" t="s">
        <v>20</v>
      </c>
      <c r="B36" s="9">
        <v>164</v>
      </c>
      <c r="D36" s="9" t="s">
        <v>14</v>
      </c>
      <c r="E36" s="9">
        <v>296</v>
      </c>
    </row>
    <row r="37" spans="1:5" x14ac:dyDescent="0.25">
      <c r="A37" s="10" t="s">
        <v>20</v>
      </c>
      <c r="B37" s="10">
        <v>201</v>
      </c>
      <c r="D37" s="10" t="s">
        <v>14</v>
      </c>
      <c r="E37" s="10">
        <v>3304</v>
      </c>
    </row>
    <row r="38" spans="1:5" x14ac:dyDescent="0.25">
      <c r="A38" s="9" t="s">
        <v>20</v>
      </c>
      <c r="B38" s="9">
        <v>211</v>
      </c>
      <c r="D38" s="9" t="s">
        <v>14</v>
      </c>
      <c r="E38" s="9">
        <v>73</v>
      </c>
    </row>
    <row r="39" spans="1:5" x14ac:dyDescent="0.25">
      <c r="A39" s="10" t="s">
        <v>20</v>
      </c>
      <c r="B39" s="10">
        <v>128</v>
      </c>
      <c r="D39" s="10" t="s">
        <v>14</v>
      </c>
      <c r="E39" s="10">
        <v>3387</v>
      </c>
    </row>
    <row r="40" spans="1:5" x14ac:dyDescent="0.25">
      <c r="A40" s="9" t="s">
        <v>20</v>
      </c>
      <c r="B40" s="9">
        <v>1600</v>
      </c>
      <c r="D40" s="9" t="s">
        <v>14</v>
      </c>
      <c r="E40" s="9">
        <v>662</v>
      </c>
    </row>
    <row r="41" spans="1:5" x14ac:dyDescent="0.25">
      <c r="A41" s="10" t="s">
        <v>20</v>
      </c>
      <c r="B41" s="10">
        <v>249</v>
      </c>
      <c r="D41" s="10" t="s">
        <v>14</v>
      </c>
      <c r="E41" s="10">
        <v>774</v>
      </c>
    </row>
    <row r="42" spans="1:5" x14ac:dyDescent="0.25">
      <c r="A42" s="9" t="s">
        <v>20</v>
      </c>
      <c r="B42" s="9">
        <v>236</v>
      </c>
      <c r="D42" s="9" t="s">
        <v>14</v>
      </c>
      <c r="E42" s="9">
        <v>672</v>
      </c>
    </row>
    <row r="43" spans="1:5" x14ac:dyDescent="0.25">
      <c r="A43" s="10" t="s">
        <v>20</v>
      </c>
      <c r="B43" s="10">
        <v>4065</v>
      </c>
      <c r="D43" s="10" t="s">
        <v>14</v>
      </c>
      <c r="E43" s="10">
        <v>940</v>
      </c>
    </row>
    <row r="44" spans="1:5" x14ac:dyDescent="0.25">
      <c r="A44" s="9" t="s">
        <v>20</v>
      </c>
      <c r="B44" s="9">
        <v>246</v>
      </c>
      <c r="D44" s="9" t="s">
        <v>14</v>
      </c>
      <c r="E44" s="9">
        <v>117</v>
      </c>
    </row>
    <row r="45" spans="1:5" x14ac:dyDescent="0.25">
      <c r="A45" s="10" t="s">
        <v>20</v>
      </c>
      <c r="B45" s="10">
        <v>2475</v>
      </c>
      <c r="D45" s="10" t="s">
        <v>14</v>
      </c>
      <c r="E45" s="10">
        <v>115</v>
      </c>
    </row>
    <row r="46" spans="1:5" x14ac:dyDescent="0.25">
      <c r="A46" s="9" t="s">
        <v>20</v>
      </c>
      <c r="B46" s="9">
        <v>76</v>
      </c>
      <c r="D46" s="9" t="s">
        <v>14</v>
      </c>
      <c r="E46" s="9">
        <v>326</v>
      </c>
    </row>
    <row r="47" spans="1:5" x14ac:dyDescent="0.25">
      <c r="A47" s="10" t="s">
        <v>20</v>
      </c>
      <c r="B47" s="10">
        <v>54</v>
      </c>
      <c r="D47" s="10" t="s">
        <v>14</v>
      </c>
      <c r="E47" s="10">
        <v>1</v>
      </c>
    </row>
    <row r="48" spans="1:5" x14ac:dyDescent="0.25">
      <c r="A48" s="9" t="s">
        <v>20</v>
      </c>
      <c r="B48" s="9">
        <v>88</v>
      </c>
      <c r="D48" s="9" t="s">
        <v>14</v>
      </c>
      <c r="E48" s="9">
        <v>1467</v>
      </c>
    </row>
    <row r="49" spans="1:5" x14ac:dyDescent="0.25">
      <c r="A49" s="10" t="s">
        <v>20</v>
      </c>
      <c r="B49" s="10">
        <v>85</v>
      </c>
      <c r="D49" s="10" t="s">
        <v>14</v>
      </c>
      <c r="E49" s="10">
        <v>5681</v>
      </c>
    </row>
    <row r="50" spans="1:5" x14ac:dyDescent="0.25">
      <c r="A50" s="9" t="s">
        <v>20</v>
      </c>
      <c r="B50" s="9">
        <v>170</v>
      </c>
      <c r="D50" s="9" t="s">
        <v>14</v>
      </c>
      <c r="E50" s="9">
        <v>1059</v>
      </c>
    </row>
    <row r="51" spans="1:5" x14ac:dyDescent="0.25">
      <c r="A51" s="10" t="s">
        <v>20</v>
      </c>
      <c r="B51" s="10">
        <v>330</v>
      </c>
      <c r="D51" s="10" t="s">
        <v>14</v>
      </c>
      <c r="E51" s="10">
        <v>1194</v>
      </c>
    </row>
    <row r="52" spans="1:5" x14ac:dyDescent="0.25">
      <c r="A52" s="9" t="s">
        <v>20</v>
      </c>
      <c r="B52" s="9">
        <v>127</v>
      </c>
      <c r="D52" s="9" t="s">
        <v>14</v>
      </c>
      <c r="E52" s="9">
        <v>30</v>
      </c>
    </row>
    <row r="53" spans="1:5" x14ac:dyDescent="0.25">
      <c r="A53" s="10" t="s">
        <v>20</v>
      </c>
      <c r="B53" s="10">
        <v>411</v>
      </c>
      <c r="D53" s="10" t="s">
        <v>14</v>
      </c>
      <c r="E53" s="10">
        <v>75</v>
      </c>
    </row>
    <row r="54" spans="1:5" x14ac:dyDescent="0.25">
      <c r="A54" s="9" t="s">
        <v>20</v>
      </c>
      <c r="B54" s="9">
        <v>180</v>
      </c>
      <c r="D54" s="9" t="s">
        <v>14</v>
      </c>
      <c r="E54" s="9">
        <v>955</v>
      </c>
    </row>
    <row r="55" spans="1:5" x14ac:dyDescent="0.25">
      <c r="A55" s="10" t="s">
        <v>20</v>
      </c>
      <c r="B55" s="10">
        <v>374</v>
      </c>
      <c r="D55" s="10" t="s">
        <v>14</v>
      </c>
      <c r="E55" s="10">
        <v>67</v>
      </c>
    </row>
    <row r="56" spans="1:5" x14ac:dyDescent="0.25">
      <c r="A56" s="9" t="s">
        <v>20</v>
      </c>
      <c r="B56" s="9">
        <v>71</v>
      </c>
      <c r="D56" s="9" t="s">
        <v>14</v>
      </c>
      <c r="E56" s="9">
        <v>5</v>
      </c>
    </row>
    <row r="57" spans="1:5" x14ac:dyDescent="0.25">
      <c r="A57" s="10" t="s">
        <v>20</v>
      </c>
      <c r="B57" s="10">
        <v>203</v>
      </c>
      <c r="D57" s="10" t="s">
        <v>14</v>
      </c>
      <c r="E57" s="10">
        <v>26</v>
      </c>
    </row>
    <row r="58" spans="1:5" x14ac:dyDescent="0.25">
      <c r="A58" s="9" t="s">
        <v>20</v>
      </c>
      <c r="B58" s="9">
        <v>113</v>
      </c>
      <c r="D58" s="9" t="s">
        <v>14</v>
      </c>
      <c r="E58" s="9">
        <v>1130</v>
      </c>
    </row>
    <row r="59" spans="1:5" x14ac:dyDescent="0.25">
      <c r="A59" s="10" t="s">
        <v>20</v>
      </c>
      <c r="B59" s="10">
        <v>96</v>
      </c>
      <c r="D59" s="10" t="s">
        <v>14</v>
      </c>
      <c r="E59" s="10">
        <v>782</v>
      </c>
    </row>
    <row r="60" spans="1:5" x14ac:dyDescent="0.25">
      <c r="A60" s="9" t="s">
        <v>20</v>
      </c>
      <c r="B60" s="9">
        <v>498</v>
      </c>
      <c r="D60" s="9" t="s">
        <v>14</v>
      </c>
      <c r="E60" s="9">
        <v>210</v>
      </c>
    </row>
    <row r="61" spans="1:5" x14ac:dyDescent="0.25">
      <c r="A61" s="10" t="s">
        <v>20</v>
      </c>
      <c r="B61" s="10">
        <v>180</v>
      </c>
      <c r="D61" s="10" t="s">
        <v>14</v>
      </c>
      <c r="E61" s="10">
        <v>136</v>
      </c>
    </row>
    <row r="62" spans="1:5" x14ac:dyDescent="0.25">
      <c r="A62" s="9" t="s">
        <v>20</v>
      </c>
      <c r="B62" s="9">
        <v>27</v>
      </c>
      <c r="D62" s="9" t="s">
        <v>14</v>
      </c>
      <c r="E62" s="9">
        <v>86</v>
      </c>
    </row>
    <row r="63" spans="1:5" x14ac:dyDescent="0.25">
      <c r="A63" s="10" t="s">
        <v>20</v>
      </c>
      <c r="B63" s="10">
        <v>2331</v>
      </c>
      <c r="D63" s="10" t="s">
        <v>14</v>
      </c>
      <c r="E63" s="10">
        <v>19</v>
      </c>
    </row>
    <row r="64" spans="1:5" x14ac:dyDescent="0.25">
      <c r="A64" s="9" t="s">
        <v>20</v>
      </c>
      <c r="B64" s="9">
        <v>113</v>
      </c>
      <c r="D64" s="9" t="s">
        <v>14</v>
      </c>
      <c r="E64" s="9">
        <v>886</v>
      </c>
    </row>
    <row r="65" spans="1:5" x14ac:dyDescent="0.25">
      <c r="A65" s="10" t="s">
        <v>20</v>
      </c>
      <c r="B65" s="10">
        <v>164</v>
      </c>
      <c r="D65" s="10" t="s">
        <v>14</v>
      </c>
      <c r="E65" s="10">
        <v>35</v>
      </c>
    </row>
    <row r="66" spans="1:5" x14ac:dyDescent="0.25">
      <c r="A66" s="9" t="s">
        <v>20</v>
      </c>
      <c r="B66" s="9">
        <v>164</v>
      </c>
      <c r="D66" s="9" t="s">
        <v>14</v>
      </c>
      <c r="E66" s="9">
        <v>24</v>
      </c>
    </row>
    <row r="67" spans="1:5" x14ac:dyDescent="0.25">
      <c r="A67" s="10" t="s">
        <v>20</v>
      </c>
      <c r="B67" s="10">
        <v>336</v>
      </c>
      <c r="D67" s="10" t="s">
        <v>14</v>
      </c>
      <c r="E67" s="10">
        <v>86</v>
      </c>
    </row>
    <row r="68" spans="1:5" x14ac:dyDescent="0.25">
      <c r="A68" s="9" t="s">
        <v>20</v>
      </c>
      <c r="B68" s="9">
        <v>1917</v>
      </c>
      <c r="D68" s="9" t="s">
        <v>14</v>
      </c>
      <c r="E68" s="9">
        <v>243</v>
      </c>
    </row>
    <row r="69" spans="1:5" x14ac:dyDescent="0.25">
      <c r="A69" s="10" t="s">
        <v>20</v>
      </c>
      <c r="B69" s="10">
        <v>95</v>
      </c>
      <c r="D69" s="10" t="s">
        <v>14</v>
      </c>
      <c r="E69" s="10">
        <v>65</v>
      </c>
    </row>
    <row r="70" spans="1:5" x14ac:dyDescent="0.25">
      <c r="A70" s="9" t="s">
        <v>20</v>
      </c>
      <c r="B70" s="9">
        <v>147</v>
      </c>
      <c r="D70" s="9" t="s">
        <v>14</v>
      </c>
      <c r="E70" s="9">
        <v>100</v>
      </c>
    </row>
    <row r="71" spans="1:5" x14ac:dyDescent="0.25">
      <c r="A71" s="10" t="s">
        <v>20</v>
      </c>
      <c r="B71" s="10">
        <v>86</v>
      </c>
      <c r="D71" s="10" t="s">
        <v>14</v>
      </c>
      <c r="E71" s="10">
        <v>168</v>
      </c>
    </row>
    <row r="72" spans="1:5" x14ac:dyDescent="0.25">
      <c r="A72" s="9" t="s">
        <v>20</v>
      </c>
      <c r="B72" s="9">
        <v>83</v>
      </c>
      <c r="D72" s="9" t="s">
        <v>14</v>
      </c>
      <c r="E72" s="9">
        <v>13</v>
      </c>
    </row>
    <row r="73" spans="1:5" x14ac:dyDescent="0.25">
      <c r="A73" s="10" t="s">
        <v>20</v>
      </c>
      <c r="B73" s="10">
        <v>676</v>
      </c>
      <c r="D73" s="10" t="s">
        <v>14</v>
      </c>
      <c r="E73" s="10">
        <v>1</v>
      </c>
    </row>
    <row r="74" spans="1:5" x14ac:dyDescent="0.25">
      <c r="A74" s="9" t="s">
        <v>20</v>
      </c>
      <c r="B74" s="9">
        <v>361</v>
      </c>
      <c r="D74" s="9" t="s">
        <v>14</v>
      </c>
      <c r="E74" s="9">
        <v>40</v>
      </c>
    </row>
    <row r="75" spans="1:5" x14ac:dyDescent="0.25">
      <c r="A75" s="10" t="s">
        <v>20</v>
      </c>
      <c r="B75" s="10">
        <v>131</v>
      </c>
      <c r="D75" s="10" t="s">
        <v>14</v>
      </c>
      <c r="E75" s="10">
        <v>226</v>
      </c>
    </row>
    <row r="76" spans="1:5" x14ac:dyDescent="0.25">
      <c r="A76" s="9" t="s">
        <v>20</v>
      </c>
      <c r="B76" s="9">
        <v>126</v>
      </c>
      <c r="D76" s="9" t="s">
        <v>14</v>
      </c>
      <c r="E76" s="9">
        <v>1625</v>
      </c>
    </row>
    <row r="77" spans="1:5" x14ac:dyDescent="0.25">
      <c r="A77" s="10" t="s">
        <v>20</v>
      </c>
      <c r="B77" s="10">
        <v>275</v>
      </c>
      <c r="D77" s="10" t="s">
        <v>14</v>
      </c>
      <c r="E77" s="10">
        <v>143</v>
      </c>
    </row>
    <row r="78" spans="1:5" x14ac:dyDescent="0.25">
      <c r="A78" s="9" t="s">
        <v>20</v>
      </c>
      <c r="B78" s="9">
        <v>67</v>
      </c>
      <c r="D78" s="9" t="s">
        <v>14</v>
      </c>
      <c r="E78" s="9">
        <v>934</v>
      </c>
    </row>
    <row r="79" spans="1:5" x14ac:dyDescent="0.25">
      <c r="A79" s="10" t="s">
        <v>20</v>
      </c>
      <c r="B79" s="10">
        <v>154</v>
      </c>
      <c r="D79" s="10" t="s">
        <v>14</v>
      </c>
      <c r="E79" s="10">
        <v>17</v>
      </c>
    </row>
    <row r="80" spans="1:5" x14ac:dyDescent="0.25">
      <c r="A80" s="9" t="s">
        <v>20</v>
      </c>
      <c r="B80" s="9">
        <v>1782</v>
      </c>
      <c r="D80" s="9" t="s">
        <v>14</v>
      </c>
      <c r="E80" s="9">
        <v>2179</v>
      </c>
    </row>
    <row r="81" spans="1:5" x14ac:dyDescent="0.25">
      <c r="A81" s="10" t="s">
        <v>20</v>
      </c>
      <c r="B81" s="10">
        <v>903</v>
      </c>
      <c r="D81" s="10" t="s">
        <v>14</v>
      </c>
      <c r="E81" s="10">
        <v>931</v>
      </c>
    </row>
    <row r="82" spans="1:5" x14ac:dyDescent="0.25">
      <c r="A82" s="9" t="s">
        <v>20</v>
      </c>
      <c r="B82" s="9">
        <v>94</v>
      </c>
      <c r="D82" s="9" t="s">
        <v>14</v>
      </c>
      <c r="E82" s="9">
        <v>92</v>
      </c>
    </row>
    <row r="83" spans="1:5" x14ac:dyDescent="0.25">
      <c r="A83" s="10" t="s">
        <v>20</v>
      </c>
      <c r="B83" s="10">
        <v>180</v>
      </c>
      <c r="D83" s="10" t="s">
        <v>14</v>
      </c>
      <c r="E83" s="10">
        <v>57</v>
      </c>
    </row>
    <row r="84" spans="1:5" x14ac:dyDescent="0.25">
      <c r="A84" s="9" t="s">
        <v>20</v>
      </c>
      <c r="B84" s="9">
        <v>533</v>
      </c>
      <c r="D84" s="9" t="s">
        <v>14</v>
      </c>
      <c r="E84" s="9">
        <v>41</v>
      </c>
    </row>
    <row r="85" spans="1:5" x14ac:dyDescent="0.25">
      <c r="A85" s="10" t="s">
        <v>20</v>
      </c>
      <c r="B85" s="10">
        <v>2443</v>
      </c>
      <c r="D85" s="10" t="s">
        <v>14</v>
      </c>
      <c r="E85" s="10">
        <v>1</v>
      </c>
    </row>
    <row r="86" spans="1:5" x14ac:dyDescent="0.25">
      <c r="A86" s="9" t="s">
        <v>20</v>
      </c>
      <c r="B86" s="9">
        <v>89</v>
      </c>
      <c r="D86" s="9" t="s">
        <v>14</v>
      </c>
      <c r="E86" s="9">
        <v>101</v>
      </c>
    </row>
    <row r="87" spans="1:5" x14ac:dyDescent="0.25">
      <c r="A87" s="10" t="s">
        <v>20</v>
      </c>
      <c r="B87" s="10">
        <v>159</v>
      </c>
      <c r="D87" s="10" t="s">
        <v>14</v>
      </c>
      <c r="E87" s="10">
        <v>1335</v>
      </c>
    </row>
    <row r="88" spans="1:5" x14ac:dyDescent="0.25">
      <c r="A88" s="9" t="s">
        <v>20</v>
      </c>
      <c r="B88" s="9">
        <v>50</v>
      </c>
      <c r="D88" s="9" t="s">
        <v>14</v>
      </c>
      <c r="E88" s="9">
        <v>15</v>
      </c>
    </row>
    <row r="89" spans="1:5" x14ac:dyDescent="0.25">
      <c r="A89" s="10" t="s">
        <v>20</v>
      </c>
      <c r="B89" s="10">
        <v>186</v>
      </c>
      <c r="D89" s="10" t="s">
        <v>14</v>
      </c>
      <c r="E89" s="10">
        <v>454</v>
      </c>
    </row>
    <row r="90" spans="1:5" x14ac:dyDescent="0.25">
      <c r="A90" s="9" t="s">
        <v>20</v>
      </c>
      <c r="B90" s="9">
        <v>1071</v>
      </c>
      <c r="D90" s="9" t="s">
        <v>14</v>
      </c>
      <c r="E90" s="9">
        <v>3182</v>
      </c>
    </row>
    <row r="91" spans="1:5" x14ac:dyDescent="0.25">
      <c r="A91" s="10" t="s">
        <v>20</v>
      </c>
      <c r="B91" s="10">
        <v>117</v>
      </c>
      <c r="D91" s="10" t="s">
        <v>14</v>
      </c>
      <c r="E91" s="10">
        <v>15</v>
      </c>
    </row>
    <row r="92" spans="1:5" x14ac:dyDescent="0.25">
      <c r="A92" s="9" t="s">
        <v>20</v>
      </c>
      <c r="B92" s="9">
        <v>70</v>
      </c>
      <c r="D92" s="9" t="s">
        <v>14</v>
      </c>
      <c r="E92" s="9">
        <v>133</v>
      </c>
    </row>
    <row r="93" spans="1:5" x14ac:dyDescent="0.25">
      <c r="A93" s="10" t="s">
        <v>20</v>
      </c>
      <c r="B93" s="10">
        <v>135</v>
      </c>
      <c r="D93" s="10" t="s">
        <v>14</v>
      </c>
      <c r="E93" s="10">
        <v>2062</v>
      </c>
    </row>
    <row r="94" spans="1:5" x14ac:dyDescent="0.25">
      <c r="A94" s="9" t="s">
        <v>20</v>
      </c>
      <c r="B94" s="9">
        <v>768</v>
      </c>
      <c r="D94" s="9" t="s">
        <v>14</v>
      </c>
      <c r="E94" s="9">
        <v>29</v>
      </c>
    </row>
    <row r="95" spans="1:5" x14ac:dyDescent="0.25">
      <c r="A95" s="10" t="s">
        <v>20</v>
      </c>
      <c r="B95" s="10">
        <v>199</v>
      </c>
      <c r="D95" s="10" t="s">
        <v>14</v>
      </c>
      <c r="E95" s="10">
        <v>132</v>
      </c>
    </row>
    <row r="96" spans="1:5" x14ac:dyDescent="0.25">
      <c r="A96" s="9" t="s">
        <v>20</v>
      </c>
      <c r="B96" s="9">
        <v>107</v>
      </c>
      <c r="D96" s="9" t="s">
        <v>14</v>
      </c>
      <c r="E96" s="9">
        <v>137</v>
      </c>
    </row>
    <row r="97" spans="1:5" x14ac:dyDescent="0.25">
      <c r="A97" s="10" t="s">
        <v>20</v>
      </c>
      <c r="B97" s="10">
        <v>195</v>
      </c>
      <c r="D97" s="10" t="s">
        <v>14</v>
      </c>
      <c r="E97" s="10">
        <v>908</v>
      </c>
    </row>
    <row r="98" spans="1:5" x14ac:dyDescent="0.25">
      <c r="A98" s="9" t="s">
        <v>20</v>
      </c>
      <c r="B98" s="9">
        <v>3376</v>
      </c>
      <c r="D98" s="9" t="s">
        <v>14</v>
      </c>
      <c r="E98" s="9">
        <v>10</v>
      </c>
    </row>
    <row r="99" spans="1:5" x14ac:dyDescent="0.25">
      <c r="A99" s="10" t="s">
        <v>20</v>
      </c>
      <c r="B99" s="10">
        <v>41</v>
      </c>
      <c r="D99" s="10" t="s">
        <v>14</v>
      </c>
      <c r="E99" s="10">
        <v>1910</v>
      </c>
    </row>
    <row r="100" spans="1:5" x14ac:dyDescent="0.25">
      <c r="A100" s="9" t="s">
        <v>20</v>
      </c>
      <c r="B100" s="9">
        <v>1821</v>
      </c>
      <c r="D100" s="9" t="s">
        <v>14</v>
      </c>
      <c r="E100" s="9">
        <v>38</v>
      </c>
    </row>
    <row r="101" spans="1:5" x14ac:dyDescent="0.25">
      <c r="A101" s="10" t="s">
        <v>20</v>
      </c>
      <c r="B101" s="10">
        <v>164</v>
      </c>
      <c r="D101" s="10" t="s">
        <v>14</v>
      </c>
      <c r="E101" s="10">
        <v>104</v>
      </c>
    </row>
    <row r="102" spans="1:5" x14ac:dyDescent="0.25">
      <c r="A102" s="9" t="s">
        <v>20</v>
      </c>
      <c r="B102" s="9">
        <v>157</v>
      </c>
      <c r="D102" s="9" t="s">
        <v>14</v>
      </c>
      <c r="E102" s="9">
        <v>49</v>
      </c>
    </row>
    <row r="103" spans="1:5" x14ac:dyDescent="0.25">
      <c r="A103" s="10" t="s">
        <v>20</v>
      </c>
      <c r="B103" s="10">
        <v>246</v>
      </c>
      <c r="D103" s="10" t="s">
        <v>14</v>
      </c>
      <c r="E103" s="10">
        <v>1</v>
      </c>
    </row>
    <row r="104" spans="1:5" x14ac:dyDescent="0.25">
      <c r="A104" s="9" t="s">
        <v>20</v>
      </c>
      <c r="B104" s="9">
        <v>1396</v>
      </c>
      <c r="D104" s="9" t="s">
        <v>14</v>
      </c>
      <c r="E104" s="9">
        <v>245</v>
      </c>
    </row>
    <row r="105" spans="1:5" x14ac:dyDescent="0.25">
      <c r="A105" s="10" t="s">
        <v>20</v>
      </c>
      <c r="B105" s="10">
        <v>2506</v>
      </c>
      <c r="D105" s="10" t="s">
        <v>14</v>
      </c>
      <c r="E105" s="10">
        <v>32</v>
      </c>
    </row>
    <row r="106" spans="1:5" x14ac:dyDescent="0.25">
      <c r="A106" s="9" t="s">
        <v>20</v>
      </c>
      <c r="B106" s="9">
        <v>244</v>
      </c>
      <c r="D106" s="9" t="s">
        <v>14</v>
      </c>
      <c r="E106" s="9">
        <v>7</v>
      </c>
    </row>
    <row r="107" spans="1:5" x14ac:dyDescent="0.25">
      <c r="A107" s="10" t="s">
        <v>20</v>
      </c>
      <c r="B107" s="10">
        <v>146</v>
      </c>
      <c r="D107" s="10" t="s">
        <v>14</v>
      </c>
      <c r="E107" s="10">
        <v>803</v>
      </c>
    </row>
    <row r="108" spans="1:5" x14ac:dyDescent="0.25">
      <c r="A108" s="9" t="s">
        <v>20</v>
      </c>
      <c r="B108" s="9">
        <v>1267</v>
      </c>
      <c r="D108" s="9" t="s">
        <v>14</v>
      </c>
      <c r="E108" s="9">
        <v>16</v>
      </c>
    </row>
    <row r="109" spans="1:5" x14ac:dyDescent="0.25">
      <c r="A109" s="10" t="s">
        <v>20</v>
      </c>
      <c r="B109" s="10">
        <v>1561</v>
      </c>
      <c r="D109" s="10" t="s">
        <v>14</v>
      </c>
      <c r="E109" s="10">
        <v>31</v>
      </c>
    </row>
    <row r="110" spans="1:5" x14ac:dyDescent="0.25">
      <c r="A110" s="9" t="s">
        <v>20</v>
      </c>
      <c r="B110" s="9">
        <v>48</v>
      </c>
      <c r="D110" s="9" t="s">
        <v>14</v>
      </c>
      <c r="E110" s="9">
        <v>108</v>
      </c>
    </row>
    <row r="111" spans="1:5" x14ac:dyDescent="0.25">
      <c r="A111" s="10" t="s">
        <v>20</v>
      </c>
      <c r="B111" s="10">
        <v>2739</v>
      </c>
      <c r="D111" s="10" t="s">
        <v>14</v>
      </c>
      <c r="E111" s="10">
        <v>30</v>
      </c>
    </row>
    <row r="112" spans="1:5" x14ac:dyDescent="0.25">
      <c r="A112" s="9" t="s">
        <v>20</v>
      </c>
      <c r="B112" s="9">
        <v>3537</v>
      </c>
      <c r="D112" s="9" t="s">
        <v>14</v>
      </c>
      <c r="E112" s="9">
        <v>17</v>
      </c>
    </row>
    <row r="113" spans="1:5" x14ac:dyDescent="0.25">
      <c r="A113" s="10" t="s">
        <v>20</v>
      </c>
      <c r="B113" s="10">
        <v>2107</v>
      </c>
      <c r="D113" s="10" t="s">
        <v>14</v>
      </c>
      <c r="E113" s="10">
        <v>80</v>
      </c>
    </row>
    <row r="114" spans="1:5" x14ac:dyDescent="0.25">
      <c r="A114" s="9" t="s">
        <v>20</v>
      </c>
      <c r="B114" s="9">
        <v>3318</v>
      </c>
      <c r="D114" s="9" t="s">
        <v>14</v>
      </c>
      <c r="E114" s="9">
        <v>2468</v>
      </c>
    </row>
    <row r="115" spans="1:5" x14ac:dyDescent="0.25">
      <c r="A115" s="10" t="s">
        <v>20</v>
      </c>
      <c r="B115" s="10">
        <v>340</v>
      </c>
      <c r="D115" s="10" t="s">
        <v>14</v>
      </c>
      <c r="E115" s="10">
        <v>26</v>
      </c>
    </row>
    <row r="116" spans="1:5" x14ac:dyDescent="0.25">
      <c r="A116" s="9" t="s">
        <v>20</v>
      </c>
      <c r="B116" s="9">
        <v>1442</v>
      </c>
      <c r="D116" s="9" t="s">
        <v>14</v>
      </c>
      <c r="E116" s="9">
        <v>73</v>
      </c>
    </row>
    <row r="117" spans="1:5" x14ac:dyDescent="0.25">
      <c r="A117" s="10" t="s">
        <v>20</v>
      </c>
      <c r="B117" s="10">
        <v>126</v>
      </c>
      <c r="D117" s="10" t="s">
        <v>14</v>
      </c>
      <c r="E117" s="10">
        <v>128</v>
      </c>
    </row>
    <row r="118" spans="1:5" x14ac:dyDescent="0.25">
      <c r="A118" s="9" t="s">
        <v>20</v>
      </c>
      <c r="B118" s="9">
        <v>524</v>
      </c>
      <c r="D118" s="9" t="s">
        <v>14</v>
      </c>
      <c r="E118" s="9">
        <v>33</v>
      </c>
    </row>
    <row r="119" spans="1:5" x14ac:dyDescent="0.25">
      <c r="A119" s="10" t="s">
        <v>20</v>
      </c>
      <c r="B119" s="10">
        <v>1989</v>
      </c>
      <c r="D119" s="10" t="s">
        <v>14</v>
      </c>
      <c r="E119" s="10">
        <v>1072</v>
      </c>
    </row>
    <row r="120" spans="1:5" x14ac:dyDescent="0.25">
      <c r="A120" s="9" t="s">
        <v>20</v>
      </c>
      <c r="B120" s="9">
        <v>157</v>
      </c>
      <c r="D120" s="9" t="s">
        <v>14</v>
      </c>
      <c r="E120" s="9">
        <v>393</v>
      </c>
    </row>
    <row r="121" spans="1:5" x14ac:dyDescent="0.25">
      <c r="A121" s="10" t="s">
        <v>20</v>
      </c>
      <c r="B121" s="10">
        <v>4498</v>
      </c>
      <c r="D121" s="10" t="s">
        <v>14</v>
      </c>
      <c r="E121" s="10">
        <v>1257</v>
      </c>
    </row>
    <row r="122" spans="1:5" x14ac:dyDescent="0.25">
      <c r="A122" s="9" t="s">
        <v>20</v>
      </c>
      <c r="B122" s="9">
        <v>80</v>
      </c>
      <c r="D122" s="9" t="s">
        <v>14</v>
      </c>
      <c r="E122" s="9">
        <v>328</v>
      </c>
    </row>
    <row r="123" spans="1:5" x14ac:dyDescent="0.25">
      <c r="A123" s="10" t="s">
        <v>20</v>
      </c>
      <c r="B123" s="10">
        <v>43</v>
      </c>
      <c r="D123" s="10" t="s">
        <v>14</v>
      </c>
      <c r="E123" s="10">
        <v>147</v>
      </c>
    </row>
    <row r="124" spans="1:5" x14ac:dyDescent="0.25">
      <c r="A124" s="9" t="s">
        <v>20</v>
      </c>
      <c r="B124" s="9">
        <v>2053</v>
      </c>
      <c r="D124" s="9" t="s">
        <v>14</v>
      </c>
      <c r="E124" s="9">
        <v>830</v>
      </c>
    </row>
    <row r="125" spans="1:5" x14ac:dyDescent="0.25">
      <c r="A125" s="10" t="s">
        <v>20</v>
      </c>
      <c r="B125" s="10">
        <v>168</v>
      </c>
      <c r="D125" s="10" t="s">
        <v>14</v>
      </c>
      <c r="E125" s="10">
        <v>331</v>
      </c>
    </row>
    <row r="126" spans="1:5" x14ac:dyDescent="0.25">
      <c r="A126" s="9" t="s">
        <v>20</v>
      </c>
      <c r="B126" s="9">
        <v>4289</v>
      </c>
      <c r="D126" s="9" t="s">
        <v>14</v>
      </c>
      <c r="E126" s="9">
        <v>25</v>
      </c>
    </row>
    <row r="127" spans="1:5" x14ac:dyDescent="0.25">
      <c r="A127" s="10" t="s">
        <v>20</v>
      </c>
      <c r="B127" s="10">
        <v>165</v>
      </c>
      <c r="D127" s="10" t="s">
        <v>14</v>
      </c>
      <c r="E127" s="10">
        <v>3483</v>
      </c>
    </row>
    <row r="128" spans="1:5" x14ac:dyDescent="0.25">
      <c r="A128" s="9" t="s">
        <v>20</v>
      </c>
      <c r="B128" s="9">
        <v>1815</v>
      </c>
      <c r="D128" s="9" t="s">
        <v>14</v>
      </c>
      <c r="E128" s="9">
        <v>923</v>
      </c>
    </row>
    <row r="129" spans="1:5" x14ac:dyDescent="0.25">
      <c r="A129" s="10" t="s">
        <v>20</v>
      </c>
      <c r="B129" s="10">
        <v>397</v>
      </c>
      <c r="D129" s="10" t="s">
        <v>14</v>
      </c>
      <c r="E129" s="10">
        <v>1</v>
      </c>
    </row>
    <row r="130" spans="1:5" x14ac:dyDescent="0.25">
      <c r="A130" s="9" t="s">
        <v>20</v>
      </c>
      <c r="B130" s="9">
        <v>1539</v>
      </c>
      <c r="D130" s="9" t="s">
        <v>14</v>
      </c>
      <c r="E130" s="9">
        <v>33</v>
      </c>
    </row>
    <row r="131" spans="1:5" x14ac:dyDescent="0.25">
      <c r="A131" s="10" t="s">
        <v>20</v>
      </c>
      <c r="B131" s="10">
        <v>138</v>
      </c>
      <c r="D131" s="10" t="s">
        <v>14</v>
      </c>
      <c r="E131" s="10">
        <v>40</v>
      </c>
    </row>
    <row r="132" spans="1:5" x14ac:dyDescent="0.25">
      <c r="A132" s="9" t="s">
        <v>20</v>
      </c>
      <c r="B132" s="9">
        <v>3594</v>
      </c>
      <c r="D132" s="9" t="s">
        <v>14</v>
      </c>
      <c r="E132" s="9">
        <v>23</v>
      </c>
    </row>
    <row r="133" spans="1:5" x14ac:dyDescent="0.25">
      <c r="A133" s="10" t="s">
        <v>20</v>
      </c>
      <c r="B133" s="10">
        <v>5880</v>
      </c>
      <c r="D133" s="10" t="s">
        <v>14</v>
      </c>
      <c r="E133" s="10">
        <v>75</v>
      </c>
    </row>
    <row r="134" spans="1:5" x14ac:dyDescent="0.25">
      <c r="A134" s="9" t="s">
        <v>20</v>
      </c>
      <c r="B134" s="9">
        <v>112</v>
      </c>
      <c r="D134" s="9" t="s">
        <v>14</v>
      </c>
      <c r="E134" s="9">
        <v>2176</v>
      </c>
    </row>
    <row r="135" spans="1:5" x14ac:dyDescent="0.25">
      <c r="A135" s="10" t="s">
        <v>20</v>
      </c>
      <c r="B135" s="10">
        <v>943</v>
      </c>
      <c r="D135" s="10" t="s">
        <v>14</v>
      </c>
      <c r="E135" s="10">
        <v>441</v>
      </c>
    </row>
    <row r="136" spans="1:5" x14ac:dyDescent="0.25">
      <c r="A136" s="9" t="s">
        <v>20</v>
      </c>
      <c r="B136" s="9">
        <v>2468</v>
      </c>
      <c r="D136" s="9" t="s">
        <v>14</v>
      </c>
      <c r="E136" s="9">
        <v>25</v>
      </c>
    </row>
    <row r="137" spans="1:5" x14ac:dyDescent="0.25">
      <c r="A137" s="10" t="s">
        <v>20</v>
      </c>
      <c r="B137" s="10">
        <v>2551</v>
      </c>
      <c r="D137" s="10" t="s">
        <v>14</v>
      </c>
      <c r="E137" s="10">
        <v>127</v>
      </c>
    </row>
    <row r="138" spans="1:5" x14ac:dyDescent="0.25">
      <c r="A138" s="9" t="s">
        <v>20</v>
      </c>
      <c r="B138" s="9">
        <v>101</v>
      </c>
      <c r="D138" s="9" t="s">
        <v>14</v>
      </c>
      <c r="E138" s="9">
        <v>355</v>
      </c>
    </row>
    <row r="139" spans="1:5" x14ac:dyDescent="0.25">
      <c r="A139" s="10" t="s">
        <v>20</v>
      </c>
      <c r="B139" s="10">
        <v>92</v>
      </c>
      <c r="D139" s="10" t="s">
        <v>14</v>
      </c>
      <c r="E139" s="10">
        <v>44</v>
      </c>
    </row>
    <row r="140" spans="1:5" x14ac:dyDescent="0.25">
      <c r="A140" s="9" t="s">
        <v>20</v>
      </c>
      <c r="B140" s="9">
        <v>62</v>
      </c>
      <c r="D140" s="9" t="s">
        <v>14</v>
      </c>
      <c r="E140" s="9">
        <v>67</v>
      </c>
    </row>
    <row r="141" spans="1:5" x14ac:dyDescent="0.25">
      <c r="A141" s="10" t="s">
        <v>20</v>
      </c>
      <c r="B141" s="10">
        <v>149</v>
      </c>
      <c r="D141" s="10" t="s">
        <v>14</v>
      </c>
      <c r="E141" s="10">
        <v>1068</v>
      </c>
    </row>
    <row r="142" spans="1:5" x14ac:dyDescent="0.25">
      <c r="A142" s="9" t="s">
        <v>20</v>
      </c>
      <c r="B142" s="9">
        <v>329</v>
      </c>
      <c r="D142" s="9" t="s">
        <v>14</v>
      </c>
      <c r="E142" s="9">
        <v>424</v>
      </c>
    </row>
    <row r="143" spans="1:5" x14ac:dyDescent="0.25">
      <c r="A143" s="10" t="s">
        <v>20</v>
      </c>
      <c r="B143" s="10">
        <v>97</v>
      </c>
      <c r="D143" s="10" t="s">
        <v>14</v>
      </c>
      <c r="E143" s="10">
        <v>151</v>
      </c>
    </row>
    <row r="144" spans="1:5" x14ac:dyDescent="0.25">
      <c r="A144" s="9" t="s">
        <v>20</v>
      </c>
      <c r="B144" s="9">
        <v>1784</v>
      </c>
      <c r="D144" s="9" t="s">
        <v>14</v>
      </c>
      <c r="E144" s="9">
        <v>1608</v>
      </c>
    </row>
    <row r="145" spans="1:5" x14ac:dyDescent="0.25">
      <c r="A145" s="10" t="s">
        <v>20</v>
      </c>
      <c r="B145" s="10">
        <v>1684</v>
      </c>
      <c r="D145" s="10" t="s">
        <v>14</v>
      </c>
      <c r="E145" s="10">
        <v>941</v>
      </c>
    </row>
    <row r="146" spans="1:5" x14ac:dyDescent="0.25">
      <c r="A146" s="9" t="s">
        <v>20</v>
      </c>
      <c r="B146" s="9">
        <v>250</v>
      </c>
      <c r="D146" s="9" t="s">
        <v>14</v>
      </c>
      <c r="E146" s="9">
        <v>1</v>
      </c>
    </row>
    <row r="147" spans="1:5" x14ac:dyDescent="0.25">
      <c r="A147" s="10" t="s">
        <v>20</v>
      </c>
      <c r="B147" s="10">
        <v>238</v>
      </c>
      <c r="D147" s="10" t="s">
        <v>14</v>
      </c>
      <c r="E147" s="10">
        <v>40</v>
      </c>
    </row>
    <row r="148" spans="1:5" x14ac:dyDescent="0.25">
      <c r="A148" s="9" t="s">
        <v>20</v>
      </c>
      <c r="B148" s="9">
        <v>53</v>
      </c>
      <c r="D148" s="9" t="s">
        <v>14</v>
      </c>
      <c r="E148" s="9">
        <v>3015</v>
      </c>
    </row>
    <row r="149" spans="1:5" x14ac:dyDescent="0.25">
      <c r="A149" s="10" t="s">
        <v>20</v>
      </c>
      <c r="B149" s="10">
        <v>214</v>
      </c>
      <c r="D149" s="10" t="s">
        <v>14</v>
      </c>
      <c r="E149" s="10">
        <v>435</v>
      </c>
    </row>
    <row r="150" spans="1:5" x14ac:dyDescent="0.25">
      <c r="A150" s="9" t="s">
        <v>20</v>
      </c>
      <c r="B150" s="9">
        <v>222</v>
      </c>
      <c r="D150" s="9" t="s">
        <v>14</v>
      </c>
      <c r="E150" s="9">
        <v>714</v>
      </c>
    </row>
    <row r="151" spans="1:5" x14ac:dyDescent="0.25">
      <c r="A151" s="10" t="s">
        <v>20</v>
      </c>
      <c r="B151" s="10">
        <v>1884</v>
      </c>
      <c r="D151" s="10" t="s">
        <v>14</v>
      </c>
      <c r="E151" s="10">
        <v>5497</v>
      </c>
    </row>
    <row r="152" spans="1:5" x14ac:dyDescent="0.25">
      <c r="A152" s="9" t="s">
        <v>20</v>
      </c>
      <c r="B152" s="9">
        <v>218</v>
      </c>
      <c r="D152" s="9" t="s">
        <v>14</v>
      </c>
      <c r="E152" s="9">
        <v>418</v>
      </c>
    </row>
    <row r="153" spans="1:5" x14ac:dyDescent="0.25">
      <c r="A153" s="10" t="s">
        <v>20</v>
      </c>
      <c r="B153" s="10">
        <v>6465</v>
      </c>
      <c r="D153" s="10" t="s">
        <v>14</v>
      </c>
      <c r="E153" s="10">
        <v>1439</v>
      </c>
    </row>
    <row r="154" spans="1:5" x14ac:dyDescent="0.25">
      <c r="A154" s="9" t="s">
        <v>20</v>
      </c>
      <c r="B154" s="9">
        <v>59</v>
      </c>
      <c r="D154" s="9" t="s">
        <v>14</v>
      </c>
      <c r="E154" s="9">
        <v>15</v>
      </c>
    </row>
    <row r="155" spans="1:5" x14ac:dyDescent="0.25">
      <c r="A155" s="10" t="s">
        <v>20</v>
      </c>
      <c r="B155" s="10">
        <v>88</v>
      </c>
      <c r="D155" s="10" t="s">
        <v>14</v>
      </c>
      <c r="E155" s="10">
        <v>1999</v>
      </c>
    </row>
    <row r="156" spans="1:5" x14ac:dyDescent="0.25">
      <c r="A156" s="9" t="s">
        <v>20</v>
      </c>
      <c r="B156" s="9">
        <v>1697</v>
      </c>
      <c r="D156" s="9" t="s">
        <v>14</v>
      </c>
      <c r="E156" s="9">
        <v>118</v>
      </c>
    </row>
    <row r="157" spans="1:5" x14ac:dyDescent="0.25">
      <c r="A157" s="10" t="s">
        <v>20</v>
      </c>
      <c r="B157" s="10">
        <v>92</v>
      </c>
      <c r="D157" s="10" t="s">
        <v>14</v>
      </c>
      <c r="E157" s="10">
        <v>162</v>
      </c>
    </row>
    <row r="158" spans="1:5" x14ac:dyDescent="0.25">
      <c r="A158" s="9" t="s">
        <v>20</v>
      </c>
      <c r="B158" s="9">
        <v>186</v>
      </c>
      <c r="D158" s="9" t="s">
        <v>14</v>
      </c>
      <c r="E158" s="9">
        <v>83</v>
      </c>
    </row>
    <row r="159" spans="1:5" x14ac:dyDescent="0.25">
      <c r="A159" s="10" t="s">
        <v>20</v>
      </c>
      <c r="B159" s="10">
        <v>138</v>
      </c>
      <c r="D159" s="10" t="s">
        <v>14</v>
      </c>
      <c r="E159" s="10">
        <v>747</v>
      </c>
    </row>
    <row r="160" spans="1:5" x14ac:dyDescent="0.25">
      <c r="A160" s="9" t="s">
        <v>20</v>
      </c>
      <c r="B160" s="9">
        <v>261</v>
      </c>
      <c r="D160" s="9" t="s">
        <v>14</v>
      </c>
      <c r="E160" s="9">
        <v>84</v>
      </c>
    </row>
    <row r="161" spans="1:5" x14ac:dyDescent="0.25">
      <c r="A161" s="10" t="s">
        <v>20</v>
      </c>
      <c r="B161" s="10">
        <v>107</v>
      </c>
      <c r="D161" s="10" t="s">
        <v>14</v>
      </c>
      <c r="E161" s="10">
        <v>91</v>
      </c>
    </row>
    <row r="162" spans="1:5" x14ac:dyDescent="0.25">
      <c r="A162" s="9" t="s">
        <v>20</v>
      </c>
      <c r="B162" s="9">
        <v>199</v>
      </c>
      <c r="D162" s="9" t="s">
        <v>14</v>
      </c>
      <c r="E162" s="9">
        <v>792</v>
      </c>
    </row>
    <row r="163" spans="1:5" x14ac:dyDescent="0.25">
      <c r="A163" s="10" t="s">
        <v>20</v>
      </c>
      <c r="B163" s="10">
        <v>5512</v>
      </c>
      <c r="D163" s="10" t="s">
        <v>14</v>
      </c>
      <c r="E163" s="10">
        <v>32</v>
      </c>
    </row>
    <row r="164" spans="1:5" x14ac:dyDescent="0.25">
      <c r="A164" s="9" t="s">
        <v>20</v>
      </c>
      <c r="B164" s="9">
        <v>86</v>
      </c>
      <c r="D164" s="9" t="s">
        <v>14</v>
      </c>
      <c r="E164" s="9">
        <v>186</v>
      </c>
    </row>
    <row r="165" spans="1:5" x14ac:dyDescent="0.25">
      <c r="A165" s="10" t="s">
        <v>20</v>
      </c>
      <c r="B165" s="10">
        <v>2768</v>
      </c>
      <c r="D165" s="10" t="s">
        <v>14</v>
      </c>
      <c r="E165" s="10">
        <v>605</v>
      </c>
    </row>
    <row r="166" spans="1:5" x14ac:dyDescent="0.25">
      <c r="A166" s="9" t="s">
        <v>20</v>
      </c>
      <c r="B166" s="9">
        <v>48</v>
      </c>
      <c r="D166" s="9" t="s">
        <v>14</v>
      </c>
      <c r="E166" s="9">
        <v>1</v>
      </c>
    </row>
    <row r="167" spans="1:5" x14ac:dyDescent="0.25">
      <c r="A167" s="10" t="s">
        <v>20</v>
      </c>
      <c r="B167" s="10">
        <v>87</v>
      </c>
      <c r="D167" s="10" t="s">
        <v>14</v>
      </c>
      <c r="E167" s="10">
        <v>31</v>
      </c>
    </row>
    <row r="168" spans="1:5" x14ac:dyDescent="0.25">
      <c r="A168" s="9" t="s">
        <v>20</v>
      </c>
      <c r="B168" s="9">
        <v>1894</v>
      </c>
      <c r="D168" s="9" t="s">
        <v>14</v>
      </c>
      <c r="E168" s="9">
        <v>1181</v>
      </c>
    </row>
    <row r="169" spans="1:5" x14ac:dyDescent="0.25">
      <c r="A169" s="10" t="s">
        <v>20</v>
      </c>
      <c r="B169" s="10">
        <v>282</v>
      </c>
      <c r="D169" s="10" t="s">
        <v>14</v>
      </c>
      <c r="E169" s="10">
        <v>39</v>
      </c>
    </row>
    <row r="170" spans="1:5" x14ac:dyDescent="0.25">
      <c r="A170" s="9" t="s">
        <v>20</v>
      </c>
      <c r="B170" s="9">
        <v>116</v>
      </c>
      <c r="D170" s="9" t="s">
        <v>14</v>
      </c>
      <c r="E170" s="9">
        <v>46</v>
      </c>
    </row>
    <row r="171" spans="1:5" x14ac:dyDescent="0.25">
      <c r="A171" s="10" t="s">
        <v>20</v>
      </c>
      <c r="B171" s="10">
        <v>83</v>
      </c>
      <c r="D171" s="10" t="s">
        <v>14</v>
      </c>
      <c r="E171" s="10">
        <v>105</v>
      </c>
    </row>
    <row r="172" spans="1:5" x14ac:dyDescent="0.25">
      <c r="A172" s="9" t="s">
        <v>20</v>
      </c>
      <c r="B172" s="9">
        <v>91</v>
      </c>
      <c r="D172" s="9" t="s">
        <v>14</v>
      </c>
      <c r="E172" s="9">
        <v>535</v>
      </c>
    </row>
    <row r="173" spans="1:5" x14ac:dyDescent="0.25">
      <c r="A173" s="10" t="s">
        <v>20</v>
      </c>
      <c r="B173" s="10">
        <v>546</v>
      </c>
      <c r="D173" s="10" t="s">
        <v>14</v>
      </c>
      <c r="E173" s="10">
        <v>16</v>
      </c>
    </row>
    <row r="174" spans="1:5" x14ac:dyDescent="0.25">
      <c r="A174" s="9" t="s">
        <v>20</v>
      </c>
      <c r="B174" s="9">
        <v>393</v>
      </c>
      <c r="D174" s="9" t="s">
        <v>14</v>
      </c>
      <c r="E174" s="9">
        <v>575</v>
      </c>
    </row>
    <row r="175" spans="1:5" x14ac:dyDescent="0.25">
      <c r="A175" s="10" t="s">
        <v>20</v>
      </c>
      <c r="B175" s="10">
        <v>133</v>
      </c>
      <c r="D175" s="10" t="s">
        <v>14</v>
      </c>
      <c r="E175" s="10">
        <v>1120</v>
      </c>
    </row>
    <row r="176" spans="1:5" x14ac:dyDescent="0.25">
      <c r="A176" s="9" t="s">
        <v>20</v>
      </c>
      <c r="B176" s="9">
        <v>254</v>
      </c>
      <c r="D176" s="9" t="s">
        <v>14</v>
      </c>
      <c r="E176" s="9">
        <v>113</v>
      </c>
    </row>
    <row r="177" spans="1:5" x14ac:dyDescent="0.25">
      <c r="A177" s="10" t="s">
        <v>20</v>
      </c>
      <c r="B177" s="10">
        <v>176</v>
      </c>
      <c r="D177" s="10" t="s">
        <v>14</v>
      </c>
      <c r="E177" s="10">
        <v>1538</v>
      </c>
    </row>
    <row r="178" spans="1:5" x14ac:dyDescent="0.25">
      <c r="A178" s="9" t="s">
        <v>20</v>
      </c>
      <c r="B178" s="9">
        <v>337</v>
      </c>
      <c r="D178" s="9" t="s">
        <v>14</v>
      </c>
      <c r="E178" s="9">
        <v>9</v>
      </c>
    </row>
    <row r="179" spans="1:5" x14ac:dyDescent="0.25">
      <c r="A179" s="10" t="s">
        <v>20</v>
      </c>
      <c r="B179" s="10">
        <v>107</v>
      </c>
      <c r="D179" s="10" t="s">
        <v>14</v>
      </c>
      <c r="E179" s="10">
        <v>554</v>
      </c>
    </row>
    <row r="180" spans="1:5" x14ac:dyDescent="0.25">
      <c r="A180" s="9" t="s">
        <v>20</v>
      </c>
      <c r="B180" s="9">
        <v>183</v>
      </c>
      <c r="D180" s="9" t="s">
        <v>14</v>
      </c>
      <c r="E180" s="9">
        <v>648</v>
      </c>
    </row>
    <row r="181" spans="1:5" x14ac:dyDescent="0.25">
      <c r="A181" s="10" t="s">
        <v>20</v>
      </c>
      <c r="B181" s="10">
        <v>72</v>
      </c>
      <c r="D181" s="10" t="s">
        <v>14</v>
      </c>
      <c r="E181" s="10">
        <v>21</v>
      </c>
    </row>
    <row r="182" spans="1:5" x14ac:dyDescent="0.25">
      <c r="A182" s="9" t="s">
        <v>20</v>
      </c>
      <c r="B182" s="9">
        <v>295</v>
      </c>
      <c r="D182" s="9" t="s">
        <v>14</v>
      </c>
      <c r="E182" s="9">
        <v>54</v>
      </c>
    </row>
    <row r="183" spans="1:5" x14ac:dyDescent="0.25">
      <c r="A183" s="10" t="s">
        <v>20</v>
      </c>
      <c r="B183" s="10">
        <v>142</v>
      </c>
      <c r="D183" s="10" t="s">
        <v>14</v>
      </c>
      <c r="E183" s="10">
        <v>120</v>
      </c>
    </row>
    <row r="184" spans="1:5" x14ac:dyDescent="0.25">
      <c r="A184" s="9" t="s">
        <v>20</v>
      </c>
      <c r="B184" s="9">
        <v>85</v>
      </c>
      <c r="D184" s="9" t="s">
        <v>14</v>
      </c>
      <c r="E184" s="9">
        <v>579</v>
      </c>
    </row>
    <row r="185" spans="1:5" x14ac:dyDescent="0.25">
      <c r="A185" s="10" t="s">
        <v>20</v>
      </c>
      <c r="B185" s="10">
        <v>659</v>
      </c>
      <c r="D185" s="10" t="s">
        <v>14</v>
      </c>
      <c r="E185" s="10">
        <v>2072</v>
      </c>
    </row>
    <row r="186" spans="1:5" x14ac:dyDescent="0.25">
      <c r="A186" s="9" t="s">
        <v>20</v>
      </c>
      <c r="B186" s="9">
        <v>121</v>
      </c>
      <c r="D186" s="9" t="s">
        <v>14</v>
      </c>
      <c r="E186" s="9">
        <v>0</v>
      </c>
    </row>
    <row r="187" spans="1:5" x14ac:dyDescent="0.25">
      <c r="A187" s="10" t="s">
        <v>20</v>
      </c>
      <c r="B187" s="10">
        <v>3742</v>
      </c>
      <c r="D187" s="10" t="s">
        <v>14</v>
      </c>
      <c r="E187" s="10">
        <v>1796</v>
      </c>
    </row>
    <row r="188" spans="1:5" x14ac:dyDescent="0.25">
      <c r="A188" s="9" t="s">
        <v>20</v>
      </c>
      <c r="B188" s="9">
        <v>223</v>
      </c>
      <c r="D188" s="9" t="s">
        <v>14</v>
      </c>
      <c r="E188" s="9">
        <v>62</v>
      </c>
    </row>
    <row r="189" spans="1:5" x14ac:dyDescent="0.25">
      <c r="A189" s="10" t="s">
        <v>20</v>
      </c>
      <c r="B189" s="10">
        <v>133</v>
      </c>
      <c r="D189" s="10" t="s">
        <v>14</v>
      </c>
      <c r="E189" s="10">
        <v>347</v>
      </c>
    </row>
    <row r="190" spans="1:5" x14ac:dyDescent="0.25">
      <c r="A190" s="9" t="s">
        <v>20</v>
      </c>
      <c r="B190" s="9">
        <v>5168</v>
      </c>
      <c r="D190" s="9" t="s">
        <v>14</v>
      </c>
      <c r="E190" s="9">
        <v>19</v>
      </c>
    </row>
    <row r="191" spans="1:5" x14ac:dyDescent="0.25">
      <c r="A191" s="10" t="s">
        <v>20</v>
      </c>
      <c r="B191" s="10">
        <v>307</v>
      </c>
      <c r="D191" s="10" t="s">
        <v>14</v>
      </c>
      <c r="E191" s="10">
        <v>1258</v>
      </c>
    </row>
    <row r="192" spans="1:5" x14ac:dyDescent="0.25">
      <c r="A192" s="9" t="s">
        <v>20</v>
      </c>
      <c r="B192" s="9">
        <v>2441</v>
      </c>
      <c r="D192" s="9" t="s">
        <v>14</v>
      </c>
      <c r="E192" s="9">
        <v>362</v>
      </c>
    </row>
    <row r="193" spans="1:5" x14ac:dyDescent="0.25">
      <c r="A193" s="10" t="s">
        <v>20</v>
      </c>
      <c r="B193" s="10">
        <v>1385</v>
      </c>
      <c r="D193" s="10" t="s">
        <v>14</v>
      </c>
      <c r="E193" s="10">
        <v>133</v>
      </c>
    </row>
    <row r="194" spans="1:5" x14ac:dyDescent="0.25">
      <c r="A194" s="9" t="s">
        <v>20</v>
      </c>
      <c r="B194" s="9">
        <v>190</v>
      </c>
      <c r="D194" s="9" t="s">
        <v>14</v>
      </c>
      <c r="E194" s="9">
        <v>846</v>
      </c>
    </row>
    <row r="195" spans="1:5" x14ac:dyDescent="0.25">
      <c r="A195" s="10" t="s">
        <v>20</v>
      </c>
      <c r="B195" s="10">
        <v>470</v>
      </c>
      <c r="D195" s="10" t="s">
        <v>14</v>
      </c>
      <c r="E195" s="10">
        <v>10</v>
      </c>
    </row>
    <row r="196" spans="1:5" x14ac:dyDescent="0.25">
      <c r="A196" s="9" t="s">
        <v>20</v>
      </c>
      <c r="B196" s="9">
        <v>253</v>
      </c>
      <c r="D196" s="9" t="s">
        <v>14</v>
      </c>
      <c r="E196" s="9">
        <v>191</v>
      </c>
    </row>
    <row r="197" spans="1:5" x14ac:dyDescent="0.25">
      <c r="A197" s="10" t="s">
        <v>20</v>
      </c>
      <c r="B197" s="10">
        <v>1113</v>
      </c>
      <c r="D197" s="10" t="s">
        <v>14</v>
      </c>
      <c r="E197" s="10">
        <v>1979</v>
      </c>
    </row>
    <row r="198" spans="1:5" x14ac:dyDescent="0.25">
      <c r="A198" s="9" t="s">
        <v>20</v>
      </c>
      <c r="B198" s="9">
        <v>2283</v>
      </c>
      <c r="D198" s="9" t="s">
        <v>14</v>
      </c>
      <c r="E198" s="9">
        <v>63</v>
      </c>
    </row>
    <row r="199" spans="1:5" x14ac:dyDescent="0.25">
      <c r="A199" s="10" t="s">
        <v>20</v>
      </c>
      <c r="B199" s="10">
        <v>1095</v>
      </c>
      <c r="D199" s="10" t="s">
        <v>14</v>
      </c>
      <c r="E199" s="10">
        <v>6080</v>
      </c>
    </row>
    <row r="200" spans="1:5" x14ac:dyDescent="0.25">
      <c r="A200" s="9" t="s">
        <v>20</v>
      </c>
      <c r="B200" s="9">
        <v>1690</v>
      </c>
      <c r="D200" s="9" t="s">
        <v>14</v>
      </c>
      <c r="E200" s="9">
        <v>80</v>
      </c>
    </row>
    <row r="201" spans="1:5" x14ac:dyDescent="0.25">
      <c r="A201" s="10" t="s">
        <v>20</v>
      </c>
      <c r="B201" s="10">
        <v>191</v>
      </c>
      <c r="D201" s="10" t="s">
        <v>14</v>
      </c>
      <c r="E201" s="10">
        <v>9</v>
      </c>
    </row>
    <row r="202" spans="1:5" x14ac:dyDescent="0.25">
      <c r="A202" s="9" t="s">
        <v>20</v>
      </c>
      <c r="B202" s="9">
        <v>2013</v>
      </c>
      <c r="D202" s="9" t="s">
        <v>14</v>
      </c>
      <c r="E202" s="9">
        <v>1784</v>
      </c>
    </row>
    <row r="203" spans="1:5" x14ac:dyDescent="0.25">
      <c r="A203" s="10" t="s">
        <v>20</v>
      </c>
      <c r="B203" s="10">
        <v>1703</v>
      </c>
      <c r="D203" s="10" t="s">
        <v>14</v>
      </c>
      <c r="E203" s="10">
        <v>243</v>
      </c>
    </row>
    <row r="204" spans="1:5" x14ac:dyDescent="0.25">
      <c r="A204" s="9" t="s">
        <v>20</v>
      </c>
      <c r="B204" s="9">
        <v>80</v>
      </c>
      <c r="D204" s="9" t="s">
        <v>14</v>
      </c>
      <c r="E204" s="9">
        <v>1296</v>
      </c>
    </row>
    <row r="205" spans="1:5" x14ac:dyDescent="0.25">
      <c r="A205" s="10" t="s">
        <v>20</v>
      </c>
      <c r="B205" s="10">
        <v>41</v>
      </c>
      <c r="D205" s="10" t="s">
        <v>14</v>
      </c>
      <c r="E205" s="10">
        <v>77</v>
      </c>
    </row>
    <row r="206" spans="1:5" x14ac:dyDescent="0.25">
      <c r="A206" s="9" t="s">
        <v>20</v>
      </c>
      <c r="B206" s="9">
        <v>187</v>
      </c>
      <c r="D206" s="9" t="s">
        <v>14</v>
      </c>
      <c r="E206" s="9">
        <v>395</v>
      </c>
    </row>
    <row r="207" spans="1:5" x14ac:dyDescent="0.25">
      <c r="A207" s="10" t="s">
        <v>20</v>
      </c>
      <c r="B207" s="10">
        <v>2875</v>
      </c>
      <c r="D207" s="10" t="s">
        <v>14</v>
      </c>
      <c r="E207" s="10">
        <v>49</v>
      </c>
    </row>
    <row r="208" spans="1:5" x14ac:dyDescent="0.25">
      <c r="A208" s="9" t="s">
        <v>20</v>
      </c>
      <c r="B208" s="9">
        <v>88</v>
      </c>
      <c r="D208" s="9" t="s">
        <v>14</v>
      </c>
      <c r="E208" s="9">
        <v>180</v>
      </c>
    </row>
    <row r="209" spans="1:5" x14ac:dyDescent="0.25">
      <c r="A209" s="10" t="s">
        <v>20</v>
      </c>
      <c r="B209" s="10">
        <v>191</v>
      </c>
      <c r="D209" s="10" t="s">
        <v>14</v>
      </c>
      <c r="E209" s="10">
        <v>2690</v>
      </c>
    </row>
    <row r="210" spans="1:5" x14ac:dyDescent="0.25">
      <c r="A210" s="9" t="s">
        <v>20</v>
      </c>
      <c r="B210" s="9">
        <v>139</v>
      </c>
      <c r="D210" s="9" t="s">
        <v>14</v>
      </c>
      <c r="E210" s="9">
        <v>2779</v>
      </c>
    </row>
    <row r="211" spans="1:5" x14ac:dyDescent="0.25">
      <c r="A211" s="10" t="s">
        <v>20</v>
      </c>
      <c r="B211" s="10">
        <v>186</v>
      </c>
      <c r="D211" s="10" t="s">
        <v>14</v>
      </c>
      <c r="E211" s="10">
        <v>92</v>
      </c>
    </row>
    <row r="212" spans="1:5" x14ac:dyDescent="0.25">
      <c r="A212" s="9" t="s">
        <v>20</v>
      </c>
      <c r="B212" s="9">
        <v>112</v>
      </c>
      <c r="D212" s="9" t="s">
        <v>14</v>
      </c>
      <c r="E212" s="9">
        <v>1028</v>
      </c>
    </row>
    <row r="213" spans="1:5" x14ac:dyDescent="0.25">
      <c r="A213" s="10" t="s">
        <v>20</v>
      </c>
      <c r="B213" s="10">
        <v>101</v>
      </c>
      <c r="D213" s="10" t="s">
        <v>14</v>
      </c>
      <c r="E213" s="10">
        <v>26</v>
      </c>
    </row>
    <row r="214" spans="1:5" x14ac:dyDescent="0.25">
      <c r="A214" s="9" t="s">
        <v>20</v>
      </c>
      <c r="B214" s="9">
        <v>206</v>
      </c>
      <c r="D214" s="9" t="s">
        <v>14</v>
      </c>
      <c r="E214" s="9">
        <v>1790</v>
      </c>
    </row>
    <row r="215" spans="1:5" x14ac:dyDescent="0.25">
      <c r="A215" s="10" t="s">
        <v>20</v>
      </c>
      <c r="B215" s="10">
        <v>154</v>
      </c>
      <c r="D215" s="10" t="s">
        <v>14</v>
      </c>
      <c r="E215" s="10">
        <v>37</v>
      </c>
    </row>
    <row r="216" spans="1:5" x14ac:dyDescent="0.25">
      <c r="A216" s="9" t="s">
        <v>20</v>
      </c>
      <c r="B216" s="9">
        <v>5966</v>
      </c>
      <c r="D216" s="9" t="s">
        <v>14</v>
      </c>
      <c r="E216" s="9">
        <v>35</v>
      </c>
    </row>
    <row r="217" spans="1:5" x14ac:dyDescent="0.25">
      <c r="A217" s="10" t="s">
        <v>20</v>
      </c>
      <c r="B217" s="10">
        <v>169</v>
      </c>
      <c r="D217" s="10" t="s">
        <v>14</v>
      </c>
      <c r="E217" s="10">
        <v>558</v>
      </c>
    </row>
    <row r="218" spans="1:5" x14ac:dyDescent="0.25">
      <c r="A218" s="9" t="s">
        <v>20</v>
      </c>
      <c r="B218" s="9">
        <v>2106</v>
      </c>
      <c r="D218" s="9" t="s">
        <v>14</v>
      </c>
      <c r="E218" s="9">
        <v>64</v>
      </c>
    </row>
    <row r="219" spans="1:5" x14ac:dyDescent="0.25">
      <c r="A219" s="10" t="s">
        <v>20</v>
      </c>
      <c r="B219" s="10">
        <v>131</v>
      </c>
      <c r="D219" s="10" t="s">
        <v>14</v>
      </c>
      <c r="E219" s="10">
        <v>245</v>
      </c>
    </row>
    <row r="220" spans="1:5" x14ac:dyDescent="0.25">
      <c r="A220" s="9" t="s">
        <v>20</v>
      </c>
      <c r="B220" s="9">
        <v>84</v>
      </c>
      <c r="D220" s="9" t="s">
        <v>14</v>
      </c>
      <c r="E220" s="9">
        <v>71</v>
      </c>
    </row>
    <row r="221" spans="1:5" x14ac:dyDescent="0.25">
      <c r="A221" s="10" t="s">
        <v>20</v>
      </c>
      <c r="B221" s="10">
        <v>155</v>
      </c>
      <c r="D221" s="10" t="s">
        <v>14</v>
      </c>
      <c r="E221" s="10">
        <v>42</v>
      </c>
    </row>
    <row r="222" spans="1:5" x14ac:dyDescent="0.25">
      <c r="A222" s="9" t="s">
        <v>20</v>
      </c>
      <c r="B222" s="9">
        <v>189</v>
      </c>
      <c r="D222" s="9" t="s">
        <v>14</v>
      </c>
      <c r="E222" s="9">
        <v>156</v>
      </c>
    </row>
    <row r="223" spans="1:5" x14ac:dyDescent="0.25">
      <c r="A223" s="10" t="s">
        <v>20</v>
      </c>
      <c r="B223" s="10">
        <v>4799</v>
      </c>
      <c r="D223" s="10" t="s">
        <v>14</v>
      </c>
      <c r="E223" s="10">
        <v>1368</v>
      </c>
    </row>
    <row r="224" spans="1:5" x14ac:dyDescent="0.25">
      <c r="A224" s="9" t="s">
        <v>20</v>
      </c>
      <c r="B224" s="9">
        <v>1137</v>
      </c>
      <c r="D224" s="9" t="s">
        <v>14</v>
      </c>
      <c r="E224" s="9">
        <v>102</v>
      </c>
    </row>
    <row r="225" spans="1:5" x14ac:dyDescent="0.25">
      <c r="A225" s="10" t="s">
        <v>20</v>
      </c>
      <c r="B225" s="10">
        <v>1152</v>
      </c>
      <c r="D225" s="10" t="s">
        <v>14</v>
      </c>
      <c r="E225" s="10">
        <v>86</v>
      </c>
    </row>
    <row r="226" spans="1:5" x14ac:dyDescent="0.25">
      <c r="A226" s="9" t="s">
        <v>20</v>
      </c>
      <c r="B226" s="9">
        <v>50</v>
      </c>
      <c r="D226" s="9" t="s">
        <v>14</v>
      </c>
      <c r="E226" s="9">
        <v>253</v>
      </c>
    </row>
    <row r="227" spans="1:5" x14ac:dyDescent="0.25">
      <c r="A227" s="10" t="s">
        <v>20</v>
      </c>
      <c r="B227" s="10">
        <v>3059</v>
      </c>
      <c r="D227" s="10" t="s">
        <v>14</v>
      </c>
      <c r="E227" s="10">
        <v>157</v>
      </c>
    </row>
    <row r="228" spans="1:5" x14ac:dyDescent="0.25">
      <c r="A228" s="9" t="s">
        <v>20</v>
      </c>
      <c r="B228" s="9">
        <v>34</v>
      </c>
      <c r="D228" s="9" t="s">
        <v>14</v>
      </c>
      <c r="E228" s="9">
        <v>183</v>
      </c>
    </row>
    <row r="229" spans="1:5" x14ac:dyDescent="0.25">
      <c r="A229" s="10" t="s">
        <v>20</v>
      </c>
      <c r="B229" s="10">
        <v>220</v>
      </c>
      <c r="D229" s="10" t="s">
        <v>14</v>
      </c>
      <c r="E229" s="10">
        <v>82</v>
      </c>
    </row>
    <row r="230" spans="1:5" x14ac:dyDescent="0.25">
      <c r="A230" s="9" t="s">
        <v>20</v>
      </c>
      <c r="B230" s="9">
        <v>1604</v>
      </c>
      <c r="D230" s="9" t="s">
        <v>14</v>
      </c>
      <c r="E230" s="9">
        <v>1</v>
      </c>
    </row>
    <row r="231" spans="1:5" x14ac:dyDescent="0.25">
      <c r="A231" s="10" t="s">
        <v>20</v>
      </c>
      <c r="B231" s="10">
        <v>454</v>
      </c>
      <c r="D231" s="10" t="s">
        <v>14</v>
      </c>
      <c r="E231" s="10">
        <v>1198</v>
      </c>
    </row>
    <row r="232" spans="1:5" x14ac:dyDescent="0.25">
      <c r="A232" s="9" t="s">
        <v>20</v>
      </c>
      <c r="B232" s="9">
        <v>123</v>
      </c>
      <c r="D232" s="9" t="s">
        <v>14</v>
      </c>
      <c r="E232" s="9">
        <v>648</v>
      </c>
    </row>
    <row r="233" spans="1:5" x14ac:dyDescent="0.25">
      <c r="A233" s="10" t="s">
        <v>20</v>
      </c>
      <c r="B233" s="10">
        <v>299</v>
      </c>
      <c r="D233" s="10" t="s">
        <v>14</v>
      </c>
      <c r="E233" s="10">
        <v>64</v>
      </c>
    </row>
    <row r="234" spans="1:5" x14ac:dyDescent="0.25">
      <c r="A234" s="9" t="s">
        <v>20</v>
      </c>
      <c r="B234" s="9">
        <v>2237</v>
      </c>
      <c r="D234" s="9" t="s">
        <v>14</v>
      </c>
      <c r="E234" s="9">
        <v>62</v>
      </c>
    </row>
    <row r="235" spans="1:5" x14ac:dyDescent="0.25">
      <c r="A235" s="10" t="s">
        <v>20</v>
      </c>
      <c r="B235" s="10">
        <v>645</v>
      </c>
      <c r="D235" s="10" t="s">
        <v>14</v>
      </c>
      <c r="E235" s="10">
        <v>750</v>
      </c>
    </row>
    <row r="236" spans="1:5" x14ac:dyDescent="0.25">
      <c r="A236" s="9" t="s">
        <v>20</v>
      </c>
      <c r="B236" s="9">
        <v>484</v>
      </c>
      <c r="D236" s="9" t="s">
        <v>14</v>
      </c>
      <c r="E236" s="9">
        <v>105</v>
      </c>
    </row>
    <row r="237" spans="1:5" x14ac:dyDescent="0.25">
      <c r="A237" s="10" t="s">
        <v>20</v>
      </c>
      <c r="B237" s="10">
        <v>154</v>
      </c>
      <c r="D237" s="10" t="s">
        <v>14</v>
      </c>
      <c r="E237" s="10">
        <v>2604</v>
      </c>
    </row>
    <row r="238" spans="1:5" x14ac:dyDescent="0.25">
      <c r="A238" s="9" t="s">
        <v>20</v>
      </c>
      <c r="B238" s="9">
        <v>82</v>
      </c>
      <c r="D238" s="9" t="s">
        <v>14</v>
      </c>
      <c r="E238" s="9">
        <v>65</v>
      </c>
    </row>
    <row r="239" spans="1:5" x14ac:dyDescent="0.25">
      <c r="A239" s="10" t="s">
        <v>20</v>
      </c>
      <c r="B239" s="10">
        <v>134</v>
      </c>
      <c r="D239" s="10" t="s">
        <v>14</v>
      </c>
      <c r="E239" s="10">
        <v>94</v>
      </c>
    </row>
    <row r="240" spans="1:5" x14ac:dyDescent="0.25">
      <c r="A240" s="9" t="s">
        <v>20</v>
      </c>
      <c r="B240" s="9">
        <v>5203</v>
      </c>
      <c r="D240" s="9" t="s">
        <v>14</v>
      </c>
      <c r="E240" s="9">
        <v>257</v>
      </c>
    </row>
    <row r="241" spans="1:5" x14ac:dyDescent="0.25">
      <c r="A241" s="10" t="s">
        <v>20</v>
      </c>
      <c r="B241" s="10">
        <v>94</v>
      </c>
      <c r="D241" s="10" t="s">
        <v>14</v>
      </c>
      <c r="E241" s="10">
        <v>2928</v>
      </c>
    </row>
    <row r="242" spans="1:5" x14ac:dyDescent="0.25">
      <c r="A242" s="9" t="s">
        <v>20</v>
      </c>
      <c r="B242" s="9">
        <v>205</v>
      </c>
      <c r="D242" s="9" t="s">
        <v>14</v>
      </c>
      <c r="E242" s="9">
        <v>4697</v>
      </c>
    </row>
    <row r="243" spans="1:5" x14ac:dyDescent="0.25">
      <c r="A243" s="10" t="s">
        <v>20</v>
      </c>
      <c r="B243" s="10">
        <v>92</v>
      </c>
      <c r="D243" s="10" t="s">
        <v>14</v>
      </c>
      <c r="E243" s="10">
        <v>2915</v>
      </c>
    </row>
    <row r="244" spans="1:5" x14ac:dyDescent="0.25">
      <c r="A244" s="9" t="s">
        <v>20</v>
      </c>
      <c r="B244" s="9">
        <v>219</v>
      </c>
      <c r="D244" s="9" t="s">
        <v>14</v>
      </c>
      <c r="E244" s="9">
        <v>18</v>
      </c>
    </row>
    <row r="245" spans="1:5" x14ac:dyDescent="0.25">
      <c r="A245" s="10" t="s">
        <v>20</v>
      </c>
      <c r="B245" s="10">
        <v>2526</v>
      </c>
      <c r="D245" s="10" t="s">
        <v>14</v>
      </c>
      <c r="E245" s="10">
        <v>602</v>
      </c>
    </row>
    <row r="246" spans="1:5" x14ac:dyDescent="0.25">
      <c r="A246" s="9" t="s">
        <v>20</v>
      </c>
      <c r="B246" s="9">
        <v>94</v>
      </c>
      <c r="D246" s="9" t="s">
        <v>14</v>
      </c>
      <c r="E246" s="9">
        <v>1</v>
      </c>
    </row>
    <row r="247" spans="1:5" x14ac:dyDescent="0.25">
      <c r="A247" s="10" t="s">
        <v>20</v>
      </c>
      <c r="B247" s="10">
        <v>1713</v>
      </c>
      <c r="D247" s="10" t="s">
        <v>14</v>
      </c>
      <c r="E247" s="10">
        <v>3868</v>
      </c>
    </row>
    <row r="248" spans="1:5" x14ac:dyDescent="0.25">
      <c r="A248" s="9" t="s">
        <v>20</v>
      </c>
      <c r="B248" s="9">
        <v>249</v>
      </c>
      <c r="D248" s="9" t="s">
        <v>14</v>
      </c>
      <c r="E248" s="9">
        <v>504</v>
      </c>
    </row>
    <row r="249" spans="1:5" x14ac:dyDescent="0.25">
      <c r="A249" s="10" t="s">
        <v>20</v>
      </c>
      <c r="B249" s="10">
        <v>192</v>
      </c>
      <c r="D249" s="10" t="s">
        <v>14</v>
      </c>
      <c r="E249" s="10">
        <v>14</v>
      </c>
    </row>
    <row r="250" spans="1:5" x14ac:dyDescent="0.25">
      <c r="A250" s="9" t="s">
        <v>20</v>
      </c>
      <c r="B250" s="9">
        <v>247</v>
      </c>
      <c r="D250" s="9" t="s">
        <v>14</v>
      </c>
      <c r="E250" s="9">
        <v>750</v>
      </c>
    </row>
    <row r="251" spans="1:5" x14ac:dyDescent="0.25">
      <c r="A251" s="10" t="s">
        <v>20</v>
      </c>
      <c r="B251" s="10">
        <v>2293</v>
      </c>
      <c r="D251" s="10" t="s">
        <v>14</v>
      </c>
      <c r="E251" s="10">
        <v>77</v>
      </c>
    </row>
    <row r="252" spans="1:5" x14ac:dyDescent="0.25">
      <c r="A252" s="9" t="s">
        <v>20</v>
      </c>
      <c r="B252" s="9">
        <v>3131</v>
      </c>
      <c r="D252" s="9" t="s">
        <v>14</v>
      </c>
      <c r="E252" s="9">
        <v>752</v>
      </c>
    </row>
    <row r="253" spans="1:5" x14ac:dyDescent="0.25">
      <c r="A253" s="10" t="s">
        <v>20</v>
      </c>
      <c r="B253" s="10">
        <v>143</v>
      </c>
      <c r="D253" s="10" t="s">
        <v>14</v>
      </c>
      <c r="E253" s="10">
        <v>131</v>
      </c>
    </row>
    <row r="254" spans="1:5" x14ac:dyDescent="0.25">
      <c r="A254" s="9" t="s">
        <v>20</v>
      </c>
      <c r="B254" s="9">
        <v>296</v>
      </c>
      <c r="D254" s="9" t="s">
        <v>14</v>
      </c>
      <c r="E254" s="9">
        <v>87</v>
      </c>
    </row>
    <row r="255" spans="1:5" x14ac:dyDescent="0.25">
      <c r="A255" s="10" t="s">
        <v>20</v>
      </c>
      <c r="B255" s="10">
        <v>170</v>
      </c>
      <c r="D255" s="10" t="s">
        <v>14</v>
      </c>
      <c r="E255" s="10">
        <v>1063</v>
      </c>
    </row>
    <row r="256" spans="1:5" x14ac:dyDescent="0.25">
      <c r="A256" s="9" t="s">
        <v>20</v>
      </c>
      <c r="B256" s="9">
        <v>86</v>
      </c>
      <c r="D256" s="9" t="s">
        <v>14</v>
      </c>
      <c r="E256" s="9">
        <v>76</v>
      </c>
    </row>
    <row r="257" spans="1:5" x14ac:dyDescent="0.25">
      <c r="A257" s="10" t="s">
        <v>20</v>
      </c>
      <c r="B257" s="10">
        <v>6286</v>
      </c>
      <c r="D257" s="10" t="s">
        <v>14</v>
      </c>
      <c r="E257" s="10">
        <v>4428</v>
      </c>
    </row>
    <row r="258" spans="1:5" x14ac:dyDescent="0.25">
      <c r="A258" s="9" t="s">
        <v>20</v>
      </c>
      <c r="B258" s="9">
        <v>3727</v>
      </c>
      <c r="D258" s="9" t="s">
        <v>14</v>
      </c>
      <c r="E258" s="9">
        <v>58</v>
      </c>
    </row>
    <row r="259" spans="1:5" x14ac:dyDescent="0.25">
      <c r="A259" s="10" t="s">
        <v>20</v>
      </c>
      <c r="B259" s="10">
        <v>1605</v>
      </c>
      <c r="D259" s="10" t="s">
        <v>14</v>
      </c>
      <c r="E259" s="10">
        <v>111</v>
      </c>
    </row>
    <row r="260" spans="1:5" x14ac:dyDescent="0.25">
      <c r="A260" s="9" t="s">
        <v>20</v>
      </c>
      <c r="B260" s="9">
        <v>2120</v>
      </c>
      <c r="D260" s="9" t="s">
        <v>14</v>
      </c>
      <c r="E260" s="9">
        <v>2955</v>
      </c>
    </row>
    <row r="261" spans="1:5" x14ac:dyDescent="0.25">
      <c r="A261" s="10" t="s">
        <v>20</v>
      </c>
      <c r="B261" s="10">
        <v>50</v>
      </c>
      <c r="D261" s="10" t="s">
        <v>14</v>
      </c>
      <c r="E261" s="10">
        <v>1657</v>
      </c>
    </row>
    <row r="262" spans="1:5" x14ac:dyDescent="0.25">
      <c r="A262" s="9" t="s">
        <v>20</v>
      </c>
      <c r="B262" s="9">
        <v>2080</v>
      </c>
      <c r="D262" s="9" t="s">
        <v>14</v>
      </c>
      <c r="E262" s="9">
        <v>926</v>
      </c>
    </row>
    <row r="263" spans="1:5" x14ac:dyDescent="0.25">
      <c r="A263" s="10" t="s">
        <v>20</v>
      </c>
      <c r="B263" s="10">
        <v>2105</v>
      </c>
      <c r="D263" s="10" t="s">
        <v>14</v>
      </c>
      <c r="E263" s="10">
        <v>77</v>
      </c>
    </row>
    <row r="264" spans="1:5" x14ac:dyDescent="0.25">
      <c r="A264" s="9" t="s">
        <v>20</v>
      </c>
      <c r="B264" s="9">
        <v>2436</v>
      </c>
      <c r="D264" s="9" t="s">
        <v>14</v>
      </c>
      <c r="E264" s="9">
        <v>1748</v>
      </c>
    </row>
    <row r="265" spans="1:5" x14ac:dyDescent="0.25">
      <c r="A265" s="10" t="s">
        <v>20</v>
      </c>
      <c r="B265" s="10">
        <v>80</v>
      </c>
      <c r="D265" s="10" t="s">
        <v>14</v>
      </c>
      <c r="E265" s="10">
        <v>79</v>
      </c>
    </row>
    <row r="266" spans="1:5" x14ac:dyDescent="0.25">
      <c r="A266" s="9" t="s">
        <v>20</v>
      </c>
      <c r="B266" s="9">
        <v>42</v>
      </c>
      <c r="D266" s="9" t="s">
        <v>14</v>
      </c>
      <c r="E266" s="9">
        <v>889</v>
      </c>
    </row>
    <row r="267" spans="1:5" x14ac:dyDescent="0.25">
      <c r="A267" s="10" t="s">
        <v>20</v>
      </c>
      <c r="B267" s="10">
        <v>139</v>
      </c>
      <c r="D267" s="10" t="s">
        <v>14</v>
      </c>
      <c r="E267" s="10">
        <v>56</v>
      </c>
    </row>
    <row r="268" spans="1:5" x14ac:dyDescent="0.25">
      <c r="A268" s="9" t="s">
        <v>20</v>
      </c>
      <c r="B268" s="9">
        <v>159</v>
      </c>
      <c r="D268" s="9" t="s">
        <v>14</v>
      </c>
      <c r="E268" s="9">
        <v>1</v>
      </c>
    </row>
    <row r="269" spans="1:5" x14ac:dyDescent="0.25">
      <c r="A269" s="10" t="s">
        <v>20</v>
      </c>
      <c r="B269" s="10">
        <v>381</v>
      </c>
      <c r="D269" s="10" t="s">
        <v>14</v>
      </c>
      <c r="E269" s="10">
        <v>83</v>
      </c>
    </row>
    <row r="270" spans="1:5" x14ac:dyDescent="0.25">
      <c r="A270" s="9" t="s">
        <v>20</v>
      </c>
      <c r="B270" s="9">
        <v>194</v>
      </c>
      <c r="D270" s="9" t="s">
        <v>14</v>
      </c>
      <c r="E270" s="9">
        <v>2025</v>
      </c>
    </row>
    <row r="271" spans="1:5" x14ac:dyDescent="0.25">
      <c r="A271" s="10" t="s">
        <v>20</v>
      </c>
      <c r="B271" s="10">
        <v>106</v>
      </c>
      <c r="D271" s="10" t="s">
        <v>14</v>
      </c>
      <c r="E271" s="10">
        <v>14</v>
      </c>
    </row>
    <row r="272" spans="1:5" x14ac:dyDescent="0.25">
      <c r="A272" s="9" t="s">
        <v>20</v>
      </c>
      <c r="B272" s="9">
        <v>142</v>
      </c>
      <c r="D272" s="9" t="s">
        <v>14</v>
      </c>
      <c r="E272" s="9">
        <v>656</v>
      </c>
    </row>
    <row r="273" spans="1:5" x14ac:dyDescent="0.25">
      <c r="A273" s="10" t="s">
        <v>20</v>
      </c>
      <c r="B273" s="10">
        <v>211</v>
      </c>
      <c r="D273" s="10" t="s">
        <v>14</v>
      </c>
      <c r="E273" s="10">
        <v>1596</v>
      </c>
    </row>
    <row r="274" spans="1:5" x14ac:dyDescent="0.25">
      <c r="A274" s="9" t="s">
        <v>20</v>
      </c>
      <c r="B274" s="9">
        <v>2756</v>
      </c>
      <c r="D274" s="9" t="s">
        <v>14</v>
      </c>
      <c r="E274" s="9">
        <v>10</v>
      </c>
    </row>
    <row r="275" spans="1:5" x14ac:dyDescent="0.25">
      <c r="A275" s="10" t="s">
        <v>20</v>
      </c>
      <c r="B275" s="10">
        <v>173</v>
      </c>
      <c r="D275" s="10" t="s">
        <v>14</v>
      </c>
      <c r="E275" s="10">
        <v>1121</v>
      </c>
    </row>
    <row r="276" spans="1:5" x14ac:dyDescent="0.25">
      <c r="A276" s="9" t="s">
        <v>20</v>
      </c>
      <c r="B276" s="9">
        <v>87</v>
      </c>
      <c r="D276" s="9" t="s">
        <v>14</v>
      </c>
      <c r="E276" s="9">
        <v>15</v>
      </c>
    </row>
    <row r="277" spans="1:5" x14ac:dyDescent="0.25">
      <c r="A277" s="10" t="s">
        <v>20</v>
      </c>
      <c r="B277" s="10">
        <v>1572</v>
      </c>
      <c r="D277" s="10" t="s">
        <v>14</v>
      </c>
      <c r="E277" s="10">
        <v>191</v>
      </c>
    </row>
    <row r="278" spans="1:5" x14ac:dyDescent="0.25">
      <c r="A278" s="9" t="s">
        <v>20</v>
      </c>
      <c r="B278" s="9">
        <v>2346</v>
      </c>
      <c r="D278" s="9" t="s">
        <v>14</v>
      </c>
      <c r="E278" s="9">
        <v>16</v>
      </c>
    </row>
    <row r="279" spans="1:5" x14ac:dyDescent="0.25">
      <c r="A279" s="10" t="s">
        <v>20</v>
      </c>
      <c r="B279" s="10">
        <v>115</v>
      </c>
      <c r="D279" s="10" t="s">
        <v>14</v>
      </c>
      <c r="E279" s="10">
        <v>17</v>
      </c>
    </row>
    <row r="280" spans="1:5" x14ac:dyDescent="0.25">
      <c r="A280" s="9" t="s">
        <v>20</v>
      </c>
      <c r="B280" s="9">
        <v>85</v>
      </c>
      <c r="D280" s="9" t="s">
        <v>14</v>
      </c>
      <c r="E280" s="9">
        <v>34</v>
      </c>
    </row>
    <row r="281" spans="1:5" x14ac:dyDescent="0.25">
      <c r="A281" s="10" t="s">
        <v>20</v>
      </c>
      <c r="B281" s="10">
        <v>144</v>
      </c>
      <c r="D281" s="10" t="s">
        <v>14</v>
      </c>
      <c r="E281" s="10">
        <v>1</v>
      </c>
    </row>
    <row r="282" spans="1:5" x14ac:dyDescent="0.25">
      <c r="A282" s="9" t="s">
        <v>20</v>
      </c>
      <c r="B282" s="9">
        <v>2443</v>
      </c>
      <c r="D282" s="9" t="s">
        <v>14</v>
      </c>
      <c r="E282" s="9">
        <v>1274</v>
      </c>
    </row>
    <row r="283" spans="1:5" x14ac:dyDescent="0.25">
      <c r="A283" s="10" t="s">
        <v>20</v>
      </c>
      <c r="B283" s="10">
        <v>64</v>
      </c>
      <c r="D283" s="10" t="s">
        <v>14</v>
      </c>
      <c r="E283" s="10">
        <v>210</v>
      </c>
    </row>
    <row r="284" spans="1:5" x14ac:dyDescent="0.25">
      <c r="A284" s="9" t="s">
        <v>20</v>
      </c>
      <c r="B284" s="9">
        <v>268</v>
      </c>
      <c r="D284" s="9" t="s">
        <v>14</v>
      </c>
      <c r="E284" s="9">
        <v>248</v>
      </c>
    </row>
    <row r="285" spans="1:5" x14ac:dyDescent="0.25">
      <c r="A285" s="10" t="s">
        <v>20</v>
      </c>
      <c r="B285" s="10">
        <v>195</v>
      </c>
      <c r="D285" s="10" t="s">
        <v>14</v>
      </c>
      <c r="E285" s="10">
        <v>513</v>
      </c>
    </row>
    <row r="286" spans="1:5" x14ac:dyDescent="0.25">
      <c r="A286" s="9" t="s">
        <v>20</v>
      </c>
      <c r="B286" s="9">
        <v>186</v>
      </c>
      <c r="D286" s="9" t="s">
        <v>14</v>
      </c>
      <c r="E286" s="9">
        <v>3410</v>
      </c>
    </row>
    <row r="287" spans="1:5" x14ac:dyDescent="0.25">
      <c r="A287" s="10" t="s">
        <v>20</v>
      </c>
      <c r="B287" s="10">
        <v>460</v>
      </c>
      <c r="D287" s="10" t="s">
        <v>14</v>
      </c>
      <c r="E287" s="10">
        <v>10</v>
      </c>
    </row>
    <row r="288" spans="1:5" x14ac:dyDescent="0.25">
      <c r="A288" s="9" t="s">
        <v>20</v>
      </c>
      <c r="B288" s="9">
        <v>2528</v>
      </c>
      <c r="D288" s="9" t="s">
        <v>14</v>
      </c>
      <c r="E288" s="9">
        <v>2201</v>
      </c>
    </row>
    <row r="289" spans="1:5" x14ac:dyDescent="0.25">
      <c r="A289" s="10" t="s">
        <v>20</v>
      </c>
      <c r="B289" s="10">
        <v>3657</v>
      </c>
      <c r="D289" s="10" t="s">
        <v>14</v>
      </c>
      <c r="E289" s="10">
        <v>676</v>
      </c>
    </row>
    <row r="290" spans="1:5" x14ac:dyDescent="0.25">
      <c r="A290" s="9" t="s">
        <v>20</v>
      </c>
      <c r="B290" s="9">
        <v>131</v>
      </c>
      <c r="D290" s="9" t="s">
        <v>14</v>
      </c>
      <c r="E290" s="9">
        <v>831</v>
      </c>
    </row>
    <row r="291" spans="1:5" x14ac:dyDescent="0.25">
      <c r="A291" s="10" t="s">
        <v>20</v>
      </c>
      <c r="B291" s="10">
        <v>239</v>
      </c>
      <c r="D291" s="10" t="s">
        <v>14</v>
      </c>
      <c r="E291" s="10">
        <v>859</v>
      </c>
    </row>
    <row r="292" spans="1:5" x14ac:dyDescent="0.25">
      <c r="A292" s="9" t="s">
        <v>20</v>
      </c>
      <c r="B292" s="9">
        <v>78</v>
      </c>
      <c r="D292" s="9" t="s">
        <v>14</v>
      </c>
      <c r="E292" s="9">
        <v>45</v>
      </c>
    </row>
    <row r="293" spans="1:5" x14ac:dyDescent="0.25">
      <c r="A293" s="10" t="s">
        <v>20</v>
      </c>
      <c r="B293" s="10">
        <v>1773</v>
      </c>
      <c r="D293" s="10" t="s">
        <v>14</v>
      </c>
      <c r="E293" s="10">
        <v>6</v>
      </c>
    </row>
    <row r="294" spans="1:5" x14ac:dyDescent="0.25">
      <c r="A294" s="9" t="s">
        <v>20</v>
      </c>
      <c r="B294" s="9">
        <v>32</v>
      </c>
      <c r="D294" s="9" t="s">
        <v>14</v>
      </c>
      <c r="E294" s="9">
        <v>7</v>
      </c>
    </row>
    <row r="295" spans="1:5" x14ac:dyDescent="0.25">
      <c r="A295" s="10" t="s">
        <v>20</v>
      </c>
      <c r="B295" s="10">
        <v>369</v>
      </c>
      <c r="D295" s="10" t="s">
        <v>14</v>
      </c>
      <c r="E295" s="10">
        <v>31</v>
      </c>
    </row>
    <row r="296" spans="1:5" x14ac:dyDescent="0.25">
      <c r="A296" s="9" t="s">
        <v>20</v>
      </c>
      <c r="B296" s="9">
        <v>89</v>
      </c>
      <c r="D296" s="9" t="s">
        <v>14</v>
      </c>
      <c r="E296" s="9">
        <v>78</v>
      </c>
    </row>
    <row r="297" spans="1:5" x14ac:dyDescent="0.25">
      <c r="A297" s="10" t="s">
        <v>20</v>
      </c>
      <c r="B297" s="10">
        <v>147</v>
      </c>
      <c r="D297" s="10" t="s">
        <v>14</v>
      </c>
      <c r="E297" s="10">
        <v>1225</v>
      </c>
    </row>
    <row r="298" spans="1:5" x14ac:dyDescent="0.25">
      <c r="A298" s="9" t="s">
        <v>20</v>
      </c>
      <c r="B298" s="9">
        <v>126</v>
      </c>
      <c r="D298" s="9" t="s">
        <v>14</v>
      </c>
      <c r="E298" s="9">
        <v>1</v>
      </c>
    </row>
    <row r="299" spans="1:5" x14ac:dyDescent="0.25">
      <c r="A299" s="10" t="s">
        <v>20</v>
      </c>
      <c r="B299" s="10">
        <v>2218</v>
      </c>
      <c r="D299" s="10" t="s">
        <v>14</v>
      </c>
      <c r="E299" s="10">
        <v>67</v>
      </c>
    </row>
    <row r="300" spans="1:5" x14ac:dyDescent="0.25">
      <c r="A300" s="9" t="s">
        <v>20</v>
      </c>
      <c r="B300" s="9">
        <v>202</v>
      </c>
      <c r="D300" s="9" t="s">
        <v>14</v>
      </c>
      <c r="E300" s="9">
        <v>19</v>
      </c>
    </row>
    <row r="301" spans="1:5" x14ac:dyDescent="0.25">
      <c r="A301" s="10" t="s">
        <v>20</v>
      </c>
      <c r="B301" s="10">
        <v>140</v>
      </c>
      <c r="D301" s="10" t="s">
        <v>14</v>
      </c>
      <c r="E301" s="10">
        <v>2108</v>
      </c>
    </row>
    <row r="302" spans="1:5" x14ac:dyDescent="0.25">
      <c r="A302" s="9" t="s">
        <v>20</v>
      </c>
      <c r="B302" s="9">
        <v>1052</v>
      </c>
      <c r="D302" s="9" t="s">
        <v>14</v>
      </c>
      <c r="E302" s="9">
        <v>679</v>
      </c>
    </row>
    <row r="303" spans="1:5" x14ac:dyDescent="0.25">
      <c r="A303" s="10" t="s">
        <v>20</v>
      </c>
      <c r="B303" s="10">
        <v>247</v>
      </c>
      <c r="D303" s="10" t="s">
        <v>14</v>
      </c>
      <c r="E303" s="10">
        <v>36</v>
      </c>
    </row>
    <row r="304" spans="1:5" x14ac:dyDescent="0.25">
      <c r="A304" s="9" t="s">
        <v>20</v>
      </c>
      <c r="B304" s="9">
        <v>84</v>
      </c>
      <c r="D304" s="9" t="s">
        <v>14</v>
      </c>
      <c r="E304" s="9">
        <v>47</v>
      </c>
    </row>
    <row r="305" spans="1:5" x14ac:dyDescent="0.25">
      <c r="A305" s="10" t="s">
        <v>20</v>
      </c>
      <c r="B305" s="10">
        <v>88</v>
      </c>
      <c r="D305" s="10" t="s">
        <v>14</v>
      </c>
      <c r="E305" s="10">
        <v>70</v>
      </c>
    </row>
    <row r="306" spans="1:5" x14ac:dyDescent="0.25">
      <c r="A306" s="9" t="s">
        <v>20</v>
      </c>
      <c r="B306" s="9">
        <v>156</v>
      </c>
      <c r="D306" s="9" t="s">
        <v>14</v>
      </c>
      <c r="E306" s="9">
        <v>154</v>
      </c>
    </row>
    <row r="307" spans="1:5" x14ac:dyDescent="0.25">
      <c r="A307" s="10" t="s">
        <v>20</v>
      </c>
      <c r="B307" s="10">
        <v>2985</v>
      </c>
      <c r="D307" s="10" t="s">
        <v>14</v>
      </c>
      <c r="E307" s="10">
        <v>22</v>
      </c>
    </row>
    <row r="308" spans="1:5" x14ac:dyDescent="0.25">
      <c r="A308" s="9" t="s">
        <v>20</v>
      </c>
      <c r="B308" s="9">
        <v>762</v>
      </c>
      <c r="D308" s="9" t="s">
        <v>14</v>
      </c>
      <c r="E308" s="9">
        <v>1758</v>
      </c>
    </row>
    <row r="309" spans="1:5" x14ac:dyDescent="0.25">
      <c r="A309" s="10" t="s">
        <v>20</v>
      </c>
      <c r="B309" s="10">
        <v>554</v>
      </c>
      <c r="D309" s="10" t="s">
        <v>14</v>
      </c>
      <c r="E309" s="10">
        <v>94</v>
      </c>
    </row>
    <row r="310" spans="1:5" x14ac:dyDescent="0.25">
      <c r="A310" s="9" t="s">
        <v>20</v>
      </c>
      <c r="B310" s="9">
        <v>135</v>
      </c>
      <c r="D310" s="9" t="s">
        <v>14</v>
      </c>
      <c r="E310" s="9">
        <v>33</v>
      </c>
    </row>
    <row r="311" spans="1:5" x14ac:dyDescent="0.25">
      <c r="A311" s="10" t="s">
        <v>20</v>
      </c>
      <c r="B311" s="10">
        <v>122</v>
      </c>
      <c r="D311" s="10" t="s">
        <v>14</v>
      </c>
      <c r="E311" s="10">
        <v>1</v>
      </c>
    </row>
    <row r="312" spans="1:5" x14ac:dyDescent="0.25">
      <c r="A312" s="9" t="s">
        <v>20</v>
      </c>
      <c r="B312" s="9">
        <v>221</v>
      </c>
      <c r="D312" s="9" t="s">
        <v>14</v>
      </c>
      <c r="E312" s="9">
        <v>31</v>
      </c>
    </row>
    <row r="313" spans="1:5" x14ac:dyDescent="0.25">
      <c r="A313" s="10" t="s">
        <v>20</v>
      </c>
      <c r="B313" s="10">
        <v>126</v>
      </c>
      <c r="D313" s="10" t="s">
        <v>14</v>
      </c>
      <c r="E313" s="10">
        <v>35</v>
      </c>
    </row>
    <row r="314" spans="1:5" x14ac:dyDescent="0.25">
      <c r="A314" s="9" t="s">
        <v>20</v>
      </c>
      <c r="B314" s="9">
        <v>1022</v>
      </c>
      <c r="D314" s="9" t="s">
        <v>14</v>
      </c>
      <c r="E314" s="9">
        <v>63</v>
      </c>
    </row>
    <row r="315" spans="1:5" x14ac:dyDescent="0.25">
      <c r="A315" s="10" t="s">
        <v>20</v>
      </c>
      <c r="B315" s="10">
        <v>3177</v>
      </c>
      <c r="D315" s="10" t="s">
        <v>14</v>
      </c>
      <c r="E315" s="10">
        <v>526</v>
      </c>
    </row>
    <row r="316" spans="1:5" x14ac:dyDescent="0.25">
      <c r="A316" s="9" t="s">
        <v>20</v>
      </c>
      <c r="B316" s="9">
        <v>198</v>
      </c>
      <c r="D316" s="9" t="s">
        <v>14</v>
      </c>
      <c r="E316" s="9">
        <v>121</v>
      </c>
    </row>
    <row r="317" spans="1:5" x14ac:dyDescent="0.25">
      <c r="A317" s="10" t="s">
        <v>20</v>
      </c>
      <c r="B317" s="10">
        <v>85</v>
      </c>
      <c r="D317" s="10" t="s">
        <v>14</v>
      </c>
      <c r="E317" s="10">
        <v>67</v>
      </c>
    </row>
    <row r="318" spans="1:5" x14ac:dyDescent="0.25">
      <c r="A318" s="9" t="s">
        <v>20</v>
      </c>
      <c r="B318" s="9">
        <v>3596</v>
      </c>
      <c r="D318" s="9" t="s">
        <v>14</v>
      </c>
      <c r="E318" s="9">
        <v>57</v>
      </c>
    </row>
    <row r="319" spans="1:5" x14ac:dyDescent="0.25">
      <c r="A319" s="10" t="s">
        <v>20</v>
      </c>
      <c r="B319" s="10">
        <v>244</v>
      </c>
      <c r="D319" s="10" t="s">
        <v>14</v>
      </c>
      <c r="E319" s="10">
        <v>1229</v>
      </c>
    </row>
    <row r="320" spans="1:5" x14ac:dyDescent="0.25">
      <c r="A320" s="9" t="s">
        <v>20</v>
      </c>
      <c r="B320" s="9">
        <v>5180</v>
      </c>
      <c r="D320" s="9" t="s">
        <v>14</v>
      </c>
      <c r="E320" s="9">
        <v>12</v>
      </c>
    </row>
    <row r="321" spans="1:5" x14ac:dyDescent="0.25">
      <c r="A321" s="10" t="s">
        <v>20</v>
      </c>
      <c r="B321" s="10">
        <v>589</v>
      </c>
      <c r="D321" s="10" t="s">
        <v>14</v>
      </c>
      <c r="E321" s="10">
        <v>452</v>
      </c>
    </row>
    <row r="322" spans="1:5" x14ac:dyDescent="0.25">
      <c r="A322" s="9" t="s">
        <v>20</v>
      </c>
      <c r="B322" s="9">
        <v>2725</v>
      </c>
      <c r="D322" s="9" t="s">
        <v>14</v>
      </c>
      <c r="E322" s="9">
        <v>1886</v>
      </c>
    </row>
    <row r="323" spans="1:5" x14ac:dyDescent="0.25">
      <c r="A323" s="10" t="s">
        <v>20</v>
      </c>
      <c r="B323" s="10">
        <v>300</v>
      </c>
      <c r="D323" s="10" t="s">
        <v>14</v>
      </c>
      <c r="E323" s="10">
        <v>1825</v>
      </c>
    </row>
    <row r="324" spans="1:5" x14ac:dyDescent="0.25">
      <c r="A324" s="9" t="s">
        <v>20</v>
      </c>
      <c r="B324" s="9">
        <v>144</v>
      </c>
      <c r="D324" s="9" t="s">
        <v>14</v>
      </c>
      <c r="E324" s="9">
        <v>31</v>
      </c>
    </row>
    <row r="325" spans="1:5" x14ac:dyDescent="0.25">
      <c r="A325" s="10" t="s">
        <v>20</v>
      </c>
      <c r="B325" s="10">
        <v>87</v>
      </c>
      <c r="D325" s="10" t="s">
        <v>14</v>
      </c>
      <c r="E325" s="10">
        <v>107</v>
      </c>
    </row>
    <row r="326" spans="1:5" x14ac:dyDescent="0.25">
      <c r="A326" s="9" t="s">
        <v>20</v>
      </c>
      <c r="B326" s="9">
        <v>3116</v>
      </c>
      <c r="D326" s="9" t="s">
        <v>14</v>
      </c>
      <c r="E326" s="9">
        <v>27</v>
      </c>
    </row>
    <row r="327" spans="1:5" x14ac:dyDescent="0.25">
      <c r="A327" s="10" t="s">
        <v>20</v>
      </c>
      <c r="B327" s="10">
        <v>909</v>
      </c>
      <c r="D327" s="10" t="s">
        <v>14</v>
      </c>
      <c r="E327" s="10">
        <v>1221</v>
      </c>
    </row>
    <row r="328" spans="1:5" x14ac:dyDescent="0.25">
      <c r="A328" s="9" t="s">
        <v>20</v>
      </c>
      <c r="B328" s="9">
        <v>1613</v>
      </c>
      <c r="D328" s="9" t="s">
        <v>14</v>
      </c>
      <c r="E328" s="9">
        <v>1</v>
      </c>
    </row>
    <row r="329" spans="1:5" x14ac:dyDescent="0.25">
      <c r="A329" s="10" t="s">
        <v>20</v>
      </c>
      <c r="B329" s="10">
        <v>136</v>
      </c>
      <c r="D329" s="10" t="s">
        <v>14</v>
      </c>
      <c r="E329" s="10">
        <v>16</v>
      </c>
    </row>
    <row r="330" spans="1:5" x14ac:dyDescent="0.25">
      <c r="A330" s="9" t="s">
        <v>20</v>
      </c>
      <c r="B330" s="9">
        <v>130</v>
      </c>
      <c r="D330" s="9" t="s">
        <v>14</v>
      </c>
      <c r="E330" s="9">
        <v>41</v>
      </c>
    </row>
    <row r="331" spans="1:5" x14ac:dyDescent="0.25">
      <c r="A331" s="10" t="s">
        <v>20</v>
      </c>
      <c r="B331" s="10">
        <v>102</v>
      </c>
      <c r="D331" s="10" t="s">
        <v>14</v>
      </c>
      <c r="E331" s="10">
        <v>523</v>
      </c>
    </row>
    <row r="332" spans="1:5" x14ac:dyDescent="0.25">
      <c r="A332" s="9" t="s">
        <v>20</v>
      </c>
      <c r="B332" s="9">
        <v>4006</v>
      </c>
      <c r="D332" s="9" t="s">
        <v>14</v>
      </c>
      <c r="E332" s="9">
        <v>141</v>
      </c>
    </row>
    <row r="333" spans="1:5" x14ac:dyDescent="0.25">
      <c r="A333" s="10" t="s">
        <v>20</v>
      </c>
      <c r="B333" s="10">
        <v>1629</v>
      </c>
      <c r="D333" s="10" t="s">
        <v>14</v>
      </c>
      <c r="E333" s="10">
        <v>52</v>
      </c>
    </row>
    <row r="334" spans="1:5" x14ac:dyDescent="0.25">
      <c r="A334" s="9" t="s">
        <v>20</v>
      </c>
      <c r="B334" s="9">
        <v>2188</v>
      </c>
      <c r="D334" s="9" t="s">
        <v>14</v>
      </c>
      <c r="E334" s="9">
        <v>225</v>
      </c>
    </row>
    <row r="335" spans="1:5" x14ac:dyDescent="0.25">
      <c r="A335" s="10" t="s">
        <v>20</v>
      </c>
      <c r="B335" s="10">
        <v>2409</v>
      </c>
      <c r="D335" s="10" t="s">
        <v>14</v>
      </c>
      <c r="E335" s="10">
        <v>38</v>
      </c>
    </row>
    <row r="336" spans="1:5" x14ac:dyDescent="0.25">
      <c r="A336" s="9" t="s">
        <v>20</v>
      </c>
      <c r="B336" s="9">
        <v>194</v>
      </c>
      <c r="D336" s="9" t="s">
        <v>14</v>
      </c>
      <c r="E336" s="9">
        <v>15</v>
      </c>
    </row>
    <row r="337" spans="1:5" x14ac:dyDescent="0.25">
      <c r="A337" s="10" t="s">
        <v>20</v>
      </c>
      <c r="B337" s="10">
        <v>1140</v>
      </c>
      <c r="D337" s="10" t="s">
        <v>14</v>
      </c>
      <c r="E337" s="10">
        <v>37</v>
      </c>
    </row>
    <row r="338" spans="1:5" x14ac:dyDescent="0.25">
      <c r="A338" s="9" t="s">
        <v>20</v>
      </c>
      <c r="B338" s="9">
        <v>102</v>
      </c>
      <c r="D338" s="9" t="s">
        <v>14</v>
      </c>
      <c r="E338" s="9">
        <v>112</v>
      </c>
    </row>
    <row r="339" spans="1:5" x14ac:dyDescent="0.25">
      <c r="A339" s="10" t="s">
        <v>20</v>
      </c>
      <c r="B339" s="10">
        <v>2857</v>
      </c>
      <c r="D339" s="10" t="s">
        <v>14</v>
      </c>
      <c r="E339" s="10">
        <v>21</v>
      </c>
    </row>
    <row r="340" spans="1:5" x14ac:dyDescent="0.25">
      <c r="A340" s="9" t="s">
        <v>20</v>
      </c>
      <c r="B340" s="9">
        <v>107</v>
      </c>
      <c r="D340" s="9" t="s">
        <v>14</v>
      </c>
      <c r="E340" s="9">
        <v>67</v>
      </c>
    </row>
    <row r="341" spans="1:5" x14ac:dyDescent="0.25">
      <c r="A341" s="10" t="s">
        <v>20</v>
      </c>
      <c r="B341" s="10">
        <v>160</v>
      </c>
      <c r="D341" s="10" t="s">
        <v>14</v>
      </c>
      <c r="E341" s="10">
        <v>78</v>
      </c>
    </row>
    <row r="342" spans="1:5" x14ac:dyDescent="0.25">
      <c r="A342" s="9" t="s">
        <v>20</v>
      </c>
      <c r="B342" s="9">
        <v>2230</v>
      </c>
      <c r="D342" s="9" t="s">
        <v>14</v>
      </c>
      <c r="E342" s="9">
        <v>67</v>
      </c>
    </row>
    <row r="343" spans="1:5" x14ac:dyDescent="0.25">
      <c r="A343" s="10" t="s">
        <v>20</v>
      </c>
      <c r="B343" s="10">
        <v>316</v>
      </c>
      <c r="D343" s="10" t="s">
        <v>14</v>
      </c>
      <c r="E343" s="10">
        <v>263</v>
      </c>
    </row>
    <row r="344" spans="1:5" x14ac:dyDescent="0.25">
      <c r="A344" s="9" t="s">
        <v>20</v>
      </c>
      <c r="B344" s="9">
        <v>117</v>
      </c>
      <c r="D344" s="9" t="s">
        <v>14</v>
      </c>
      <c r="E344" s="9">
        <v>1691</v>
      </c>
    </row>
    <row r="345" spans="1:5" x14ac:dyDescent="0.25">
      <c r="A345" s="10" t="s">
        <v>20</v>
      </c>
      <c r="B345" s="10">
        <v>6406</v>
      </c>
      <c r="D345" s="10" t="s">
        <v>14</v>
      </c>
      <c r="E345" s="10">
        <v>181</v>
      </c>
    </row>
    <row r="346" spans="1:5" x14ac:dyDescent="0.25">
      <c r="A346" s="9" t="s">
        <v>20</v>
      </c>
      <c r="B346" s="9">
        <v>192</v>
      </c>
      <c r="D346" s="9" t="s">
        <v>14</v>
      </c>
      <c r="E346" s="9">
        <v>13</v>
      </c>
    </row>
    <row r="347" spans="1:5" x14ac:dyDescent="0.25">
      <c r="A347" s="10" t="s">
        <v>20</v>
      </c>
      <c r="B347" s="10">
        <v>26</v>
      </c>
      <c r="D347" s="10" t="s">
        <v>14</v>
      </c>
      <c r="E347" s="10">
        <v>1</v>
      </c>
    </row>
    <row r="348" spans="1:5" x14ac:dyDescent="0.25">
      <c r="A348" s="9" t="s">
        <v>20</v>
      </c>
      <c r="B348" s="9">
        <v>723</v>
      </c>
      <c r="D348" s="9" t="s">
        <v>14</v>
      </c>
      <c r="E348" s="9">
        <v>21</v>
      </c>
    </row>
    <row r="349" spans="1:5" x14ac:dyDescent="0.25">
      <c r="A349" s="10" t="s">
        <v>20</v>
      </c>
      <c r="B349" s="10">
        <v>170</v>
      </c>
      <c r="D349" s="10" t="s">
        <v>14</v>
      </c>
      <c r="E349" s="10">
        <v>830</v>
      </c>
    </row>
    <row r="350" spans="1:5" x14ac:dyDescent="0.25">
      <c r="A350" s="9" t="s">
        <v>20</v>
      </c>
      <c r="B350" s="9">
        <v>238</v>
      </c>
      <c r="D350" s="9" t="s">
        <v>14</v>
      </c>
      <c r="E350" s="9">
        <v>130</v>
      </c>
    </row>
    <row r="351" spans="1:5" x14ac:dyDescent="0.25">
      <c r="A351" s="10" t="s">
        <v>20</v>
      </c>
      <c r="B351" s="10">
        <v>55</v>
      </c>
      <c r="D351" s="10" t="s">
        <v>14</v>
      </c>
      <c r="E351" s="10">
        <v>55</v>
      </c>
    </row>
    <row r="352" spans="1:5" x14ac:dyDescent="0.25">
      <c r="A352" s="9" t="s">
        <v>20</v>
      </c>
      <c r="B352" s="9">
        <v>128</v>
      </c>
      <c r="D352" s="9" t="s">
        <v>14</v>
      </c>
      <c r="E352" s="9">
        <v>114</v>
      </c>
    </row>
    <row r="353" spans="1:5" x14ac:dyDescent="0.25">
      <c r="A353" s="10" t="s">
        <v>20</v>
      </c>
      <c r="B353" s="10">
        <v>2144</v>
      </c>
      <c r="D353" s="10" t="s">
        <v>14</v>
      </c>
      <c r="E353" s="10">
        <v>594</v>
      </c>
    </row>
    <row r="354" spans="1:5" x14ac:dyDescent="0.25">
      <c r="A354" s="9" t="s">
        <v>20</v>
      </c>
      <c r="B354" s="9">
        <v>2693</v>
      </c>
      <c r="D354" s="9" t="s">
        <v>14</v>
      </c>
      <c r="E354" s="9">
        <v>24</v>
      </c>
    </row>
    <row r="355" spans="1:5" x14ac:dyDescent="0.25">
      <c r="A355" s="10" t="s">
        <v>20</v>
      </c>
      <c r="B355" s="10">
        <v>432</v>
      </c>
      <c r="D355" s="10" t="s">
        <v>14</v>
      </c>
      <c r="E355" s="10">
        <v>252</v>
      </c>
    </row>
    <row r="356" spans="1:5" x14ac:dyDescent="0.25">
      <c r="A356" s="9" t="s">
        <v>20</v>
      </c>
      <c r="B356" s="9">
        <v>189</v>
      </c>
      <c r="D356" s="9" t="s">
        <v>14</v>
      </c>
      <c r="E356" s="9">
        <v>67</v>
      </c>
    </row>
    <row r="357" spans="1:5" x14ac:dyDescent="0.25">
      <c r="A357" s="10" t="s">
        <v>20</v>
      </c>
      <c r="B357" s="10">
        <v>154</v>
      </c>
      <c r="D357" s="10" t="s">
        <v>14</v>
      </c>
      <c r="E357" s="10">
        <v>742</v>
      </c>
    </row>
    <row r="358" spans="1:5" x14ac:dyDescent="0.25">
      <c r="A358" s="9" t="s">
        <v>20</v>
      </c>
      <c r="B358" s="9">
        <v>96</v>
      </c>
      <c r="D358" s="9" t="s">
        <v>14</v>
      </c>
      <c r="E358" s="9">
        <v>75</v>
      </c>
    </row>
    <row r="359" spans="1:5" x14ac:dyDescent="0.25">
      <c r="A359" s="10" t="s">
        <v>20</v>
      </c>
      <c r="B359" s="10">
        <v>3063</v>
      </c>
      <c r="D359" s="10" t="s">
        <v>14</v>
      </c>
      <c r="E359" s="10">
        <v>4405</v>
      </c>
    </row>
    <row r="360" spans="1:5" x14ac:dyDescent="0.25">
      <c r="A360" s="9" t="s">
        <v>20</v>
      </c>
      <c r="B360" s="9">
        <v>2266</v>
      </c>
      <c r="D360" s="9" t="s">
        <v>14</v>
      </c>
      <c r="E360" s="9">
        <v>92</v>
      </c>
    </row>
    <row r="361" spans="1:5" x14ac:dyDescent="0.25">
      <c r="A361" s="10" t="s">
        <v>20</v>
      </c>
      <c r="B361" s="10">
        <v>194</v>
      </c>
      <c r="D361" s="10" t="s">
        <v>14</v>
      </c>
      <c r="E361" s="10">
        <v>64</v>
      </c>
    </row>
    <row r="362" spans="1:5" x14ac:dyDescent="0.25">
      <c r="A362" s="9" t="s">
        <v>20</v>
      </c>
      <c r="B362" s="9">
        <v>129</v>
      </c>
      <c r="D362" s="9" t="s">
        <v>14</v>
      </c>
      <c r="E362" s="9">
        <v>64</v>
      </c>
    </row>
    <row r="363" spans="1:5" x14ac:dyDescent="0.25">
      <c r="A363" s="10" t="s">
        <v>20</v>
      </c>
      <c r="B363" s="10">
        <v>375</v>
      </c>
      <c r="D363" s="10" t="s">
        <v>14</v>
      </c>
      <c r="E363" s="10">
        <v>842</v>
      </c>
    </row>
    <row r="364" spans="1:5" x14ac:dyDescent="0.25">
      <c r="A364" s="9" t="s">
        <v>20</v>
      </c>
      <c r="B364" s="9">
        <v>409</v>
      </c>
      <c r="D364" s="9" t="s">
        <v>14</v>
      </c>
      <c r="E364" s="9">
        <v>112</v>
      </c>
    </row>
    <row r="365" spans="1:5" x14ac:dyDescent="0.25">
      <c r="A365" s="10" t="s">
        <v>20</v>
      </c>
      <c r="B365" s="10">
        <v>234</v>
      </c>
      <c r="D365" s="12" t="s">
        <v>14</v>
      </c>
      <c r="E365" s="12">
        <v>374</v>
      </c>
    </row>
    <row r="366" spans="1:5" x14ac:dyDescent="0.25">
      <c r="A366" s="9" t="s">
        <v>20</v>
      </c>
      <c r="B366" s="9">
        <v>3016</v>
      </c>
    </row>
    <row r="367" spans="1:5" x14ac:dyDescent="0.25">
      <c r="A367" s="10" t="s">
        <v>20</v>
      </c>
      <c r="B367" s="10">
        <v>264</v>
      </c>
    </row>
    <row r="368" spans="1:5" x14ac:dyDescent="0.25">
      <c r="A368" s="9" t="s">
        <v>20</v>
      </c>
      <c r="B368" s="9">
        <v>272</v>
      </c>
    </row>
    <row r="369" spans="1:2" x14ac:dyDescent="0.25">
      <c r="A369" s="10" t="s">
        <v>20</v>
      </c>
      <c r="B369" s="10">
        <v>419</v>
      </c>
    </row>
    <row r="370" spans="1:2" x14ac:dyDescent="0.25">
      <c r="A370" s="9" t="s">
        <v>20</v>
      </c>
      <c r="B370" s="9">
        <v>1621</v>
      </c>
    </row>
    <row r="371" spans="1:2" x14ac:dyDescent="0.25">
      <c r="A371" s="10" t="s">
        <v>20</v>
      </c>
      <c r="B371" s="10">
        <v>1101</v>
      </c>
    </row>
    <row r="372" spans="1:2" x14ac:dyDescent="0.25">
      <c r="A372" s="9" t="s">
        <v>20</v>
      </c>
      <c r="B372" s="9">
        <v>1073</v>
      </c>
    </row>
    <row r="373" spans="1:2" x14ac:dyDescent="0.25">
      <c r="A373" s="10" t="s">
        <v>20</v>
      </c>
      <c r="B373" s="10">
        <v>331</v>
      </c>
    </row>
    <row r="374" spans="1:2" x14ac:dyDescent="0.25">
      <c r="A374" s="9" t="s">
        <v>20</v>
      </c>
      <c r="B374" s="9">
        <v>1170</v>
      </c>
    </row>
    <row r="375" spans="1:2" x14ac:dyDescent="0.25">
      <c r="A375" s="10" t="s">
        <v>20</v>
      </c>
      <c r="B375" s="10">
        <v>363</v>
      </c>
    </row>
    <row r="376" spans="1:2" x14ac:dyDescent="0.25">
      <c r="A376" s="9" t="s">
        <v>20</v>
      </c>
      <c r="B376" s="9">
        <v>103</v>
      </c>
    </row>
    <row r="377" spans="1:2" x14ac:dyDescent="0.25">
      <c r="A377" s="10" t="s">
        <v>20</v>
      </c>
      <c r="B377" s="10">
        <v>147</v>
      </c>
    </row>
    <row r="378" spans="1:2" x14ac:dyDescent="0.25">
      <c r="A378" s="9" t="s">
        <v>20</v>
      </c>
      <c r="B378" s="9">
        <v>110</v>
      </c>
    </row>
    <row r="379" spans="1:2" x14ac:dyDescent="0.25">
      <c r="A379" s="10" t="s">
        <v>20</v>
      </c>
      <c r="B379" s="10">
        <v>134</v>
      </c>
    </row>
    <row r="380" spans="1:2" x14ac:dyDescent="0.25">
      <c r="A380" s="9" t="s">
        <v>20</v>
      </c>
      <c r="B380" s="9">
        <v>269</v>
      </c>
    </row>
    <row r="381" spans="1:2" x14ac:dyDescent="0.25">
      <c r="A381" s="10" t="s">
        <v>20</v>
      </c>
      <c r="B381" s="10">
        <v>175</v>
      </c>
    </row>
    <row r="382" spans="1:2" x14ac:dyDescent="0.25">
      <c r="A382" s="9" t="s">
        <v>20</v>
      </c>
      <c r="B382" s="9">
        <v>69</v>
      </c>
    </row>
    <row r="383" spans="1:2" x14ac:dyDescent="0.25">
      <c r="A383" s="10" t="s">
        <v>20</v>
      </c>
      <c r="B383" s="10">
        <v>190</v>
      </c>
    </row>
    <row r="384" spans="1:2" x14ac:dyDescent="0.25">
      <c r="A384" s="9" t="s">
        <v>20</v>
      </c>
      <c r="B384" s="9">
        <v>237</v>
      </c>
    </row>
    <row r="385" spans="1:2" x14ac:dyDescent="0.25">
      <c r="A385" s="10" t="s">
        <v>20</v>
      </c>
      <c r="B385" s="10">
        <v>196</v>
      </c>
    </row>
    <row r="386" spans="1:2" x14ac:dyDescent="0.25">
      <c r="A386" s="9" t="s">
        <v>20</v>
      </c>
      <c r="B386" s="9">
        <v>7295</v>
      </c>
    </row>
    <row r="387" spans="1:2" x14ac:dyDescent="0.25">
      <c r="A387" s="10" t="s">
        <v>20</v>
      </c>
      <c r="B387" s="10">
        <v>2893</v>
      </c>
    </row>
    <row r="388" spans="1:2" x14ac:dyDescent="0.25">
      <c r="A388" s="9" t="s">
        <v>20</v>
      </c>
      <c r="B388" s="9">
        <v>820</v>
      </c>
    </row>
    <row r="389" spans="1:2" x14ac:dyDescent="0.25">
      <c r="A389" s="10" t="s">
        <v>20</v>
      </c>
      <c r="B389" s="10">
        <v>2038</v>
      </c>
    </row>
    <row r="390" spans="1:2" x14ac:dyDescent="0.25">
      <c r="A390" s="9" t="s">
        <v>20</v>
      </c>
      <c r="B390" s="9">
        <v>116</v>
      </c>
    </row>
    <row r="391" spans="1:2" x14ac:dyDescent="0.25">
      <c r="A391" s="10" t="s">
        <v>20</v>
      </c>
      <c r="B391" s="10">
        <v>1345</v>
      </c>
    </row>
    <row r="392" spans="1:2" x14ac:dyDescent="0.25">
      <c r="A392" s="9" t="s">
        <v>20</v>
      </c>
      <c r="B392" s="9">
        <v>168</v>
      </c>
    </row>
    <row r="393" spans="1:2" x14ac:dyDescent="0.25">
      <c r="A393" s="10" t="s">
        <v>20</v>
      </c>
      <c r="B393" s="10">
        <v>137</v>
      </c>
    </row>
    <row r="394" spans="1:2" x14ac:dyDescent="0.25">
      <c r="A394" s="9" t="s">
        <v>20</v>
      </c>
      <c r="B394" s="9">
        <v>186</v>
      </c>
    </row>
    <row r="395" spans="1:2" x14ac:dyDescent="0.25">
      <c r="A395" s="10" t="s">
        <v>20</v>
      </c>
      <c r="B395" s="10">
        <v>125</v>
      </c>
    </row>
    <row r="396" spans="1:2" x14ac:dyDescent="0.25">
      <c r="A396" s="9" t="s">
        <v>20</v>
      </c>
      <c r="B396" s="9">
        <v>202</v>
      </c>
    </row>
    <row r="397" spans="1:2" x14ac:dyDescent="0.25">
      <c r="A397" s="10" t="s">
        <v>20</v>
      </c>
      <c r="B397" s="10">
        <v>103</v>
      </c>
    </row>
    <row r="398" spans="1:2" x14ac:dyDescent="0.25">
      <c r="A398" s="9" t="s">
        <v>20</v>
      </c>
      <c r="B398" s="9">
        <v>1785</v>
      </c>
    </row>
    <row r="399" spans="1:2" x14ac:dyDescent="0.25">
      <c r="A399" s="10" t="s">
        <v>20</v>
      </c>
      <c r="B399" s="10">
        <v>157</v>
      </c>
    </row>
    <row r="400" spans="1:2" x14ac:dyDescent="0.25">
      <c r="A400" s="9" t="s">
        <v>20</v>
      </c>
      <c r="B400" s="9">
        <v>555</v>
      </c>
    </row>
    <row r="401" spans="1:2" x14ac:dyDescent="0.25">
      <c r="A401" s="10" t="s">
        <v>20</v>
      </c>
      <c r="B401" s="10">
        <v>297</v>
      </c>
    </row>
    <row r="402" spans="1:2" x14ac:dyDescent="0.25">
      <c r="A402" s="9" t="s">
        <v>20</v>
      </c>
      <c r="B402" s="9">
        <v>123</v>
      </c>
    </row>
    <row r="403" spans="1:2" x14ac:dyDescent="0.25">
      <c r="A403" s="10" t="s">
        <v>20</v>
      </c>
      <c r="B403" s="10">
        <v>3036</v>
      </c>
    </row>
    <row r="404" spans="1:2" x14ac:dyDescent="0.25">
      <c r="A404" s="9" t="s">
        <v>20</v>
      </c>
      <c r="B404" s="9">
        <v>144</v>
      </c>
    </row>
    <row r="405" spans="1:2" x14ac:dyDescent="0.25">
      <c r="A405" s="10" t="s">
        <v>20</v>
      </c>
      <c r="B405" s="10">
        <v>121</v>
      </c>
    </row>
    <row r="406" spans="1:2" x14ac:dyDescent="0.25">
      <c r="A406" s="9" t="s">
        <v>20</v>
      </c>
      <c r="B406" s="9">
        <v>181</v>
      </c>
    </row>
    <row r="407" spans="1:2" x14ac:dyDescent="0.25">
      <c r="A407" s="10" t="s">
        <v>20</v>
      </c>
      <c r="B407" s="10">
        <v>122</v>
      </c>
    </row>
    <row r="408" spans="1:2" x14ac:dyDescent="0.25">
      <c r="A408" s="9" t="s">
        <v>20</v>
      </c>
      <c r="B408" s="9">
        <v>1071</v>
      </c>
    </row>
    <row r="409" spans="1:2" x14ac:dyDescent="0.25">
      <c r="A409" s="10" t="s">
        <v>20</v>
      </c>
      <c r="B409" s="10">
        <v>980</v>
      </c>
    </row>
    <row r="410" spans="1:2" x14ac:dyDescent="0.25">
      <c r="A410" s="9" t="s">
        <v>20</v>
      </c>
      <c r="B410" s="9">
        <v>536</v>
      </c>
    </row>
    <row r="411" spans="1:2" x14ac:dyDescent="0.25">
      <c r="A411" s="10" t="s">
        <v>20</v>
      </c>
      <c r="B411" s="10">
        <v>1991</v>
      </c>
    </row>
    <row r="412" spans="1:2" x14ac:dyDescent="0.25">
      <c r="A412" s="9" t="s">
        <v>20</v>
      </c>
      <c r="B412" s="9">
        <v>180</v>
      </c>
    </row>
    <row r="413" spans="1:2" x14ac:dyDescent="0.25">
      <c r="A413" s="10" t="s">
        <v>20</v>
      </c>
      <c r="B413" s="10">
        <v>130</v>
      </c>
    </row>
    <row r="414" spans="1:2" x14ac:dyDescent="0.25">
      <c r="A414" s="9" t="s">
        <v>20</v>
      </c>
      <c r="B414" s="9">
        <v>122</v>
      </c>
    </row>
    <row r="415" spans="1:2" x14ac:dyDescent="0.25">
      <c r="A415" s="10" t="s">
        <v>20</v>
      </c>
      <c r="B415" s="10">
        <v>140</v>
      </c>
    </row>
    <row r="416" spans="1:2" x14ac:dyDescent="0.25">
      <c r="A416" s="9" t="s">
        <v>20</v>
      </c>
      <c r="B416" s="9">
        <v>3388</v>
      </c>
    </row>
    <row r="417" spans="1:2" x14ac:dyDescent="0.25">
      <c r="A417" s="10" t="s">
        <v>20</v>
      </c>
      <c r="B417" s="10">
        <v>280</v>
      </c>
    </row>
    <row r="418" spans="1:2" x14ac:dyDescent="0.25">
      <c r="A418" s="9" t="s">
        <v>20</v>
      </c>
      <c r="B418" s="9">
        <v>366</v>
      </c>
    </row>
    <row r="419" spans="1:2" x14ac:dyDescent="0.25">
      <c r="A419" s="10" t="s">
        <v>20</v>
      </c>
      <c r="B419" s="10">
        <v>270</v>
      </c>
    </row>
    <row r="420" spans="1:2" x14ac:dyDescent="0.25">
      <c r="A420" s="9" t="s">
        <v>20</v>
      </c>
      <c r="B420" s="9">
        <v>137</v>
      </c>
    </row>
    <row r="421" spans="1:2" x14ac:dyDescent="0.25">
      <c r="A421" s="10" t="s">
        <v>20</v>
      </c>
      <c r="B421" s="10">
        <v>3205</v>
      </c>
    </row>
    <row r="422" spans="1:2" x14ac:dyDescent="0.25">
      <c r="A422" s="9" t="s">
        <v>20</v>
      </c>
      <c r="B422" s="9">
        <v>288</v>
      </c>
    </row>
    <row r="423" spans="1:2" x14ac:dyDescent="0.25">
      <c r="A423" s="10" t="s">
        <v>20</v>
      </c>
      <c r="B423" s="10">
        <v>148</v>
      </c>
    </row>
    <row r="424" spans="1:2" x14ac:dyDescent="0.25">
      <c r="A424" s="9" t="s">
        <v>20</v>
      </c>
      <c r="B424" s="9">
        <v>114</v>
      </c>
    </row>
    <row r="425" spans="1:2" x14ac:dyDescent="0.25">
      <c r="A425" s="10" t="s">
        <v>20</v>
      </c>
      <c r="B425" s="10">
        <v>1518</v>
      </c>
    </row>
    <row r="426" spans="1:2" x14ac:dyDescent="0.25">
      <c r="A426" s="9" t="s">
        <v>20</v>
      </c>
      <c r="B426" s="9">
        <v>166</v>
      </c>
    </row>
    <row r="427" spans="1:2" x14ac:dyDescent="0.25">
      <c r="A427" s="10" t="s">
        <v>20</v>
      </c>
      <c r="B427" s="10">
        <v>100</v>
      </c>
    </row>
    <row r="428" spans="1:2" x14ac:dyDescent="0.25">
      <c r="A428" s="9" t="s">
        <v>20</v>
      </c>
      <c r="B428" s="9">
        <v>235</v>
      </c>
    </row>
    <row r="429" spans="1:2" x14ac:dyDescent="0.25">
      <c r="A429" s="10" t="s">
        <v>20</v>
      </c>
      <c r="B429" s="10">
        <v>148</v>
      </c>
    </row>
    <row r="430" spans="1:2" x14ac:dyDescent="0.25">
      <c r="A430" s="9" t="s">
        <v>20</v>
      </c>
      <c r="B430" s="9">
        <v>198</v>
      </c>
    </row>
    <row r="431" spans="1:2" x14ac:dyDescent="0.25">
      <c r="A431" s="10" t="s">
        <v>20</v>
      </c>
      <c r="B431" s="10">
        <v>150</v>
      </c>
    </row>
    <row r="432" spans="1:2" x14ac:dyDescent="0.25">
      <c r="A432" s="9" t="s">
        <v>20</v>
      </c>
      <c r="B432" s="9">
        <v>216</v>
      </c>
    </row>
    <row r="433" spans="1:2" x14ac:dyDescent="0.25">
      <c r="A433" s="10" t="s">
        <v>20</v>
      </c>
      <c r="B433" s="10">
        <v>5139</v>
      </c>
    </row>
    <row r="434" spans="1:2" x14ac:dyDescent="0.25">
      <c r="A434" s="9" t="s">
        <v>20</v>
      </c>
      <c r="B434" s="9">
        <v>2353</v>
      </c>
    </row>
    <row r="435" spans="1:2" x14ac:dyDescent="0.25">
      <c r="A435" s="10" t="s">
        <v>20</v>
      </c>
      <c r="B435" s="10">
        <v>78</v>
      </c>
    </row>
    <row r="436" spans="1:2" x14ac:dyDescent="0.25">
      <c r="A436" s="9" t="s">
        <v>20</v>
      </c>
      <c r="B436" s="9">
        <v>174</v>
      </c>
    </row>
    <row r="437" spans="1:2" x14ac:dyDescent="0.25">
      <c r="A437" s="10" t="s">
        <v>20</v>
      </c>
      <c r="B437" s="10">
        <v>164</v>
      </c>
    </row>
    <row r="438" spans="1:2" x14ac:dyDescent="0.25">
      <c r="A438" s="9" t="s">
        <v>20</v>
      </c>
      <c r="B438" s="9">
        <v>161</v>
      </c>
    </row>
    <row r="439" spans="1:2" x14ac:dyDescent="0.25">
      <c r="A439" s="10" t="s">
        <v>20</v>
      </c>
      <c r="B439" s="10">
        <v>138</v>
      </c>
    </row>
    <row r="440" spans="1:2" x14ac:dyDescent="0.25">
      <c r="A440" s="9" t="s">
        <v>20</v>
      </c>
      <c r="B440" s="9">
        <v>3308</v>
      </c>
    </row>
    <row r="441" spans="1:2" x14ac:dyDescent="0.25">
      <c r="A441" s="10" t="s">
        <v>20</v>
      </c>
      <c r="B441" s="10">
        <v>127</v>
      </c>
    </row>
    <row r="442" spans="1:2" x14ac:dyDescent="0.25">
      <c r="A442" s="9" t="s">
        <v>20</v>
      </c>
      <c r="B442" s="9">
        <v>207</v>
      </c>
    </row>
    <row r="443" spans="1:2" x14ac:dyDescent="0.25">
      <c r="A443" s="10" t="s">
        <v>20</v>
      </c>
      <c r="B443" s="10">
        <v>181</v>
      </c>
    </row>
    <row r="444" spans="1:2" x14ac:dyDescent="0.25">
      <c r="A444" s="9" t="s">
        <v>20</v>
      </c>
      <c r="B444" s="9">
        <v>110</v>
      </c>
    </row>
    <row r="445" spans="1:2" x14ac:dyDescent="0.25">
      <c r="A445" s="10" t="s">
        <v>20</v>
      </c>
      <c r="B445" s="10">
        <v>185</v>
      </c>
    </row>
    <row r="446" spans="1:2" x14ac:dyDescent="0.25">
      <c r="A446" s="9" t="s">
        <v>20</v>
      </c>
      <c r="B446" s="9">
        <v>121</v>
      </c>
    </row>
    <row r="447" spans="1:2" x14ac:dyDescent="0.25">
      <c r="A447" s="10" t="s">
        <v>20</v>
      </c>
      <c r="B447" s="10">
        <v>106</v>
      </c>
    </row>
    <row r="448" spans="1:2" x14ac:dyDescent="0.25">
      <c r="A448" s="9" t="s">
        <v>20</v>
      </c>
      <c r="B448" s="9">
        <v>142</v>
      </c>
    </row>
    <row r="449" spans="1:2" x14ac:dyDescent="0.25">
      <c r="A449" s="10" t="s">
        <v>20</v>
      </c>
      <c r="B449" s="10">
        <v>233</v>
      </c>
    </row>
    <row r="450" spans="1:2" x14ac:dyDescent="0.25">
      <c r="A450" s="9" t="s">
        <v>20</v>
      </c>
      <c r="B450" s="9">
        <v>218</v>
      </c>
    </row>
    <row r="451" spans="1:2" x14ac:dyDescent="0.25">
      <c r="A451" s="10" t="s">
        <v>20</v>
      </c>
      <c r="B451" s="10">
        <v>76</v>
      </c>
    </row>
    <row r="452" spans="1:2" x14ac:dyDescent="0.25">
      <c r="A452" s="9" t="s">
        <v>20</v>
      </c>
      <c r="B452" s="9">
        <v>43</v>
      </c>
    </row>
    <row r="453" spans="1:2" x14ac:dyDescent="0.25">
      <c r="A453" s="10" t="s">
        <v>20</v>
      </c>
      <c r="B453" s="10">
        <v>221</v>
      </c>
    </row>
    <row r="454" spans="1:2" x14ac:dyDescent="0.25">
      <c r="A454" s="9" t="s">
        <v>20</v>
      </c>
      <c r="B454" s="9">
        <v>2805</v>
      </c>
    </row>
    <row r="455" spans="1:2" x14ac:dyDescent="0.25">
      <c r="A455" s="10" t="s">
        <v>20</v>
      </c>
      <c r="B455" s="10">
        <v>68</v>
      </c>
    </row>
    <row r="456" spans="1:2" x14ac:dyDescent="0.25">
      <c r="A456" s="9" t="s">
        <v>20</v>
      </c>
      <c r="B456" s="9">
        <v>183</v>
      </c>
    </row>
    <row r="457" spans="1:2" x14ac:dyDescent="0.25">
      <c r="A457" s="10" t="s">
        <v>20</v>
      </c>
      <c r="B457" s="10">
        <v>133</v>
      </c>
    </row>
    <row r="458" spans="1:2" x14ac:dyDescent="0.25">
      <c r="A458" s="9" t="s">
        <v>20</v>
      </c>
      <c r="B458" s="9">
        <v>2489</v>
      </c>
    </row>
    <row r="459" spans="1:2" x14ac:dyDescent="0.25">
      <c r="A459" s="10" t="s">
        <v>20</v>
      </c>
      <c r="B459" s="10">
        <v>69</v>
      </c>
    </row>
    <row r="460" spans="1:2" x14ac:dyDescent="0.25">
      <c r="A460" s="9" t="s">
        <v>20</v>
      </c>
      <c r="B460" s="9">
        <v>279</v>
      </c>
    </row>
    <row r="461" spans="1:2" x14ac:dyDescent="0.25">
      <c r="A461" s="10" t="s">
        <v>20</v>
      </c>
      <c r="B461" s="10">
        <v>210</v>
      </c>
    </row>
    <row r="462" spans="1:2" x14ac:dyDescent="0.25">
      <c r="A462" s="9" t="s">
        <v>20</v>
      </c>
      <c r="B462" s="9">
        <v>2100</v>
      </c>
    </row>
    <row r="463" spans="1:2" x14ac:dyDescent="0.25">
      <c r="A463" s="10" t="s">
        <v>20</v>
      </c>
      <c r="B463" s="10">
        <v>252</v>
      </c>
    </row>
    <row r="464" spans="1:2" x14ac:dyDescent="0.25">
      <c r="A464" s="9" t="s">
        <v>20</v>
      </c>
      <c r="B464" s="9">
        <v>1280</v>
      </c>
    </row>
    <row r="465" spans="1:2" x14ac:dyDescent="0.25">
      <c r="A465" s="10" t="s">
        <v>20</v>
      </c>
      <c r="B465" s="10">
        <v>157</v>
      </c>
    </row>
    <row r="466" spans="1:2" x14ac:dyDescent="0.25">
      <c r="A466" s="9" t="s">
        <v>20</v>
      </c>
      <c r="B466" s="9">
        <v>194</v>
      </c>
    </row>
    <row r="467" spans="1:2" x14ac:dyDescent="0.25">
      <c r="A467" s="10" t="s">
        <v>20</v>
      </c>
      <c r="B467" s="10">
        <v>82</v>
      </c>
    </row>
    <row r="468" spans="1:2" x14ac:dyDescent="0.25">
      <c r="A468" s="9" t="s">
        <v>20</v>
      </c>
      <c r="B468" s="9">
        <v>4233</v>
      </c>
    </row>
    <row r="469" spans="1:2" x14ac:dyDescent="0.25">
      <c r="A469" s="10" t="s">
        <v>20</v>
      </c>
      <c r="B469" s="10">
        <v>1297</v>
      </c>
    </row>
    <row r="470" spans="1:2" x14ac:dyDescent="0.25">
      <c r="A470" s="9" t="s">
        <v>20</v>
      </c>
      <c r="B470" s="9">
        <v>165</v>
      </c>
    </row>
    <row r="471" spans="1:2" x14ac:dyDescent="0.25">
      <c r="A471" s="10" t="s">
        <v>20</v>
      </c>
      <c r="B471" s="10">
        <v>119</v>
      </c>
    </row>
    <row r="472" spans="1:2" x14ac:dyDescent="0.25">
      <c r="A472" s="9" t="s">
        <v>20</v>
      </c>
      <c r="B472" s="9">
        <v>1797</v>
      </c>
    </row>
    <row r="473" spans="1:2" x14ac:dyDescent="0.25">
      <c r="A473" s="10" t="s">
        <v>20</v>
      </c>
      <c r="B473" s="10">
        <v>261</v>
      </c>
    </row>
    <row r="474" spans="1:2" x14ac:dyDescent="0.25">
      <c r="A474" s="9" t="s">
        <v>20</v>
      </c>
      <c r="B474" s="9">
        <v>157</v>
      </c>
    </row>
    <row r="475" spans="1:2" x14ac:dyDescent="0.25">
      <c r="A475" s="10" t="s">
        <v>20</v>
      </c>
      <c r="B475" s="10">
        <v>3533</v>
      </c>
    </row>
    <row r="476" spans="1:2" x14ac:dyDescent="0.25">
      <c r="A476" s="9" t="s">
        <v>20</v>
      </c>
      <c r="B476" s="9">
        <v>155</v>
      </c>
    </row>
    <row r="477" spans="1:2" x14ac:dyDescent="0.25">
      <c r="A477" s="10" t="s">
        <v>20</v>
      </c>
      <c r="B477" s="10">
        <v>132</v>
      </c>
    </row>
    <row r="478" spans="1:2" x14ac:dyDescent="0.25">
      <c r="A478" s="9" t="s">
        <v>20</v>
      </c>
      <c r="B478" s="9">
        <v>1354</v>
      </c>
    </row>
    <row r="479" spans="1:2" x14ac:dyDescent="0.25">
      <c r="A479" s="10" t="s">
        <v>20</v>
      </c>
      <c r="B479" s="10">
        <v>48</v>
      </c>
    </row>
    <row r="480" spans="1:2" x14ac:dyDescent="0.25">
      <c r="A480" s="9" t="s">
        <v>20</v>
      </c>
      <c r="B480" s="9">
        <v>110</v>
      </c>
    </row>
    <row r="481" spans="1:2" x14ac:dyDescent="0.25">
      <c r="A481" s="10" t="s">
        <v>20</v>
      </c>
      <c r="B481" s="10">
        <v>172</v>
      </c>
    </row>
    <row r="482" spans="1:2" x14ac:dyDescent="0.25">
      <c r="A482" s="9" t="s">
        <v>20</v>
      </c>
      <c r="B482" s="9">
        <v>307</v>
      </c>
    </row>
    <row r="483" spans="1:2" x14ac:dyDescent="0.25">
      <c r="A483" s="10" t="s">
        <v>20</v>
      </c>
      <c r="B483" s="10">
        <v>160</v>
      </c>
    </row>
    <row r="484" spans="1:2" x14ac:dyDescent="0.25">
      <c r="A484" s="9" t="s">
        <v>20</v>
      </c>
      <c r="B484" s="9">
        <v>1467</v>
      </c>
    </row>
    <row r="485" spans="1:2" x14ac:dyDescent="0.25">
      <c r="A485" s="10" t="s">
        <v>20</v>
      </c>
      <c r="B485" s="10">
        <v>2662</v>
      </c>
    </row>
    <row r="486" spans="1:2" x14ac:dyDescent="0.25">
      <c r="A486" s="9" t="s">
        <v>20</v>
      </c>
      <c r="B486" s="9">
        <v>452</v>
      </c>
    </row>
    <row r="487" spans="1:2" x14ac:dyDescent="0.25">
      <c r="A487" s="10" t="s">
        <v>20</v>
      </c>
      <c r="B487" s="10">
        <v>158</v>
      </c>
    </row>
    <row r="488" spans="1:2" x14ac:dyDescent="0.25">
      <c r="A488" s="9" t="s">
        <v>20</v>
      </c>
      <c r="B488" s="9">
        <v>225</v>
      </c>
    </row>
    <row r="489" spans="1:2" x14ac:dyDescent="0.25">
      <c r="A489" s="10" t="s">
        <v>20</v>
      </c>
      <c r="B489" s="10">
        <v>65</v>
      </c>
    </row>
    <row r="490" spans="1:2" x14ac:dyDescent="0.25">
      <c r="A490" s="9" t="s">
        <v>20</v>
      </c>
      <c r="B490" s="9">
        <v>163</v>
      </c>
    </row>
    <row r="491" spans="1:2" x14ac:dyDescent="0.25">
      <c r="A491" s="10" t="s">
        <v>20</v>
      </c>
      <c r="B491" s="10">
        <v>85</v>
      </c>
    </row>
    <row r="492" spans="1:2" x14ac:dyDescent="0.25">
      <c r="A492" s="9" t="s">
        <v>20</v>
      </c>
      <c r="B492" s="9">
        <v>217</v>
      </c>
    </row>
    <row r="493" spans="1:2" x14ac:dyDescent="0.25">
      <c r="A493" s="10" t="s">
        <v>20</v>
      </c>
      <c r="B493" s="10">
        <v>150</v>
      </c>
    </row>
    <row r="494" spans="1:2" x14ac:dyDescent="0.25">
      <c r="A494" s="9" t="s">
        <v>20</v>
      </c>
      <c r="B494" s="9">
        <v>3272</v>
      </c>
    </row>
    <row r="495" spans="1:2" x14ac:dyDescent="0.25">
      <c r="A495" s="10" t="s">
        <v>20</v>
      </c>
      <c r="B495" s="10">
        <v>300</v>
      </c>
    </row>
    <row r="496" spans="1:2" x14ac:dyDescent="0.25">
      <c r="A496" s="9" t="s">
        <v>20</v>
      </c>
      <c r="B496" s="9">
        <v>126</v>
      </c>
    </row>
    <row r="497" spans="1:2" x14ac:dyDescent="0.25">
      <c r="A497" s="10" t="s">
        <v>20</v>
      </c>
      <c r="B497" s="10">
        <v>2320</v>
      </c>
    </row>
    <row r="498" spans="1:2" x14ac:dyDescent="0.25">
      <c r="A498" s="9" t="s">
        <v>20</v>
      </c>
      <c r="B498" s="9">
        <v>81</v>
      </c>
    </row>
    <row r="499" spans="1:2" x14ac:dyDescent="0.25">
      <c r="A499" s="10" t="s">
        <v>20</v>
      </c>
      <c r="B499" s="10">
        <v>1887</v>
      </c>
    </row>
    <row r="500" spans="1:2" x14ac:dyDescent="0.25">
      <c r="A500" s="9" t="s">
        <v>20</v>
      </c>
      <c r="B500" s="9">
        <v>4358</v>
      </c>
    </row>
    <row r="501" spans="1:2" x14ac:dyDescent="0.25">
      <c r="A501" s="10" t="s">
        <v>20</v>
      </c>
      <c r="B501" s="10">
        <v>53</v>
      </c>
    </row>
    <row r="502" spans="1:2" x14ac:dyDescent="0.25">
      <c r="A502" s="9" t="s">
        <v>20</v>
      </c>
      <c r="B502" s="9">
        <v>2414</v>
      </c>
    </row>
    <row r="503" spans="1:2" x14ac:dyDescent="0.25">
      <c r="A503" s="10" t="s">
        <v>20</v>
      </c>
      <c r="B503" s="10">
        <v>80</v>
      </c>
    </row>
    <row r="504" spans="1:2" x14ac:dyDescent="0.25">
      <c r="A504" s="9" t="s">
        <v>20</v>
      </c>
      <c r="B504" s="9">
        <v>193</v>
      </c>
    </row>
    <row r="505" spans="1:2" x14ac:dyDescent="0.25">
      <c r="A505" s="10" t="s">
        <v>20</v>
      </c>
      <c r="B505" s="10">
        <v>52</v>
      </c>
    </row>
    <row r="506" spans="1:2" x14ac:dyDescent="0.25">
      <c r="A506" s="9" t="s">
        <v>20</v>
      </c>
      <c r="B506" s="9">
        <v>290</v>
      </c>
    </row>
    <row r="507" spans="1:2" x14ac:dyDescent="0.25">
      <c r="A507" s="10" t="s">
        <v>20</v>
      </c>
      <c r="B507" s="10">
        <v>122</v>
      </c>
    </row>
    <row r="508" spans="1:2" x14ac:dyDescent="0.25">
      <c r="A508" s="9" t="s">
        <v>20</v>
      </c>
      <c r="B508" s="9">
        <v>1470</v>
      </c>
    </row>
    <row r="509" spans="1:2" x14ac:dyDescent="0.25">
      <c r="A509" s="10" t="s">
        <v>20</v>
      </c>
      <c r="B509" s="10">
        <v>165</v>
      </c>
    </row>
    <row r="510" spans="1:2" x14ac:dyDescent="0.25">
      <c r="A510" s="9" t="s">
        <v>20</v>
      </c>
      <c r="B510" s="9">
        <v>182</v>
      </c>
    </row>
    <row r="511" spans="1:2" x14ac:dyDescent="0.25">
      <c r="A511" s="10" t="s">
        <v>20</v>
      </c>
      <c r="B511" s="10">
        <v>199</v>
      </c>
    </row>
    <row r="512" spans="1:2" x14ac:dyDescent="0.25">
      <c r="A512" s="9" t="s">
        <v>20</v>
      </c>
      <c r="B512" s="9">
        <v>56</v>
      </c>
    </row>
    <row r="513" spans="1:2" x14ac:dyDescent="0.25">
      <c r="A513" s="10" t="s">
        <v>20</v>
      </c>
      <c r="B513" s="10">
        <v>1460</v>
      </c>
    </row>
    <row r="514" spans="1:2" x14ac:dyDescent="0.25">
      <c r="A514" s="9" t="s">
        <v>20</v>
      </c>
      <c r="B514" s="9">
        <v>123</v>
      </c>
    </row>
    <row r="515" spans="1:2" x14ac:dyDescent="0.25">
      <c r="A515" s="10" t="s">
        <v>20</v>
      </c>
      <c r="B515" s="10">
        <v>159</v>
      </c>
    </row>
    <row r="516" spans="1:2" x14ac:dyDescent="0.25">
      <c r="A516" s="9" t="s">
        <v>20</v>
      </c>
      <c r="B516" s="9">
        <v>110</v>
      </c>
    </row>
    <row r="517" spans="1:2" x14ac:dyDescent="0.25">
      <c r="A517" s="10" t="s">
        <v>20</v>
      </c>
      <c r="B517" s="10">
        <v>236</v>
      </c>
    </row>
    <row r="518" spans="1:2" x14ac:dyDescent="0.25">
      <c r="A518" s="9" t="s">
        <v>20</v>
      </c>
      <c r="B518" s="9">
        <v>191</v>
      </c>
    </row>
    <row r="519" spans="1:2" x14ac:dyDescent="0.25">
      <c r="A519" s="10" t="s">
        <v>20</v>
      </c>
      <c r="B519" s="10">
        <v>3934</v>
      </c>
    </row>
    <row r="520" spans="1:2" x14ac:dyDescent="0.25">
      <c r="A520" s="9" t="s">
        <v>20</v>
      </c>
      <c r="B520" s="9">
        <v>80</v>
      </c>
    </row>
    <row r="521" spans="1:2" x14ac:dyDescent="0.25">
      <c r="A521" s="10" t="s">
        <v>20</v>
      </c>
      <c r="B521" s="10">
        <v>462</v>
      </c>
    </row>
    <row r="522" spans="1:2" x14ac:dyDescent="0.25">
      <c r="A522" s="9" t="s">
        <v>20</v>
      </c>
      <c r="B522" s="9">
        <v>179</v>
      </c>
    </row>
    <row r="523" spans="1:2" x14ac:dyDescent="0.25">
      <c r="A523" s="10" t="s">
        <v>20</v>
      </c>
      <c r="B523" s="10">
        <v>1866</v>
      </c>
    </row>
    <row r="524" spans="1:2" x14ac:dyDescent="0.25">
      <c r="A524" s="9" t="s">
        <v>20</v>
      </c>
      <c r="B524" s="9">
        <v>156</v>
      </c>
    </row>
    <row r="525" spans="1:2" x14ac:dyDescent="0.25">
      <c r="A525" s="10" t="s">
        <v>20</v>
      </c>
      <c r="B525" s="10">
        <v>255</v>
      </c>
    </row>
    <row r="526" spans="1:2" x14ac:dyDescent="0.25">
      <c r="A526" s="9" t="s">
        <v>20</v>
      </c>
      <c r="B526" s="9">
        <v>2261</v>
      </c>
    </row>
    <row r="527" spans="1:2" x14ac:dyDescent="0.25">
      <c r="A527" s="10" t="s">
        <v>20</v>
      </c>
      <c r="B527" s="10">
        <v>40</v>
      </c>
    </row>
    <row r="528" spans="1:2" x14ac:dyDescent="0.25">
      <c r="A528" s="9" t="s">
        <v>20</v>
      </c>
      <c r="B528" s="9">
        <v>2289</v>
      </c>
    </row>
    <row r="529" spans="1:2" x14ac:dyDescent="0.25">
      <c r="A529" s="10" t="s">
        <v>20</v>
      </c>
      <c r="B529" s="10">
        <v>65</v>
      </c>
    </row>
    <row r="530" spans="1:2" x14ac:dyDescent="0.25">
      <c r="A530" s="9" t="s">
        <v>20</v>
      </c>
      <c r="B530" s="9">
        <v>3777</v>
      </c>
    </row>
    <row r="531" spans="1:2" x14ac:dyDescent="0.25">
      <c r="A531" s="10" t="s">
        <v>20</v>
      </c>
      <c r="B531" s="10">
        <v>184</v>
      </c>
    </row>
    <row r="532" spans="1:2" x14ac:dyDescent="0.25">
      <c r="A532" s="9" t="s">
        <v>20</v>
      </c>
      <c r="B532" s="9">
        <v>85</v>
      </c>
    </row>
    <row r="533" spans="1:2" x14ac:dyDescent="0.25">
      <c r="A533" s="10" t="s">
        <v>20</v>
      </c>
      <c r="B533" s="10">
        <v>144</v>
      </c>
    </row>
    <row r="534" spans="1:2" x14ac:dyDescent="0.25">
      <c r="A534" s="9" t="s">
        <v>20</v>
      </c>
      <c r="B534" s="9">
        <v>1902</v>
      </c>
    </row>
    <row r="535" spans="1:2" x14ac:dyDescent="0.25">
      <c r="A535" s="10" t="s">
        <v>20</v>
      </c>
      <c r="B535" s="10">
        <v>105</v>
      </c>
    </row>
    <row r="536" spans="1:2" x14ac:dyDescent="0.25">
      <c r="A536" s="9" t="s">
        <v>20</v>
      </c>
      <c r="B536" s="9">
        <v>132</v>
      </c>
    </row>
    <row r="537" spans="1:2" x14ac:dyDescent="0.25">
      <c r="A537" s="10" t="s">
        <v>20</v>
      </c>
      <c r="B537" s="10">
        <v>96</v>
      </c>
    </row>
    <row r="538" spans="1:2" x14ac:dyDescent="0.25">
      <c r="A538" s="9" t="s">
        <v>20</v>
      </c>
      <c r="B538" s="9">
        <v>114</v>
      </c>
    </row>
    <row r="539" spans="1:2" x14ac:dyDescent="0.25">
      <c r="A539" s="10" t="s">
        <v>20</v>
      </c>
      <c r="B539" s="10">
        <v>203</v>
      </c>
    </row>
    <row r="540" spans="1:2" x14ac:dyDescent="0.25">
      <c r="A540" s="9" t="s">
        <v>20</v>
      </c>
      <c r="B540" s="9">
        <v>1559</v>
      </c>
    </row>
    <row r="541" spans="1:2" x14ac:dyDescent="0.25">
      <c r="A541" s="10" t="s">
        <v>20</v>
      </c>
      <c r="B541" s="10">
        <v>1548</v>
      </c>
    </row>
    <row r="542" spans="1:2" x14ac:dyDescent="0.25">
      <c r="A542" s="9" t="s">
        <v>20</v>
      </c>
      <c r="B542" s="9">
        <v>80</v>
      </c>
    </row>
    <row r="543" spans="1:2" x14ac:dyDescent="0.25">
      <c r="A543" s="10" t="s">
        <v>20</v>
      </c>
      <c r="B543" s="10">
        <v>131</v>
      </c>
    </row>
    <row r="544" spans="1:2" x14ac:dyDescent="0.25">
      <c r="A544" s="9" t="s">
        <v>20</v>
      </c>
      <c r="B544" s="9">
        <v>112</v>
      </c>
    </row>
    <row r="545" spans="1:2" x14ac:dyDescent="0.25">
      <c r="A545" s="10" t="s">
        <v>20</v>
      </c>
      <c r="B545" s="10">
        <v>155</v>
      </c>
    </row>
    <row r="546" spans="1:2" x14ac:dyDescent="0.25">
      <c r="A546" s="9" t="s">
        <v>20</v>
      </c>
      <c r="B546" s="9">
        <v>266</v>
      </c>
    </row>
    <row r="547" spans="1:2" x14ac:dyDescent="0.25">
      <c r="A547" s="10" t="s">
        <v>20</v>
      </c>
      <c r="B547" s="10">
        <v>155</v>
      </c>
    </row>
    <row r="548" spans="1:2" x14ac:dyDescent="0.25">
      <c r="A548" s="9" t="s">
        <v>20</v>
      </c>
      <c r="B548" s="9">
        <v>207</v>
      </c>
    </row>
    <row r="549" spans="1:2" x14ac:dyDescent="0.25">
      <c r="A549" s="10" t="s">
        <v>20</v>
      </c>
      <c r="B549" s="10">
        <v>245</v>
      </c>
    </row>
    <row r="550" spans="1:2" x14ac:dyDescent="0.25">
      <c r="A550" s="9" t="s">
        <v>20</v>
      </c>
      <c r="B550" s="9">
        <v>1573</v>
      </c>
    </row>
    <row r="551" spans="1:2" x14ac:dyDescent="0.25">
      <c r="A551" s="10" t="s">
        <v>20</v>
      </c>
      <c r="B551" s="10">
        <v>114</v>
      </c>
    </row>
    <row r="552" spans="1:2" x14ac:dyDescent="0.25">
      <c r="A552" s="9" t="s">
        <v>20</v>
      </c>
      <c r="B552" s="9">
        <v>93</v>
      </c>
    </row>
    <row r="553" spans="1:2" x14ac:dyDescent="0.25">
      <c r="A553" s="10" t="s">
        <v>20</v>
      </c>
      <c r="B553" s="10">
        <v>1681</v>
      </c>
    </row>
    <row r="554" spans="1:2" x14ac:dyDescent="0.25">
      <c r="A554" s="9" t="s">
        <v>20</v>
      </c>
      <c r="B554" s="9">
        <v>32</v>
      </c>
    </row>
    <row r="555" spans="1:2" x14ac:dyDescent="0.25">
      <c r="A555" s="10" t="s">
        <v>20</v>
      </c>
      <c r="B555" s="10">
        <v>135</v>
      </c>
    </row>
    <row r="556" spans="1:2" x14ac:dyDescent="0.25">
      <c r="A556" s="9" t="s">
        <v>20</v>
      </c>
      <c r="B556" s="9">
        <v>140</v>
      </c>
    </row>
    <row r="557" spans="1:2" x14ac:dyDescent="0.25">
      <c r="A557" s="10" t="s">
        <v>20</v>
      </c>
      <c r="B557" s="10">
        <v>92</v>
      </c>
    </row>
    <row r="558" spans="1:2" x14ac:dyDescent="0.25">
      <c r="A558" s="9" t="s">
        <v>20</v>
      </c>
      <c r="B558" s="9">
        <v>1015</v>
      </c>
    </row>
    <row r="559" spans="1:2" x14ac:dyDescent="0.25">
      <c r="A559" s="10" t="s">
        <v>20</v>
      </c>
      <c r="B559" s="10">
        <v>323</v>
      </c>
    </row>
    <row r="560" spans="1:2" x14ac:dyDescent="0.25">
      <c r="A560" s="9" t="s">
        <v>20</v>
      </c>
      <c r="B560" s="9">
        <v>2326</v>
      </c>
    </row>
    <row r="561" spans="1:2" x14ac:dyDescent="0.25">
      <c r="A561" s="10" t="s">
        <v>20</v>
      </c>
      <c r="B561" s="10">
        <v>381</v>
      </c>
    </row>
    <row r="562" spans="1:2" x14ac:dyDescent="0.25">
      <c r="A562" s="9" t="s">
        <v>20</v>
      </c>
      <c r="B562" s="9">
        <v>480</v>
      </c>
    </row>
    <row r="563" spans="1:2" x14ac:dyDescent="0.25">
      <c r="A563" s="10" t="s">
        <v>20</v>
      </c>
      <c r="B563" s="10">
        <v>226</v>
      </c>
    </row>
    <row r="564" spans="1:2" x14ac:dyDescent="0.25">
      <c r="A564" s="9" t="s">
        <v>20</v>
      </c>
      <c r="B564" s="9">
        <v>241</v>
      </c>
    </row>
    <row r="565" spans="1:2" x14ac:dyDescent="0.25">
      <c r="A565" s="10" t="s">
        <v>20</v>
      </c>
      <c r="B565" s="10">
        <v>132</v>
      </c>
    </row>
    <row r="566" spans="1:2" x14ac:dyDescent="0.25">
      <c r="A566" s="11" t="s">
        <v>20</v>
      </c>
      <c r="B566" s="11">
        <v>2043</v>
      </c>
    </row>
  </sheetData>
  <mergeCells count="1">
    <mergeCell ref="G6:J6"/>
  </mergeCells>
  <conditionalFormatting sqref="A2:A566">
    <cfRule type="cellIs" dxfId="24" priority="10" operator="equal">
      <formula>"canceled"</formula>
    </cfRule>
    <cfRule type="cellIs" dxfId="23" priority="11" operator="equal">
      <formula>"live"</formula>
    </cfRule>
    <cfRule type="cellIs" dxfId="22" priority="12" operator="equal">
      <formula>"successful"</formula>
    </cfRule>
    <cfRule type="cellIs" dxfId="21" priority="13" operator="equal">
      <formula>"failed"</formula>
    </cfRule>
  </conditionalFormatting>
  <conditionalFormatting sqref="D2:D365">
    <cfRule type="cellIs" dxfId="12" priority="1" operator="equal">
      <formula>"canceled"</formula>
    </cfRule>
    <cfRule type="cellIs" dxfId="11" priority="2" operator="equal">
      <formula>"live"</formula>
    </cfRule>
    <cfRule type="cellIs" dxfId="10" priority="3" operator="equal">
      <formula>"successful"</formula>
    </cfRule>
    <cfRule type="cellIs" dxfId="9" priority="4" operator="equal">
      <formula>"failed"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Sub-Category</vt:lpstr>
      <vt:lpstr>Date Created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Faye Wallis</cp:lastModifiedBy>
  <dcterms:created xsi:type="dcterms:W3CDTF">2021-09-29T18:52:28Z</dcterms:created>
  <dcterms:modified xsi:type="dcterms:W3CDTF">2024-08-22T22:20:20Z</dcterms:modified>
</cp:coreProperties>
</file>