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data" sheetId="1" state="visible" r:id="rId2"/>
    <sheet name="Actual2Moving" sheetId="2" state="visible" r:id="rId3"/>
    <sheet name="SeasonalIndices" sheetId="3" state="visible" r:id="rId4"/>
    <sheet name="Deseasonalization" sheetId="4" state="visible" r:id="rId5"/>
    <sheet name="Trend" sheetId="5" state="visible" r:id="rId6"/>
    <sheet name="CyclicalVaria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<sst xmlns="http://schemas.openxmlformats.org/spreadsheetml/2006/main" count="180" uniqueCount="77">
  <si>
    <t xml:space="preserve">Quarterly Sales</t>
  </si>
  <si>
    <t xml:space="preserve">year</t>
  </si>
  <si>
    <t xml:space="preserve">Sales per quarter (x $ 10,000)</t>
  </si>
  <si>
    <t xml:space="preserve">I</t>
  </si>
  <si>
    <t xml:space="preserve">II</t>
  </si>
  <si>
    <t xml:space="preserve">III</t>
  </si>
  <si>
    <t xml:space="preserve">IV</t>
  </si>
  <si>
    <t xml:space="preserve">TASK 4</t>
  </si>
  <si>
    <t xml:space="preserve">Submitted by:</t>
  </si>
  <si>
    <t xml:space="preserve">Fayiz</t>
  </si>
  <si>
    <t xml:space="preserve">School of Mathematics and Statistics, University of Hyderabad.</t>
  </si>
  <si>
    <t xml:space="preserve">Year</t>
  </si>
  <si>
    <t xml:space="preserve">Quarter</t>
  </si>
  <si>
    <t xml:space="preserve">Actual sales</t>
  </si>
  <si>
    <t xml:space="preserve">4-quarter moving total</t>
  </si>
  <si>
    <t xml:space="preserve">4-quarter moving average</t>
  </si>
  <si>
    <t xml:space="preserve">4-quarter centered moving average</t>
  </si>
  <si>
    <t xml:space="preserve">Percentage of actual to moving average values</t>
  </si>
  <si>
    <t xml:space="preserve">Here we look into a smoothing technique which is used to remove fine grained variation </t>
  </si>
  <si>
    <t xml:space="preserve">between time steps. Moving average, one such technique, is used for time series analysis </t>
  </si>
  <si>
    <t xml:space="preserve">and forecasting. Centered moving average is one of the two types of moving averages.</t>
  </si>
  <si>
    <t xml:space="preserve">Smoothing of data is done to see a clearer signal. In order to identify the trend we can </t>
  </si>
  <si>
    <t xml:space="preserve">smooth out the seasonality of seasonal data. Smooting out is done to forecasts that use only one period.</t>
  </si>
  <si>
    <t xml:space="preserve"> However, the moving average method does not react to seasonal and cyclical effects.</t>
  </si>
  <si>
    <t xml:space="preserve"> It reflects historical data in a consistent way. Centering the moving averages are done </t>
  </si>
  <si>
    <t xml:space="preserve">to position the moving average at their central positions in time.  </t>
  </si>
  <si>
    <t xml:space="preserve">Percentage of the actual value to the moving average value for each quarter in the time series </t>
  </si>
  <si>
    <t xml:space="preserve">with a  4-quarter moving average entry. This step rfecovers the seasonal component for the quarters. </t>
  </si>
  <si>
    <t xml:space="preserve">Total of modified mean</t>
  </si>
  <si>
    <t xml:space="preserve">Adjusting factor</t>
  </si>
  <si>
    <t xml:space="preserve">A modified mean is calculated. This is done by discarding the highest and lowest values and finding the mean of </t>
  </si>
  <si>
    <t xml:space="preserve">Modified sum</t>
  </si>
  <si>
    <t xml:space="preserve">remaining values. Seasonal values we recovered on the previous sheet will have cyclical and irregular components still </t>
  </si>
  <si>
    <t xml:space="preserve">Modified mean</t>
  </si>
  <si>
    <t xml:space="preserve">remaining. They can be smoothed out by averaging the values after the elimination of highest and owest values in each </t>
  </si>
  <si>
    <t xml:space="preserve">quarter. Modified mean is an index of the seasonality component.</t>
  </si>
  <si>
    <t xml:space="preserve">We have four indices derived from the first table in this sheet. We should note that the base for an index is 100.</t>
  </si>
  <si>
    <t xml:space="preserve">Indices</t>
  </si>
  <si>
    <t xml:space="preserve">Seasonal indices</t>
  </si>
  <si>
    <t xml:space="preserve"> Hence the totalof four quarterly indices must be 400 with a mean of 100. The erroe can be rectified by multiplying </t>
  </si>
  <si>
    <t xml:space="preserve">each of the indices with an adjusting constant.  </t>
  </si>
  <si>
    <t xml:space="preserve">Adjusting constant = Desired sum of indices / Actual sum of indices</t>
  </si>
  <si>
    <t xml:space="preserve">After the multiplication we can see that the sum is very close to 400 as desired.</t>
  </si>
  <si>
    <t xml:space="preserve">Sum of seasonal indices</t>
  </si>
  <si>
    <t xml:space="preserve">Seasonal index/100</t>
  </si>
  <si>
    <t xml:space="preserve">Deseasonalized sales </t>
  </si>
  <si>
    <t xml:space="preserve">The seasonal indices we got from the previous sheet are used to remove the effects of seasonality from a time series. This process is </t>
  </si>
  <si>
    <t xml:space="preserve">called desesasonalising. Deseasonalising can be done by dividing each of te actual values in the series by the corresponding appropriate </t>
  </si>
  <si>
    <t xml:space="preserve">seasonal index. After the removal of seasonal effect, the remaining deseasonalised value reflect only the trend, cyclical and irregular </t>
  </si>
  <si>
    <t xml:space="preserve">components of the series. </t>
  </si>
  <si>
    <t xml:space="preserve">Deseasonalized sales (Y)</t>
  </si>
  <si>
    <t xml:space="preserve">Coding the time variable (1/2*x)</t>
  </si>
  <si>
    <t xml:space="preserve">x</t>
  </si>
  <si>
    <t xml:space="preserve">xY</t>
  </si>
  <si>
    <t xml:space="preserve">x2</t>
  </si>
  <si>
    <t xml:space="preserve">We are identifying the trend component in this table.</t>
  </si>
  <si>
    <t xml:space="preserve">After the seasonal variation is removed, we can cmpute a deseasonalised trend line which has to be used </t>
  </si>
  <si>
    <t xml:space="preserve">to project into the furture for forecasting. A trend line has to be developed to describe the components</t>
  </si>
  <si>
    <t xml:space="preserve"> of the time series. With the values from this table, equation for the trend can be found. We get the slope</t>
  </si>
  <si>
    <t xml:space="preserve"> and Y-intercept of the trend line.  </t>
  </si>
  <si>
    <t xml:space="preserve">b=( Sum of xY)/(Sum of x^2)</t>
  </si>
  <si>
    <t xml:space="preserve">We get b =</t>
  </si>
  <si>
    <t xml:space="preserve">=</t>
  </si>
  <si>
    <t xml:space="preserve">a= Mean of Y</t>
  </si>
  <si>
    <t xml:space="preserve">We got the appropriate trend line as Y =</t>
  </si>
  <si>
    <t xml:space="preserve">18 + 0.16x</t>
  </si>
  <si>
    <t xml:space="preserve">Sum</t>
  </si>
  <si>
    <t xml:space="preserve">Mean</t>
  </si>
  <si>
    <t xml:space="preserve">Y=a+bx</t>
  </si>
  <si>
    <t xml:space="preserve">Percent of trend</t>
  </si>
  <si>
    <t xml:space="preserve">With this table, we find the cyclical variation around te trend line. We have identified the seasonal </t>
  </si>
  <si>
    <t xml:space="preserve">and trend components of the timeseries as of now. The table is used to calculate cyclical variation </t>
  </si>
  <si>
    <t xml:space="preserve">using the residual method. Hence, we can say, the cyclical variation around the trend line is </t>
  </si>
  <si>
    <t xml:space="preserve">identified by measuring deseasonalised variation around the line. </t>
  </si>
  <si>
    <t xml:space="preserve">How to pedict using a time series?</t>
  </si>
  <si>
    <t xml:space="preserve">Determine the deseasonalized value for sales for the desired period.</t>
  </si>
  <si>
    <t xml:space="preserve">The initial estimate is now to be seasonalised.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</si>
</sst>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539062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2" t="s">
        <v>1</v>
      </c>
      <c r="C1" s="3" t="s">
        <v>2</v>
      </c>
      <c r="D1" s="3"/>
      <c r="E1" s="3"/>
      <c r="F1" s="3"/>
    </row>
    <row r="2" customFormat="false" ht="36" hidden="false" customHeight="false" outlineLevel="0" collapsed="false">
      <c r="A2" s="1"/>
      <c r="B2" s="2"/>
      <c r="C2" s="3" t="s">
        <v>3</v>
      </c>
      <c r="D2" s="3" t="s">
        <v>4</v>
      </c>
      <c r="E2" s="3" t="s">
        <v>5</v>
      </c>
      <c r="F2" s="3" t="s">
        <v>6</v>
      </c>
      <c r="I2" s="4" t="s">
        <v>7</v>
      </c>
    </row>
    <row r="3" customFormat="false" ht="15" hidden="false" customHeight="false" outlineLevel="0" collapsed="false">
      <c r="A3" s="1"/>
      <c r="B3" s="5" t="n">
        <v>1991</v>
      </c>
      <c r="C3" s="5" t="n">
        <v>16</v>
      </c>
      <c r="D3" s="5" t="n">
        <v>21</v>
      </c>
      <c r="E3" s="5" t="n">
        <v>9</v>
      </c>
      <c r="F3" s="5" t="n">
        <v>18</v>
      </c>
    </row>
    <row r="4" customFormat="false" ht="15" hidden="false" customHeight="false" outlineLevel="0" collapsed="false">
      <c r="A4" s="1"/>
      <c r="B4" s="5" t="n">
        <v>1992</v>
      </c>
      <c r="C4" s="5" t="n">
        <v>15</v>
      </c>
      <c r="D4" s="5" t="n">
        <v>20</v>
      </c>
      <c r="E4" s="5" t="n">
        <v>10</v>
      </c>
      <c r="F4" s="5" t="n">
        <v>18</v>
      </c>
      <c r="I4" s="0" t="s">
        <v>8</v>
      </c>
    </row>
    <row r="5" customFormat="false" ht="15" hidden="false" customHeight="false" outlineLevel="0" collapsed="false">
      <c r="A5" s="1"/>
      <c r="B5" s="5" t="n">
        <v>1993</v>
      </c>
      <c r="C5" s="5" t="n">
        <v>17</v>
      </c>
      <c r="D5" s="5" t="n">
        <v>24</v>
      </c>
      <c r="E5" s="5" t="n">
        <v>13</v>
      </c>
      <c r="F5" s="5" t="n">
        <v>22</v>
      </c>
      <c r="I5" s="0" t="s">
        <v>9</v>
      </c>
    </row>
    <row r="6" customFormat="false" ht="15" hidden="false" customHeight="false" outlineLevel="0" collapsed="false">
      <c r="A6" s="1"/>
      <c r="B6" s="5" t="n">
        <v>1994</v>
      </c>
      <c r="C6" s="5" t="n">
        <v>17</v>
      </c>
      <c r="D6" s="5" t="n">
        <v>25</v>
      </c>
      <c r="E6" s="5" t="n">
        <v>11</v>
      </c>
      <c r="F6" s="5" t="n">
        <v>21</v>
      </c>
      <c r="I6" s="0" t="s">
        <v>10</v>
      </c>
    </row>
    <row r="7" customFormat="false" ht="15" hidden="false" customHeight="false" outlineLevel="0" collapsed="false">
      <c r="A7" s="1"/>
      <c r="B7" s="5" t="n">
        <v>1995</v>
      </c>
      <c r="C7" s="5" t="n">
        <v>18</v>
      </c>
      <c r="D7" s="5" t="n">
        <v>26</v>
      </c>
      <c r="E7" s="5" t="n">
        <v>14</v>
      </c>
      <c r="F7" s="5" t="n">
        <v>25</v>
      </c>
    </row>
  </sheetData>
  <mergeCells count="3">
    <mergeCell ref="A1:A7"/>
    <mergeCell ref="B1:B2"/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B6" colorId="64" zoomScale="100" zoomScaleNormal="100" zoomScalePageLayoutView="100" workbookViewId="0">
      <selection pane="topLeft" activeCell="I17" activeCellId="0" sqref="I17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3.43"/>
    <col collapsed="false" customWidth="true" hidden="false" outlineLevel="0" max="5" min="5" style="0" width="16"/>
    <col collapsed="false" customWidth="true" hidden="false" outlineLevel="0" max="6" min="6" style="0" width="14.14"/>
    <col collapsed="false" customWidth="true" hidden="false" outlineLevel="0" max="7" min="7" style="0" width="14.43"/>
  </cols>
  <sheetData>
    <row r="1" customFormat="false" ht="60" hidden="false" customHeight="false" outlineLevel="0" collapsed="false">
      <c r="A1" s="6" t="s">
        <v>11</v>
      </c>
      <c r="B1" s="6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</row>
    <row r="2" customFormat="false" ht="15" hidden="false" customHeight="false" outlineLevel="0" collapsed="false">
      <c r="A2" s="5" t="n">
        <v>1991</v>
      </c>
      <c r="B2" s="5" t="s">
        <v>3</v>
      </c>
      <c r="C2" s="5" t="n">
        <v>16</v>
      </c>
      <c r="D2" s="5"/>
      <c r="E2" s="5"/>
      <c r="F2" s="5"/>
      <c r="G2" s="5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</row>
    <row r="4" customFormat="false" ht="15" hidden="false" customHeight="false" outlineLevel="0" collapsed="false">
      <c r="A4" s="5"/>
      <c r="B4" s="5" t="s">
        <v>4</v>
      </c>
      <c r="C4" s="5" t="n">
        <v>21</v>
      </c>
      <c r="D4" s="5"/>
      <c r="E4" s="5"/>
      <c r="F4" s="5"/>
      <c r="G4" s="5"/>
    </row>
    <row r="5" customFormat="false" ht="15" hidden="false" customHeight="false" outlineLevel="0" collapsed="false">
      <c r="A5" s="5"/>
      <c r="B5" s="5"/>
      <c r="C5" s="5"/>
      <c r="D5" s="5" t="n">
        <f aca="false">SUM(C2:C8)</f>
        <v>64</v>
      </c>
      <c r="E5" s="5" t="n">
        <f aca="false">D5/4</f>
        <v>16</v>
      </c>
      <c r="F5" s="5"/>
      <c r="G5" s="5"/>
    </row>
    <row r="6" customFormat="false" ht="15" hidden="false" customHeight="false" outlineLevel="0" collapsed="false">
      <c r="A6" s="5"/>
      <c r="B6" s="8" t="s">
        <v>5</v>
      </c>
      <c r="C6" s="8" t="n">
        <v>9</v>
      </c>
      <c r="D6" s="8"/>
      <c r="E6" s="8"/>
      <c r="F6" s="8" t="n">
        <f aca="false">(D5+D7)/8</f>
        <v>15.875</v>
      </c>
      <c r="G6" s="9" t="n">
        <f aca="false">(C6/F6)*100</f>
        <v>56.6929133858268</v>
      </c>
    </row>
    <row r="7" customFormat="false" ht="15" hidden="false" customHeight="false" outlineLevel="0" collapsed="false">
      <c r="A7" s="5"/>
      <c r="B7" s="5"/>
      <c r="C7" s="5"/>
      <c r="D7" s="5" t="n">
        <f aca="false">SUM(C4:C10)</f>
        <v>63</v>
      </c>
      <c r="E7" s="5" t="n">
        <f aca="false">D7/4</f>
        <v>15.75</v>
      </c>
      <c r="F7" s="10"/>
      <c r="G7" s="11"/>
    </row>
    <row r="8" customFormat="false" ht="15" hidden="false" customHeight="false" outlineLevel="0" collapsed="false">
      <c r="A8" s="5"/>
      <c r="B8" s="8" t="s">
        <v>6</v>
      </c>
      <c r="C8" s="8" t="n">
        <v>18</v>
      </c>
      <c r="D8" s="8"/>
      <c r="E8" s="8"/>
      <c r="F8" s="8" t="n">
        <f aca="false">(D7+D9)/8</f>
        <v>15.625</v>
      </c>
      <c r="G8" s="9" t="n">
        <f aca="false">(C8/F8)*100</f>
        <v>115.2</v>
      </c>
      <c r="I8" s="0" t="s">
        <v>18</v>
      </c>
    </row>
    <row r="9" customFormat="false" ht="15" hidden="false" customHeight="false" outlineLevel="0" collapsed="false">
      <c r="A9" s="5"/>
      <c r="B9" s="5"/>
      <c r="C9" s="5"/>
      <c r="D9" s="5" t="n">
        <f aca="false">SUM(C6:C12)</f>
        <v>62</v>
      </c>
      <c r="E9" s="5" t="n">
        <f aca="false">D9/4</f>
        <v>15.5</v>
      </c>
      <c r="F9" s="10"/>
      <c r="G9" s="11"/>
      <c r="I9" s="0" t="s">
        <v>19</v>
      </c>
    </row>
    <row r="10" customFormat="false" ht="15" hidden="false" customHeight="false" outlineLevel="0" collapsed="false">
      <c r="A10" s="8" t="n">
        <v>1992</v>
      </c>
      <c r="B10" s="8" t="s">
        <v>3</v>
      </c>
      <c r="C10" s="8" t="n">
        <v>15</v>
      </c>
      <c r="D10" s="8"/>
      <c r="E10" s="8"/>
      <c r="F10" s="8" t="n">
        <f aca="false">(D9+D11)/8</f>
        <v>15.625</v>
      </c>
      <c r="G10" s="9" t="n">
        <f aca="false">(C10/F10)*100</f>
        <v>96</v>
      </c>
      <c r="I10" s="0" t="s">
        <v>20</v>
      </c>
    </row>
    <row r="11" customFormat="false" ht="15" hidden="false" customHeight="false" outlineLevel="0" collapsed="false">
      <c r="A11" s="5"/>
      <c r="B11" s="5"/>
      <c r="C11" s="5"/>
      <c r="D11" s="5" t="n">
        <f aca="false">SUM(C8:C14)</f>
        <v>63</v>
      </c>
      <c r="E11" s="5" t="n">
        <f aca="false">D11/4</f>
        <v>15.75</v>
      </c>
      <c r="F11" s="10"/>
      <c r="G11" s="12"/>
      <c r="I11" s="0" t="s">
        <v>21</v>
      </c>
    </row>
    <row r="12" customFormat="false" ht="15" hidden="false" customHeight="false" outlineLevel="0" collapsed="false">
      <c r="A12" s="5"/>
      <c r="B12" s="8" t="s">
        <v>4</v>
      </c>
      <c r="C12" s="8" t="n">
        <v>20</v>
      </c>
      <c r="D12" s="8"/>
      <c r="E12" s="8"/>
      <c r="F12" s="8" t="n">
        <f aca="false">(D11+D13)/4</f>
        <v>31.5</v>
      </c>
      <c r="G12" s="9" t="n">
        <f aca="false">(C12/F12)*100</f>
        <v>63.4920634920635</v>
      </c>
      <c r="I12" s="0" t="s">
        <v>22</v>
      </c>
    </row>
    <row r="13" customFormat="false" ht="15" hidden="false" customHeight="false" outlineLevel="0" collapsed="false">
      <c r="A13" s="5"/>
      <c r="B13" s="5"/>
      <c r="C13" s="5"/>
      <c r="D13" s="5" t="n">
        <f aca="false">SUM(C10:C16)</f>
        <v>63</v>
      </c>
      <c r="E13" s="5" t="n">
        <f aca="false">D13/4</f>
        <v>15.75</v>
      </c>
      <c r="F13" s="10"/>
      <c r="G13" s="12"/>
      <c r="I13" s="0" t="s">
        <v>23</v>
      </c>
    </row>
    <row r="14" customFormat="false" ht="15" hidden="false" customHeight="false" outlineLevel="0" collapsed="false">
      <c r="A14" s="5"/>
      <c r="B14" s="8" t="s">
        <v>5</v>
      </c>
      <c r="C14" s="8" t="n">
        <v>10</v>
      </c>
      <c r="D14" s="8"/>
      <c r="E14" s="8"/>
      <c r="F14" s="8" t="n">
        <f aca="false">(D13+D15)/8</f>
        <v>16</v>
      </c>
      <c r="G14" s="9" t="n">
        <f aca="false">(C14/F14)*100</f>
        <v>62.5</v>
      </c>
      <c r="I14" s="0" t="s">
        <v>24</v>
      </c>
    </row>
    <row r="15" customFormat="false" ht="15" hidden="false" customHeight="false" outlineLevel="0" collapsed="false">
      <c r="A15" s="5"/>
      <c r="B15" s="5"/>
      <c r="C15" s="5"/>
      <c r="D15" s="5" t="n">
        <f aca="false">SUM(C12:C18)</f>
        <v>65</v>
      </c>
      <c r="E15" s="5" t="n">
        <f aca="false">D15/4</f>
        <v>16.25</v>
      </c>
      <c r="F15" s="10"/>
      <c r="G15" s="12"/>
      <c r="I15" s="0" t="s">
        <v>25</v>
      </c>
    </row>
    <row r="16" customFormat="false" ht="15" hidden="false" customHeight="false" outlineLevel="0" collapsed="false">
      <c r="A16" s="5"/>
      <c r="B16" s="8" t="s">
        <v>6</v>
      </c>
      <c r="C16" s="8" t="n">
        <v>18</v>
      </c>
      <c r="D16" s="8"/>
      <c r="E16" s="8"/>
      <c r="F16" s="8" t="n">
        <f aca="false">(D15+D17)/8</f>
        <v>16.75</v>
      </c>
      <c r="G16" s="9" t="n">
        <f aca="false">(C16/F16)*100</f>
        <v>107.462686567164</v>
      </c>
      <c r="I16" s="0" t="s">
        <v>26</v>
      </c>
    </row>
    <row r="17" customFormat="false" ht="15" hidden="false" customHeight="false" outlineLevel="0" collapsed="false">
      <c r="A17" s="5"/>
      <c r="B17" s="5"/>
      <c r="C17" s="5"/>
      <c r="D17" s="5" t="n">
        <f aca="false">SUM(C14:C20)</f>
        <v>69</v>
      </c>
      <c r="E17" s="5" t="n">
        <f aca="false">D17/4</f>
        <v>17.25</v>
      </c>
      <c r="F17" s="10"/>
      <c r="G17" s="12"/>
      <c r="I17" s="0" t="s">
        <v>27</v>
      </c>
    </row>
    <row r="18" customFormat="false" ht="15" hidden="false" customHeight="false" outlineLevel="0" collapsed="false">
      <c r="A18" s="8" t="n">
        <v>1993</v>
      </c>
      <c r="B18" s="8" t="s">
        <v>3</v>
      </c>
      <c r="C18" s="8" t="n">
        <v>17</v>
      </c>
      <c r="D18" s="8"/>
      <c r="E18" s="8"/>
      <c r="F18" s="8" t="n">
        <f aca="false">(D17+D19)/8</f>
        <v>17.625</v>
      </c>
      <c r="G18" s="9" t="n">
        <f aca="false">(C18/F18)*100</f>
        <v>96.4539007092199</v>
      </c>
    </row>
    <row r="19" customFormat="false" ht="15" hidden="false" customHeight="false" outlineLevel="0" collapsed="false">
      <c r="A19" s="5"/>
      <c r="B19" s="5"/>
      <c r="C19" s="5"/>
      <c r="D19" s="5" t="n">
        <f aca="false">SUM(C16:C22)</f>
        <v>72</v>
      </c>
      <c r="E19" s="5" t="n">
        <f aca="false">D19/4</f>
        <v>18</v>
      </c>
      <c r="F19" s="10"/>
      <c r="G19" s="12"/>
    </row>
    <row r="20" customFormat="false" ht="15" hidden="false" customHeight="false" outlineLevel="0" collapsed="false">
      <c r="A20" s="5"/>
      <c r="B20" s="8" t="s">
        <v>4</v>
      </c>
      <c r="C20" s="8" t="n">
        <v>24</v>
      </c>
      <c r="D20" s="8"/>
      <c r="E20" s="8"/>
      <c r="F20" s="8" t="n">
        <f aca="false">(D19+D21)/8</f>
        <v>18.5</v>
      </c>
      <c r="G20" s="9" t="n">
        <f aca="false">(C20/F20)*100</f>
        <v>129.72972972973</v>
      </c>
    </row>
    <row r="21" customFormat="false" ht="15" hidden="false" customHeight="false" outlineLevel="0" collapsed="false">
      <c r="A21" s="5"/>
      <c r="B21" s="5"/>
      <c r="C21" s="5"/>
      <c r="D21" s="5" t="n">
        <f aca="false">SUM(C18:C24)</f>
        <v>76</v>
      </c>
      <c r="E21" s="5" t="n">
        <f aca="false">D21/4</f>
        <v>19</v>
      </c>
      <c r="F21" s="10"/>
      <c r="G21" s="12"/>
    </row>
    <row r="22" customFormat="false" ht="15" hidden="false" customHeight="false" outlineLevel="0" collapsed="false">
      <c r="A22" s="5"/>
      <c r="B22" s="8" t="s">
        <v>5</v>
      </c>
      <c r="C22" s="8" t="n">
        <v>13</v>
      </c>
      <c r="D22" s="8"/>
      <c r="E22" s="8"/>
      <c r="F22" s="8" t="n">
        <f aca="false">(D21+D23)/8</f>
        <v>19</v>
      </c>
      <c r="G22" s="9" t="n">
        <f aca="false">(C22/F22)*100</f>
        <v>68.421052631579</v>
      </c>
    </row>
    <row r="23" customFormat="false" ht="15" hidden="false" customHeight="false" outlineLevel="0" collapsed="false">
      <c r="A23" s="5"/>
      <c r="B23" s="5"/>
      <c r="C23" s="5"/>
      <c r="D23" s="5" t="n">
        <f aca="false">SUM(C20:C26)</f>
        <v>76</v>
      </c>
      <c r="E23" s="5" t="n">
        <f aca="false">D23/4</f>
        <v>19</v>
      </c>
      <c r="F23" s="10"/>
      <c r="G23" s="12"/>
    </row>
    <row r="24" customFormat="false" ht="15" hidden="false" customHeight="false" outlineLevel="0" collapsed="false">
      <c r="A24" s="5"/>
      <c r="B24" s="8" t="s">
        <v>6</v>
      </c>
      <c r="C24" s="8" t="n">
        <v>22</v>
      </c>
      <c r="D24" s="8"/>
      <c r="E24" s="8"/>
      <c r="F24" s="8" t="n">
        <f aca="false">(D23+D25)/8</f>
        <v>19.125</v>
      </c>
      <c r="G24" s="9" t="n">
        <f aca="false">(C24/F24)*100</f>
        <v>115.032679738562</v>
      </c>
    </row>
    <row r="25" customFormat="false" ht="15" hidden="false" customHeight="false" outlineLevel="0" collapsed="false">
      <c r="A25" s="5"/>
      <c r="B25" s="5"/>
      <c r="C25" s="5"/>
      <c r="D25" s="5" t="n">
        <f aca="false">SUM(C22:C28)</f>
        <v>77</v>
      </c>
      <c r="E25" s="5" t="n">
        <f aca="false">D25/4</f>
        <v>19.25</v>
      </c>
      <c r="F25" s="10"/>
      <c r="G25" s="12"/>
    </row>
    <row r="26" customFormat="false" ht="15" hidden="false" customHeight="false" outlineLevel="0" collapsed="false">
      <c r="A26" s="8" t="n">
        <v>1994</v>
      </c>
      <c r="B26" s="8" t="s">
        <v>3</v>
      </c>
      <c r="C26" s="8" t="n">
        <v>17</v>
      </c>
      <c r="D26" s="8"/>
      <c r="E26" s="8"/>
      <c r="F26" s="8" t="n">
        <f aca="false">(D25+D27)/8</f>
        <v>19</v>
      </c>
      <c r="G26" s="9" t="n">
        <f aca="false">(C26/F26)*100</f>
        <v>89.4736842105263</v>
      </c>
    </row>
    <row r="27" customFormat="false" ht="15" hidden="false" customHeight="false" outlineLevel="0" collapsed="false">
      <c r="A27" s="5"/>
      <c r="B27" s="5"/>
      <c r="C27" s="5"/>
      <c r="D27" s="5" t="n">
        <f aca="false">SUM(C24:C30)</f>
        <v>75</v>
      </c>
      <c r="E27" s="5" t="n">
        <f aca="false">D27/4</f>
        <v>18.75</v>
      </c>
      <c r="F27" s="10"/>
      <c r="G27" s="12"/>
    </row>
    <row r="28" customFormat="false" ht="15" hidden="false" customHeight="false" outlineLevel="0" collapsed="false">
      <c r="A28" s="5"/>
      <c r="B28" s="8" t="s">
        <v>4</v>
      </c>
      <c r="C28" s="8" t="n">
        <v>25</v>
      </c>
      <c r="D28" s="8"/>
      <c r="E28" s="8"/>
      <c r="F28" s="8" t="n">
        <f aca="false">(D27+D29)/8</f>
        <v>18.625</v>
      </c>
      <c r="G28" s="9" t="n">
        <f aca="false">(C28/F28)*100</f>
        <v>134.228187919463</v>
      </c>
    </row>
    <row r="29" customFormat="false" ht="15" hidden="false" customHeight="false" outlineLevel="0" collapsed="false">
      <c r="A29" s="5"/>
      <c r="B29" s="5"/>
      <c r="C29" s="5"/>
      <c r="D29" s="5" t="n">
        <f aca="false">SUM(C26:C32)</f>
        <v>74</v>
      </c>
      <c r="E29" s="5" t="n">
        <f aca="false">D29/4</f>
        <v>18.5</v>
      </c>
      <c r="F29" s="10"/>
      <c r="G29" s="12"/>
    </row>
    <row r="30" customFormat="false" ht="15" hidden="false" customHeight="false" outlineLevel="0" collapsed="false">
      <c r="A30" s="5"/>
      <c r="B30" s="8" t="s">
        <v>5</v>
      </c>
      <c r="C30" s="8" t="n">
        <v>11</v>
      </c>
      <c r="D30" s="8"/>
      <c r="E30" s="8"/>
      <c r="F30" s="8" t="n">
        <f aca="false">(D29+D31)/8</f>
        <v>18.625</v>
      </c>
      <c r="G30" s="9" t="n">
        <f aca="false">(C30/F30)*100</f>
        <v>59.0604026845638</v>
      </c>
    </row>
    <row r="31" customFormat="false" ht="15" hidden="false" customHeight="false" outlineLevel="0" collapsed="false">
      <c r="A31" s="5"/>
      <c r="B31" s="5"/>
      <c r="C31" s="5"/>
      <c r="D31" s="5" t="n">
        <f aca="false">SUM(C28:C34)</f>
        <v>75</v>
      </c>
      <c r="E31" s="5" t="n">
        <f aca="false">D31/4</f>
        <v>18.75</v>
      </c>
      <c r="F31" s="10"/>
      <c r="G31" s="12"/>
    </row>
    <row r="32" customFormat="false" ht="15" hidden="false" customHeight="false" outlineLevel="0" collapsed="false">
      <c r="A32" s="5"/>
      <c r="B32" s="8" t="s">
        <v>6</v>
      </c>
      <c r="C32" s="8" t="n">
        <v>21</v>
      </c>
      <c r="D32" s="8"/>
      <c r="E32" s="8"/>
      <c r="F32" s="8" t="n">
        <f aca="false">(D31+D33)/8</f>
        <v>18.875</v>
      </c>
      <c r="G32" s="9" t="n">
        <f aca="false">(C32/F32)*100</f>
        <v>111.258278145695</v>
      </c>
    </row>
    <row r="33" customFormat="false" ht="15" hidden="false" customHeight="false" outlineLevel="0" collapsed="false">
      <c r="A33" s="5"/>
      <c r="B33" s="5"/>
      <c r="C33" s="5"/>
      <c r="D33" s="5" t="n">
        <f aca="false">SUM(C30:C36)</f>
        <v>76</v>
      </c>
      <c r="E33" s="5" t="n">
        <f aca="false">D33/4</f>
        <v>19</v>
      </c>
      <c r="F33" s="10"/>
      <c r="G33" s="12"/>
    </row>
    <row r="34" customFormat="false" ht="15" hidden="false" customHeight="false" outlineLevel="0" collapsed="false">
      <c r="A34" s="8" t="n">
        <v>1995</v>
      </c>
      <c r="B34" s="8" t="s">
        <v>3</v>
      </c>
      <c r="C34" s="8" t="n">
        <v>18</v>
      </c>
      <c r="D34" s="8"/>
      <c r="E34" s="8"/>
      <c r="F34" s="8" t="n">
        <f aca="false">(D33+D35)/8</f>
        <v>19.375</v>
      </c>
      <c r="G34" s="9" t="n">
        <f aca="false">(C34/F34)*100</f>
        <v>92.9032258064516</v>
      </c>
    </row>
    <row r="35" customFormat="false" ht="15" hidden="false" customHeight="false" outlineLevel="0" collapsed="false">
      <c r="A35" s="5"/>
      <c r="B35" s="5"/>
      <c r="C35" s="5"/>
      <c r="D35" s="5" t="n">
        <f aca="false">SUM(C32:C38)</f>
        <v>79</v>
      </c>
      <c r="E35" s="5" t="n">
        <f aca="false">D35/4</f>
        <v>19.75</v>
      </c>
      <c r="F35" s="10"/>
      <c r="G35" s="12"/>
    </row>
    <row r="36" customFormat="false" ht="15" hidden="false" customHeight="false" outlineLevel="0" collapsed="false">
      <c r="A36" s="5"/>
      <c r="B36" s="8" t="s">
        <v>4</v>
      </c>
      <c r="C36" s="8" t="n">
        <v>26</v>
      </c>
      <c r="D36" s="8"/>
      <c r="E36" s="8"/>
      <c r="F36" s="8" t="n">
        <f aca="false">(D35+D37)/8</f>
        <v>20.25</v>
      </c>
      <c r="G36" s="9" t="n">
        <f aca="false">(C36/F36)*100</f>
        <v>128.395061728395</v>
      </c>
    </row>
    <row r="37" customFormat="false" ht="15" hidden="false" customHeight="false" outlineLevel="0" collapsed="false">
      <c r="A37" s="5"/>
      <c r="B37" s="5"/>
      <c r="C37" s="5"/>
      <c r="D37" s="5" t="n">
        <f aca="false">SUM(C34:C40)</f>
        <v>83</v>
      </c>
      <c r="E37" s="5"/>
      <c r="F37" s="5"/>
      <c r="G37" s="5"/>
    </row>
    <row r="38" customFormat="false" ht="15" hidden="false" customHeight="false" outlineLevel="0" collapsed="false">
      <c r="A38" s="5"/>
      <c r="B38" s="5" t="s">
        <v>5</v>
      </c>
      <c r="C38" s="5" t="n">
        <v>14</v>
      </c>
      <c r="D38" s="5"/>
      <c r="E38" s="5"/>
      <c r="F38" s="5"/>
      <c r="G38" s="5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</row>
    <row r="40" customFormat="false" ht="15" hidden="false" customHeight="false" outlineLevel="0" collapsed="false">
      <c r="A40" s="5"/>
      <c r="B40" s="5" t="s">
        <v>6</v>
      </c>
      <c r="C40" s="5" t="n">
        <v>25</v>
      </c>
      <c r="D40" s="5"/>
      <c r="E40" s="5"/>
      <c r="F40" s="5"/>
      <c r="G4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85"/>
  </cols>
  <sheetData>
    <row r="1" customFormat="false" ht="45" hidden="false" customHeight="true" outlineLevel="0" collapsed="false">
      <c r="A1" s="3" t="s">
        <v>11</v>
      </c>
      <c r="B1" s="3" t="s">
        <v>12</v>
      </c>
      <c r="C1" s="3"/>
      <c r="D1" s="3"/>
      <c r="E1" s="3"/>
      <c r="G1" s="13" t="s">
        <v>28</v>
      </c>
      <c r="H1" s="13" t="s">
        <v>29</v>
      </c>
    </row>
    <row r="2" customFormat="false" ht="15" hidden="false" customHeight="false" outlineLevel="0" collapsed="false">
      <c r="A2" s="3"/>
      <c r="B2" s="5" t="s">
        <v>3</v>
      </c>
      <c r="C2" s="5" t="s">
        <v>4</v>
      </c>
      <c r="D2" s="5" t="s">
        <v>5</v>
      </c>
      <c r="E2" s="5" t="s">
        <v>6</v>
      </c>
      <c r="G2" s="13"/>
      <c r="H2" s="13"/>
    </row>
    <row r="3" customFormat="false" ht="15" hidden="false" customHeight="false" outlineLevel="0" collapsed="false">
      <c r="A3" s="5" t="n">
        <v>1991</v>
      </c>
      <c r="B3" s="5"/>
      <c r="C3" s="5"/>
      <c r="D3" s="14" t="n">
        <v>56.7</v>
      </c>
      <c r="E3" s="14" t="n">
        <v>115.2</v>
      </c>
      <c r="G3" s="13"/>
      <c r="H3" s="13"/>
    </row>
    <row r="4" customFormat="false" ht="15" hidden="false" customHeight="false" outlineLevel="0" collapsed="false">
      <c r="A4" s="5" t="n">
        <v>1992</v>
      </c>
      <c r="B4" s="5" t="n">
        <v>96</v>
      </c>
      <c r="C4" s="14" t="n">
        <v>63.5</v>
      </c>
      <c r="D4" s="5" t="n">
        <v>62.5</v>
      </c>
      <c r="E4" s="14" t="n">
        <v>107.5</v>
      </c>
      <c r="G4" s="13"/>
      <c r="H4" s="13"/>
    </row>
    <row r="5" customFormat="false" ht="15" hidden="false" customHeight="false" outlineLevel="0" collapsed="false">
      <c r="A5" s="5" t="n">
        <v>1993</v>
      </c>
      <c r="B5" s="14" t="n">
        <v>96.5</v>
      </c>
      <c r="C5" s="5" t="n">
        <v>129.7</v>
      </c>
      <c r="D5" s="14" t="n">
        <v>68.4</v>
      </c>
      <c r="E5" s="5" t="n">
        <v>115</v>
      </c>
      <c r="G5" s="13"/>
      <c r="H5" s="13"/>
    </row>
    <row r="6" customFormat="false" ht="15" hidden="false" customHeight="false" outlineLevel="0" collapsed="false">
      <c r="A6" s="5" t="n">
        <v>1994</v>
      </c>
      <c r="B6" s="14" t="n">
        <v>89.5</v>
      </c>
      <c r="C6" s="14" t="n">
        <v>134.2</v>
      </c>
      <c r="D6" s="5" t="n">
        <v>59.1</v>
      </c>
      <c r="E6" s="5" t="n">
        <v>111.3</v>
      </c>
      <c r="G6" s="13"/>
      <c r="H6" s="13"/>
    </row>
    <row r="7" customFormat="false" ht="15" hidden="false" customHeight="false" outlineLevel="0" collapsed="false">
      <c r="A7" s="5" t="n">
        <v>1995</v>
      </c>
      <c r="B7" s="5" t="n">
        <v>92.9</v>
      </c>
      <c r="C7" s="5" t="n">
        <v>128.4</v>
      </c>
      <c r="D7" s="5"/>
      <c r="E7" s="5"/>
      <c r="G7" s="13"/>
      <c r="H7" s="13"/>
      <c r="I7" s="0" t="s">
        <v>30</v>
      </c>
    </row>
    <row r="8" customFormat="false" ht="15" hidden="false" customHeight="false" outlineLevel="0" collapsed="false">
      <c r="A8" s="15" t="s">
        <v>31</v>
      </c>
      <c r="B8" s="5" t="n">
        <f aca="false">B4+B7</f>
        <v>188.9</v>
      </c>
      <c r="C8" s="5" t="n">
        <f aca="false">C5+C7</f>
        <v>258.1</v>
      </c>
      <c r="D8" s="5" t="n">
        <f aca="false">D4+D6</f>
        <v>121.6</v>
      </c>
      <c r="E8" s="5" t="n">
        <f aca="false">E5+E6</f>
        <v>226.3</v>
      </c>
      <c r="G8" s="13"/>
      <c r="H8" s="13"/>
      <c r="I8" s="0" t="s">
        <v>32</v>
      </c>
    </row>
    <row r="9" customFormat="false" ht="15" hidden="false" customHeight="false" outlineLevel="0" collapsed="false">
      <c r="A9" s="8" t="s">
        <v>33</v>
      </c>
      <c r="B9" s="8" t="n">
        <f aca="false">B8/2</f>
        <v>94.45</v>
      </c>
      <c r="C9" s="8" t="n">
        <f aca="false">C8/2</f>
        <v>129.05</v>
      </c>
      <c r="D9" s="8" t="n">
        <f aca="false">D8/2</f>
        <v>60.8</v>
      </c>
      <c r="E9" s="8" t="n">
        <f aca="false">E8/2</f>
        <v>113.15</v>
      </c>
      <c r="G9" s="5" t="n">
        <f aca="false">SUM(B9:E9)</f>
        <v>397.45</v>
      </c>
      <c r="H9" s="5" t="n">
        <f aca="false">400/G9</f>
        <v>1.00641590137124</v>
      </c>
      <c r="I9" s="0" t="s">
        <v>34</v>
      </c>
    </row>
    <row r="10" customFormat="false" ht="15" hidden="false" customHeight="false" outlineLevel="0" collapsed="false">
      <c r="I10" s="0" t="s">
        <v>35</v>
      </c>
    </row>
    <row r="12" customFormat="false" ht="15" hidden="false" customHeight="false" outlineLevel="0" collapsed="false">
      <c r="I12" s="0" t="s">
        <v>36</v>
      </c>
    </row>
    <row r="13" customFormat="false" ht="30" hidden="false" customHeight="false" outlineLevel="0" collapsed="false">
      <c r="A13" s="5" t="s">
        <v>12</v>
      </c>
      <c r="B13" s="16" t="s">
        <v>37</v>
      </c>
      <c r="C13" s="15" t="s">
        <v>29</v>
      </c>
      <c r="D13" s="15" t="s">
        <v>38</v>
      </c>
      <c r="I13" s="0" t="s">
        <v>39</v>
      </c>
    </row>
    <row r="14" customFormat="false" ht="15" hidden="false" customHeight="false" outlineLevel="0" collapsed="false">
      <c r="A14" s="5" t="s">
        <v>3</v>
      </c>
      <c r="B14" s="8" t="n">
        <f aca="false">B9</f>
        <v>94.45</v>
      </c>
      <c r="C14" s="5" t="n">
        <v>1.0064</v>
      </c>
      <c r="D14" s="5" t="n">
        <f aca="false">B14*C14</f>
        <v>95.05448</v>
      </c>
      <c r="I14" s="0" t="s">
        <v>40</v>
      </c>
    </row>
    <row r="15" customFormat="false" ht="15" hidden="false" customHeight="false" outlineLevel="0" collapsed="false">
      <c r="A15" s="5" t="s">
        <v>4</v>
      </c>
      <c r="B15" s="8" t="n">
        <f aca="false">C9</f>
        <v>129.05</v>
      </c>
      <c r="C15" s="5" t="n">
        <v>1.0064</v>
      </c>
      <c r="D15" s="5" t="n">
        <f aca="false">B15*C15</f>
        <v>129.87592</v>
      </c>
      <c r="J15" s="0" t="s">
        <v>41</v>
      </c>
    </row>
    <row r="16" customFormat="false" ht="15" hidden="false" customHeight="false" outlineLevel="0" collapsed="false">
      <c r="A16" s="5" t="s">
        <v>5</v>
      </c>
      <c r="B16" s="8" t="n">
        <f aca="false">D9</f>
        <v>60.8</v>
      </c>
      <c r="C16" s="5" t="n">
        <v>1.0064</v>
      </c>
      <c r="D16" s="5" t="n">
        <f aca="false">B16*C16</f>
        <v>61.18912</v>
      </c>
      <c r="I16" s="0" t="s">
        <v>42</v>
      </c>
    </row>
    <row r="17" customFormat="false" ht="15" hidden="false" customHeight="false" outlineLevel="0" collapsed="false">
      <c r="A17" s="5" t="s">
        <v>6</v>
      </c>
      <c r="B17" s="8" t="n">
        <f aca="false">E9</f>
        <v>113.15</v>
      </c>
      <c r="C17" s="5" t="n">
        <v>1.0064</v>
      </c>
      <c r="D17" s="5" t="n">
        <f aca="false">B17*C17</f>
        <v>113.87416</v>
      </c>
    </row>
    <row r="18" customFormat="false" ht="15" hidden="false" customHeight="false" outlineLevel="0" collapsed="false">
      <c r="A18" s="5" t="s">
        <v>43</v>
      </c>
      <c r="B18" s="5"/>
      <c r="C18" s="5"/>
      <c r="D18" s="5" t="n">
        <f aca="false">SUM(D14:D17)</f>
        <v>399.99368</v>
      </c>
    </row>
  </sheetData>
  <mergeCells count="4">
    <mergeCell ref="A1:A2"/>
    <mergeCell ref="B1:E1"/>
    <mergeCell ref="G1:G8"/>
    <mergeCell ref="H1:H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3.28"/>
    <col collapsed="false" customWidth="true" hidden="false" outlineLevel="0" max="5" min="5" style="0" width="18.14"/>
  </cols>
  <sheetData>
    <row r="1" customFormat="false" ht="30" hidden="false" customHeight="false" outlineLevel="0" collapsed="false">
      <c r="A1" s="5" t="s">
        <v>11</v>
      </c>
      <c r="B1" s="5" t="s">
        <v>12</v>
      </c>
      <c r="C1" s="15" t="s">
        <v>13</v>
      </c>
      <c r="D1" s="15" t="s">
        <v>44</v>
      </c>
      <c r="E1" s="17" t="s">
        <v>45</v>
      </c>
    </row>
    <row r="2" customFormat="false" ht="15" hidden="false" customHeight="false" outlineLevel="0" collapsed="false">
      <c r="A2" s="5" t="n">
        <v>1991</v>
      </c>
      <c r="B2" s="5" t="s">
        <v>3</v>
      </c>
      <c r="C2" s="5" t="n">
        <v>16</v>
      </c>
      <c r="D2" s="5" t="n">
        <f aca="false">95.05448/100</f>
        <v>0.9505448</v>
      </c>
      <c r="E2" s="11" t="n">
        <f aca="false">C2/D2</f>
        <v>16.8324522947261</v>
      </c>
    </row>
    <row r="3" customFormat="false" ht="15" hidden="false" customHeight="false" outlineLevel="0" collapsed="false">
      <c r="A3" s="5"/>
      <c r="B3" s="5" t="s">
        <v>4</v>
      </c>
      <c r="C3" s="5" t="n">
        <v>21</v>
      </c>
      <c r="D3" s="5" t="n">
        <f aca="false">129.8759/100</f>
        <v>1.298759</v>
      </c>
      <c r="E3" s="11" t="n">
        <f aca="false">C3/D3</f>
        <v>16.1692815988186</v>
      </c>
    </row>
    <row r="4" customFormat="false" ht="15" hidden="false" customHeight="false" outlineLevel="0" collapsed="false">
      <c r="A4" s="5"/>
      <c r="B4" s="5" t="s">
        <v>5</v>
      </c>
      <c r="C4" s="5" t="n">
        <v>9</v>
      </c>
      <c r="D4" s="5" t="n">
        <f aca="false">61.18912/100</f>
        <v>0.6118912</v>
      </c>
      <c r="E4" s="11" t="n">
        <f aca="false">C4/D4</f>
        <v>14.7084971968873</v>
      </c>
      <c r="G4" s="0" t="s">
        <v>46</v>
      </c>
    </row>
    <row r="5" customFormat="false" ht="15" hidden="false" customHeight="false" outlineLevel="0" collapsed="false">
      <c r="A5" s="5"/>
      <c r="B5" s="5" t="s">
        <v>6</v>
      </c>
      <c r="C5" s="5" t="n">
        <v>18</v>
      </c>
      <c r="D5" s="5" t="n">
        <f aca="false">113.8742/100</f>
        <v>1.138742</v>
      </c>
      <c r="E5" s="11" t="n">
        <f aca="false">C5/D5</f>
        <v>15.8069167555074</v>
      </c>
      <c r="G5" s="0" t="s">
        <v>47</v>
      </c>
    </row>
    <row r="6" customFormat="false" ht="15" hidden="false" customHeight="false" outlineLevel="0" collapsed="false">
      <c r="A6" s="5" t="n">
        <v>1992</v>
      </c>
      <c r="B6" s="5" t="s">
        <v>3</v>
      </c>
      <c r="C6" s="5" t="n">
        <v>15</v>
      </c>
      <c r="D6" s="5" t="n">
        <f aca="false">D2</f>
        <v>0.9505448</v>
      </c>
      <c r="E6" s="11" t="n">
        <f aca="false">C6/D6</f>
        <v>15.7804240263058</v>
      </c>
      <c r="G6" s="0" t="s">
        <v>48</v>
      </c>
    </row>
    <row r="7" customFormat="false" ht="15" hidden="false" customHeight="false" outlineLevel="0" collapsed="false">
      <c r="A7" s="5"/>
      <c r="B7" s="5" t="s">
        <v>4</v>
      </c>
      <c r="C7" s="5" t="n">
        <v>20</v>
      </c>
      <c r="D7" s="5" t="n">
        <f aca="false">D3</f>
        <v>1.298759</v>
      </c>
      <c r="E7" s="11" t="n">
        <f aca="false">C7/D7</f>
        <v>15.3993158083986</v>
      </c>
      <c r="G7" s="0" t="s">
        <v>49</v>
      </c>
    </row>
    <row r="8" customFormat="false" ht="15" hidden="false" customHeight="false" outlineLevel="0" collapsed="false">
      <c r="A8" s="5"/>
      <c r="B8" s="5" t="s">
        <v>5</v>
      </c>
      <c r="C8" s="5" t="n">
        <v>10</v>
      </c>
      <c r="D8" s="5" t="n">
        <f aca="false">D4</f>
        <v>0.6118912</v>
      </c>
      <c r="E8" s="11" t="n">
        <f aca="false">C8/D8</f>
        <v>16.3427746632081</v>
      </c>
    </row>
    <row r="9" customFormat="false" ht="15" hidden="false" customHeight="false" outlineLevel="0" collapsed="false">
      <c r="A9" s="5"/>
      <c r="B9" s="5" t="s">
        <v>6</v>
      </c>
      <c r="C9" s="5" t="n">
        <v>18</v>
      </c>
      <c r="D9" s="5" t="n">
        <f aca="false">D5</f>
        <v>1.138742</v>
      </c>
      <c r="E9" s="11" t="n">
        <f aca="false">C9/D9</f>
        <v>15.8069167555074</v>
      </c>
    </row>
    <row r="10" customFormat="false" ht="15" hidden="false" customHeight="false" outlineLevel="0" collapsed="false">
      <c r="A10" s="5" t="n">
        <v>1993</v>
      </c>
      <c r="B10" s="5" t="s">
        <v>3</v>
      </c>
      <c r="C10" s="5" t="n">
        <v>17</v>
      </c>
      <c r="D10" s="5" t="n">
        <f aca="false">D6</f>
        <v>0.9505448</v>
      </c>
      <c r="E10" s="11" t="n">
        <f aca="false">C10/D10</f>
        <v>17.8844805631465</v>
      </c>
    </row>
    <row r="11" customFormat="false" ht="15" hidden="false" customHeight="false" outlineLevel="0" collapsed="false">
      <c r="A11" s="5"/>
      <c r="B11" s="5" t="s">
        <v>4</v>
      </c>
      <c r="C11" s="5" t="n">
        <v>24</v>
      </c>
      <c r="D11" s="5" t="n">
        <f aca="false">D7</f>
        <v>1.298759</v>
      </c>
      <c r="E11" s="11" t="n">
        <f aca="false">C11/D11</f>
        <v>18.4791789700784</v>
      </c>
    </row>
    <row r="12" customFormat="false" ht="15" hidden="false" customHeight="false" outlineLevel="0" collapsed="false">
      <c r="A12" s="5"/>
      <c r="B12" s="5" t="s">
        <v>5</v>
      </c>
      <c r="C12" s="5" t="n">
        <v>13</v>
      </c>
      <c r="D12" s="5" t="n">
        <f aca="false">D8</f>
        <v>0.6118912</v>
      </c>
      <c r="E12" s="11" t="n">
        <f aca="false">C12/D12</f>
        <v>21.2456070621705</v>
      </c>
    </row>
    <row r="13" customFormat="false" ht="15" hidden="false" customHeight="false" outlineLevel="0" collapsed="false">
      <c r="A13" s="5"/>
      <c r="B13" s="5" t="s">
        <v>6</v>
      </c>
      <c r="C13" s="5" t="n">
        <v>22</v>
      </c>
      <c r="D13" s="5" t="n">
        <f aca="false">D9</f>
        <v>1.138742</v>
      </c>
      <c r="E13" s="11" t="n">
        <f aca="false">C13/D13</f>
        <v>19.3195649233979</v>
      </c>
    </row>
    <row r="14" customFormat="false" ht="15" hidden="false" customHeight="false" outlineLevel="0" collapsed="false">
      <c r="A14" s="5" t="n">
        <v>1994</v>
      </c>
      <c r="B14" s="5" t="s">
        <v>3</v>
      </c>
      <c r="C14" s="5" t="n">
        <v>17</v>
      </c>
      <c r="D14" s="5" t="n">
        <f aca="false">D10</f>
        <v>0.9505448</v>
      </c>
      <c r="E14" s="11" t="n">
        <f aca="false">C14/D14</f>
        <v>17.8844805631465</v>
      </c>
    </row>
    <row r="15" customFormat="false" ht="15" hidden="false" customHeight="false" outlineLevel="0" collapsed="false">
      <c r="A15" s="5"/>
      <c r="B15" s="5" t="s">
        <v>4</v>
      </c>
      <c r="C15" s="5" t="n">
        <v>25</v>
      </c>
      <c r="D15" s="5" t="n">
        <f aca="false">D11</f>
        <v>1.298759</v>
      </c>
      <c r="E15" s="11" t="n">
        <f aca="false">C15/D15</f>
        <v>19.2491447604983</v>
      </c>
    </row>
    <row r="16" customFormat="false" ht="15" hidden="false" customHeight="false" outlineLevel="0" collapsed="false">
      <c r="A16" s="5"/>
      <c r="B16" s="5" t="s">
        <v>5</v>
      </c>
      <c r="C16" s="5" t="n">
        <v>11</v>
      </c>
      <c r="D16" s="5" t="n">
        <f aca="false">D12</f>
        <v>0.6118912</v>
      </c>
      <c r="E16" s="11" t="n">
        <f aca="false">C16/D16</f>
        <v>17.9770521295289</v>
      </c>
    </row>
    <row r="17" customFormat="false" ht="15" hidden="false" customHeight="false" outlineLevel="0" collapsed="false">
      <c r="A17" s="5"/>
      <c r="B17" s="5" t="s">
        <v>6</v>
      </c>
      <c r="C17" s="5" t="n">
        <v>21</v>
      </c>
      <c r="D17" s="5" t="n">
        <f aca="false">D13</f>
        <v>1.138742</v>
      </c>
      <c r="E17" s="11" t="n">
        <f aca="false">C17/D17</f>
        <v>18.4414028814253</v>
      </c>
    </row>
    <row r="18" customFormat="false" ht="15" hidden="false" customHeight="false" outlineLevel="0" collapsed="false">
      <c r="A18" s="5" t="n">
        <v>1995</v>
      </c>
      <c r="B18" s="5" t="s">
        <v>3</v>
      </c>
      <c r="C18" s="5" t="n">
        <v>18</v>
      </c>
      <c r="D18" s="5" t="n">
        <f aca="false">D14</f>
        <v>0.9505448</v>
      </c>
      <c r="E18" s="11" t="n">
        <f aca="false">C18/D18</f>
        <v>18.9365088315669</v>
      </c>
    </row>
    <row r="19" customFormat="false" ht="15" hidden="false" customHeight="false" outlineLevel="0" collapsed="false">
      <c r="A19" s="5"/>
      <c r="B19" s="5" t="s">
        <v>4</v>
      </c>
      <c r="C19" s="5" t="n">
        <v>26</v>
      </c>
      <c r="D19" s="5" t="n">
        <f aca="false">D15</f>
        <v>1.298759</v>
      </c>
      <c r="E19" s="11" t="n">
        <f aca="false">C19/D19</f>
        <v>20.0191105509182</v>
      </c>
    </row>
    <row r="20" customFormat="false" ht="15" hidden="false" customHeight="false" outlineLevel="0" collapsed="false">
      <c r="A20" s="5"/>
      <c r="B20" s="5" t="s">
        <v>5</v>
      </c>
      <c r="C20" s="5" t="n">
        <v>14</v>
      </c>
      <c r="D20" s="5" t="n">
        <f aca="false">D16</f>
        <v>0.6118912</v>
      </c>
      <c r="E20" s="11" t="n">
        <f aca="false">C20/D20</f>
        <v>22.8798845284913</v>
      </c>
    </row>
    <row r="21" customFormat="false" ht="15" hidden="false" customHeight="false" outlineLevel="0" collapsed="false">
      <c r="A21" s="5"/>
      <c r="B21" s="5" t="s">
        <v>6</v>
      </c>
      <c r="C21" s="5" t="n">
        <v>25</v>
      </c>
      <c r="D21" s="5" t="n">
        <f aca="false">D17</f>
        <v>1.138742</v>
      </c>
      <c r="E21" s="11" t="n">
        <f aca="false">C21/D21</f>
        <v>21.9540510493158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N20" activeCellId="0" sqref="N2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5.71"/>
    <col collapsed="false" customWidth="true" hidden="false" outlineLevel="0" max="4" min="4" style="0" width="18.14"/>
  </cols>
  <sheetData>
    <row r="1" customFormat="false" ht="30" hidden="false" customHeight="false" outlineLevel="0" collapsed="false">
      <c r="A1" s="6" t="s">
        <v>11</v>
      </c>
      <c r="B1" s="6" t="s">
        <v>12</v>
      </c>
      <c r="C1" s="13" t="s">
        <v>50</v>
      </c>
      <c r="D1" s="7" t="s">
        <v>51</v>
      </c>
      <c r="E1" s="5" t="s">
        <v>52</v>
      </c>
      <c r="F1" s="5" t="s">
        <v>53</v>
      </c>
      <c r="G1" s="5" t="s">
        <v>54</v>
      </c>
    </row>
    <row r="2" customFormat="false" ht="15" hidden="false" customHeight="false" outlineLevel="0" collapsed="false">
      <c r="A2" s="5" t="n">
        <v>1991</v>
      </c>
      <c r="B2" s="5" t="s">
        <v>3</v>
      </c>
      <c r="C2" s="11" t="n">
        <v>16.8</v>
      </c>
      <c r="D2" s="5" t="n">
        <f aca="false">D3-1</f>
        <v>-9.5</v>
      </c>
      <c r="E2" s="5" t="n">
        <f aca="false">D2*2</f>
        <v>-19</v>
      </c>
      <c r="F2" s="5" t="n">
        <f aca="false">E2*C2</f>
        <v>-319.2</v>
      </c>
      <c r="G2" s="5" t="n">
        <f aca="false">E2^2</f>
        <v>361</v>
      </c>
    </row>
    <row r="3" customFormat="false" ht="15" hidden="false" customHeight="false" outlineLevel="0" collapsed="false">
      <c r="A3" s="5"/>
      <c r="B3" s="5" t="s">
        <v>4</v>
      </c>
      <c r="C3" s="11" t="n">
        <v>16.2</v>
      </c>
      <c r="D3" s="5" t="n">
        <f aca="false">D4-1</f>
        <v>-8.5</v>
      </c>
      <c r="E3" s="5" t="n">
        <f aca="false">D3*2</f>
        <v>-17</v>
      </c>
      <c r="F3" s="5" t="n">
        <f aca="false">E3*C3</f>
        <v>-275.4</v>
      </c>
      <c r="G3" s="5" t="n">
        <f aca="false">E3^2</f>
        <v>289</v>
      </c>
    </row>
    <row r="4" customFormat="false" ht="15" hidden="false" customHeight="false" outlineLevel="0" collapsed="false">
      <c r="A4" s="5"/>
      <c r="B4" s="5" t="s">
        <v>5</v>
      </c>
      <c r="C4" s="11" t="n">
        <v>14.7</v>
      </c>
      <c r="D4" s="5" t="n">
        <f aca="false">D5-1</f>
        <v>-7.5</v>
      </c>
      <c r="E4" s="5" t="n">
        <f aca="false">D4*2</f>
        <v>-15</v>
      </c>
      <c r="F4" s="5" t="n">
        <f aca="false">E4*C4</f>
        <v>-220.5</v>
      </c>
      <c r="G4" s="5" t="n">
        <f aca="false">E4^2</f>
        <v>225</v>
      </c>
    </row>
    <row r="5" customFormat="false" ht="15" hidden="false" customHeight="false" outlineLevel="0" collapsed="false">
      <c r="A5" s="5"/>
      <c r="B5" s="5" t="s">
        <v>6</v>
      </c>
      <c r="C5" s="11" t="n">
        <v>15.8</v>
      </c>
      <c r="D5" s="5" t="n">
        <f aca="false">D6-1</f>
        <v>-6.5</v>
      </c>
      <c r="E5" s="5" t="n">
        <f aca="false">D5*2</f>
        <v>-13</v>
      </c>
      <c r="F5" s="5" t="n">
        <f aca="false">E5*C5</f>
        <v>-205.4</v>
      </c>
      <c r="G5" s="5" t="n">
        <f aca="false">E5^2</f>
        <v>169</v>
      </c>
    </row>
    <row r="6" customFormat="false" ht="15" hidden="false" customHeight="false" outlineLevel="0" collapsed="false">
      <c r="A6" s="5" t="n">
        <v>1992</v>
      </c>
      <c r="B6" s="5" t="s">
        <v>3</v>
      </c>
      <c r="C6" s="11" t="n">
        <v>15.8</v>
      </c>
      <c r="D6" s="5" t="n">
        <f aca="false">D7-1</f>
        <v>-5.5</v>
      </c>
      <c r="E6" s="5" t="n">
        <f aca="false">D6*2</f>
        <v>-11</v>
      </c>
      <c r="F6" s="5" t="n">
        <f aca="false">E6*C6</f>
        <v>-173.8</v>
      </c>
      <c r="G6" s="5" t="n">
        <f aca="false">E6^2</f>
        <v>121</v>
      </c>
    </row>
    <row r="7" customFormat="false" ht="15" hidden="false" customHeight="false" outlineLevel="0" collapsed="false">
      <c r="A7" s="5"/>
      <c r="B7" s="5" t="s">
        <v>4</v>
      </c>
      <c r="C7" s="11" t="n">
        <v>15.4</v>
      </c>
      <c r="D7" s="5" t="n">
        <f aca="false">D8-1</f>
        <v>-4.5</v>
      </c>
      <c r="E7" s="5" t="n">
        <f aca="false">D7*2</f>
        <v>-9</v>
      </c>
      <c r="F7" s="5" t="n">
        <f aca="false">E7*C7</f>
        <v>-138.6</v>
      </c>
      <c r="G7" s="5" t="n">
        <f aca="false">E7^2</f>
        <v>81</v>
      </c>
    </row>
    <row r="8" customFormat="false" ht="15" hidden="false" customHeight="false" outlineLevel="0" collapsed="false">
      <c r="A8" s="5"/>
      <c r="B8" s="5" t="s">
        <v>5</v>
      </c>
      <c r="C8" s="11" t="n">
        <v>16.3</v>
      </c>
      <c r="D8" s="5" t="n">
        <f aca="false">D9-1</f>
        <v>-3.5</v>
      </c>
      <c r="E8" s="5" t="n">
        <f aca="false">D8*2</f>
        <v>-7</v>
      </c>
      <c r="F8" s="5" t="n">
        <f aca="false">E8*C8</f>
        <v>-114.1</v>
      </c>
      <c r="G8" s="5" t="n">
        <f aca="false">E8^2</f>
        <v>49</v>
      </c>
      <c r="I8" s="0" t="s">
        <v>55</v>
      </c>
    </row>
    <row r="9" customFormat="false" ht="15" hidden="false" customHeight="false" outlineLevel="0" collapsed="false">
      <c r="A9" s="5"/>
      <c r="B9" s="5" t="s">
        <v>6</v>
      </c>
      <c r="C9" s="11" t="n">
        <v>15.8</v>
      </c>
      <c r="D9" s="5" t="n">
        <f aca="false">D10-1</f>
        <v>-2.5</v>
      </c>
      <c r="E9" s="5" t="n">
        <f aca="false">D9*2</f>
        <v>-5</v>
      </c>
      <c r="F9" s="5" t="n">
        <f aca="false">E9*C9</f>
        <v>-79</v>
      </c>
      <c r="G9" s="5" t="n">
        <f aca="false">E9^2</f>
        <v>25</v>
      </c>
      <c r="I9" s="0" t="s">
        <v>56</v>
      </c>
    </row>
    <row r="10" customFormat="false" ht="15" hidden="false" customHeight="false" outlineLevel="0" collapsed="false">
      <c r="A10" s="5" t="n">
        <v>1993</v>
      </c>
      <c r="B10" s="5" t="s">
        <v>3</v>
      </c>
      <c r="C10" s="11" t="n">
        <v>17.9</v>
      </c>
      <c r="D10" s="5" t="n">
        <f aca="false">D11-1</f>
        <v>-1.5</v>
      </c>
      <c r="E10" s="5" t="n">
        <f aca="false">D10*2</f>
        <v>-3</v>
      </c>
      <c r="F10" s="5" t="n">
        <f aca="false">E10*C10</f>
        <v>-53.7</v>
      </c>
      <c r="G10" s="5" t="n">
        <f aca="false">E10^2</f>
        <v>9</v>
      </c>
      <c r="I10" s="0" t="s">
        <v>57</v>
      </c>
    </row>
    <row r="11" customFormat="false" ht="15" hidden="false" customHeight="false" outlineLevel="0" collapsed="false">
      <c r="A11" s="5"/>
      <c r="B11" s="5" t="s">
        <v>4</v>
      </c>
      <c r="C11" s="11" t="n">
        <v>18.5</v>
      </c>
      <c r="D11" s="5" t="n">
        <v>-0.5</v>
      </c>
      <c r="E11" s="5" t="n">
        <f aca="false">D11*2</f>
        <v>-1</v>
      </c>
      <c r="F11" s="5" t="n">
        <f aca="false">E11*C11</f>
        <v>-18.5</v>
      </c>
      <c r="G11" s="5" t="n">
        <f aca="false">E11^2</f>
        <v>1</v>
      </c>
      <c r="I11" s="0" t="s">
        <v>58</v>
      </c>
    </row>
    <row r="12" customFormat="false" ht="15" hidden="false" customHeight="false" outlineLevel="0" collapsed="false">
      <c r="A12" s="5"/>
      <c r="B12" s="5" t="s">
        <v>5</v>
      </c>
      <c r="C12" s="11" t="n">
        <v>21.2</v>
      </c>
      <c r="D12" s="5" t="n">
        <v>0.5</v>
      </c>
      <c r="E12" s="5" t="n">
        <f aca="false">D12*2</f>
        <v>1</v>
      </c>
      <c r="F12" s="5" t="n">
        <f aca="false">E12*C12</f>
        <v>21.2</v>
      </c>
      <c r="G12" s="5" t="n">
        <f aca="false">E12^2</f>
        <v>1</v>
      </c>
      <c r="I12" s="0" t="s">
        <v>59</v>
      </c>
    </row>
    <row r="13" customFormat="false" ht="15" hidden="false" customHeight="false" outlineLevel="0" collapsed="false">
      <c r="A13" s="5"/>
      <c r="B13" s="5" t="s">
        <v>6</v>
      </c>
      <c r="C13" s="11" t="n">
        <v>19.3</v>
      </c>
      <c r="D13" s="5" t="n">
        <f aca="false">D12+1</f>
        <v>1.5</v>
      </c>
      <c r="E13" s="5" t="n">
        <f aca="false">D13*2</f>
        <v>3</v>
      </c>
      <c r="F13" s="5" t="n">
        <f aca="false">E13*C13</f>
        <v>57.9</v>
      </c>
      <c r="G13" s="5" t="n">
        <f aca="false">E13^2</f>
        <v>9</v>
      </c>
      <c r="K13" s="0" t="s">
        <v>60</v>
      </c>
    </row>
    <row r="14" customFormat="false" ht="15" hidden="false" customHeight="false" outlineLevel="0" collapsed="false">
      <c r="A14" s="5" t="n">
        <v>1994</v>
      </c>
      <c r="B14" s="5" t="s">
        <v>3</v>
      </c>
      <c r="C14" s="11" t="n">
        <v>17.9</v>
      </c>
      <c r="D14" s="5" t="n">
        <f aca="false">D13+1</f>
        <v>2.5</v>
      </c>
      <c r="E14" s="5" t="n">
        <f aca="false">D14*2</f>
        <v>5</v>
      </c>
      <c r="F14" s="5" t="n">
        <f aca="false">E14*C14</f>
        <v>89.5</v>
      </c>
      <c r="G14" s="5" t="n">
        <f aca="false">E14^2</f>
        <v>25</v>
      </c>
      <c r="K14" s="0" t="s">
        <v>61</v>
      </c>
      <c r="M14" s="0" t="n">
        <f aca="false">F22/G22</f>
        <v>0.158721804511278</v>
      </c>
    </row>
    <row r="15" customFormat="false" ht="15" hidden="false" customHeight="false" outlineLevel="0" collapsed="false">
      <c r="A15" s="5"/>
      <c r="B15" s="5" t="s">
        <v>4</v>
      </c>
      <c r="C15" s="11" t="n">
        <v>19.2</v>
      </c>
      <c r="D15" s="5" t="n">
        <f aca="false">D14+1</f>
        <v>3.5</v>
      </c>
      <c r="E15" s="5" t="n">
        <f aca="false">D15*2</f>
        <v>7</v>
      </c>
      <c r="F15" s="5" t="n">
        <f aca="false">E15*C15</f>
        <v>134.4</v>
      </c>
      <c r="G15" s="5" t="n">
        <f aca="false">E15^2</f>
        <v>49</v>
      </c>
      <c r="L15" s="0" t="s">
        <v>62</v>
      </c>
      <c r="M15" s="0" t="n">
        <v>0.16</v>
      </c>
    </row>
    <row r="16" customFormat="false" ht="15" hidden="false" customHeight="false" outlineLevel="0" collapsed="false">
      <c r="A16" s="5"/>
      <c r="B16" s="5" t="s">
        <v>5</v>
      </c>
      <c r="C16" s="11" t="n">
        <v>18</v>
      </c>
      <c r="D16" s="5" t="n">
        <f aca="false">D15+1</f>
        <v>4.5</v>
      </c>
      <c r="E16" s="5" t="n">
        <f aca="false">D16*2</f>
        <v>9</v>
      </c>
      <c r="F16" s="5" t="n">
        <f aca="false">E16*C16</f>
        <v>162</v>
      </c>
      <c r="G16" s="5" t="n">
        <f aca="false">E16^2</f>
        <v>81</v>
      </c>
    </row>
    <row r="17" customFormat="false" ht="15" hidden="false" customHeight="false" outlineLevel="0" collapsed="false">
      <c r="A17" s="5"/>
      <c r="B17" s="5" t="s">
        <v>6</v>
      </c>
      <c r="C17" s="11" t="n">
        <v>18.4</v>
      </c>
      <c r="D17" s="5" t="n">
        <f aca="false">D16+1</f>
        <v>5.5</v>
      </c>
      <c r="E17" s="5" t="n">
        <f aca="false">D17*2</f>
        <v>11</v>
      </c>
      <c r="F17" s="5" t="n">
        <f aca="false">E17*C17</f>
        <v>202.4</v>
      </c>
      <c r="G17" s="5" t="n">
        <f aca="false">E17^2</f>
        <v>121</v>
      </c>
      <c r="K17" s="0" t="s">
        <v>63</v>
      </c>
    </row>
    <row r="18" customFormat="false" ht="15" hidden="false" customHeight="false" outlineLevel="0" collapsed="false">
      <c r="A18" s="5" t="n">
        <v>1995</v>
      </c>
      <c r="B18" s="5" t="s">
        <v>3</v>
      </c>
      <c r="C18" s="11" t="n">
        <v>18.9</v>
      </c>
      <c r="D18" s="5" t="n">
        <f aca="false">D17+1</f>
        <v>6.5</v>
      </c>
      <c r="E18" s="5" t="n">
        <f aca="false">D18*2</f>
        <v>13</v>
      </c>
      <c r="F18" s="5" t="n">
        <f aca="false">E18*C18</f>
        <v>245.7</v>
      </c>
      <c r="G18" s="5" t="n">
        <f aca="false">E18^2</f>
        <v>169</v>
      </c>
      <c r="L18" s="0" t="s">
        <v>62</v>
      </c>
      <c r="M18" s="18" t="n">
        <f aca="false">C23</f>
        <v>18.05</v>
      </c>
      <c r="N18" s="0" t="s">
        <v>62</v>
      </c>
      <c r="O18" s="0" t="n">
        <v>18</v>
      </c>
    </row>
    <row r="19" customFormat="false" ht="15" hidden="false" customHeight="false" outlineLevel="0" collapsed="false">
      <c r="A19" s="5"/>
      <c r="B19" s="5" t="s">
        <v>4</v>
      </c>
      <c r="C19" s="11" t="n">
        <v>20</v>
      </c>
      <c r="D19" s="5" t="n">
        <f aca="false">D18+1</f>
        <v>7.5</v>
      </c>
      <c r="E19" s="5" t="n">
        <f aca="false">D19*2</f>
        <v>15</v>
      </c>
      <c r="F19" s="5" t="n">
        <f aca="false">E19*C19</f>
        <v>300</v>
      </c>
      <c r="G19" s="5" t="n">
        <f aca="false">E19^2</f>
        <v>225</v>
      </c>
      <c r="I19" s="0" t="s">
        <v>64</v>
      </c>
      <c r="M19" s="0" t="s">
        <v>65</v>
      </c>
    </row>
    <row r="20" customFormat="false" ht="15" hidden="false" customHeight="false" outlineLevel="0" collapsed="false">
      <c r="A20" s="5"/>
      <c r="B20" s="5" t="s">
        <v>5</v>
      </c>
      <c r="C20" s="11" t="n">
        <v>22.9</v>
      </c>
      <c r="D20" s="5" t="n">
        <f aca="false">D19+1</f>
        <v>8.5</v>
      </c>
      <c r="E20" s="5" t="n">
        <f aca="false">D20*2</f>
        <v>17</v>
      </c>
      <c r="F20" s="5" t="n">
        <f aca="false">E20*C20</f>
        <v>389.3</v>
      </c>
      <c r="G20" s="5" t="n">
        <f aca="false">E20^2</f>
        <v>289</v>
      </c>
    </row>
    <row r="21" customFormat="false" ht="15" hidden="false" customHeight="false" outlineLevel="0" collapsed="false">
      <c r="A21" s="5"/>
      <c r="B21" s="5" t="s">
        <v>6</v>
      </c>
      <c r="C21" s="11" t="n">
        <v>22</v>
      </c>
      <c r="D21" s="5" t="n">
        <f aca="false">D20+1</f>
        <v>9.5</v>
      </c>
      <c r="E21" s="5" t="n">
        <f aca="false">D21*2</f>
        <v>19</v>
      </c>
      <c r="F21" s="5" t="n">
        <f aca="false">E21*C21</f>
        <v>418</v>
      </c>
      <c r="G21" s="5" t="n">
        <f aca="false">E21^2</f>
        <v>361</v>
      </c>
    </row>
    <row r="22" customFormat="false" ht="15" hidden="false" customHeight="false" outlineLevel="0" collapsed="false">
      <c r="A22" s="19"/>
      <c r="B22" s="19" t="s">
        <v>66</v>
      </c>
      <c r="C22" s="20" t="n">
        <f aca="false">SUM(C2:C21)</f>
        <v>361</v>
      </c>
      <c r="D22" s="19"/>
      <c r="E22" s="19"/>
      <c r="F22" s="19" t="n">
        <f aca="false">SUM(F2:F21)</f>
        <v>422.2</v>
      </c>
      <c r="G22" s="19" t="n">
        <f aca="false">SUM(G2:G21)</f>
        <v>2660</v>
      </c>
    </row>
    <row r="23" customFormat="false" ht="15" hidden="false" customHeight="false" outlineLevel="0" collapsed="false">
      <c r="B23" s="21" t="s">
        <v>67</v>
      </c>
      <c r="C23" s="18" t="n">
        <f aca="false">AVERAGE(C2:C21)</f>
        <v>18.05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5390625" defaultRowHeight="15" zeroHeight="false" outlineLevelRow="0" outlineLevelCol="0"/>
  <cols>
    <col collapsed="false" customWidth="true" hidden="false" outlineLevel="0" max="4" min="3" style="0" width="17.71"/>
    <col collapsed="false" customWidth="true" hidden="false" outlineLevel="0" max="5" min="5" style="0" width="16"/>
    <col collapsed="false" customWidth="true" hidden="false" outlineLevel="0" max="6" min="6" style="0" width="13.28"/>
  </cols>
  <sheetData>
    <row r="1" customFormat="false" ht="30" hidden="false" customHeight="false" outlineLevel="0" collapsed="false">
      <c r="A1" s="6" t="s">
        <v>11</v>
      </c>
      <c r="B1" s="6" t="s">
        <v>12</v>
      </c>
      <c r="C1" s="13" t="s">
        <v>50</v>
      </c>
      <c r="D1" s="5" t="s">
        <v>52</v>
      </c>
      <c r="E1" s="8" t="s">
        <v>68</v>
      </c>
      <c r="F1" s="15" t="s">
        <v>69</v>
      </c>
    </row>
    <row r="2" customFormat="false" ht="15" hidden="false" customHeight="false" outlineLevel="0" collapsed="false">
      <c r="A2" s="5" t="n">
        <v>1991</v>
      </c>
      <c r="B2" s="5" t="s">
        <v>3</v>
      </c>
      <c r="C2" s="11" t="n">
        <v>16.8</v>
      </c>
      <c r="D2" s="5" t="n">
        <f aca="false">D3-2</f>
        <v>-19</v>
      </c>
      <c r="E2" s="8" t="n">
        <f aca="false">18+0.16*(-19)</f>
        <v>14.96</v>
      </c>
      <c r="F2" s="11" t="n">
        <f aca="false">(C2/E2)*100</f>
        <v>112.299465240642</v>
      </c>
    </row>
    <row r="3" customFormat="false" ht="15" hidden="false" customHeight="false" outlineLevel="0" collapsed="false">
      <c r="A3" s="5"/>
      <c r="B3" s="5" t="s">
        <v>4</v>
      </c>
      <c r="C3" s="11" t="n">
        <v>16.2</v>
      </c>
      <c r="D3" s="5" t="n">
        <f aca="false">D4-2</f>
        <v>-17</v>
      </c>
      <c r="E3" s="8" t="n">
        <f aca="false">18+0.16*(-17)</f>
        <v>15.28</v>
      </c>
      <c r="F3" s="11" t="n">
        <f aca="false">(C3/E3)*100</f>
        <v>106.020942408377</v>
      </c>
      <c r="H3" s="0" t="s">
        <v>70</v>
      </c>
    </row>
    <row r="4" customFormat="false" ht="15" hidden="false" customHeight="false" outlineLevel="0" collapsed="false">
      <c r="A4" s="5"/>
      <c r="B4" s="5" t="s">
        <v>5</v>
      </c>
      <c r="C4" s="11" t="n">
        <v>14.7</v>
      </c>
      <c r="D4" s="5" t="n">
        <f aca="false">D5-2</f>
        <v>-15</v>
      </c>
      <c r="E4" s="8" t="n">
        <f aca="false">18+0.16*(-15)</f>
        <v>15.6</v>
      </c>
      <c r="F4" s="11" t="n">
        <f aca="false">(C4/E4)*100</f>
        <v>94.2307692307692</v>
      </c>
      <c r="H4" s="0" t="s">
        <v>71</v>
      </c>
    </row>
    <row r="5" customFormat="false" ht="15" hidden="false" customHeight="false" outlineLevel="0" collapsed="false">
      <c r="A5" s="5"/>
      <c r="B5" s="5" t="s">
        <v>6</v>
      </c>
      <c r="C5" s="11" t="n">
        <v>15.8</v>
      </c>
      <c r="D5" s="5" t="n">
        <f aca="false">D6-2</f>
        <v>-13</v>
      </c>
      <c r="E5" s="8" t="n">
        <f aca="false">18+0.16*(-13)</f>
        <v>15.92</v>
      </c>
      <c r="F5" s="11" t="n">
        <f aca="false">(C5/E5)*100</f>
        <v>99.2462311557789</v>
      </c>
      <c r="H5" s="0" t="s">
        <v>72</v>
      </c>
    </row>
    <row r="6" customFormat="false" ht="15" hidden="false" customHeight="false" outlineLevel="0" collapsed="false">
      <c r="A6" s="5" t="n">
        <v>1992</v>
      </c>
      <c r="B6" s="5" t="s">
        <v>3</v>
      </c>
      <c r="C6" s="11" t="n">
        <v>15.8</v>
      </c>
      <c r="D6" s="5" t="n">
        <f aca="false">D7-2</f>
        <v>-11</v>
      </c>
      <c r="E6" s="8" t="n">
        <f aca="false">18+0.16*(-11)</f>
        <v>16.24</v>
      </c>
      <c r="F6" s="11" t="n">
        <f aca="false">(C6/E6)*100</f>
        <v>97.2906403940887</v>
      </c>
      <c r="H6" s="0" t="s">
        <v>73</v>
      </c>
    </row>
    <row r="7" customFormat="false" ht="15" hidden="false" customHeight="false" outlineLevel="0" collapsed="false">
      <c r="A7" s="5"/>
      <c r="B7" s="5" t="s">
        <v>4</v>
      </c>
      <c r="C7" s="11" t="n">
        <v>15.4</v>
      </c>
      <c r="D7" s="5" t="n">
        <f aca="false">D8-2</f>
        <v>-9</v>
      </c>
      <c r="E7" s="8" t="n">
        <f aca="false">18+0.16*(-9)</f>
        <v>16.56</v>
      </c>
      <c r="F7" s="11" t="n">
        <f aca="false">(C7/E7)*100</f>
        <v>92.9951690821256</v>
      </c>
    </row>
    <row r="8" customFormat="false" ht="15" hidden="false" customHeight="false" outlineLevel="0" collapsed="false">
      <c r="A8" s="5"/>
      <c r="B8" s="5" t="s">
        <v>5</v>
      </c>
      <c r="C8" s="11" t="n">
        <v>16.3</v>
      </c>
      <c r="D8" s="5" t="n">
        <f aca="false">D9-2</f>
        <v>-7</v>
      </c>
      <c r="E8" s="8" t="n">
        <f aca="false">18+0.16*(-7)</f>
        <v>16.88</v>
      </c>
      <c r="F8" s="11" t="n">
        <f aca="false">(C8/E8)*100</f>
        <v>96.563981042654</v>
      </c>
      <c r="H8" s="0" t="s">
        <v>74</v>
      </c>
    </row>
    <row r="9" customFormat="false" ht="15" hidden="false" customHeight="false" outlineLevel="0" collapsed="false">
      <c r="A9" s="5"/>
      <c r="B9" s="5" t="s">
        <v>6</v>
      </c>
      <c r="C9" s="11" t="n">
        <v>15.8</v>
      </c>
      <c r="D9" s="5" t="n">
        <f aca="false">D10-2</f>
        <v>-5</v>
      </c>
      <c r="E9" s="8" t="n">
        <f aca="false">18+0.16*(-5)</f>
        <v>17.2</v>
      </c>
      <c r="F9" s="11" t="n">
        <f aca="false">(C9/E9)*100</f>
        <v>91.8604651162791</v>
      </c>
      <c r="H9" s="0" t="s">
        <v>75</v>
      </c>
    </row>
    <row r="10" customFormat="false" ht="15" hidden="false" customHeight="false" outlineLevel="0" collapsed="false">
      <c r="A10" s="5" t="n">
        <v>1993</v>
      </c>
      <c r="B10" s="5" t="s">
        <v>3</v>
      </c>
      <c r="C10" s="11" t="n">
        <v>17.9</v>
      </c>
      <c r="D10" s="5" t="n">
        <f aca="false">D11-2</f>
        <v>-3</v>
      </c>
      <c r="E10" s="8" t="n">
        <f aca="false">18+0.16*(-3)</f>
        <v>17.52</v>
      </c>
      <c r="F10" s="11" t="n">
        <f aca="false">(C10/E10)*100</f>
        <v>102.168949771689</v>
      </c>
      <c r="H10" s="0" t="s">
        <v>76</v>
      </c>
    </row>
    <row r="11" customFormat="false" ht="15" hidden="false" customHeight="false" outlineLevel="0" collapsed="false">
      <c r="A11" s="5"/>
      <c r="B11" s="5" t="s">
        <v>4</v>
      </c>
      <c r="C11" s="11" t="n">
        <v>18.5</v>
      </c>
      <c r="D11" s="5" t="n">
        <v>-1</v>
      </c>
      <c r="E11" s="8" t="n">
        <f aca="false">18+0.16*(-1)</f>
        <v>17.84</v>
      </c>
      <c r="F11" s="11" t="n">
        <f aca="false">(C11/E11)*100</f>
        <v>103.699551569507</v>
      </c>
    </row>
    <row r="12" customFormat="false" ht="15" hidden="false" customHeight="false" outlineLevel="0" collapsed="false">
      <c r="A12" s="5"/>
      <c r="B12" s="5" t="s">
        <v>5</v>
      </c>
      <c r="C12" s="11" t="n">
        <v>21.2</v>
      </c>
      <c r="D12" s="5" t="n">
        <v>1</v>
      </c>
      <c r="E12" s="8" t="n">
        <f aca="false">18+0.16*(1)</f>
        <v>18.16</v>
      </c>
      <c r="F12" s="11" t="n">
        <f aca="false">(C12/E12)*100</f>
        <v>116.740088105727</v>
      </c>
    </row>
    <row r="13" customFormat="false" ht="15" hidden="false" customHeight="false" outlineLevel="0" collapsed="false">
      <c r="A13" s="5"/>
      <c r="B13" s="5" t="s">
        <v>6</v>
      </c>
      <c r="C13" s="11" t="n">
        <v>19.3</v>
      </c>
      <c r="D13" s="5" t="n">
        <f aca="false">D12+2</f>
        <v>3</v>
      </c>
      <c r="E13" s="8" t="n">
        <f aca="false">18+0.16*(3)</f>
        <v>18.48</v>
      </c>
      <c r="F13" s="11" t="n">
        <f aca="false">(C13/E13)*100</f>
        <v>104.437229437229</v>
      </c>
    </row>
    <row r="14" customFormat="false" ht="15" hidden="false" customHeight="false" outlineLevel="0" collapsed="false">
      <c r="A14" s="5" t="n">
        <v>1994</v>
      </c>
      <c r="B14" s="5" t="s">
        <v>3</v>
      </c>
      <c r="C14" s="11" t="n">
        <v>17.9</v>
      </c>
      <c r="D14" s="5" t="n">
        <f aca="false">D13+2</f>
        <v>5</v>
      </c>
      <c r="E14" s="8" t="n">
        <f aca="false">18+0.16*(5)</f>
        <v>18.8</v>
      </c>
      <c r="F14" s="11" t="n">
        <f aca="false">(C14/E14)*100</f>
        <v>95.2127659574468</v>
      </c>
    </row>
    <row r="15" customFormat="false" ht="15" hidden="false" customHeight="false" outlineLevel="0" collapsed="false">
      <c r="A15" s="5"/>
      <c r="B15" s="5" t="s">
        <v>4</v>
      </c>
      <c r="C15" s="11" t="n">
        <v>19.2</v>
      </c>
      <c r="D15" s="5" t="n">
        <f aca="false">D14+2</f>
        <v>7</v>
      </c>
      <c r="E15" s="8" t="n">
        <f aca="false">18+0.16*(7)</f>
        <v>19.12</v>
      </c>
      <c r="F15" s="11" t="n">
        <f aca="false">(C15/E15)*100</f>
        <v>100.418410041841</v>
      </c>
    </row>
    <row r="16" customFormat="false" ht="15" hidden="false" customHeight="false" outlineLevel="0" collapsed="false">
      <c r="A16" s="5"/>
      <c r="B16" s="5" t="s">
        <v>5</v>
      </c>
      <c r="C16" s="11" t="n">
        <v>18</v>
      </c>
      <c r="D16" s="5" t="n">
        <f aca="false">D15+2</f>
        <v>9</v>
      </c>
      <c r="E16" s="8" t="n">
        <f aca="false">18+0.16*(9)</f>
        <v>19.44</v>
      </c>
      <c r="F16" s="11" t="n">
        <f aca="false">(C16/E16)*100</f>
        <v>92.5925925925926</v>
      </c>
    </row>
    <row r="17" customFormat="false" ht="15" hidden="false" customHeight="false" outlineLevel="0" collapsed="false">
      <c r="A17" s="5"/>
      <c r="B17" s="5" t="s">
        <v>6</v>
      </c>
      <c r="C17" s="11" t="n">
        <v>18.4</v>
      </c>
      <c r="D17" s="5" t="n">
        <f aca="false">D16+2</f>
        <v>11</v>
      </c>
      <c r="E17" s="8" t="n">
        <f aca="false">18+0.16*(11)</f>
        <v>19.76</v>
      </c>
      <c r="F17" s="11" t="n">
        <f aca="false">(C17/E17)*100</f>
        <v>93.1174089068826</v>
      </c>
    </row>
    <row r="18" customFormat="false" ht="15" hidden="false" customHeight="false" outlineLevel="0" collapsed="false">
      <c r="A18" s="5" t="n">
        <v>1995</v>
      </c>
      <c r="B18" s="5" t="s">
        <v>3</v>
      </c>
      <c r="C18" s="11" t="n">
        <v>18.9</v>
      </c>
      <c r="D18" s="5" t="n">
        <f aca="false">D17+2</f>
        <v>13</v>
      </c>
      <c r="E18" s="8" t="n">
        <f aca="false">18+0.16*(13)</f>
        <v>20.08</v>
      </c>
      <c r="F18" s="11" t="n">
        <f aca="false">(C18/E18)*100</f>
        <v>94.1235059760956</v>
      </c>
    </row>
    <row r="19" customFormat="false" ht="15" hidden="false" customHeight="false" outlineLevel="0" collapsed="false">
      <c r="A19" s="5"/>
      <c r="B19" s="5" t="s">
        <v>4</v>
      </c>
      <c r="C19" s="11" t="n">
        <v>20</v>
      </c>
      <c r="D19" s="5" t="n">
        <f aca="false">D18+2</f>
        <v>15</v>
      </c>
      <c r="E19" s="8" t="n">
        <f aca="false">18+0.16*(15)</f>
        <v>20.4</v>
      </c>
      <c r="F19" s="11" t="n">
        <f aca="false">(C19/E19)*100</f>
        <v>98.0392156862745</v>
      </c>
    </row>
    <row r="20" customFormat="false" ht="15" hidden="false" customHeight="false" outlineLevel="0" collapsed="false">
      <c r="A20" s="5"/>
      <c r="B20" s="5" t="s">
        <v>5</v>
      </c>
      <c r="C20" s="11" t="n">
        <v>22.9</v>
      </c>
      <c r="D20" s="5" t="n">
        <f aca="false">D19+2</f>
        <v>17</v>
      </c>
      <c r="E20" s="8" t="n">
        <f aca="false">18+0.16*(17)</f>
        <v>20.72</v>
      </c>
      <c r="F20" s="11" t="n">
        <f aca="false">(C20/E20)*100</f>
        <v>110.521235521236</v>
      </c>
    </row>
    <row r="21" customFormat="false" ht="15" hidden="false" customHeight="false" outlineLevel="0" collapsed="false">
      <c r="A21" s="5"/>
      <c r="B21" s="5" t="s">
        <v>6</v>
      </c>
      <c r="C21" s="11" t="n">
        <v>22</v>
      </c>
      <c r="D21" s="5" t="n">
        <f aca="false">D20+2</f>
        <v>19</v>
      </c>
      <c r="E21" s="8" t="n">
        <f aca="false">18+0.16*(19)</f>
        <v>21.04</v>
      </c>
      <c r="F21" s="11" t="n">
        <f aca="false">(C21/E21)*100</f>
        <v>104.562737642586</v>
      </c>
    </row>
    <row r="22" customFormat="false" ht="15" hidden="false" customHeight="false" outlineLevel="0" collapsed="false">
      <c r="A22" s="22"/>
      <c r="B22" s="22"/>
      <c r="C22" s="23"/>
      <c r="D22" s="23"/>
      <c r="E22" s="22"/>
      <c r="F22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2022-04-22T11:31:25Z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