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7D8059F2-59D5-47DF-B438-12E49E2766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  <sheet name="Actual2Moving" sheetId="2" r:id="rId2"/>
    <sheet name="SeasonalIndices" sheetId="3" r:id="rId3"/>
    <sheet name="Deseasonalization" sheetId="4" r:id="rId4"/>
    <sheet name="Trend" sheetId="5" r:id="rId5"/>
    <sheet name="CyclicalVariation" sheetId="6" r:id="rId6"/>
  </sheets>
  <calcPr calcId="181029"/>
</workbook>
</file>

<file path=xl/calcChain.xml><?xml version="1.0" encoding="utf-8"?>
<calcChain xmlns="http://schemas.openxmlformats.org/spreadsheetml/2006/main">
  <c r="M18" i="5" l="1"/>
  <c r="M14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6"/>
  <c r="E3" i="6"/>
  <c r="D9" i="6"/>
  <c r="D8" i="6" s="1"/>
  <c r="D7" i="6" s="1"/>
  <c r="D6" i="6" s="1"/>
  <c r="D5" i="6" s="1"/>
  <c r="D4" i="6" s="1"/>
  <c r="D3" i="6" s="1"/>
  <c r="D2" i="6" s="1"/>
  <c r="D10" i="6"/>
  <c r="D14" i="6"/>
  <c r="D15" i="6" s="1"/>
  <c r="D16" i="6" s="1"/>
  <c r="D17" i="6" s="1"/>
  <c r="D18" i="6" s="1"/>
  <c r="D19" i="6" s="1"/>
  <c r="D20" i="6" s="1"/>
  <c r="D21" i="6" s="1"/>
  <c r="D13" i="6"/>
  <c r="C23" i="5"/>
  <c r="G22" i="5"/>
  <c r="F22" i="5"/>
  <c r="C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9" i="5"/>
  <c r="D8" i="5" s="1"/>
  <c r="D7" i="5" s="1"/>
  <c r="D6" i="5" s="1"/>
  <c r="D5" i="5" s="1"/>
  <c r="D4" i="5" s="1"/>
  <c r="D3" i="5" s="1"/>
  <c r="D2" i="5" s="1"/>
  <c r="D10" i="5"/>
  <c r="D14" i="5"/>
  <c r="D15" i="5"/>
  <c r="D16" i="5"/>
  <c r="D17" i="5"/>
  <c r="D18" i="5" s="1"/>
  <c r="D19" i="5" s="1"/>
  <c r="D20" i="5" s="1"/>
  <c r="D21" i="5" s="1"/>
  <c r="D13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D19" i="4"/>
  <c r="D20" i="4"/>
  <c r="D21" i="4"/>
  <c r="D18" i="4"/>
  <c r="D15" i="4"/>
  <c r="D16" i="4"/>
  <c r="D17" i="4"/>
  <c r="D14" i="4"/>
  <c r="D11" i="4"/>
  <c r="D12" i="4"/>
  <c r="D13" i="4"/>
  <c r="D10" i="4"/>
  <c r="D7" i="4"/>
  <c r="D8" i="4"/>
  <c r="D9" i="4"/>
  <c r="D6" i="4"/>
  <c r="D5" i="4"/>
  <c r="D4" i="4"/>
  <c r="D3" i="4"/>
  <c r="D2" i="4"/>
  <c r="D18" i="3"/>
  <c r="D16" i="3"/>
  <c r="D17" i="3"/>
  <c r="D15" i="3"/>
  <c r="D14" i="3"/>
  <c r="B17" i="3"/>
  <c r="B16" i="3"/>
  <c r="B15" i="3"/>
  <c r="B14" i="3"/>
  <c r="H9" i="3"/>
  <c r="G9" i="3"/>
  <c r="C9" i="3"/>
  <c r="D9" i="3"/>
  <c r="E9" i="3"/>
  <c r="B9" i="3"/>
  <c r="E8" i="3"/>
  <c r="D8" i="3"/>
  <c r="C8" i="3"/>
  <c r="B8" i="3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10" i="2"/>
  <c r="G8" i="2"/>
  <c r="G6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5" i="2"/>
  <c r="D37" i="2"/>
  <c r="D35" i="2"/>
  <c r="D33" i="2"/>
  <c r="D31" i="2"/>
  <c r="D27" i="2"/>
  <c r="D25" i="2"/>
  <c r="D23" i="2"/>
  <c r="D19" i="2"/>
  <c r="D17" i="2"/>
  <c r="D15" i="2"/>
  <c r="D13" i="2"/>
  <c r="D11" i="2"/>
  <c r="D9" i="2"/>
  <c r="D7" i="2"/>
  <c r="D29" i="2"/>
  <c r="D21" i="2"/>
  <c r="D5" i="2"/>
</calcChain>
</file>

<file path=xl/sharedStrings.xml><?xml version="1.0" encoding="utf-8"?>
<sst xmlns="http://schemas.openxmlformats.org/spreadsheetml/2006/main" count="180" uniqueCount="77">
  <si>
    <t>year</t>
  </si>
  <si>
    <t>Sales per quarter (x $ 10,000)</t>
  </si>
  <si>
    <t>I</t>
  </si>
  <si>
    <t>II</t>
  </si>
  <si>
    <t>III</t>
  </si>
  <si>
    <t>IV</t>
  </si>
  <si>
    <t>Quarterly Sales</t>
  </si>
  <si>
    <t>Year</t>
  </si>
  <si>
    <t>Quarter</t>
  </si>
  <si>
    <t>Actual sales</t>
  </si>
  <si>
    <t>4-quarter moving total</t>
  </si>
  <si>
    <t>4-quarter moving average</t>
  </si>
  <si>
    <t>4-quarter centered moving average</t>
  </si>
  <si>
    <t>Modified sum</t>
  </si>
  <si>
    <t>Modified mean</t>
  </si>
  <si>
    <t>Total of modified mean</t>
  </si>
  <si>
    <t>Adjusting factor</t>
  </si>
  <si>
    <t>Indices</t>
  </si>
  <si>
    <t>Seasonal indices</t>
  </si>
  <si>
    <t>Seasonal index/100</t>
  </si>
  <si>
    <t xml:space="preserve">Deseasonalized sales </t>
  </si>
  <si>
    <t>Deseasonalized sales (Y)</t>
  </si>
  <si>
    <t>Coding the time variable (1/2*x)</t>
  </si>
  <si>
    <t>x</t>
  </si>
  <si>
    <t>xY</t>
  </si>
  <si>
    <t>x2</t>
  </si>
  <si>
    <t>Y=a+bx</t>
  </si>
  <si>
    <t>Percent of trend</t>
  </si>
  <si>
    <t>Percentage of actual to moving average values</t>
  </si>
  <si>
    <t>Sum of seasonal indices</t>
  </si>
  <si>
    <t>Sum</t>
  </si>
  <si>
    <t>Mean</t>
  </si>
  <si>
    <t xml:space="preserve">Here we look into a smoothing technique which is used to remove fine grained variation </t>
  </si>
  <si>
    <t xml:space="preserve">between time steps. Moving average, one such technique, is used for time series analysis </t>
  </si>
  <si>
    <t>and forecasting. Centered moving average is one of the two types of moving averages.</t>
  </si>
  <si>
    <t xml:space="preserve">Smoothing of data is done to see a clearer signal. In order to identify the trend we can </t>
  </si>
  <si>
    <t>smooth out the seasonality of seasonal data. Smooting out is done to forecasts that use only one period.</t>
  </si>
  <si>
    <t xml:space="preserve"> However, the moving average method does not react to seasonal and cyclical effects.</t>
  </si>
  <si>
    <t xml:space="preserve"> It reflects historical data in a consistent way. Centering the moving averages are done </t>
  </si>
  <si>
    <t xml:space="preserve">to position the moving average at their central positions in time.  </t>
  </si>
  <si>
    <t xml:space="preserve">Percentage of the actual value to the moving average value for each quarter in the time series </t>
  </si>
  <si>
    <t xml:space="preserve">with a  4-quarter moving average entry. This step rfecovers the seasonal component for the quarters. </t>
  </si>
  <si>
    <t xml:space="preserve">A modified mean is calculated. This is done by discarding the highest and lowest values and finding the mean of </t>
  </si>
  <si>
    <t xml:space="preserve">remaining values. Seasonal values we recovered on the previous sheet will have cyclical and irregular components still </t>
  </si>
  <si>
    <t xml:space="preserve">remaining. They can be smoothed out by averaging the values after the elimination of highest and owest values in each </t>
  </si>
  <si>
    <t>quarter. Modified mean is an index of the seasonality component.</t>
  </si>
  <si>
    <t>We have four indices derived from the first table in this sheet. We should note that the base for an index is 100.</t>
  </si>
  <si>
    <t xml:space="preserve"> Hence the totalof four quarterly indices must be 400 with a mean of 100. The erroe can be rectified by multiplying </t>
  </si>
  <si>
    <t xml:space="preserve">each of the indices with an adjusting constant.  </t>
  </si>
  <si>
    <t>Adjusting constant = Desired sum of indices / Actual sum of indices</t>
  </si>
  <si>
    <t>After the multiplication we can see that the sum is very close to 400 as desired.</t>
  </si>
  <si>
    <t xml:space="preserve">The seasonal indices we got from the previous sheet are used to remove the effects of seasonality from a time series. This process is </t>
  </si>
  <si>
    <t xml:space="preserve">called desesasonalising. Deseasonalising can be done by dividing each of te actual values in the series by the corresponding appropriate </t>
  </si>
  <si>
    <t xml:space="preserve">seasonal index. After the removal of seasonal effect, the remaining deseasonalised value reflect only the trend, cyclical and irregular </t>
  </si>
  <si>
    <t xml:space="preserve">components of the series. </t>
  </si>
  <si>
    <t>We are identifying the trend component in this table.</t>
  </si>
  <si>
    <t xml:space="preserve">After the seasonal variation is removed, we can cmpute a deseasonalised trend line which has to be used </t>
  </si>
  <si>
    <t>to project into the furture for forecasting. A trend line has to be developed to describe the components</t>
  </si>
  <si>
    <t xml:space="preserve"> of the time series. With the values from this table, equation for the trend can be found. We get the slope</t>
  </si>
  <si>
    <t xml:space="preserve"> and Y-intercept of the trend line.  </t>
  </si>
  <si>
    <t>b=( Sum of xY)/(Sum of x^2)</t>
  </si>
  <si>
    <t>We get b =</t>
  </si>
  <si>
    <t>=</t>
  </si>
  <si>
    <t>a= Mean of Y</t>
  </si>
  <si>
    <t>We got the appropriate trend line as Y =</t>
  </si>
  <si>
    <t>18 + 0.16x</t>
  </si>
  <si>
    <t xml:space="preserve">With this table, we find the cyclical variation around te trend line. We have identified the seasonal </t>
  </si>
  <si>
    <t xml:space="preserve">and trend components of the timeseries as of now. The table is used to calculate cyclical variation </t>
  </si>
  <si>
    <t xml:space="preserve">using the residual method. Hence, we can say, the cyclical variation around the trend line is </t>
  </si>
  <si>
    <t xml:space="preserve">identified by measuring deseasonalised variation around the line. </t>
  </si>
  <si>
    <t>How to pedict using a time series?</t>
  </si>
  <si>
    <t>Determine the deseasonalized value for sales for the desired period.</t>
  </si>
  <si>
    <t>The initial estimate is now to be seasonalised.</t>
  </si>
  <si>
    <t>TASK 4</t>
  </si>
  <si>
    <t>Submitted by:</t>
  </si>
  <si>
    <t>Aysha Emelda C P</t>
  </si>
  <si>
    <t>School of Management Studies, University of Hyderabad.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</si>
</sst>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3" borderId="1" xfId="0" applyNumberFormat="1" applyFill="1" applyBorder="1"/>
    <xf numFmtId="0" fontId="0" fillId="2" borderId="1" xfId="0" applyFill="1" applyBorder="1" applyAlignment="1">
      <alignment vertical="top"/>
    </xf>
    <xf numFmtId="0" fontId="0" fillId="4" borderId="1" xfId="0" applyFill="1" applyBorder="1"/>
    <xf numFmtId="164" fontId="0" fillId="4" borderId="1" xfId="0" applyNumberFormat="1" applyFill="1" applyBorder="1"/>
    <xf numFmtId="0" fontId="0" fillId="0" borderId="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P9" sqref="P9"/>
    </sheetView>
  </sheetViews>
  <sheetFormatPr defaultRowHeight="15" x14ac:dyDescent="0.25"/>
  <sheetData>
    <row r="1" spans="1:9" x14ac:dyDescent="0.25">
      <c r="A1" s="23" t="s">
        <v>6</v>
      </c>
      <c r="B1" s="22" t="s">
        <v>0</v>
      </c>
      <c r="C1" s="21" t="s">
        <v>1</v>
      </c>
      <c r="D1" s="21"/>
      <c r="E1" s="21"/>
      <c r="F1" s="21"/>
    </row>
    <row r="2" spans="1:9" ht="36" x14ac:dyDescent="0.55000000000000004">
      <c r="A2" s="23"/>
      <c r="B2" s="22"/>
      <c r="C2" s="2" t="s">
        <v>2</v>
      </c>
      <c r="D2" s="2" t="s">
        <v>3</v>
      </c>
      <c r="E2" s="2" t="s">
        <v>4</v>
      </c>
      <c r="F2" s="2" t="s">
        <v>5</v>
      </c>
      <c r="I2" s="27" t="s">
        <v>73</v>
      </c>
    </row>
    <row r="3" spans="1:9" x14ac:dyDescent="0.25">
      <c r="A3" s="23"/>
      <c r="B3" s="3">
        <v>1991</v>
      </c>
      <c r="C3" s="3">
        <v>16</v>
      </c>
      <c r="D3" s="3">
        <v>21</v>
      </c>
      <c r="E3" s="3">
        <v>9</v>
      </c>
      <c r="F3" s="3">
        <v>18</v>
      </c>
    </row>
    <row r="4" spans="1:9" x14ac:dyDescent="0.25">
      <c r="A4" s="23"/>
      <c r="B4" s="3">
        <v>1992</v>
      </c>
      <c r="C4" s="3">
        <v>15</v>
      </c>
      <c r="D4" s="3">
        <v>20</v>
      </c>
      <c r="E4" s="3">
        <v>10</v>
      </c>
      <c r="F4" s="3">
        <v>18</v>
      </c>
      <c r="I4" t="s">
        <v>74</v>
      </c>
    </row>
    <row r="5" spans="1:9" x14ac:dyDescent="0.25">
      <c r="A5" s="23"/>
      <c r="B5" s="3">
        <v>1993</v>
      </c>
      <c r="C5" s="3">
        <v>17</v>
      </c>
      <c r="D5" s="3">
        <v>24</v>
      </c>
      <c r="E5" s="3">
        <v>13</v>
      </c>
      <c r="F5" s="3">
        <v>22</v>
      </c>
      <c r="I5" t="s">
        <v>75</v>
      </c>
    </row>
    <row r="6" spans="1:9" x14ac:dyDescent="0.25">
      <c r="A6" s="23"/>
      <c r="B6" s="3">
        <v>1994</v>
      </c>
      <c r="C6" s="3">
        <v>17</v>
      </c>
      <c r="D6" s="3">
        <v>25</v>
      </c>
      <c r="E6" s="3">
        <v>11</v>
      </c>
      <c r="F6" s="3">
        <v>21</v>
      </c>
      <c r="I6" t="s">
        <v>76</v>
      </c>
    </row>
    <row r="7" spans="1:9" x14ac:dyDescent="0.25">
      <c r="A7" s="23"/>
      <c r="B7" s="3">
        <v>1995</v>
      </c>
      <c r="C7" s="3">
        <v>18</v>
      </c>
      <c r="D7" s="3">
        <v>26</v>
      </c>
      <c r="E7" s="3">
        <v>14</v>
      </c>
      <c r="F7" s="3">
        <v>25</v>
      </c>
    </row>
  </sheetData>
  <mergeCells count="3">
    <mergeCell ref="C1:F1"/>
    <mergeCell ref="B1:B2"/>
    <mergeCell ref="A1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B6" workbookViewId="0">
      <selection activeCell="I17" sqref="I17"/>
    </sheetView>
  </sheetViews>
  <sheetFormatPr defaultRowHeight="15" x14ac:dyDescent="0.25"/>
  <cols>
    <col min="4" max="4" width="13.42578125" customWidth="1"/>
    <col min="5" max="5" width="16" customWidth="1"/>
    <col min="6" max="6" width="14.140625" customWidth="1"/>
    <col min="7" max="7" width="14.42578125" customWidth="1"/>
  </cols>
  <sheetData>
    <row r="1" spans="1:9" ht="60" x14ac:dyDescent="0.25">
      <c r="A1" s="6" t="s">
        <v>7</v>
      </c>
      <c r="B1" s="6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28</v>
      </c>
    </row>
    <row r="2" spans="1:9" x14ac:dyDescent="0.25">
      <c r="A2" s="3">
        <v>1991</v>
      </c>
      <c r="B2" s="3" t="s">
        <v>2</v>
      </c>
      <c r="C2" s="3">
        <v>16</v>
      </c>
      <c r="D2" s="3"/>
      <c r="E2" s="3"/>
      <c r="F2" s="3"/>
      <c r="G2" s="3"/>
    </row>
    <row r="3" spans="1:9" x14ac:dyDescent="0.25">
      <c r="A3" s="3"/>
      <c r="B3" s="3"/>
      <c r="C3" s="3"/>
      <c r="D3" s="3"/>
      <c r="E3" s="3"/>
      <c r="F3" s="3"/>
      <c r="G3" s="3"/>
    </row>
    <row r="4" spans="1:9" x14ac:dyDescent="0.25">
      <c r="A4" s="3"/>
      <c r="B4" s="3" t="s">
        <v>3</v>
      </c>
      <c r="C4" s="3">
        <v>21</v>
      </c>
      <c r="D4" s="3"/>
      <c r="E4" s="3"/>
      <c r="F4" s="3"/>
      <c r="G4" s="3"/>
    </row>
    <row r="5" spans="1:9" x14ac:dyDescent="0.25">
      <c r="A5" s="3"/>
      <c r="B5" s="3"/>
      <c r="C5" s="3"/>
      <c r="D5" s="3">
        <f>SUM(C2:C8)</f>
        <v>64</v>
      </c>
      <c r="E5" s="3">
        <f>D5/4</f>
        <v>16</v>
      </c>
      <c r="F5" s="3"/>
      <c r="G5" s="3"/>
    </row>
    <row r="6" spans="1:9" x14ac:dyDescent="0.25">
      <c r="A6" s="3"/>
      <c r="B6" s="5" t="s">
        <v>4</v>
      </c>
      <c r="C6" s="5">
        <v>9</v>
      </c>
      <c r="D6" s="5"/>
      <c r="E6" s="5"/>
      <c r="F6" s="5">
        <f>(D5+D7)/8</f>
        <v>15.875</v>
      </c>
      <c r="G6" s="15">
        <f>(C6/F6)*100</f>
        <v>56.69291338582677</v>
      </c>
    </row>
    <row r="7" spans="1:9" x14ac:dyDescent="0.25">
      <c r="A7" s="3"/>
      <c r="B7" s="3"/>
      <c r="C7" s="3"/>
      <c r="D7" s="3">
        <f>SUM(C4:C10)</f>
        <v>63</v>
      </c>
      <c r="E7" s="3">
        <f t="shared" ref="E7:E35" si="0">D7/4</f>
        <v>15.75</v>
      </c>
      <c r="F7" s="17"/>
      <c r="G7" s="10"/>
    </row>
    <row r="8" spans="1:9" x14ac:dyDescent="0.25">
      <c r="A8" s="3"/>
      <c r="B8" s="5" t="s">
        <v>5</v>
      </c>
      <c r="C8" s="5">
        <v>18</v>
      </c>
      <c r="D8" s="5"/>
      <c r="E8" s="5"/>
      <c r="F8" s="5">
        <f>(D7+D9)/8</f>
        <v>15.625</v>
      </c>
      <c r="G8" s="15">
        <f>(C8/F8)*100</f>
        <v>115.19999999999999</v>
      </c>
      <c r="I8" t="s">
        <v>32</v>
      </c>
    </row>
    <row r="9" spans="1:9" x14ac:dyDescent="0.25">
      <c r="A9" s="3"/>
      <c r="B9" s="3"/>
      <c r="C9" s="3"/>
      <c r="D9" s="3">
        <f>SUM(C6:C12)</f>
        <v>62</v>
      </c>
      <c r="E9" s="3">
        <f t="shared" si="0"/>
        <v>15.5</v>
      </c>
      <c r="F9" s="17"/>
      <c r="G9" s="10"/>
      <c r="I9" t="s">
        <v>33</v>
      </c>
    </row>
    <row r="10" spans="1:9" x14ac:dyDescent="0.25">
      <c r="A10" s="5">
        <v>1992</v>
      </c>
      <c r="B10" s="5" t="s">
        <v>2</v>
      </c>
      <c r="C10" s="5">
        <v>15</v>
      </c>
      <c r="D10" s="5"/>
      <c r="E10" s="5"/>
      <c r="F10" s="5">
        <f>(D9+D11)/8</f>
        <v>15.625</v>
      </c>
      <c r="G10" s="15">
        <f>(C10/F10)*100</f>
        <v>96</v>
      </c>
      <c r="I10" t="s">
        <v>34</v>
      </c>
    </row>
    <row r="11" spans="1:9" x14ac:dyDescent="0.25">
      <c r="A11" s="3"/>
      <c r="B11" s="3"/>
      <c r="C11" s="3"/>
      <c r="D11" s="3">
        <f>SUM(C8:C14)</f>
        <v>63</v>
      </c>
      <c r="E11" s="3">
        <f t="shared" si="0"/>
        <v>15.75</v>
      </c>
      <c r="F11" s="17"/>
      <c r="G11" s="18"/>
      <c r="I11" t="s">
        <v>35</v>
      </c>
    </row>
    <row r="12" spans="1:9" x14ac:dyDescent="0.25">
      <c r="A12" s="3"/>
      <c r="B12" s="5" t="s">
        <v>3</v>
      </c>
      <c r="C12" s="5">
        <v>20</v>
      </c>
      <c r="D12" s="5"/>
      <c r="E12" s="5"/>
      <c r="F12" s="5">
        <f>(D11+D13)/4</f>
        <v>31.5</v>
      </c>
      <c r="G12" s="15">
        <f t="shared" ref="G12:G36" si="1">(C12/F12)*100</f>
        <v>63.492063492063487</v>
      </c>
      <c r="I12" t="s">
        <v>36</v>
      </c>
    </row>
    <row r="13" spans="1:9" x14ac:dyDescent="0.25">
      <c r="A13" s="3"/>
      <c r="B13" s="3"/>
      <c r="C13" s="3"/>
      <c r="D13" s="3">
        <f>SUM(C10:C16)</f>
        <v>63</v>
      </c>
      <c r="E13" s="3">
        <f t="shared" si="0"/>
        <v>15.75</v>
      </c>
      <c r="F13" s="17"/>
      <c r="G13" s="18"/>
      <c r="I13" t="s">
        <v>37</v>
      </c>
    </row>
    <row r="14" spans="1:9" x14ac:dyDescent="0.25">
      <c r="A14" s="3"/>
      <c r="B14" s="5" t="s">
        <v>4</v>
      </c>
      <c r="C14" s="5">
        <v>10</v>
      </c>
      <c r="D14" s="5"/>
      <c r="E14" s="5"/>
      <c r="F14" s="5">
        <f>(D13+D15)/8</f>
        <v>16</v>
      </c>
      <c r="G14" s="15">
        <f t="shared" si="1"/>
        <v>62.5</v>
      </c>
      <c r="I14" t="s">
        <v>38</v>
      </c>
    </row>
    <row r="15" spans="1:9" x14ac:dyDescent="0.25">
      <c r="A15" s="3"/>
      <c r="B15" s="3"/>
      <c r="C15" s="3"/>
      <c r="D15" s="3">
        <f>SUM(C12:C18)</f>
        <v>65</v>
      </c>
      <c r="E15" s="3">
        <f t="shared" si="0"/>
        <v>16.25</v>
      </c>
      <c r="F15" s="17"/>
      <c r="G15" s="18"/>
      <c r="I15" t="s">
        <v>39</v>
      </c>
    </row>
    <row r="16" spans="1:9" x14ac:dyDescent="0.25">
      <c r="A16" s="3"/>
      <c r="B16" s="5" t="s">
        <v>5</v>
      </c>
      <c r="C16" s="5">
        <v>18</v>
      </c>
      <c r="D16" s="5"/>
      <c r="E16" s="5"/>
      <c r="F16" s="5">
        <f>(D15+D17)/8</f>
        <v>16.75</v>
      </c>
      <c r="G16" s="15">
        <f t="shared" si="1"/>
        <v>107.46268656716418</v>
      </c>
      <c r="I16" t="s">
        <v>40</v>
      </c>
    </row>
    <row r="17" spans="1:9" x14ac:dyDescent="0.25">
      <c r="A17" s="3"/>
      <c r="B17" s="3"/>
      <c r="C17" s="3"/>
      <c r="D17" s="3">
        <f>SUM(C14:C20)</f>
        <v>69</v>
      </c>
      <c r="E17" s="3">
        <f t="shared" si="0"/>
        <v>17.25</v>
      </c>
      <c r="F17" s="17"/>
      <c r="G17" s="18"/>
      <c r="I17" t="s">
        <v>41</v>
      </c>
    </row>
    <row r="18" spans="1:9" x14ac:dyDescent="0.25">
      <c r="A18" s="5">
        <v>1993</v>
      </c>
      <c r="B18" s="5" t="s">
        <v>2</v>
      </c>
      <c r="C18" s="5">
        <v>17</v>
      </c>
      <c r="D18" s="5"/>
      <c r="E18" s="5"/>
      <c r="F18" s="5">
        <f>(D17+D19)/8</f>
        <v>17.625</v>
      </c>
      <c r="G18" s="15">
        <f t="shared" si="1"/>
        <v>96.453900709219852</v>
      </c>
    </row>
    <row r="19" spans="1:9" x14ac:dyDescent="0.25">
      <c r="A19" s="3"/>
      <c r="B19" s="3"/>
      <c r="C19" s="3"/>
      <c r="D19" s="3">
        <f>SUM(C16:C22)</f>
        <v>72</v>
      </c>
      <c r="E19" s="3">
        <f t="shared" si="0"/>
        <v>18</v>
      </c>
      <c r="F19" s="17"/>
      <c r="G19" s="18"/>
    </row>
    <row r="20" spans="1:9" x14ac:dyDescent="0.25">
      <c r="A20" s="3"/>
      <c r="B20" s="5" t="s">
        <v>3</v>
      </c>
      <c r="C20" s="5">
        <v>24</v>
      </c>
      <c r="D20" s="5"/>
      <c r="E20" s="5"/>
      <c r="F20" s="5">
        <f>(D19+D21)/8</f>
        <v>18.5</v>
      </c>
      <c r="G20" s="15">
        <f t="shared" si="1"/>
        <v>129.72972972972974</v>
      </c>
    </row>
    <row r="21" spans="1:9" x14ac:dyDescent="0.25">
      <c r="A21" s="3"/>
      <c r="B21" s="3"/>
      <c r="C21" s="3"/>
      <c r="D21" s="3">
        <f>SUM(C18:C24)</f>
        <v>76</v>
      </c>
      <c r="E21" s="3">
        <f t="shared" si="0"/>
        <v>19</v>
      </c>
      <c r="F21" s="17"/>
      <c r="G21" s="18"/>
    </row>
    <row r="22" spans="1:9" x14ac:dyDescent="0.25">
      <c r="A22" s="3"/>
      <c r="B22" s="5" t="s">
        <v>4</v>
      </c>
      <c r="C22" s="5">
        <v>13</v>
      </c>
      <c r="D22" s="5"/>
      <c r="E22" s="5"/>
      <c r="F22" s="5">
        <f>(D21+D23)/8</f>
        <v>19</v>
      </c>
      <c r="G22" s="15">
        <f t="shared" si="1"/>
        <v>68.421052631578945</v>
      </c>
    </row>
    <row r="23" spans="1:9" x14ac:dyDescent="0.25">
      <c r="A23" s="3"/>
      <c r="B23" s="3"/>
      <c r="C23" s="3"/>
      <c r="D23" s="3">
        <f>SUM(C20:C26)</f>
        <v>76</v>
      </c>
      <c r="E23" s="3">
        <f t="shared" si="0"/>
        <v>19</v>
      </c>
      <c r="F23" s="17"/>
      <c r="G23" s="18"/>
    </row>
    <row r="24" spans="1:9" x14ac:dyDescent="0.25">
      <c r="A24" s="3"/>
      <c r="B24" s="5" t="s">
        <v>5</v>
      </c>
      <c r="C24" s="5">
        <v>22</v>
      </c>
      <c r="D24" s="5"/>
      <c r="E24" s="5"/>
      <c r="F24" s="5">
        <f>(D23+D25)/8</f>
        <v>19.125</v>
      </c>
      <c r="G24" s="15">
        <f t="shared" si="1"/>
        <v>115.03267973856208</v>
      </c>
    </row>
    <row r="25" spans="1:9" x14ac:dyDescent="0.25">
      <c r="A25" s="3"/>
      <c r="B25" s="3"/>
      <c r="C25" s="3"/>
      <c r="D25" s="3">
        <f>SUM(C22:C28)</f>
        <v>77</v>
      </c>
      <c r="E25" s="3">
        <f t="shared" si="0"/>
        <v>19.25</v>
      </c>
      <c r="F25" s="17"/>
      <c r="G25" s="18"/>
    </row>
    <row r="26" spans="1:9" x14ac:dyDescent="0.25">
      <c r="A26" s="5">
        <v>1994</v>
      </c>
      <c r="B26" s="5" t="s">
        <v>2</v>
      </c>
      <c r="C26" s="5">
        <v>17</v>
      </c>
      <c r="D26" s="5"/>
      <c r="E26" s="5"/>
      <c r="F26" s="5">
        <f>(D25+D27)/8</f>
        <v>19</v>
      </c>
      <c r="G26" s="15">
        <f t="shared" si="1"/>
        <v>89.473684210526315</v>
      </c>
    </row>
    <row r="27" spans="1:9" x14ac:dyDescent="0.25">
      <c r="A27" s="3"/>
      <c r="B27" s="3"/>
      <c r="C27" s="3"/>
      <c r="D27" s="3">
        <f>SUM(C24:C30)</f>
        <v>75</v>
      </c>
      <c r="E27" s="3">
        <f t="shared" si="0"/>
        <v>18.75</v>
      </c>
      <c r="F27" s="17"/>
      <c r="G27" s="18"/>
    </row>
    <row r="28" spans="1:9" x14ac:dyDescent="0.25">
      <c r="A28" s="3"/>
      <c r="B28" s="5" t="s">
        <v>3</v>
      </c>
      <c r="C28" s="5">
        <v>25</v>
      </c>
      <c r="D28" s="5"/>
      <c r="E28" s="5"/>
      <c r="F28" s="5">
        <f>(D27+D29)/8</f>
        <v>18.625</v>
      </c>
      <c r="G28" s="15">
        <f t="shared" si="1"/>
        <v>134.2281879194631</v>
      </c>
    </row>
    <row r="29" spans="1:9" x14ac:dyDescent="0.25">
      <c r="A29" s="3"/>
      <c r="B29" s="3"/>
      <c r="C29" s="3"/>
      <c r="D29" s="3">
        <f>SUM(C26:C32)</f>
        <v>74</v>
      </c>
      <c r="E29" s="3">
        <f t="shared" si="0"/>
        <v>18.5</v>
      </c>
      <c r="F29" s="17"/>
      <c r="G29" s="18"/>
    </row>
    <row r="30" spans="1:9" x14ac:dyDescent="0.25">
      <c r="A30" s="3"/>
      <c r="B30" s="5" t="s">
        <v>4</v>
      </c>
      <c r="C30" s="5">
        <v>11</v>
      </c>
      <c r="D30" s="5"/>
      <c r="E30" s="5"/>
      <c r="F30" s="5">
        <f>(D29+D31)/8</f>
        <v>18.625</v>
      </c>
      <c r="G30" s="15">
        <f t="shared" si="1"/>
        <v>59.060402684563762</v>
      </c>
    </row>
    <row r="31" spans="1:9" x14ac:dyDescent="0.25">
      <c r="A31" s="3"/>
      <c r="B31" s="3"/>
      <c r="C31" s="3"/>
      <c r="D31" s="3">
        <f>SUM(C28:C34)</f>
        <v>75</v>
      </c>
      <c r="E31" s="3">
        <f t="shared" si="0"/>
        <v>18.75</v>
      </c>
      <c r="F31" s="17"/>
      <c r="G31" s="18"/>
    </row>
    <row r="32" spans="1:9" x14ac:dyDescent="0.25">
      <c r="A32" s="3"/>
      <c r="B32" s="5" t="s">
        <v>5</v>
      </c>
      <c r="C32" s="5">
        <v>21</v>
      </c>
      <c r="D32" s="5"/>
      <c r="E32" s="5"/>
      <c r="F32" s="5">
        <f>(D31+D33)/8</f>
        <v>18.875</v>
      </c>
      <c r="G32" s="15">
        <f t="shared" si="1"/>
        <v>111.25827814569536</v>
      </c>
    </row>
    <row r="33" spans="1:7" x14ac:dyDescent="0.25">
      <c r="A33" s="3"/>
      <c r="B33" s="3"/>
      <c r="C33" s="3"/>
      <c r="D33" s="3">
        <f>SUM(C30:C36)</f>
        <v>76</v>
      </c>
      <c r="E33" s="3">
        <f t="shared" si="0"/>
        <v>19</v>
      </c>
      <c r="F33" s="17"/>
      <c r="G33" s="18"/>
    </row>
    <row r="34" spans="1:7" x14ac:dyDescent="0.25">
      <c r="A34" s="5">
        <v>1995</v>
      </c>
      <c r="B34" s="5" t="s">
        <v>2</v>
      </c>
      <c r="C34" s="5">
        <v>18</v>
      </c>
      <c r="D34" s="5"/>
      <c r="E34" s="5"/>
      <c r="F34" s="5">
        <f>(D33+D35)/8</f>
        <v>19.375</v>
      </c>
      <c r="G34" s="15">
        <f t="shared" si="1"/>
        <v>92.903225806451616</v>
      </c>
    </row>
    <row r="35" spans="1:7" x14ac:dyDescent="0.25">
      <c r="A35" s="3"/>
      <c r="B35" s="3"/>
      <c r="C35" s="3"/>
      <c r="D35" s="3">
        <f>SUM(C32:C38)</f>
        <v>79</v>
      </c>
      <c r="E35" s="3">
        <f t="shared" si="0"/>
        <v>19.75</v>
      </c>
      <c r="F35" s="17"/>
      <c r="G35" s="18"/>
    </row>
    <row r="36" spans="1:7" x14ac:dyDescent="0.25">
      <c r="A36" s="3"/>
      <c r="B36" s="5" t="s">
        <v>3</v>
      </c>
      <c r="C36" s="5">
        <v>26</v>
      </c>
      <c r="D36" s="5"/>
      <c r="E36" s="5"/>
      <c r="F36" s="5">
        <f>(D35+D37)/8</f>
        <v>20.25</v>
      </c>
      <c r="G36" s="15">
        <f t="shared" si="1"/>
        <v>128.39506172839506</v>
      </c>
    </row>
    <row r="37" spans="1:7" x14ac:dyDescent="0.25">
      <c r="A37" s="3"/>
      <c r="B37" s="3"/>
      <c r="C37" s="3"/>
      <c r="D37" s="3">
        <f>SUM(C34:C40)</f>
        <v>83</v>
      </c>
      <c r="E37" s="3"/>
      <c r="F37" s="3"/>
      <c r="G37" s="3"/>
    </row>
    <row r="38" spans="1:7" x14ac:dyDescent="0.25">
      <c r="A38" s="3"/>
      <c r="B38" s="3" t="s">
        <v>4</v>
      </c>
      <c r="C38" s="3">
        <v>14</v>
      </c>
      <c r="D38" s="3"/>
      <c r="E38" s="3"/>
      <c r="F38" s="3"/>
      <c r="G38" s="3"/>
    </row>
    <row r="39" spans="1:7" x14ac:dyDescent="0.25">
      <c r="A39" s="3"/>
      <c r="B39" s="3"/>
      <c r="C39" s="3"/>
      <c r="D39" s="3"/>
      <c r="E39" s="3"/>
      <c r="F39" s="3"/>
      <c r="G39" s="3"/>
    </row>
    <row r="40" spans="1:7" x14ac:dyDescent="0.25">
      <c r="A40" s="3"/>
      <c r="B40" s="3" t="s">
        <v>5</v>
      </c>
      <c r="C40" s="3">
        <v>25</v>
      </c>
      <c r="D40" s="3"/>
      <c r="E40" s="3"/>
      <c r="F40" s="3"/>
      <c r="G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P18" sqref="P18"/>
    </sheetView>
  </sheetViews>
  <sheetFormatPr defaultRowHeight="15" x14ac:dyDescent="0.25"/>
  <cols>
    <col min="1" max="1" width="16.85546875" customWidth="1"/>
  </cols>
  <sheetData>
    <row r="1" spans="1:10" ht="45" customHeight="1" x14ac:dyDescent="0.25">
      <c r="A1" s="21" t="s">
        <v>7</v>
      </c>
      <c r="B1" s="21" t="s">
        <v>8</v>
      </c>
      <c r="C1" s="21"/>
      <c r="D1" s="21"/>
      <c r="E1" s="21"/>
      <c r="G1" s="24" t="s">
        <v>15</v>
      </c>
      <c r="H1" s="24" t="s">
        <v>16</v>
      </c>
    </row>
    <row r="2" spans="1:10" x14ac:dyDescent="0.25">
      <c r="A2" s="21"/>
      <c r="B2" s="3" t="s">
        <v>2</v>
      </c>
      <c r="C2" s="3" t="s">
        <v>3</v>
      </c>
      <c r="D2" s="3" t="s">
        <v>4</v>
      </c>
      <c r="E2" s="3" t="s">
        <v>5</v>
      </c>
      <c r="G2" s="25"/>
      <c r="H2" s="25"/>
    </row>
    <row r="3" spans="1:10" x14ac:dyDescent="0.25">
      <c r="A3" s="3">
        <v>1991</v>
      </c>
      <c r="B3" s="3"/>
      <c r="C3" s="3"/>
      <c r="D3" s="8">
        <v>56.7</v>
      </c>
      <c r="E3" s="8">
        <v>115.2</v>
      </c>
      <c r="G3" s="25"/>
      <c r="H3" s="25"/>
    </row>
    <row r="4" spans="1:10" x14ac:dyDescent="0.25">
      <c r="A4" s="3">
        <v>1992</v>
      </c>
      <c r="B4" s="3">
        <v>96</v>
      </c>
      <c r="C4" s="8">
        <v>63.5</v>
      </c>
      <c r="D4" s="3">
        <v>62.5</v>
      </c>
      <c r="E4" s="8">
        <v>107.5</v>
      </c>
      <c r="G4" s="25"/>
      <c r="H4" s="25"/>
    </row>
    <row r="5" spans="1:10" x14ac:dyDescent="0.25">
      <c r="A5" s="3">
        <v>1993</v>
      </c>
      <c r="B5" s="8">
        <v>96.5</v>
      </c>
      <c r="C5" s="3">
        <v>129.69999999999999</v>
      </c>
      <c r="D5" s="8">
        <v>68.400000000000006</v>
      </c>
      <c r="E5" s="3">
        <v>115</v>
      </c>
      <c r="G5" s="25"/>
      <c r="H5" s="25"/>
    </row>
    <row r="6" spans="1:10" x14ac:dyDescent="0.25">
      <c r="A6" s="3">
        <v>1994</v>
      </c>
      <c r="B6" s="8">
        <v>89.5</v>
      </c>
      <c r="C6" s="8">
        <v>134.19999999999999</v>
      </c>
      <c r="D6" s="3">
        <v>59.1</v>
      </c>
      <c r="E6" s="3">
        <v>111.3</v>
      </c>
      <c r="G6" s="25"/>
      <c r="H6" s="25"/>
    </row>
    <row r="7" spans="1:10" x14ac:dyDescent="0.25">
      <c r="A7" s="3">
        <v>1995</v>
      </c>
      <c r="B7" s="3">
        <v>92.9</v>
      </c>
      <c r="C7" s="3">
        <v>128.4</v>
      </c>
      <c r="D7" s="3"/>
      <c r="E7" s="3"/>
      <c r="G7" s="25"/>
      <c r="H7" s="25"/>
      <c r="I7" t="s">
        <v>42</v>
      </c>
    </row>
    <row r="8" spans="1:10" x14ac:dyDescent="0.25">
      <c r="A8" s="4" t="s">
        <v>13</v>
      </c>
      <c r="B8" s="3">
        <f>B4+B7</f>
        <v>188.9</v>
      </c>
      <c r="C8" s="3">
        <f>C5+C7</f>
        <v>258.10000000000002</v>
      </c>
      <c r="D8" s="3">
        <f>D4+D6</f>
        <v>121.6</v>
      </c>
      <c r="E8" s="3">
        <f>E5+E6</f>
        <v>226.3</v>
      </c>
      <c r="G8" s="26"/>
      <c r="H8" s="26"/>
      <c r="I8" t="s">
        <v>43</v>
      </c>
    </row>
    <row r="9" spans="1:10" x14ac:dyDescent="0.25">
      <c r="A9" s="5" t="s">
        <v>14</v>
      </c>
      <c r="B9" s="5">
        <f>B8/2</f>
        <v>94.45</v>
      </c>
      <c r="C9" s="5">
        <f t="shared" ref="C9:E9" si="0">C8/2</f>
        <v>129.05000000000001</v>
      </c>
      <c r="D9" s="5">
        <f t="shared" si="0"/>
        <v>60.8</v>
      </c>
      <c r="E9" s="5">
        <f t="shared" si="0"/>
        <v>113.15</v>
      </c>
      <c r="G9" s="3">
        <f>SUM(B9:E9)</f>
        <v>397.45000000000005</v>
      </c>
      <c r="H9" s="3">
        <f>400/G9</f>
        <v>1.0064159013712415</v>
      </c>
      <c r="I9" t="s">
        <v>44</v>
      </c>
    </row>
    <row r="10" spans="1:10" x14ac:dyDescent="0.25">
      <c r="I10" t="s">
        <v>45</v>
      </c>
    </row>
    <row r="12" spans="1:10" x14ac:dyDescent="0.25">
      <c r="I12" t="s">
        <v>46</v>
      </c>
    </row>
    <row r="13" spans="1:10" ht="30" x14ac:dyDescent="0.25">
      <c r="A13" s="3" t="s">
        <v>8</v>
      </c>
      <c r="B13" s="16" t="s">
        <v>17</v>
      </c>
      <c r="C13" s="4" t="s">
        <v>16</v>
      </c>
      <c r="D13" s="4" t="s">
        <v>18</v>
      </c>
      <c r="I13" t="s">
        <v>47</v>
      </c>
    </row>
    <row r="14" spans="1:10" x14ac:dyDescent="0.25">
      <c r="A14" s="3" t="s">
        <v>2</v>
      </c>
      <c r="B14" s="5">
        <f>B9</f>
        <v>94.45</v>
      </c>
      <c r="C14" s="3">
        <v>1.0064</v>
      </c>
      <c r="D14" s="3">
        <f>B14*C14</f>
        <v>95.054479999999998</v>
      </c>
      <c r="I14" t="s">
        <v>48</v>
      </c>
    </row>
    <row r="15" spans="1:10" x14ac:dyDescent="0.25">
      <c r="A15" s="3" t="s">
        <v>3</v>
      </c>
      <c r="B15" s="5">
        <f>C9</f>
        <v>129.05000000000001</v>
      </c>
      <c r="C15" s="3">
        <v>1.0064</v>
      </c>
      <c r="D15" s="3">
        <f t="shared" ref="D15" si="1">B15*C15</f>
        <v>129.87592000000001</v>
      </c>
      <c r="J15" t="s">
        <v>49</v>
      </c>
    </row>
    <row r="16" spans="1:10" x14ac:dyDescent="0.25">
      <c r="A16" s="3" t="s">
        <v>4</v>
      </c>
      <c r="B16" s="5">
        <f>D9</f>
        <v>60.8</v>
      </c>
      <c r="C16" s="3">
        <v>1.0064</v>
      </c>
      <c r="D16" s="3">
        <f>B16*C16</f>
        <v>61.189119999999996</v>
      </c>
      <c r="I16" t="s">
        <v>50</v>
      </c>
    </row>
    <row r="17" spans="1:4" x14ac:dyDescent="0.25">
      <c r="A17" s="3" t="s">
        <v>5</v>
      </c>
      <c r="B17" s="5">
        <f>E9</f>
        <v>113.15</v>
      </c>
      <c r="C17" s="3">
        <v>1.0064</v>
      </c>
      <c r="D17" s="3">
        <f>B17*C17</f>
        <v>113.87416</v>
      </c>
    </row>
    <row r="18" spans="1:4" x14ac:dyDescent="0.25">
      <c r="A18" s="3" t="s">
        <v>29</v>
      </c>
      <c r="B18" s="3"/>
      <c r="C18" s="3"/>
      <c r="D18" s="3">
        <f>SUM(D14:D17)</f>
        <v>399.99368000000004</v>
      </c>
    </row>
  </sheetData>
  <mergeCells count="4">
    <mergeCell ref="B1:E1"/>
    <mergeCell ref="A1:A2"/>
    <mergeCell ref="G1:G8"/>
    <mergeCell ref="H1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K9" sqref="K9"/>
    </sheetView>
  </sheetViews>
  <sheetFormatPr defaultRowHeight="15" x14ac:dyDescent="0.25"/>
  <cols>
    <col min="4" max="4" width="13.28515625" customWidth="1"/>
    <col min="5" max="5" width="18.140625" customWidth="1"/>
  </cols>
  <sheetData>
    <row r="1" spans="1:7" ht="30" x14ac:dyDescent="0.25">
      <c r="A1" s="3" t="s">
        <v>7</v>
      </c>
      <c r="B1" s="3" t="s">
        <v>8</v>
      </c>
      <c r="C1" s="4" t="s">
        <v>9</v>
      </c>
      <c r="D1" s="4" t="s">
        <v>19</v>
      </c>
      <c r="E1" s="9" t="s">
        <v>20</v>
      </c>
    </row>
    <row r="2" spans="1:7" x14ac:dyDescent="0.25">
      <c r="A2" s="3">
        <v>1991</v>
      </c>
      <c r="B2" s="3" t="s">
        <v>2</v>
      </c>
      <c r="C2" s="3">
        <v>16</v>
      </c>
      <c r="D2" s="3">
        <f>95.05448/100</f>
        <v>0.95054479999999997</v>
      </c>
      <c r="E2" s="10">
        <f>C2/D2</f>
        <v>16.832452294726142</v>
      </c>
    </row>
    <row r="3" spans="1:7" x14ac:dyDescent="0.25">
      <c r="A3" s="3"/>
      <c r="B3" s="3" t="s">
        <v>3</v>
      </c>
      <c r="C3" s="3">
        <v>21</v>
      </c>
      <c r="D3" s="3">
        <f>129.8759/100</f>
        <v>1.298759</v>
      </c>
      <c r="E3" s="10">
        <f t="shared" ref="E3:E21" si="0">C3/D3</f>
        <v>16.169281598818564</v>
      </c>
    </row>
    <row r="4" spans="1:7" x14ac:dyDescent="0.25">
      <c r="A4" s="3"/>
      <c r="B4" s="3" t="s">
        <v>4</v>
      </c>
      <c r="C4" s="3">
        <v>9</v>
      </c>
      <c r="D4" s="3">
        <f>61.18912/100</f>
        <v>0.61189120000000008</v>
      </c>
      <c r="E4" s="10">
        <f t="shared" si="0"/>
        <v>14.708497196887288</v>
      </c>
      <c r="G4" t="s">
        <v>51</v>
      </c>
    </row>
    <row r="5" spans="1:7" x14ac:dyDescent="0.25">
      <c r="A5" s="3"/>
      <c r="B5" s="3" t="s">
        <v>5</v>
      </c>
      <c r="C5" s="3">
        <v>18</v>
      </c>
      <c r="D5" s="3">
        <f>113.8742/100</f>
        <v>1.1387419999999999</v>
      </c>
      <c r="E5" s="10">
        <f t="shared" si="0"/>
        <v>15.806916755507395</v>
      </c>
      <c r="G5" t="s">
        <v>52</v>
      </c>
    </row>
    <row r="6" spans="1:7" x14ac:dyDescent="0.25">
      <c r="A6" s="3">
        <v>1992</v>
      </c>
      <c r="B6" s="3" t="s">
        <v>2</v>
      </c>
      <c r="C6" s="3">
        <v>15</v>
      </c>
      <c r="D6" s="3">
        <f>D2</f>
        <v>0.95054479999999997</v>
      </c>
      <c r="E6" s="10">
        <f t="shared" si="0"/>
        <v>15.780424026305758</v>
      </c>
      <c r="G6" t="s">
        <v>53</v>
      </c>
    </row>
    <row r="7" spans="1:7" x14ac:dyDescent="0.25">
      <c r="A7" s="3"/>
      <c r="B7" s="3" t="s">
        <v>3</v>
      </c>
      <c r="C7" s="3">
        <v>20</v>
      </c>
      <c r="D7" s="3">
        <f t="shared" ref="D7:D9" si="1">D3</f>
        <v>1.298759</v>
      </c>
      <c r="E7" s="10">
        <f t="shared" si="0"/>
        <v>15.399315808398633</v>
      </c>
      <c r="G7" t="s">
        <v>54</v>
      </c>
    </row>
    <row r="8" spans="1:7" x14ac:dyDescent="0.25">
      <c r="A8" s="3"/>
      <c r="B8" s="3" t="s">
        <v>4</v>
      </c>
      <c r="C8" s="3">
        <v>10</v>
      </c>
      <c r="D8" s="3">
        <f t="shared" si="1"/>
        <v>0.61189120000000008</v>
      </c>
      <c r="E8" s="10">
        <f t="shared" si="0"/>
        <v>16.342774663208097</v>
      </c>
    </row>
    <row r="9" spans="1:7" x14ac:dyDescent="0.25">
      <c r="A9" s="3"/>
      <c r="B9" s="3" t="s">
        <v>5</v>
      </c>
      <c r="C9" s="3">
        <v>18</v>
      </c>
      <c r="D9" s="3">
        <f t="shared" si="1"/>
        <v>1.1387419999999999</v>
      </c>
      <c r="E9" s="10">
        <f t="shared" si="0"/>
        <v>15.806916755507395</v>
      </c>
    </row>
    <row r="10" spans="1:7" x14ac:dyDescent="0.25">
      <c r="A10" s="3">
        <v>1993</v>
      </c>
      <c r="B10" s="3" t="s">
        <v>2</v>
      </c>
      <c r="C10" s="3">
        <v>17</v>
      </c>
      <c r="D10" s="3">
        <f>D6</f>
        <v>0.95054479999999997</v>
      </c>
      <c r="E10" s="10">
        <f t="shared" si="0"/>
        <v>17.884480563146525</v>
      </c>
    </row>
    <row r="11" spans="1:7" x14ac:dyDescent="0.25">
      <c r="A11" s="3"/>
      <c r="B11" s="3" t="s">
        <v>3</v>
      </c>
      <c r="C11" s="3">
        <v>24</v>
      </c>
      <c r="D11" s="3">
        <f t="shared" ref="D11:D13" si="2">D7</f>
        <v>1.298759</v>
      </c>
      <c r="E11" s="10">
        <f t="shared" si="0"/>
        <v>18.479178970078358</v>
      </c>
    </row>
    <row r="12" spans="1:7" x14ac:dyDescent="0.25">
      <c r="A12" s="3"/>
      <c r="B12" s="3" t="s">
        <v>4</v>
      </c>
      <c r="C12" s="3">
        <v>13</v>
      </c>
      <c r="D12" s="3">
        <f t="shared" si="2"/>
        <v>0.61189120000000008</v>
      </c>
      <c r="E12" s="10">
        <f t="shared" si="0"/>
        <v>21.245607062170528</v>
      </c>
    </row>
    <row r="13" spans="1:7" x14ac:dyDescent="0.25">
      <c r="A13" s="3"/>
      <c r="B13" s="3" t="s">
        <v>5</v>
      </c>
      <c r="C13" s="3">
        <v>22</v>
      </c>
      <c r="D13" s="3">
        <f t="shared" si="2"/>
        <v>1.1387419999999999</v>
      </c>
      <c r="E13" s="10">
        <f t="shared" si="0"/>
        <v>19.319564923397927</v>
      </c>
    </row>
    <row r="14" spans="1:7" x14ac:dyDescent="0.25">
      <c r="A14" s="3">
        <v>1994</v>
      </c>
      <c r="B14" s="3" t="s">
        <v>2</v>
      </c>
      <c r="C14" s="3">
        <v>17</v>
      </c>
      <c r="D14" s="3">
        <f>D10</f>
        <v>0.95054479999999997</v>
      </c>
      <c r="E14" s="10">
        <f t="shared" si="0"/>
        <v>17.884480563146525</v>
      </c>
    </row>
    <row r="15" spans="1:7" x14ac:dyDescent="0.25">
      <c r="A15" s="3"/>
      <c r="B15" s="3" t="s">
        <v>3</v>
      </c>
      <c r="C15" s="3">
        <v>25</v>
      </c>
      <c r="D15" s="3">
        <f t="shared" ref="D15:D17" si="3">D11</f>
        <v>1.298759</v>
      </c>
      <c r="E15" s="10">
        <f t="shared" si="0"/>
        <v>19.249144760498289</v>
      </c>
    </row>
    <row r="16" spans="1:7" x14ac:dyDescent="0.25">
      <c r="A16" s="3"/>
      <c r="B16" s="3" t="s">
        <v>4</v>
      </c>
      <c r="C16" s="3">
        <v>11</v>
      </c>
      <c r="D16" s="3">
        <f t="shared" si="3"/>
        <v>0.61189120000000008</v>
      </c>
      <c r="E16" s="10">
        <f t="shared" si="0"/>
        <v>17.977052129528907</v>
      </c>
    </row>
    <row r="17" spans="1:5" x14ac:dyDescent="0.25">
      <c r="A17" s="3"/>
      <c r="B17" s="3" t="s">
        <v>5</v>
      </c>
      <c r="C17" s="3">
        <v>21</v>
      </c>
      <c r="D17" s="3">
        <f t="shared" si="3"/>
        <v>1.1387419999999999</v>
      </c>
      <c r="E17" s="10">
        <f t="shared" si="0"/>
        <v>18.441402881425294</v>
      </c>
    </row>
    <row r="18" spans="1:5" x14ac:dyDescent="0.25">
      <c r="A18" s="3">
        <v>1995</v>
      </c>
      <c r="B18" s="3" t="s">
        <v>2</v>
      </c>
      <c r="C18" s="3">
        <v>18</v>
      </c>
      <c r="D18" s="3">
        <f>D14</f>
        <v>0.95054479999999997</v>
      </c>
      <c r="E18" s="10">
        <f t="shared" si="0"/>
        <v>18.936508831566908</v>
      </c>
    </row>
    <row r="19" spans="1:5" x14ac:dyDescent="0.25">
      <c r="A19" s="3"/>
      <c r="B19" s="3" t="s">
        <v>3</v>
      </c>
      <c r="C19" s="3">
        <v>26</v>
      </c>
      <c r="D19" s="3">
        <f t="shared" ref="D19:D21" si="4">D15</f>
        <v>1.298759</v>
      </c>
      <c r="E19" s="10">
        <f t="shared" si="0"/>
        <v>20.019110550918224</v>
      </c>
    </row>
    <row r="20" spans="1:5" x14ac:dyDescent="0.25">
      <c r="A20" s="3"/>
      <c r="B20" s="3" t="s">
        <v>4</v>
      </c>
      <c r="C20" s="3">
        <v>14</v>
      </c>
      <c r="D20" s="3">
        <f t="shared" si="4"/>
        <v>0.61189120000000008</v>
      </c>
      <c r="E20" s="10">
        <f t="shared" si="0"/>
        <v>22.879884528491338</v>
      </c>
    </row>
    <row r="21" spans="1:5" x14ac:dyDescent="0.25">
      <c r="A21" s="3"/>
      <c r="B21" s="3" t="s">
        <v>5</v>
      </c>
      <c r="C21" s="3">
        <v>25</v>
      </c>
      <c r="D21" s="3">
        <f t="shared" si="4"/>
        <v>1.1387419999999999</v>
      </c>
      <c r="E21" s="10">
        <f t="shared" si="0"/>
        <v>21.954051049315826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topLeftCell="A2" workbookViewId="0">
      <selection activeCell="N20" sqref="N20"/>
    </sheetView>
  </sheetViews>
  <sheetFormatPr defaultRowHeight="15" x14ac:dyDescent="0.25"/>
  <cols>
    <col min="3" max="3" width="15.7109375" customWidth="1"/>
    <col min="4" max="4" width="18.140625" customWidth="1"/>
  </cols>
  <sheetData>
    <row r="1" spans="1:13" ht="30" x14ac:dyDescent="0.25">
      <c r="A1" s="6" t="s">
        <v>7</v>
      </c>
      <c r="B1" s="6" t="s">
        <v>8</v>
      </c>
      <c r="C1" s="11" t="s">
        <v>21</v>
      </c>
      <c r="D1" s="7" t="s">
        <v>22</v>
      </c>
      <c r="E1" s="3" t="s">
        <v>23</v>
      </c>
      <c r="F1" s="3" t="s">
        <v>24</v>
      </c>
      <c r="G1" s="3" t="s">
        <v>25</v>
      </c>
    </row>
    <row r="2" spans="1:13" x14ac:dyDescent="0.25">
      <c r="A2" s="3">
        <v>1991</v>
      </c>
      <c r="B2" s="3" t="s">
        <v>2</v>
      </c>
      <c r="C2" s="10">
        <v>16.8</v>
      </c>
      <c r="D2" s="3">
        <f t="shared" ref="D2:D9" si="0">D3-1</f>
        <v>-9.5</v>
      </c>
      <c r="E2" s="3">
        <f>D2*2</f>
        <v>-19</v>
      </c>
      <c r="F2" s="3">
        <f>E2*C2</f>
        <v>-319.2</v>
      </c>
      <c r="G2" s="3">
        <f>E2^2</f>
        <v>361</v>
      </c>
    </row>
    <row r="3" spans="1:13" x14ac:dyDescent="0.25">
      <c r="A3" s="3"/>
      <c r="B3" s="3" t="s">
        <v>3</v>
      </c>
      <c r="C3" s="10">
        <v>16.2</v>
      </c>
      <c r="D3" s="3">
        <f t="shared" si="0"/>
        <v>-8.5</v>
      </c>
      <c r="E3" s="3">
        <f t="shared" ref="E3:E21" si="1">D3*2</f>
        <v>-17</v>
      </c>
      <c r="F3" s="3">
        <f t="shared" ref="F3:F21" si="2">E3*C3</f>
        <v>-275.39999999999998</v>
      </c>
      <c r="G3" s="3">
        <f t="shared" ref="G3:G21" si="3">E3^2</f>
        <v>289</v>
      </c>
    </row>
    <row r="4" spans="1:13" x14ac:dyDescent="0.25">
      <c r="A4" s="3"/>
      <c r="B4" s="3" t="s">
        <v>4</v>
      </c>
      <c r="C4" s="10">
        <v>14.7</v>
      </c>
      <c r="D4" s="3">
        <f t="shared" si="0"/>
        <v>-7.5</v>
      </c>
      <c r="E4" s="3">
        <f t="shared" si="1"/>
        <v>-15</v>
      </c>
      <c r="F4" s="3">
        <f t="shared" si="2"/>
        <v>-220.5</v>
      </c>
      <c r="G4" s="3">
        <f t="shared" si="3"/>
        <v>225</v>
      </c>
    </row>
    <row r="5" spans="1:13" x14ac:dyDescent="0.25">
      <c r="A5" s="3"/>
      <c r="B5" s="3" t="s">
        <v>5</v>
      </c>
      <c r="C5" s="10">
        <v>15.8</v>
      </c>
      <c r="D5" s="3">
        <f t="shared" si="0"/>
        <v>-6.5</v>
      </c>
      <c r="E5" s="3">
        <f t="shared" si="1"/>
        <v>-13</v>
      </c>
      <c r="F5" s="3">
        <f t="shared" si="2"/>
        <v>-205.4</v>
      </c>
      <c r="G5" s="3">
        <f t="shared" si="3"/>
        <v>169</v>
      </c>
    </row>
    <row r="6" spans="1:13" x14ac:dyDescent="0.25">
      <c r="A6" s="3">
        <v>1992</v>
      </c>
      <c r="B6" s="3" t="s">
        <v>2</v>
      </c>
      <c r="C6" s="10">
        <v>15.8</v>
      </c>
      <c r="D6" s="3">
        <f t="shared" si="0"/>
        <v>-5.5</v>
      </c>
      <c r="E6" s="3">
        <f t="shared" si="1"/>
        <v>-11</v>
      </c>
      <c r="F6" s="3">
        <f t="shared" si="2"/>
        <v>-173.8</v>
      </c>
      <c r="G6" s="3">
        <f t="shared" si="3"/>
        <v>121</v>
      </c>
    </row>
    <row r="7" spans="1:13" x14ac:dyDescent="0.25">
      <c r="A7" s="3"/>
      <c r="B7" s="3" t="s">
        <v>3</v>
      </c>
      <c r="C7" s="10">
        <v>15.4</v>
      </c>
      <c r="D7" s="3">
        <f t="shared" si="0"/>
        <v>-4.5</v>
      </c>
      <c r="E7" s="3">
        <f t="shared" si="1"/>
        <v>-9</v>
      </c>
      <c r="F7" s="3">
        <f t="shared" si="2"/>
        <v>-138.6</v>
      </c>
      <c r="G7" s="3">
        <f t="shared" si="3"/>
        <v>81</v>
      </c>
    </row>
    <row r="8" spans="1:13" x14ac:dyDescent="0.25">
      <c r="A8" s="3"/>
      <c r="B8" s="3" t="s">
        <v>4</v>
      </c>
      <c r="C8" s="10">
        <v>16.3</v>
      </c>
      <c r="D8" s="3">
        <f t="shared" si="0"/>
        <v>-3.5</v>
      </c>
      <c r="E8" s="3">
        <f t="shared" si="1"/>
        <v>-7</v>
      </c>
      <c r="F8" s="3">
        <f t="shared" si="2"/>
        <v>-114.10000000000001</v>
      </c>
      <c r="G8" s="3">
        <f t="shared" si="3"/>
        <v>49</v>
      </c>
      <c r="I8" t="s">
        <v>55</v>
      </c>
    </row>
    <row r="9" spans="1:13" x14ac:dyDescent="0.25">
      <c r="A9" s="3"/>
      <c r="B9" s="3" t="s">
        <v>5</v>
      </c>
      <c r="C9" s="10">
        <v>15.8</v>
      </c>
      <c r="D9" s="3">
        <f t="shared" si="0"/>
        <v>-2.5</v>
      </c>
      <c r="E9" s="3">
        <f t="shared" si="1"/>
        <v>-5</v>
      </c>
      <c r="F9" s="3">
        <f t="shared" si="2"/>
        <v>-79</v>
      </c>
      <c r="G9" s="3">
        <f t="shared" si="3"/>
        <v>25</v>
      </c>
      <c r="I9" t="s">
        <v>56</v>
      </c>
    </row>
    <row r="10" spans="1:13" x14ac:dyDescent="0.25">
      <c r="A10" s="3">
        <v>1993</v>
      </c>
      <c r="B10" s="3" t="s">
        <v>2</v>
      </c>
      <c r="C10" s="10">
        <v>17.899999999999999</v>
      </c>
      <c r="D10" s="3">
        <f>D11-1</f>
        <v>-1.5</v>
      </c>
      <c r="E10" s="3">
        <f t="shared" si="1"/>
        <v>-3</v>
      </c>
      <c r="F10" s="3">
        <f t="shared" si="2"/>
        <v>-53.699999999999996</v>
      </c>
      <c r="G10" s="3">
        <f t="shared" si="3"/>
        <v>9</v>
      </c>
      <c r="I10" t="s">
        <v>57</v>
      </c>
    </row>
    <row r="11" spans="1:13" x14ac:dyDescent="0.25">
      <c r="A11" s="3"/>
      <c r="B11" s="3" t="s">
        <v>3</v>
      </c>
      <c r="C11" s="10">
        <v>18.5</v>
      </c>
      <c r="D11" s="3">
        <v>-0.5</v>
      </c>
      <c r="E11" s="3">
        <f t="shared" si="1"/>
        <v>-1</v>
      </c>
      <c r="F11" s="3">
        <f t="shared" si="2"/>
        <v>-18.5</v>
      </c>
      <c r="G11" s="3">
        <f t="shared" si="3"/>
        <v>1</v>
      </c>
      <c r="I11" t="s">
        <v>58</v>
      </c>
    </row>
    <row r="12" spans="1:13" x14ac:dyDescent="0.25">
      <c r="A12" s="3"/>
      <c r="B12" s="3" t="s">
        <v>4</v>
      </c>
      <c r="C12" s="10">
        <v>21.2</v>
      </c>
      <c r="D12" s="3">
        <v>0.5</v>
      </c>
      <c r="E12" s="3">
        <f t="shared" si="1"/>
        <v>1</v>
      </c>
      <c r="F12" s="3">
        <f t="shared" si="2"/>
        <v>21.2</v>
      </c>
      <c r="G12" s="3">
        <f t="shared" si="3"/>
        <v>1</v>
      </c>
      <c r="I12" t="s">
        <v>59</v>
      </c>
    </row>
    <row r="13" spans="1:13" x14ac:dyDescent="0.25">
      <c r="A13" s="3"/>
      <c r="B13" s="3" t="s">
        <v>5</v>
      </c>
      <c r="C13" s="10">
        <v>19.3</v>
      </c>
      <c r="D13" s="3">
        <f>D12+1</f>
        <v>1.5</v>
      </c>
      <c r="E13" s="3">
        <f t="shared" si="1"/>
        <v>3</v>
      </c>
      <c r="F13" s="3">
        <f t="shared" si="2"/>
        <v>57.900000000000006</v>
      </c>
      <c r="G13" s="3">
        <f t="shared" si="3"/>
        <v>9</v>
      </c>
      <c r="K13" t="s">
        <v>60</v>
      </c>
    </row>
    <row r="14" spans="1:13" x14ac:dyDescent="0.25">
      <c r="A14" s="3">
        <v>1994</v>
      </c>
      <c r="B14" s="3" t="s">
        <v>2</v>
      </c>
      <c r="C14" s="10">
        <v>17.899999999999999</v>
      </c>
      <c r="D14" s="3">
        <f t="shared" ref="D14:D21" si="4">D13+1</f>
        <v>2.5</v>
      </c>
      <c r="E14" s="3">
        <f t="shared" si="1"/>
        <v>5</v>
      </c>
      <c r="F14" s="3">
        <f t="shared" si="2"/>
        <v>89.5</v>
      </c>
      <c r="G14" s="3">
        <f t="shared" si="3"/>
        <v>25</v>
      </c>
      <c r="K14" t="s">
        <v>61</v>
      </c>
      <c r="M14">
        <f>F22/G22</f>
        <v>0.15872180451127829</v>
      </c>
    </row>
    <row r="15" spans="1:13" x14ac:dyDescent="0.25">
      <c r="A15" s="3"/>
      <c r="B15" s="3" t="s">
        <v>3</v>
      </c>
      <c r="C15" s="10">
        <v>19.2</v>
      </c>
      <c r="D15" s="3">
        <f t="shared" si="4"/>
        <v>3.5</v>
      </c>
      <c r="E15" s="3">
        <f t="shared" si="1"/>
        <v>7</v>
      </c>
      <c r="F15" s="3">
        <f t="shared" si="2"/>
        <v>134.4</v>
      </c>
      <c r="G15" s="3">
        <f t="shared" si="3"/>
        <v>49</v>
      </c>
      <c r="L15" t="s">
        <v>62</v>
      </c>
      <c r="M15">
        <v>0.16</v>
      </c>
    </row>
    <row r="16" spans="1:13" x14ac:dyDescent="0.25">
      <c r="A16" s="3"/>
      <c r="B16" s="3" t="s">
        <v>4</v>
      </c>
      <c r="C16" s="10">
        <v>18</v>
      </c>
      <c r="D16" s="3">
        <f t="shared" si="4"/>
        <v>4.5</v>
      </c>
      <c r="E16" s="3">
        <f t="shared" si="1"/>
        <v>9</v>
      </c>
      <c r="F16" s="3">
        <f t="shared" si="2"/>
        <v>162</v>
      </c>
      <c r="G16" s="3">
        <f t="shared" si="3"/>
        <v>81</v>
      </c>
    </row>
    <row r="17" spans="1:15" x14ac:dyDescent="0.25">
      <c r="A17" s="3"/>
      <c r="B17" s="3" t="s">
        <v>5</v>
      </c>
      <c r="C17" s="10">
        <v>18.399999999999999</v>
      </c>
      <c r="D17" s="3">
        <f t="shared" si="4"/>
        <v>5.5</v>
      </c>
      <c r="E17" s="3">
        <f t="shared" si="1"/>
        <v>11</v>
      </c>
      <c r="F17" s="3">
        <f t="shared" si="2"/>
        <v>202.39999999999998</v>
      </c>
      <c r="G17" s="3">
        <f t="shared" si="3"/>
        <v>121</v>
      </c>
      <c r="K17" t="s">
        <v>63</v>
      </c>
    </row>
    <row r="18" spans="1:15" x14ac:dyDescent="0.25">
      <c r="A18" s="3">
        <v>1995</v>
      </c>
      <c r="B18" s="3" t="s">
        <v>2</v>
      </c>
      <c r="C18" s="10">
        <v>18.899999999999999</v>
      </c>
      <c r="D18" s="3">
        <f t="shared" si="4"/>
        <v>6.5</v>
      </c>
      <c r="E18" s="3">
        <f t="shared" si="1"/>
        <v>13</v>
      </c>
      <c r="F18" s="3">
        <f t="shared" si="2"/>
        <v>245.7</v>
      </c>
      <c r="G18" s="3">
        <f t="shared" si="3"/>
        <v>169</v>
      </c>
      <c r="L18" t="s">
        <v>62</v>
      </c>
      <c r="M18" s="20">
        <f>C23</f>
        <v>18.049999999999994</v>
      </c>
      <c r="N18" t="s">
        <v>62</v>
      </c>
      <c r="O18">
        <v>18</v>
      </c>
    </row>
    <row r="19" spans="1:15" x14ac:dyDescent="0.25">
      <c r="A19" s="3"/>
      <c r="B19" s="3" t="s">
        <v>3</v>
      </c>
      <c r="C19" s="10">
        <v>20</v>
      </c>
      <c r="D19" s="3">
        <f t="shared" si="4"/>
        <v>7.5</v>
      </c>
      <c r="E19" s="3">
        <f t="shared" si="1"/>
        <v>15</v>
      </c>
      <c r="F19" s="3">
        <f t="shared" si="2"/>
        <v>300</v>
      </c>
      <c r="G19" s="3">
        <f t="shared" si="3"/>
        <v>225</v>
      </c>
      <c r="I19" t="s">
        <v>64</v>
      </c>
      <c r="M19" t="s">
        <v>65</v>
      </c>
    </row>
    <row r="20" spans="1:15" x14ac:dyDescent="0.25">
      <c r="A20" s="3"/>
      <c r="B20" s="3" t="s">
        <v>4</v>
      </c>
      <c r="C20" s="10">
        <v>22.9</v>
      </c>
      <c r="D20" s="3">
        <f t="shared" si="4"/>
        <v>8.5</v>
      </c>
      <c r="E20" s="3">
        <f t="shared" si="1"/>
        <v>17</v>
      </c>
      <c r="F20" s="3">
        <f t="shared" si="2"/>
        <v>389.29999999999995</v>
      </c>
      <c r="G20" s="3">
        <f t="shared" si="3"/>
        <v>289</v>
      </c>
    </row>
    <row r="21" spans="1:15" x14ac:dyDescent="0.25">
      <c r="A21" s="3"/>
      <c r="B21" s="3" t="s">
        <v>5</v>
      </c>
      <c r="C21" s="10">
        <v>22</v>
      </c>
      <c r="D21" s="3">
        <f t="shared" si="4"/>
        <v>9.5</v>
      </c>
      <c r="E21" s="3">
        <f t="shared" si="1"/>
        <v>19</v>
      </c>
      <c r="F21" s="3">
        <f t="shared" si="2"/>
        <v>418</v>
      </c>
      <c r="G21" s="3">
        <f t="shared" si="3"/>
        <v>361</v>
      </c>
    </row>
    <row r="22" spans="1:15" x14ac:dyDescent="0.25">
      <c r="A22" s="13"/>
      <c r="B22" s="13" t="s">
        <v>30</v>
      </c>
      <c r="C22" s="14">
        <f>SUM(C2:C21)</f>
        <v>360.99999999999989</v>
      </c>
      <c r="D22" s="13"/>
      <c r="E22" s="13"/>
      <c r="F22" s="13">
        <f>SUM(F2:F21)</f>
        <v>422.20000000000027</v>
      </c>
      <c r="G22" s="13">
        <f>SUM(G2:G21)</f>
        <v>2660</v>
      </c>
    </row>
    <row r="23" spans="1:15" x14ac:dyDescent="0.25">
      <c r="B23" s="19" t="s">
        <v>31</v>
      </c>
      <c r="C23" s="20">
        <f>AVERAGE(C2:C21)</f>
        <v>18.049999999999994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J13" sqref="J13"/>
    </sheetView>
  </sheetViews>
  <sheetFormatPr defaultRowHeight="15" x14ac:dyDescent="0.25"/>
  <cols>
    <col min="3" max="4" width="17.7109375" customWidth="1"/>
    <col min="5" max="5" width="16" customWidth="1"/>
    <col min="6" max="6" width="13.28515625" customWidth="1"/>
  </cols>
  <sheetData>
    <row r="1" spans="1:8" ht="30" x14ac:dyDescent="0.25">
      <c r="A1" s="6" t="s">
        <v>7</v>
      </c>
      <c r="B1" s="6" t="s">
        <v>8</v>
      </c>
      <c r="C1" s="11" t="s">
        <v>21</v>
      </c>
      <c r="D1" s="3" t="s">
        <v>23</v>
      </c>
      <c r="E1" s="5" t="s">
        <v>26</v>
      </c>
      <c r="F1" s="4" t="s">
        <v>27</v>
      </c>
    </row>
    <row r="2" spans="1:8" x14ac:dyDescent="0.25">
      <c r="A2" s="3">
        <v>1991</v>
      </c>
      <c r="B2" s="3" t="s">
        <v>2</v>
      </c>
      <c r="C2" s="10">
        <v>16.8</v>
      </c>
      <c r="D2" s="3">
        <f t="shared" ref="D2:D9" si="0">D3-2</f>
        <v>-19</v>
      </c>
      <c r="E2" s="5">
        <f>18+0.16*(-19)</f>
        <v>14.96</v>
      </c>
      <c r="F2" s="10">
        <f>(C2/E2)*100</f>
        <v>112.29946524064172</v>
      </c>
    </row>
    <row r="3" spans="1:8" x14ac:dyDescent="0.25">
      <c r="A3" s="3"/>
      <c r="B3" s="3" t="s">
        <v>3</v>
      </c>
      <c r="C3" s="10">
        <v>16.2</v>
      </c>
      <c r="D3" s="3">
        <f t="shared" si="0"/>
        <v>-17</v>
      </c>
      <c r="E3" s="5">
        <f>18+0.16*(-17)</f>
        <v>15.28</v>
      </c>
      <c r="F3" s="10">
        <f t="shared" ref="F3:F21" si="1">(C3/E3)*100</f>
        <v>106.02094240837697</v>
      </c>
      <c r="H3" t="s">
        <v>66</v>
      </c>
    </row>
    <row r="4" spans="1:8" x14ac:dyDescent="0.25">
      <c r="A4" s="3"/>
      <c r="B4" s="3" t="s">
        <v>4</v>
      </c>
      <c r="C4" s="10">
        <v>14.7</v>
      </c>
      <c r="D4" s="3">
        <f t="shared" si="0"/>
        <v>-15</v>
      </c>
      <c r="E4" s="5">
        <f>18+0.16*(-15)</f>
        <v>15.6</v>
      </c>
      <c r="F4" s="10">
        <f t="shared" si="1"/>
        <v>94.230769230769226</v>
      </c>
      <c r="H4" t="s">
        <v>67</v>
      </c>
    </row>
    <row r="5" spans="1:8" x14ac:dyDescent="0.25">
      <c r="A5" s="3"/>
      <c r="B5" s="3" t="s">
        <v>5</v>
      </c>
      <c r="C5" s="10">
        <v>15.8</v>
      </c>
      <c r="D5" s="3">
        <f t="shared" si="0"/>
        <v>-13</v>
      </c>
      <c r="E5" s="5">
        <f>18+0.16*(-13)</f>
        <v>15.92</v>
      </c>
      <c r="F5" s="10">
        <f t="shared" si="1"/>
        <v>99.246231155778901</v>
      </c>
      <c r="H5" t="s">
        <v>68</v>
      </c>
    </row>
    <row r="6" spans="1:8" x14ac:dyDescent="0.25">
      <c r="A6" s="3">
        <v>1992</v>
      </c>
      <c r="B6" s="3" t="s">
        <v>2</v>
      </c>
      <c r="C6" s="10">
        <v>15.8</v>
      </c>
      <c r="D6" s="3">
        <f t="shared" si="0"/>
        <v>-11</v>
      </c>
      <c r="E6" s="5">
        <f>18+0.16*(-11)</f>
        <v>16.239999999999998</v>
      </c>
      <c r="F6" s="10">
        <f t="shared" si="1"/>
        <v>97.290640394088683</v>
      </c>
      <c r="H6" t="s">
        <v>69</v>
      </c>
    </row>
    <row r="7" spans="1:8" x14ac:dyDescent="0.25">
      <c r="A7" s="3"/>
      <c r="B7" s="3" t="s">
        <v>3</v>
      </c>
      <c r="C7" s="10">
        <v>15.4</v>
      </c>
      <c r="D7" s="3">
        <f t="shared" si="0"/>
        <v>-9</v>
      </c>
      <c r="E7" s="5">
        <f>18+0.16*(-9)</f>
        <v>16.559999999999999</v>
      </c>
      <c r="F7" s="10">
        <f t="shared" si="1"/>
        <v>92.995169082125614</v>
      </c>
    </row>
    <row r="8" spans="1:8" x14ac:dyDescent="0.25">
      <c r="A8" s="3"/>
      <c r="B8" s="3" t="s">
        <v>4</v>
      </c>
      <c r="C8" s="10">
        <v>16.3</v>
      </c>
      <c r="D8" s="3">
        <f t="shared" si="0"/>
        <v>-7</v>
      </c>
      <c r="E8" s="5">
        <f>18+0.16*(-7)</f>
        <v>16.88</v>
      </c>
      <c r="F8" s="10">
        <f t="shared" si="1"/>
        <v>96.563981042654035</v>
      </c>
      <c r="H8" t="s">
        <v>70</v>
      </c>
    </row>
    <row r="9" spans="1:8" x14ac:dyDescent="0.25">
      <c r="A9" s="3"/>
      <c r="B9" s="3" t="s">
        <v>5</v>
      </c>
      <c r="C9" s="10">
        <v>15.8</v>
      </c>
      <c r="D9" s="3">
        <f t="shared" si="0"/>
        <v>-5</v>
      </c>
      <c r="E9" s="5">
        <f>18+0.16*(-5)</f>
        <v>17.2</v>
      </c>
      <c r="F9" s="10">
        <f t="shared" si="1"/>
        <v>91.860465116279073</v>
      </c>
      <c r="H9" t="s">
        <v>71</v>
      </c>
    </row>
    <row r="10" spans="1:8" x14ac:dyDescent="0.25">
      <c r="A10" s="3">
        <v>1993</v>
      </c>
      <c r="B10" s="3" t="s">
        <v>2</v>
      </c>
      <c r="C10" s="10">
        <v>17.899999999999999</v>
      </c>
      <c r="D10" s="3">
        <f>D11-2</f>
        <v>-3</v>
      </c>
      <c r="E10" s="5">
        <f>18+0.16*(-3)</f>
        <v>17.52</v>
      </c>
      <c r="F10" s="10">
        <f t="shared" si="1"/>
        <v>102.16894977168948</v>
      </c>
      <c r="H10" t="s">
        <v>72</v>
      </c>
    </row>
    <row r="11" spans="1:8" x14ac:dyDescent="0.25">
      <c r="A11" s="3"/>
      <c r="B11" s="3" t="s">
        <v>3</v>
      </c>
      <c r="C11" s="10">
        <v>18.5</v>
      </c>
      <c r="D11" s="3">
        <v>-1</v>
      </c>
      <c r="E11" s="5">
        <f>18+0.16*(-1)</f>
        <v>17.84</v>
      </c>
      <c r="F11" s="10">
        <f t="shared" si="1"/>
        <v>103.69955156950672</v>
      </c>
    </row>
    <row r="12" spans="1:8" x14ac:dyDescent="0.25">
      <c r="A12" s="3"/>
      <c r="B12" s="3" t="s">
        <v>4</v>
      </c>
      <c r="C12" s="10">
        <v>21.2</v>
      </c>
      <c r="D12" s="3">
        <v>1</v>
      </c>
      <c r="E12" s="5">
        <f>18+0.16*(1)</f>
        <v>18.16</v>
      </c>
      <c r="F12" s="10">
        <f t="shared" si="1"/>
        <v>116.74008810572687</v>
      </c>
    </row>
    <row r="13" spans="1:8" x14ac:dyDescent="0.25">
      <c r="A13" s="3"/>
      <c r="B13" s="3" t="s">
        <v>5</v>
      </c>
      <c r="C13" s="10">
        <v>19.3</v>
      </c>
      <c r="D13" s="3">
        <f>D12+2</f>
        <v>3</v>
      </c>
      <c r="E13" s="5">
        <f>18+0.16*(3)</f>
        <v>18.48</v>
      </c>
      <c r="F13" s="10">
        <f t="shared" si="1"/>
        <v>104.43722943722943</v>
      </c>
    </row>
    <row r="14" spans="1:8" x14ac:dyDescent="0.25">
      <c r="A14" s="3">
        <v>1994</v>
      </c>
      <c r="B14" s="3" t="s">
        <v>2</v>
      </c>
      <c r="C14" s="10">
        <v>17.899999999999999</v>
      </c>
      <c r="D14" s="3">
        <f t="shared" ref="D14:D21" si="2">D13+2</f>
        <v>5</v>
      </c>
      <c r="E14" s="5">
        <f>18+0.16*(5)</f>
        <v>18.8</v>
      </c>
      <c r="F14" s="10">
        <f t="shared" si="1"/>
        <v>95.212765957446805</v>
      </c>
    </row>
    <row r="15" spans="1:8" x14ac:dyDescent="0.25">
      <c r="A15" s="3"/>
      <c r="B15" s="3" t="s">
        <v>3</v>
      </c>
      <c r="C15" s="10">
        <v>19.2</v>
      </c>
      <c r="D15" s="3">
        <f t="shared" si="2"/>
        <v>7</v>
      </c>
      <c r="E15" s="5">
        <f>18+0.16*(7)</f>
        <v>19.12</v>
      </c>
      <c r="F15" s="10">
        <f t="shared" si="1"/>
        <v>100.418410041841</v>
      </c>
    </row>
    <row r="16" spans="1:8" x14ac:dyDescent="0.25">
      <c r="A16" s="3"/>
      <c r="B16" s="3" t="s">
        <v>4</v>
      </c>
      <c r="C16" s="10">
        <v>18</v>
      </c>
      <c r="D16" s="3">
        <f t="shared" si="2"/>
        <v>9</v>
      </c>
      <c r="E16" s="5">
        <f>18+0.16*(9)</f>
        <v>19.440000000000001</v>
      </c>
      <c r="F16" s="10">
        <f t="shared" si="1"/>
        <v>92.592592592592581</v>
      </c>
    </row>
    <row r="17" spans="1:6" x14ac:dyDescent="0.25">
      <c r="A17" s="3"/>
      <c r="B17" s="3" t="s">
        <v>5</v>
      </c>
      <c r="C17" s="10">
        <v>18.399999999999999</v>
      </c>
      <c r="D17" s="3">
        <f t="shared" si="2"/>
        <v>11</v>
      </c>
      <c r="E17" s="5">
        <f>18+0.16*(11)</f>
        <v>19.760000000000002</v>
      </c>
      <c r="F17" s="10">
        <f t="shared" si="1"/>
        <v>93.117408906882588</v>
      </c>
    </row>
    <row r="18" spans="1:6" x14ac:dyDescent="0.25">
      <c r="A18" s="3">
        <v>1995</v>
      </c>
      <c r="B18" s="3" t="s">
        <v>2</v>
      </c>
      <c r="C18" s="10">
        <v>18.899999999999999</v>
      </c>
      <c r="D18" s="3">
        <f t="shared" si="2"/>
        <v>13</v>
      </c>
      <c r="E18" s="5">
        <f>18+0.16*(13)</f>
        <v>20.079999999999998</v>
      </c>
      <c r="F18" s="10">
        <f t="shared" si="1"/>
        <v>94.123505976095629</v>
      </c>
    </row>
    <row r="19" spans="1:6" x14ac:dyDescent="0.25">
      <c r="A19" s="3"/>
      <c r="B19" s="3" t="s">
        <v>3</v>
      </c>
      <c r="C19" s="10">
        <v>20</v>
      </c>
      <c r="D19" s="3">
        <f t="shared" si="2"/>
        <v>15</v>
      </c>
      <c r="E19" s="5">
        <f>18+0.16*(15)</f>
        <v>20.399999999999999</v>
      </c>
      <c r="F19" s="10">
        <f t="shared" si="1"/>
        <v>98.039215686274517</v>
      </c>
    </row>
    <row r="20" spans="1:6" x14ac:dyDescent="0.25">
      <c r="A20" s="3"/>
      <c r="B20" s="3" t="s">
        <v>4</v>
      </c>
      <c r="C20" s="10">
        <v>22.9</v>
      </c>
      <c r="D20" s="3">
        <f t="shared" si="2"/>
        <v>17</v>
      </c>
      <c r="E20" s="5">
        <f>18+0.16*(17)</f>
        <v>20.72</v>
      </c>
      <c r="F20" s="10">
        <f t="shared" si="1"/>
        <v>110.52123552123551</v>
      </c>
    </row>
    <row r="21" spans="1:6" x14ac:dyDescent="0.25">
      <c r="A21" s="3"/>
      <c r="B21" s="3" t="s">
        <v>5</v>
      </c>
      <c r="C21" s="10">
        <v>22</v>
      </c>
      <c r="D21" s="3">
        <f t="shared" si="2"/>
        <v>19</v>
      </c>
      <c r="E21" s="5">
        <f>18+0.16*(19)</f>
        <v>21.04</v>
      </c>
      <c r="F21" s="10">
        <f t="shared" si="1"/>
        <v>104.56273764258555</v>
      </c>
    </row>
    <row r="22" spans="1:6" x14ac:dyDescent="0.25">
      <c r="A22" s="1"/>
      <c r="B22" s="1"/>
      <c r="C22" s="12"/>
      <c r="D22" s="12"/>
      <c r="E22" s="1"/>
      <c r="F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Salesdata</vt:lpstr>
      <vt:lpstr>Actual2Moving</vt:lpstr>
      <vt:lpstr>SeasonalIndices</vt:lpstr>
      <vt:lpstr>Deseasonalization</vt:lpstr>
      <vt:lpstr>Trend</vt:lpstr>
      <vt:lpstr>CyclicalVariation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2021-07-17T21:05:31Z</dcterms:modified>
</cp:coreProperties>
</file>