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chowdho\Downloads\"/>
    </mc:Choice>
  </mc:AlternateContent>
  <xr:revisionPtr revIDLastSave="0" documentId="13_ncr:1_{2A3E9E8B-D7A9-4F36-8797-DAFAD500C3D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lculation" sheetId="1" r:id="rId1"/>
    <sheet name="Pie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P18" i="1"/>
  <c r="P7" i="1"/>
  <c r="P8" i="1"/>
  <c r="P9" i="1"/>
  <c r="P10" i="1"/>
  <c r="P11" i="1"/>
  <c r="P12" i="1"/>
  <c r="P13" i="1"/>
  <c r="P14" i="1"/>
  <c r="P15" i="1"/>
  <c r="P6" i="1"/>
  <c r="N7" i="1"/>
  <c r="N6" i="1"/>
  <c r="N15" i="1"/>
  <c r="N14" i="1"/>
  <c r="N13" i="1"/>
  <c r="N12" i="1"/>
  <c r="N9" i="1"/>
  <c r="N11" i="1"/>
  <c r="O6" i="1"/>
  <c r="M7" i="1"/>
  <c r="O15" i="1"/>
  <c r="O13" i="1"/>
  <c r="O9" i="1"/>
  <c r="O7" i="1"/>
  <c r="O14" i="1"/>
  <c r="O8" i="1"/>
  <c r="O12" i="1"/>
  <c r="M28" i="1"/>
  <c r="M27" i="1"/>
  <c r="M25" i="1"/>
  <c r="M24" i="1"/>
  <c r="J25" i="1"/>
  <c r="J24" i="1"/>
  <c r="J26" i="1"/>
  <c r="G23" i="1"/>
  <c r="J28" i="1"/>
  <c r="J27" i="1"/>
  <c r="L28" i="1"/>
  <c r="L27" i="1"/>
  <c r="L26" i="1"/>
  <c r="L25" i="1"/>
  <c r="L24" i="1"/>
  <c r="N10" i="1"/>
  <c r="N8" i="1"/>
  <c r="J15" i="1"/>
  <c r="J14" i="1"/>
  <c r="J13" i="1"/>
  <c r="J12" i="1"/>
  <c r="J11" i="1"/>
  <c r="J10" i="1"/>
  <c r="J9" i="1"/>
  <c r="J8" i="1"/>
  <c r="J7" i="1"/>
  <c r="J6" i="1"/>
  <c r="M14" i="1"/>
  <c r="M15" i="1"/>
  <c r="M13" i="1"/>
  <c r="M12" i="1"/>
  <c r="M11" i="1"/>
  <c r="M10" i="1"/>
  <c r="M9" i="1"/>
  <c r="M8" i="1"/>
  <c r="M6" i="1"/>
  <c r="M33" i="1" l="1"/>
</calcChain>
</file>

<file path=xl/sharedStrings.xml><?xml version="1.0" encoding="utf-8"?>
<sst xmlns="http://schemas.openxmlformats.org/spreadsheetml/2006/main" count="95" uniqueCount="39">
  <si>
    <t>Fuel</t>
  </si>
  <si>
    <t>Duty</t>
  </si>
  <si>
    <t>Vehicles</t>
  </si>
  <si>
    <t>Gasoline</t>
  </si>
  <si>
    <t>Light</t>
  </si>
  <si>
    <t>Hybrid Gasoline</t>
  </si>
  <si>
    <t>Unk</t>
  </si>
  <si>
    <t>Flex-Fuel</t>
  </si>
  <si>
    <t>Battery Electric</t>
  </si>
  <si>
    <t>Diesel and Diesel Hybrid</t>
  </si>
  <si>
    <t>Heavy</t>
  </si>
  <si>
    <t>Plug-in Hybrid</t>
  </si>
  <si>
    <t>Natural Gas</t>
  </si>
  <si>
    <t>Hydrogen Fuel Cell</t>
  </si>
  <si>
    <t>Other</t>
  </si>
  <si>
    <t xml:space="preserve">Gasoline </t>
  </si>
  <si>
    <t>LDV</t>
  </si>
  <si>
    <t>HDV</t>
  </si>
  <si>
    <t>Diesel</t>
  </si>
  <si>
    <t>Ethanol (E-85)</t>
  </si>
  <si>
    <t>Electricity</t>
  </si>
  <si>
    <t>%</t>
  </si>
  <si>
    <t>Fuel Unk</t>
  </si>
  <si>
    <t>Total Unknown</t>
  </si>
  <si>
    <t>round up</t>
  </si>
  <si>
    <t>Final Total Vehicle</t>
  </si>
  <si>
    <t>Vehicle</t>
  </si>
  <si>
    <t>Diesel-LDV</t>
  </si>
  <si>
    <t>Gasoline-LDV</t>
  </si>
  <si>
    <t>Natural Gas-LDV</t>
  </si>
  <si>
    <t>Ethanol (E-85)-LDV</t>
  </si>
  <si>
    <t>Electricity-LDV</t>
  </si>
  <si>
    <t>Gasoline-HDV</t>
  </si>
  <si>
    <t>Diesel-HDV</t>
  </si>
  <si>
    <t>Natural Gas-HDV</t>
  </si>
  <si>
    <t>Ethanol (E-85)-HDV</t>
  </si>
  <si>
    <t>Electricity-HDV</t>
  </si>
  <si>
    <t>Sum</t>
  </si>
  <si>
    <t>(1) Pie chart of the vehicles registered for the following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</si>
</sst>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4" borderId="1" xfId="3" applyBorder="1" applyAlignment="1">
      <alignment horizontal="center" vertical="top"/>
    </xf>
    <xf numFmtId="0" fontId="8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3" borderId="1" xfId="2" applyBorder="1" applyAlignment="1">
      <alignment horizontal="center" vertical="top"/>
    </xf>
    <xf numFmtId="0" fontId="3" fillId="3" borderId="0" xfId="2"/>
    <xf numFmtId="0" fontId="4" fillId="4" borderId="0" xfId="3"/>
    <xf numFmtId="0" fontId="2" fillId="2" borderId="0" xfId="1"/>
    <xf numFmtId="0" fontId="2" fillId="2" borderId="1" xfId="1" applyBorder="1" applyAlignment="1">
      <alignment horizontal="center" vertical="top"/>
    </xf>
    <xf numFmtId="0" fontId="7" fillId="6" borderId="1" xfId="5" applyBorder="1" applyAlignment="1">
      <alignment horizontal="center" vertical="top"/>
    </xf>
    <xf numFmtId="0" fontId="7" fillId="7" borderId="1" xfId="6" applyBorder="1" applyAlignment="1">
      <alignment horizontal="center" vertical="top"/>
    </xf>
    <xf numFmtId="0" fontId="7" fillId="7" borderId="0" xfId="6" applyAlignment="1">
      <alignment horizontal="left"/>
    </xf>
    <xf numFmtId="0" fontId="7" fillId="6" borderId="0" xfId="5"/>
    <xf numFmtId="0" fontId="4" fillId="4" borderId="1" xfId="3" applyBorder="1" applyAlignment="1">
      <alignment horizontal="center" vertical="top"/>
    </xf>
    <xf numFmtId="0" fontId="5" fillId="5" borderId="2" xfId="4" applyAlignment="1">
      <alignment horizontal="center"/>
    </xf>
    <xf numFmtId="0" fontId="4" fillId="4" borderId="0" xfId="3" applyAlignment="1">
      <alignment horizontal="center"/>
    </xf>
  </cellXfs>
  <cellStyles count="7">
    <cellStyle name="Accent4" xfId="5" builtinId="41"/>
    <cellStyle name="Accent5" xfId="6" builtinId="45"/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PieChart!$B$1</c:f>
              <c:strCache>
                <c:ptCount val="1"/>
                <c:pt idx="0">
                  <c:v>Vehicle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PieChart!$A$2:$A$11</c:f>
              <c:strCache>
                <c:ptCount val="10"/>
                <c:pt idx="0">
                  <c:v>Gasoline-LDV</c:v>
                </c:pt>
                <c:pt idx="1">
                  <c:v>Gasoline-HDV</c:v>
                </c:pt>
                <c:pt idx="2">
                  <c:v>Diesel-LDV</c:v>
                </c:pt>
                <c:pt idx="3">
                  <c:v>Diesel-HDV</c:v>
                </c:pt>
                <c:pt idx="4">
                  <c:v>Natural Gas-LDV</c:v>
                </c:pt>
                <c:pt idx="5">
                  <c:v>Natural Gas-HDV</c:v>
                </c:pt>
                <c:pt idx="6">
                  <c:v>Ethanol (E-85)-LDV</c:v>
                </c:pt>
                <c:pt idx="7">
                  <c:v>Ethanol (E-85)-HDV</c:v>
                </c:pt>
                <c:pt idx="8">
                  <c:v>Electricity-LDV</c:v>
                </c:pt>
                <c:pt idx="9">
                  <c:v>Electricity-HDV</c:v>
                </c:pt>
              </c:strCache>
            </c:strRef>
          </c:cat>
          <c:val>
            <c:numRef>
              <c:f>PieChart!$B$2:$B$11</c:f>
              <c:numCache>
                <c:formatCode>General</c:formatCode>
                <c:ptCount val="10"/>
                <c:pt idx="0">
                  <c:v>27101702</c:v>
                </c:pt>
                <c:pt idx="1">
                  <c:v>276219</c:v>
                </c:pt>
                <c:pt idx="2">
                  <c:v>588808</c:v>
                </c:pt>
                <c:pt idx="3">
                  <c:v>750627</c:v>
                </c:pt>
                <c:pt idx="4">
                  <c:v>7677</c:v>
                </c:pt>
                <c:pt idx="5">
                  <c:v>25965</c:v>
                </c:pt>
                <c:pt idx="6">
                  <c:v>1171644</c:v>
                </c:pt>
                <c:pt idx="7">
                  <c:v>47265</c:v>
                </c:pt>
                <c:pt idx="8">
                  <c:v>1141466</c:v>
                </c:pt>
                <c:pt idx="9">
                  <c:v>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2-45F1-8E23-CE46BF7F248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4</xdr:row>
      <xdr:rowOff>167641</xdr:rowOff>
    </xdr:from>
    <xdr:to>
      <xdr:col>12</xdr:col>
      <xdr:colOff>87630</xdr:colOff>
      <xdr:row>27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98FA9E-9DDF-8DC2-5028-0644E90D6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workbookViewId="0">
      <selection activeCell="P6" sqref="P6:P15"/>
    </sheetView>
  </sheetViews>
  <sheetFormatPr defaultRowHeight="14.4" x14ac:dyDescent="0.3"/>
  <cols>
    <col min="1" max="1" width="26.109375" customWidth="1"/>
    <col min="2" max="2" width="18.88671875" customWidth="1"/>
    <col min="3" max="3" width="15" customWidth="1"/>
    <col min="6" max="6" width="13.88671875" customWidth="1"/>
    <col min="11" max="11" width="12.77734375" customWidth="1"/>
    <col min="13" max="13" width="13.77734375" customWidth="1"/>
    <col min="14" max="14" width="10" bestFit="1" customWidth="1"/>
    <col min="15" max="15" width="14.77734375" customWidth="1"/>
    <col min="16" max="16" width="20.33203125" customWidth="1"/>
    <col min="18" max="18" width="10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</row>
    <row r="2" spans="1:18" x14ac:dyDescent="0.3">
      <c r="A2" s="11" t="s">
        <v>3</v>
      </c>
      <c r="B2" s="1" t="s">
        <v>4</v>
      </c>
      <c r="C2" s="3">
        <v>23828199</v>
      </c>
    </row>
    <row r="3" spans="1:18" x14ac:dyDescent="0.3">
      <c r="A3" s="11" t="s">
        <v>5</v>
      </c>
      <c r="B3" s="1" t="s">
        <v>4</v>
      </c>
      <c r="C3" s="3">
        <v>1366760</v>
      </c>
    </row>
    <row r="4" spans="1:18" x14ac:dyDescent="0.3">
      <c r="A4" s="1" t="s">
        <v>3</v>
      </c>
      <c r="B4" s="11" t="s">
        <v>6</v>
      </c>
      <c r="C4" s="3">
        <v>1231611</v>
      </c>
    </row>
    <row r="5" spans="1:18" x14ac:dyDescent="0.3">
      <c r="A5" s="17" t="s">
        <v>7</v>
      </c>
      <c r="B5" s="1" t="s">
        <v>4</v>
      </c>
      <c r="C5" s="3">
        <v>960271</v>
      </c>
      <c r="J5" s="10" t="s">
        <v>21</v>
      </c>
      <c r="N5" t="s">
        <v>22</v>
      </c>
      <c r="O5" s="8" t="s">
        <v>23</v>
      </c>
      <c r="P5" s="21" t="s">
        <v>25</v>
      </c>
      <c r="R5" s="8"/>
    </row>
    <row r="6" spans="1:18" x14ac:dyDescent="0.3">
      <c r="A6" s="15" t="s">
        <v>8</v>
      </c>
      <c r="B6" s="1" t="s">
        <v>4</v>
      </c>
      <c r="C6" s="3">
        <v>763065</v>
      </c>
      <c r="J6">
        <f>M6/(M6+M7)</f>
        <v>0.9899108685868101</v>
      </c>
      <c r="K6" s="12" t="s">
        <v>15</v>
      </c>
      <c r="L6" s="8" t="s">
        <v>16</v>
      </c>
      <c r="M6">
        <f>C2+C3</f>
        <v>25194959</v>
      </c>
      <c r="N6">
        <f>ROUND((C4+C15)*J6,0)</f>
        <v>1246385</v>
      </c>
      <c r="O6" s="8">
        <f>ROUND(M24*J6,0)</f>
        <v>660358</v>
      </c>
      <c r="P6" s="21">
        <f>M6+N6+O6</f>
        <v>27101702</v>
      </c>
    </row>
    <row r="7" spans="1:18" x14ac:dyDescent="0.3">
      <c r="A7" s="1" t="s">
        <v>6</v>
      </c>
      <c r="B7" s="1" t="s">
        <v>6</v>
      </c>
      <c r="C7" s="3">
        <v>737868</v>
      </c>
      <c r="J7">
        <f>1-J6</f>
        <v>1.00891314131899E-2</v>
      </c>
      <c r="K7" s="8"/>
      <c r="L7" s="8" t="s">
        <v>17</v>
      </c>
      <c r="M7">
        <f>C11+C27</f>
        <v>256786</v>
      </c>
      <c r="N7">
        <f>C4+C15-N6</f>
        <v>12703</v>
      </c>
      <c r="O7">
        <f>M24-O6</f>
        <v>6730</v>
      </c>
      <c r="P7" s="21">
        <f t="shared" ref="P7:P15" si="0">M7+N7+O7</f>
        <v>276219</v>
      </c>
    </row>
    <row r="8" spans="1:18" x14ac:dyDescent="0.3">
      <c r="A8" s="4" t="s">
        <v>9</v>
      </c>
      <c r="B8" s="1" t="s">
        <v>10</v>
      </c>
      <c r="C8" s="3">
        <v>703896</v>
      </c>
      <c r="J8">
        <f>M8/(M8+M9)</f>
        <v>0.43959466517203166</v>
      </c>
      <c r="K8" s="13" t="s">
        <v>18</v>
      </c>
      <c r="L8" s="8" t="s">
        <v>16</v>
      </c>
      <c r="M8">
        <f>C9</f>
        <v>552152</v>
      </c>
      <c r="N8">
        <f>ROUND(J8*C13,0)</f>
        <v>23623</v>
      </c>
      <c r="O8" s="8">
        <f>ROUND(M25*J8,0)</f>
        <v>13033</v>
      </c>
      <c r="P8" s="21">
        <f t="shared" si="0"/>
        <v>588808</v>
      </c>
    </row>
    <row r="9" spans="1:18" x14ac:dyDescent="0.3">
      <c r="A9" s="4"/>
      <c r="B9" s="1" t="s">
        <v>4</v>
      </c>
      <c r="C9" s="3">
        <v>552152</v>
      </c>
      <c r="J9">
        <f>1-J8</f>
        <v>0.56040533482796828</v>
      </c>
      <c r="K9" s="8"/>
      <c r="L9" s="8" t="s">
        <v>17</v>
      </c>
      <c r="M9">
        <f>C8</f>
        <v>703896</v>
      </c>
      <c r="N9">
        <f>C13-N8</f>
        <v>30116</v>
      </c>
      <c r="O9">
        <f>M25-O8</f>
        <v>16615</v>
      </c>
      <c r="P9" s="21">
        <f t="shared" si="0"/>
        <v>750627</v>
      </c>
    </row>
    <row r="10" spans="1:18" x14ac:dyDescent="0.3">
      <c r="A10" s="15" t="s">
        <v>11</v>
      </c>
      <c r="B10" s="1" t="s">
        <v>4</v>
      </c>
      <c r="C10" s="3">
        <v>323835</v>
      </c>
      <c r="J10">
        <f>M10/(M10+M11)</f>
        <v>0.22816032887975335</v>
      </c>
      <c r="K10" s="19" t="s">
        <v>12</v>
      </c>
      <c r="L10" s="8" t="s">
        <v>16</v>
      </c>
      <c r="M10">
        <f>C19</f>
        <v>7326</v>
      </c>
      <c r="N10">
        <f>ROUND(J10*C22,0)</f>
        <v>350</v>
      </c>
      <c r="O10">
        <v>1</v>
      </c>
      <c r="P10" s="21">
        <f t="shared" si="0"/>
        <v>7677</v>
      </c>
    </row>
    <row r="11" spans="1:18" x14ac:dyDescent="0.3">
      <c r="A11" s="11" t="s">
        <v>3</v>
      </c>
      <c r="B11" s="1" t="s">
        <v>10</v>
      </c>
      <c r="C11" s="3">
        <v>256672</v>
      </c>
      <c r="J11">
        <f>1-J10</f>
        <v>0.77183967112024665</v>
      </c>
      <c r="K11" s="8"/>
      <c r="L11" s="8" t="s">
        <v>17</v>
      </c>
      <c r="M11">
        <f>C16</f>
        <v>24783</v>
      </c>
      <c r="N11">
        <f>C22-N10</f>
        <v>1182</v>
      </c>
      <c r="O11">
        <v>0</v>
      </c>
      <c r="P11" s="21">
        <f t="shared" si="0"/>
        <v>25965</v>
      </c>
    </row>
    <row r="12" spans="1:18" x14ac:dyDescent="0.3">
      <c r="A12" s="1" t="s">
        <v>7</v>
      </c>
      <c r="B12" s="17" t="s">
        <v>6</v>
      </c>
      <c r="C12" s="3">
        <v>205076</v>
      </c>
      <c r="J12">
        <f>M12/(M12+M13)</f>
        <v>0.96122357256040736</v>
      </c>
      <c r="K12" s="18" t="s">
        <v>19</v>
      </c>
      <c r="L12" s="8" t="s">
        <v>16</v>
      </c>
      <c r="M12">
        <f>C5</f>
        <v>960271</v>
      </c>
      <c r="N12">
        <f>ROUND(C12*J12,0)</f>
        <v>197124</v>
      </c>
      <c r="O12" s="8">
        <f>ROUND(M27*J12,0)</f>
        <v>14249</v>
      </c>
      <c r="P12" s="21">
        <f t="shared" si="0"/>
        <v>1171644</v>
      </c>
    </row>
    <row r="13" spans="1:18" x14ac:dyDescent="0.3">
      <c r="A13" s="1" t="s">
        <v>9</v>
      </c>
      <c r="B13" s="20" t="s">
        <v>6</v>
      </c>
      <c r="C13" s="3">
        <v>53739</v>
      </c>
      <c r="J13">
        <f>1-J12</f>
        <v>3.8776427439592642E-2</v>
      </c>
      <c r="K13" s="8"/>
      <c r="L13" s="8" t="s">
        <v>17</v>
      </c>
      <c r="M13">
        <f>C14</f>
        <v>38738</v>
      </c>
      <c r="N13">
        <f>C12-N12</f>
        <v>7952</v>
      </c>
      <c r="O13">
        <f>M27-O12</f>
        <v>575</v>
      </c>
      <c r="P13" s="21">
        <f t="shared" si="0"/>
        <v>47265</v>
      </c>
    </row>
    <row r="14" spans="1:18" x14ac:dyDescent="0.3">
      <c r="A14" s="17" t="s">
        <v>7</v>
      </c>
      <c r="B14" s="1" t="s">
        <v>10</v>
      </c>
      <c r="C14" s="3">
        <v>38738</v>
      </c>
      <c r="J14">
        <f>M14/(M14+M15)</f>
        <v>0.99785226878515609</v>
      </c>
      <c r="K14" s="14" t="s">
        <v>20</v>
      </c>
      <c r="L14" s="8" t="s">
        <v>16</v>
      </c>
      <c r="M14">
        <f>C6+C10+C17</f>
        <v>1098797</v>
      </c>
      <c r="N14">
        <f>ROUND((C18+C23)*J14,0)</f>
        <v>13085</v>
      </c>
      <c r="O14" s="8">
        <f>ROUND(M28*J14,0)</f>
        <v>29584</v>
      </c>
      <c r="P14" s="21">
        <f t="shared" si="0"/>
        <v>1141466</v>
      </c>
    </row>
    <row r="15" spans="1:18" x14ac:dyDescent="0.3">
      <c r="A15" s="1" t="s">
        <v>5</v>
      </c>
      <c r="B15" s="11" t="s">
        <v>6</v>
      </c>
      <c r="C15" s="3">
        <v>27477</v>
      </c>
      <c r="J15">
        <f>1-J14</f>
        <v>2.1477312148439065E-3</v>
      </c>
      <c r="K15" s="8"/>
      <c r="L15" s="8" t="s">
        <v>17</v>
      </c>
      <c r="M15">
        <f>C20+C26</f>
        <v>2365</v>
      </c>
      <c r="N15" s="8">
        <f>C18+C23-N14</f>
        <v>28</v>
      </c>
      <c r="O15">
        <f>M28-O14</f>
        <v>64</v>
      </c>
      <c r="P15" s="21">
        <f t="shared" si="0"/>
        <v>2457</v>
      </c>
    </row>
    <row r="16" spans="1:18" x14ac:dyDescent="0.3">
      <c r="A16" s="16" t="s">
        <v>12</v>
      </c>
      <c r="B16" s="1" t="s">
        <v>10</v>
      </c>
      <c r="C16" s="3">
        <v>24783</v>
      </c>
    </row>
    <row r="17" spans="1:16" x14ac:dyDescent="0.3">
      <c r="A17" s="15" t="s">
        <v>13</v>
      </c>
      <c r="B17" s="1" t="s">
        <v>4</v>
      </c>
      <c r="C17" s="3">
        <v>11897</v>
      </c>
    </row>
    <row r="18" spans="1:16" x14ac:dyDescent="0.3">
      <c r="A18" s="1" t="s">
        <v>11</v>
      </c>
      <c r="B18" s="15" t="s">
        <v>6</v>
      </c>
      <c r="C18" s="3">
        <v>11739</v>
      </c>
      <c r="M18" s="8"/>
      <c r="N18" s="8"/>
      <c r="P18" s="7">
        <f>SUM(P6:P15)</f>
        <v>31113830</v>
      </c>
    </row>
    <row r="19" spans="1:16" x14ac:dyDescent="0.3">
      <c r="A19" s="16" t="s">
        <v>12</v>
      </c>
      <c r="B19" s="1" t="s">
        <v>4</v>
      </c>
      <c r="C19" s="3">
        <v>7326</v>
      </c>
    </row>
    <row r="20" spans="1:16" x14ac:dyDescent="0.3">
      <c r="A20" s="15" t="s">
        <v>8</v>
      </c>
      <c r="B20" s="1" t="s">
        <v>10</v>
      </c>
      <c r="C20" s="3">
        <v>2231</v>
      </c>
      <c r="N20" s="8"/>
    </row>
    <row r="21" spans="1:16" x14ac:dyDescent="0.3">
      <c r="A21" s="1" t="s">
        <v>14</v>
      </c>
      <c r="B21" s="1" t="s">
        <v>10</v>
      </c>
      <c r="C21" s="3">
        <v>1940</v>
      </c>
    </row>
    <row r="22" spans="1:16" x14ac:dyDescent="0.3">
      <c r="A22" s="1" t="s">
        <v>12</v>
      </c>
      <c r="B22" s="16" t="s">
        <v>6</v>
      </c>
      <c r="C22" s="3">
        <v>1532</v>
      </c>
    </row>
    <row r="23" spans="1:16" x14ac:dyDescent="0.3">
      <c r="A23" s="1" t="s">
        <v>8</v>
      </c>
      <c r="B23" s="15" t="s">
        <v>6</v>
      </c>
      <c r="C23" s="3">
        <v>1374</v>
      </c>
      <c r="F23" t="s">
        <v>23</v>
      </c>
      <c r="G23">
        <f>C7+C21+C24+C25</f>
        <v>741209</v>
      </c>
      <c r="I23" t="s">
        <v>24</v>
      </c>
      <c r="J23" t="s">
        <v>21</v>
      </c>
      <c r="M23" s="8" t="s">
        <v>23</v>
      </c>
    </row>
    <row r="24" spans="1:16" x14ac:dyDescent="0.3">
      <c r="A24" s="2" t="s">
        <v>14</v>
      </c>
      <c r="B24" s="1" t="s">
        <v>6</v>
      </c>
      <c r="C24" s="3">
        <v>793</v>
      </c>
      <c r="I24">
        <v>0.9</v>
      </c>
      <c r="J24">
        <f>L24/(L24+L28)</f>
        <v>0.95852951241835782</v>
      </c>
      <c r="K24" s="12" t="s">
        <v>15</v>
      </c>
      <c r="L24">
        <f>M6+M7</f>
        <v>25451745</v>
      </c>
      <c r="M24">
        <f>ROUND(I24*G23,0)</f>
        <v>667088</v>
      </c>
    </row>
    <row r="25" spans="1:16" x14ac:dyDescent="0.3">
      <c r="A25" s="2"/>
      <c r="B25" s="1" t="s">
        <v>4</v>
      </c>
      <c r="C25" s="3">
        <v>608</v>
      </c>
      <c r="I25">
        <v>0.04</v>
      </c>
      <c r="J25" s="8">
        <f>L25/(L24+L28)</f>
        <v>4.7303596551594142E-2</v>
      </c>
      <c r="K25" s="13" t="s">
        <v>18</v>
      </c>
      <c r="L25">
        <f>M8+M9</f>
        <v>1256048</v>
      </c>
      <c r="M25" s="8">
        <f>ROUND(I25*G23,0)</f>
        <v>29648</v>
      </c>
    </row>
    <row r="26" spans="1:16" x14ac:dyDescent="0.3">
      <c r="A26" s="15" t="s">
        <v>13</v>
      </c>
      <c r="B26" s="1" t="s">
        <v>10</v>
      </c>
      <c r="C26" s="3">
        <v>134</v>
      </c>
      <c r="I26">
        <v>0</v>
      </c>
      <c r="J26" s="8">
        <f>L26/(L24+L28)</f>
        <v>1.2092461288701836E-3</v>
      </c>
      <c r="K26" s="19" t="s">
        <v>12</v>
      </c>
      <c r="L26">
        <f>M10+M11</f>
        <v>32109</v>
      </c>
      <c r="M26" s="8">
        <v>1</v>
      </c>
    </row>
    <row r="27" spans="1:16" x14ac:dyDescent="0.3">
      <c r="A27" s="11" t="s">
        <v>5</v>
      </c>
      <c r="B27" s="1" t="s">
        <v>10</v>
      </c>
      <c r="C27" s="3">
        <v>114</v>
      </c>
      <c r="I27">
        <v>0.02</v>
      </c>
      <c r="J27" s="8">
        <f>L27/(L24+L28)</f>
        <v>3.7623338190428644E-2</v>
      </c>
      <c r="K27" s="18" t="s">
        <v>19</v>
      </c>
      <c r="L27">
        <f>M12+M13</f>
        <v>999009</v>
      </c>
      <c r="M27" s="8">
        <f>ROUND(I27*G23,0)</f>
        <v>14824</v>
      </c>
    </row>
    <row r="28" spans="1:16" x14ac:dyDescent="0.3">
      <c r="I28">
        <v>0.04</v>
      </c>
      <c r="J28" s="8">
        <f>L28/(L24+L28)</f>
        <v>4.1470487581642193E-2</v>
      </c>
      <c r="K28" s="14" t="s">
        <v>20</v>
      </c>
      <c r="L28">
        <f>M14+M15</f>
        <v>1101162</v>
      </c>
      <c r="M28" s="8">
        <f>ROUND(I28*G23,0)</f>
        <v>29648</v>
      </c>
    </row>
    <row r="29" spans="1:16" x14ac:dyDescent="0.3">
      <c r="K29" s="8"/>
    </row>
    <row r="31" spans="1:16" x14ac:dyDescent="0.3">
      <c r="E31" s="10"/>
      <c r="K31" s="8"/>
    </row>
    <row r="32" spans="1:16" x14ac:dyDescent="0.3">
      <c r="E32" s="10"/>
    </row>
    <row r="33" spans="9:13" x14ac:dyDescent="0.3">
      <c r="I33">
        <v>1</v>
      </c>
      <c r="M33">
        <f>SUM(M24:M28)</f>
        <v>741209</v>
      </c>
    </row>
  </sheetData>
  <mergeCells count="2">
    <mergeCell ref="A8:A9"/>
    <mergeCell ref="A24:A2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9FC1-E7AF-4478-9601-D9ABA3DB6C60}">
  <dimension ref="A1:M15"/>
  <sheetViews>
    <sheetView tabSelected="1" workbookViewId="0">
      <selection activeCell="U16" sqref="U16"/>
    </sheetView>
  </sheetViews>
  <sheetFormatPr defaultRowHeight="14.4" x14ac:dyDescent="0.3"/>
  <cols>
    <col min="1" max="1" width="18.109375" customWidth="1"/>
  </cols>
  <sheetData>
    <row r="1" spans="1:13" x14ac:dyDescent="0.3">
      <c r="A1" s="9" t="s">
        <v>0</v>
      </c>
      <c r="B1" s="6" t="s">
        <v>26</v>
      </c>
      <c r="G1" s="22" t="s">
        <v>38</v>
      </c>
      <c r="H1" s="22"/>
      <c r="I1" s="22"/>
      <c r="J1" s="22"/>
      <c r="K1" s="22"/>
      <c r="L1" s="22"/>
      <c r="M1" s="22"/>
    </row>
    <row r="2" spans="1:13" x14ac:dyDescent="0.3">
      <c r="A2" s="12" t="s">
        <v>28</v>
      </c>
      <c r="B2" s="21">
        <v>27101702</v>
      </c>
    </row>
    <row r="3" spans="1:13" x14ac:dyDescent="0.3">
      <c r="A3" s="12" t="s">
        <v>32</v>
      </c>
      <c r="B3" s="21">
        <v>276219</v>
      </c>
    </row>
    <row r="4" spans="1:13" x14ac:dyDescent="0.3">
      <c r="A4" s="13" t="s">
        <v>27</v>
      </c>
      <c r="B4" s="21">
        <v>588808</v>
      </c>
    </row>
    <row r="5" spans="1:13" x14ac:dyDescent="0.3">
      <c r="A5" s="13" t="s">
        <v>33</v>
      </c>
      <c r="B5" s="21">
        <v>750627</v>
      </c>
    </row>
    <row r="6" spans="1:13" x14ac:dyDescent="0.3">
      <c r="A6" s="19" t="s">
        <v>29</v>
      </c>
      <c r="B6" s="21">
        <v>7677</v>
      </c>
    </row>
    <row r="7" spans="1:13" x14ac:dyDescent="0.3">
      <c r="A7" s="19" t="s">
        <v>34</v>
      </c>
      <c r="B7" s="21">
        <v>25965</v>
      </c>
    </row>
    <row r="8" spans="1:13" x14ac:dyDescent="0.3">
      <c r="A8" s="18" t="s">
        <v>30</v>
      </c>
      <c r="B8" s="21">
        <v>1171644</v>
      </c>
    </row>
    <row r="9" spans="1:13" x14ac:dyDescent="0.3">
      <c r="A9" s="18" t="s">
        <v>35</v>
      </c>
      <c r="B9" s="21">
        <v>47265</v>
      </c>
    </row>
    <row r="10" spans="1:13" x14ac:dyDescent="0.3">
      <c r="A10" s="14" t="s">
        <v>31</v>
      </c>
      <c r="B10" s="21">
        <v>1141466</v>
      </c>
    </row>
    <row r="11" spans="1:13" x14ac:dyDescent="0.3">
      <c r="A11" s="14" t="s">
        <v>36</v>
      </c>
      <c r="B11" s="21">
        <v>2457</v>
      </c>
    </row>
    <row r="15" spans="1:13" x14ac:dyDescent="0.3">
      <c r="A15" s="10" t="s">
        <v>37</v>
      </c>
      <c r="B15" s="5">
        <f>SUM(B2:B11)</f>
        <v>31113830</v>
      </c>
    </row>
  </sheetData>
  <mergeCells count="1">
    <mergeCell ref="G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PieChart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 m tanvir faysal alam Chowdhoury</cp:lastModifiedBy>
  <dcterms:created xsi:type="dcterms:W3CDTF">2023-07-19T03:37:52Z</dcterms:created>
  <dcterms:modified xsi:type="dcterms:W3CDTF">2023-07-20T08:36:33Z</dcterms:modified>
</cp:coreProperties>
</file>