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_erazo/Documents/GitHub/Namibia_project/Sequencing/raw_data/16S_sequencing/16s_PCR/"/>
    </mc:Choice>
  </mc:AlternateContent>
  <xr:revisionPtr revIDLastSave="0" documentId="13_ncr:1_{C6EB1550-9184-B34A-B0F4-679C79C443B9}" xr6:coauthVersionLast="47" xr6:coauthVersionMax="47" xr10:uidLastSave="{00000000-0000-0000-0000-000000000000}"/>
  <bookViews>
    <workbookView xWindow="0" yWindow="500" windowWidth="28800" windowHeight="16320" activeTab="3" xr2:uid="{C7911E21-4819-4941-BE4B-D79206BF0948}"/>
  </bookViews>
  <sheets>
    <sheet name="Plate_set-up DNA Plate16s" sheetId="2" r:id="rId1"/>
    <sheet name="Plate_set-up DNA Plate16s r" sheetId="3" r:id="rId2"/>
    <sheet name="16s_barcoding PCR" sheetId="5" r:id="rId3"/>
    <sheet name="sample_pool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3" l="1"/>
  <c r="L19" i="3"/>
  <c r="T20" i="5"/>
  <c r="T19" i="5"/>
  <c r="T14" i="5"/>
  <c r="T13" i="5"/>
  <c r="S11" i="5"/>
  <c r="V6" i="5"/>
  <c r="Q3" i="5" s="1"/>
  <c r="Q32" i="5" l="1"/>
  <c r="Q52" i="5"/>
  <c r="Q18" i="5"/>
  <c r="Q8" i="5"/>
  <c r="Q51" i="5"/>
  <c r="Q40" i="5"/>
  <c r="Q30" i="5"/>
  <c r="Q17" i="5"/>
  <c r="Q7" i="5"/>
  <c r="Q60" i="5"/>
  <c r="Q50" i="5"/>
  <c r="Q39" i="5"/>
  <c r="Q27" i="5"/>
  <c r="Q16" i="5"/>
  <c r="Q49" i="5"/>
  <c r="Q35" i="5"/>
  <c r="Q55" i="5"/>
  <c r="Q21" i="5"/>
  <c r="Q41" i="5"/>
  <c r="Q34" i="5"/>
  <c r="Q24" i="5"/>
  <c r="Q13" i="5"/>
  <c r="Q42" i="5"/>
  <c r="Q9" i="5"/>
  <c r="Q31" i="5"/>
  <c r="Q59" i="5"/>
  <c r="Q38" i="5"/>
  <c r="Q26" i="5"/>
  <c r="Q15" i="5"/>
  <c r="Q58" i="5"/>
  <c r="Q47" i="5"/>
  <c r="Q25" i="5"/>
  <c r="Q14" i="5"/>
  <c r="Q57" i="5"/>
  <c r="Q46" i="5"/>
  <c r="Q56" i="5"/>
  <c r="Q43" i="5"/>
  <c r="Q33" i="5"/>
  <c r="Q23" i="5"/>
  <c r="Q10" i="5"/>
  <c r="Q5" i="5"/>
  <c r="Q4" i="5"/>
  <c r="Q54" i="5"/>
  <c r="Q45" i="5"/>
  <c r="Q37" i="5"/>
  <c r="Q29" i="5"/>
  <c r="Q20" i="5"/>
  <c r="Q12" i="5"/>
  <c r="Q61" i="5"/>
  <c r="Q53" i="5"/>
  <c r="Q44" i="5"/>
  <c r="Q36" i="5"/>
  <c r="Q28" i="5"/>
  <c r="Q19" i="5"/>
  <c r="Q11" i="5"/>
  <c r="Q2" i="5"/>
  <c r="R2" i="5" l="1"/>
  <c r="S10" i="5" s="1"/>
  <c r="F7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3" i="5"/>
  <c r="F4" i="5"/>
  <c r="F5" i="5"/>
  <c r="F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H2" i="5"/>
  <c r="F2" i="5" l="1"/>
  <c r="O63" i="5"/>
  <c r="L63" i="5"/>
  <c r="H63" i="5"/>
  <c r="K63" i="5" s="1"/>
  <c r="O62" i="5"/>
  <c r="L62" i="5"/>
  <c r="H62" i="5"/>
  <c r="K62" i="5" s="1"/>
  <c r="O61" i="5"/>
  <c r="L61" i="5"/>
  <c r="H61" i="5"/>
  <c r="K61" i="5" s="1"/>
  <c r="O60" i="5"/>
  <c r="L60" i="5"/>
  <c r="H60" i="5"/>
  <c r="K60" i="5" s="1"/>
  <c r="O59" i="5"/>
  <c r="L59" i="5"/>
  <c r="H59" i="5"/>
  <c r="K59" i="5" s="1"/>
  <c r="O58" i="5"/>
  <c r="L58" i="5"/>
  <c r="H58" i="5"/>
  <c r="K58" i="5" s="1"/>
  <c r="O57" i="5"/>
  <c r="L57" i="5"/>
  <c r="H57" i="5"/>
  <c r="K57" i="5" s="1"/>
  <c r="O56" i="5"/>
  <c r="L56" i="5"/>
  <c r="H56" i="5"/>
  <c r="K56" i="5" s="1"/>
  <c r="O55" i="5"/>
  <c r="L55" i="5"/>
  <c r="H55" i="5"/>
  <c r="K55" i="5" s="1"/>
  <c r="O54" i="5"/>
  <c r="L54" i="5"/>
  <c r="H54" i="5"/>
  <c r="K54" i="5" s="1"/>
  <c r="O53" i="5"/>
  <c r="L53" i="5"/>
  <c r="H53" i="5"/>
  <c r="K53" i="5" s="1"/>
  <c r="O52" i="5"/>
  <c r="L52" i="5"/>
  <c r="H52" i="5"/>
  <c r="K52" i="5" s="1"/>
  <c r="O51" i="5"/>
  <c r="L51" i="5"/>
  <c r="H51" i="5"/>
  <c r="K51" i="5" s="1"/>
  <c r="O50" i="5"/>
  <c r="L50" i="5"/>
  <c r="H50" i="5"/>
  <c r="K50" i="5" s="1"/>
  <c r="O49" i="5"/>
  <c r="L49" i="5"/>
  <c r="H49" i="5"/>
  <c r="K49" i="5" s="1"/>
  <c r="O48" i="5"/>
  <c r="L48" i="5"/>
  <c r="H48" i="5"/>
  <c r="K48" i="5" s="1"/>
  <c r="O47" i="5"/>
  <c r="L47" i="5"/>
  <c r="H47" i="5"/>
  <c r="K47" i="5" s="1"/>
  <c r="O46" i="5"/>
  <c r="L46" i="5"/>
  <c r="H46" i="5"/>
  <c r="K46" i="5" s="1"/>
  <c r="O45" i="5"/>
  <c r="L45" i="5"/>
  <c r="H45" i="5"/>
  <c r="K45" i="5" s="1"/>
  <c r="O44" i="5"/>
  <c r="L44" i="5"/>
  <c r="H44" i="5"/>
  <c r="K44" i="5" s="1"/>
  <c r="O43" i="5"/>
  <c r="L43" i="5"/>
  <c r="H43" i="5"/>
  <c r="K43" i="5" s="1"/>
  <c r="O42" i="5"/>
  <c r="L42" i="5"/>
  <c r="H42" i="5"/>
  <c r="K42" i="5" s="1"/>
  <c r="O41" i="5"/>
  <c r="L41" i="5"/>
  <c r="H41" i="5"/>
  <c r="K41" i="5" s="1"/>
  <c r="O40" i="5"/>
  <c r="L40" i="5"/>
  <c r="H40" i="5"/>
  <c r="K40" i="5" s="1"/>
  <c r="O39" i="5"/>
  <c r="L39" i="5"/>
  <c r="H39" i="5"/>
  <c r="K39" i="5" s="1"/>
  <c r="O38" i="5"/>
  <c r="L38" i="5"/>
  <c r="H38" i="5"/>
  <c r="K38" i="5" s="1"/>
  <c r="O37" i="5"/>
  <c r="L37" i="5"/>
  <c r="H37" i="5"/>
  <c r="K37" i="5" s="1"/>
  <c r="O36" i="5"/>
  <c r="L36" i="5"/>
  <c r="H36" i="5"/>
  <c r="K36" i="5" s="1"/>
  <c r="O35" i="5"/>
  <c r="L35" i="5"/>
  <c r="H35" i="5"/>
  <c r="K35" i="5" s="1"/>
  <c r="O34" i="5"/>
  <c r="L34" i="5"/>
  <c r="H34" i="5"/>
  <c r="K34" i="5" s="1"/>
  <c r="O33" i="5"/>
  <c r="L33" i="5"/>
  <c r="H33" i="5"/>
  <c r="K33" i="5" s="1"/>
  <c r="O32" i="5"/>
  <c r="L32" i="5"/>
  <c r="H32" i="5"/>
  <c r="K32" i="5" s="1"/>
  <c r="O31" i="5"/>
  <c r="L31" i="5"/>
  <c r="H31" i="5"/>
  <c r="K31" i="5" s="1"/>
  <c r="O30" i="5"/>
  <c r="L30" i="5"/>
  <c r="H30" i="5"/>
  <c r="K30" i="5" s="1"/>
  <c r="O29" i="5"/>
  <c r="L29" i="5"/>
  <c r="H29" i="5"/>
  <c r="K29" i="5" s="1"/>
  <c r="O28" i="5"/>
  <c r="L28" i="5"/>
  <c r="H28" i="5"/>
  <c r="K28" i="5" s="1"/>
  <c r="O27" i="5"/>
  <c r="L27" i="5"/>
  <c r="H27" i="5"/>
  <c r="K27" i="5" s="1"/>
  <c r="O26" i="5"/>
  <c r="L26" i="5"/>
  <c r="H26" i="5"/>
  <c r="K26" i="5" s="1"/>
  <c r="O25" i="5"/>
  <c r="L25" i="5"/>
  <c r="H25" i="5"/>
  <c r="K25" i="5" s="1"/>
  <c r="O24" i="5"/>
  <c r="L24" i="5"/>
  <c r="H24" i="5"/>
  <c r="K24" i="5" s="1"/>
  <c r="O23" i="5"/>
  <c r="L23" i="5"/>
  <c r="H23" i="5"/>
  <c r="K23" i="5" s="1"/>
  <c r="O21" i="5"/>
  <c r="L21" i="5"/>
  <c r="H21" i="5"/>
  <c r="K21" i="5" s="1"/>
  <c r="O20" i="5"/>
  <c r="L20" i="5"/>
  <c r="H20" i="5"/>
  <c r="K20" i="5" s="1"/>
  <c r="O19" i="5"/>
  <c r="L19" i="5"/>
  <c r="H19" i="5"/>
  <c r="K19" i="5" s="1"/>
  <c r="O18" i="5"/>
  <c r="L18" i="5"/>
  <c r="H18" i="5"/>
  <c r="K18" i="5" s="1"/>
  <c r="O17" i="5"/>
  <c r="L17" i="5"/>
  <c r="H17" i="5"/>
  <c r="K17" i="5" s="1"/>
  <c r="O16" i="5"/>
  <c r="L16" i="5"/>
  <c r="H16" i="5"/>
  <c r="K16" i="5" s="1"/>
  <c r="O15" i="5"/>
  <c r="L15" i="5"/>
  <c r="H15" i="5"/>
  <c r="K15" i="5" s="1"/>
  <c r="O14" i="5"/>
  <c r="L14" i="5"/>
  <c r="H14" i="5"/>
  <c r="K14" i="5" s="1"/>
  <c r="O13" i="5"/>
  <c r="L13" i="5"/>
  <c r="H13" i="5"/>
  <c r="K13" i="5" s="1"/>
  <c r="O12" i="5"/>
  <c r="L12" i="5"/>
  <c r="H12" i="5"/>
  <c r="K12" i="5" s="1"/>
  <c r="O11" i="5"/>
  <c r="L11" i="5"/>
  <c r="H11" i="5"/>
  <c r="K11" i="5" s="1"/>
  <c r="O10" i="5"/>
  <c r="L10" i="5"/>
  <c r="H10" i="5"/>
  <c r="K10" i="5" s="1"/>
  <c r="O9" i="5"/>
  <c r="L9" i="5"/>
  <c r="H9" i="5"/>
  <c r="K9" i="5" s="1"/>
  <c r="O8" i="5"/>
  <c r="L8" i="5"/>
  <c r="H8" i="5"/>
  <c r="K8" i="5" s="1"/>
  <c r="O7" i="5"/>
  <c r="L7" i="5"/>
  <c r="H7" i="5"/>
  <c r="K7" i="5" s="1"/>
  <c r="O6" i="5"/>
  <c r="L6" i="5"/>
  <c r="H6" i="5"/>
  <c r="K6" i="5" s="1"/>
  <c r="O5" i="5"/>
  <c r="L5" i="5"/>
  <c r="H5" i="5"/>
  <c r="K5" i="5" s="1"/>
  <c r="O4" i="5"/>
  <c r="L4" i="5"/>
  <c r="H4" i="5"/>
  <c r="K4" i="5" s="1"/>
  <c r="O3" i="5"/>
  <c r="L3" i="5"/>
  <c r="H3" i="5"/>
  <c r="K3" i="5" s="1"/>
  <c r="O2" i="5"/>
  <c r="L2" i="5"/>
  <c r="K2" i="5"/>
  <c r="L17" i="3" l="1"/>
  <c r="L18" i="3"/>
  <c r="L20" i="3"/>
  <c r="L16" i="3"/>
  <c r="L10" i="3"/>
  <c r="L11" i="3" s="1"/>
  <c r="L21" i="3" l="1"/>
  <c r="L22" i="3" s="1"/>
  <c r="L24" i="3" s="1"/>
</calcChain>
</file>

<file path=xl/sharedStrings.xml><?xml version="1.0" encoding="utf-8"?>
<sst xmlns="http://schemas.openxmlformats.org/spreadsheetml/2006/main" count="650" uniqueCount="289">
  <si>
    <t>Vol</t>
  </si>
  <si>
    <t>(1X) Final conc.</t>
  </si>
  <si>
    <t>1X</t>
  </si>
  <si>
    <t>0.2 mM</t>
  </si>
  <si>
    <t>0.02 U/μl</t>
  </si>
  <si>
    <t>0.4 μM</t>
  </si>
  <si>
    <t xml:space="preserve">Reagent </t>
  </si>
  <si>
    <t xml:space="preserve">gDNA </t>
  </si>
  <si>
    <t xml:space="preserve">10 mM dNTPs </t>
  </si>
  <si>
    <r>
      <t xml:space="preserve">Forward primer </t>
    </r>
    <r>
      <rPr>
        <b/>
        <sz val="11"/>
        <color rgb="FF000000"/>
        <rFont val="Proxima Nova"/>
        <family val="2"/>
      </rPr>
      <t xml:space="preserve">VB1939 </t>
    </r>
    <r>
      <rPr>
        <sz val="11"/>
        <color rgb="FF000000"/>
        <rFont val="Proxima Nova"/>
        <family val="2"/>
      </rPr>
      <t xml:space="preserve">(10 μM) </t>
    </r>
  </si>
  <si>
    <r>
      <t xml:space="preserve">Reverse primer </t>
    </r>
    <r>
      <rPr>
        <b/>
        <sz val="11"/>
        <color rgb="FF000000"/>
        <rFont val="Proxima Nova"/>
        <family val="2"/>
      </rPr>
      <t xml:space="preserve">VB1940 </t>
    </r>
    <r>
      <rPr>
        <sz val="11"/>
        <color rgb="FF000000"/>
        <rFont val="Proxima Nova"/>
        <family val="2"/>
      </rPr>
      <t xml:space="preserve">(10 μM) </t>
    </r>
  </si>
  <si>
    <t xml:space="preserve">Sterile nuclease-free water </t>
  </si>
  <si>
    <t xml:space="preserve">Total volume </t>
  </si>
  <si>
    <r>
      <t xml:space="preserve">For </t>
    </r>
    <r>
      <rPr>
        <sz val="11"/>
        <color rgb="FFFF0000"/>
        <rFont val="Calibri (Body)"/>
      </rPr>
      <t xml:space="preserve">X </t>
    </r>
    <r>
      <rPr>
        <sz val="12"/>
        <color theme="1"/>
        <rFont val="Calibri"/>
        <family val="2"/>
        <scheme val="minor"/>
      </rPr>
      <t xml:space="preserve"> Reactions and </t>
    </r>
    <r>
      <rPr>
        <sz val="11"/>
        <color rgb="FFFF0000"/>
        <rFont val="Calibri (Body)"/>
      </rPr>
      <t>X</t>
    </r>
    <r>
      <rPr>
        <sz val="11"/>
        <color theme="1"/>
        <rFont val="Calibri (Body)"/>
      </rPr>
      <t xml:space="preserve"> =</t>
    </r>
  </si>
  <si>
    <t>Master Mix</t>
  </si>
  <si>
    <t xml:space="preserve">per reaction </t>
  </si>
  <si>
    <t xml:space="preserve"> μl MM</t>
  </si>
  <si>
    <t xml:space="preserve"> μl DNA</t>
  </si>
  <si>
    <r>
      <t xml:space="preserve">Plate description: </t>
    </r>
    <r>
      <rPr>
        <sz val="11"/>
        <rFont val="Verdana"/>
        <family val="2"/>
      </rPr>
      <t xml:space="preserve"> </t>
    </r>
  </si>
  <si>
    <t xml:space="preserve">Plate: </t>
  </si>
  <si>
    <t>A</t>
  </si>
  <si>
    <t>B</t>
  </si>
  <si>
    <t>C</t>
  </si>
  <si>
    <t>D</t>
  </si>
  <si>
    <t>E</t>
  </si>
  <si>
    <t>F</t>
  </si>
  <si>
    <t>G</t>
  </si>
  <si>
    <t>H</t>
  </si>
  <si>
    <t>Collection</t>
  </si>
  <si>
    <t>Eppi ID</t>
  </si>
  <si>
    <t>Condition</t>
  </si>
  <si>
    <t>R1</t>
  </si>
  <si>
    <t>R4</t>
  </si>
  <si>
    <t>R9</t>
  </si>
  <si>
    <t>R10</t>
  </si>
  <si>
    <t>R11</t>
  </si>
  <si>
    <t>R12</t>
  </si>
  <si>
    <t>R13</t>
  </si>
  <si>
    <t>R14</t>
  </si>
  <si>
    <t>R15</t>
  </si>
  <si>
    <t>R16</t>
  </si>
  <si>
    <t>R18</t>
  </si>
  <si>
    <t>R19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</si>
  <si>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</si>
  <si>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</si>
  <si>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</si>
  <si>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</si>
  <si>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</si>
  <si>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</si>
  <si>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</si>
  <si>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</si>
  <si>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</si>
  <si>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</si>
  <si>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</si>
  <si>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</si>
  <si>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</si>
  <si>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</si>
  <si>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</si>
  <si>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</si>
  <si>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</si>
  <si>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</si>
  <si>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</si>
  <si>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</si>
  <si>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</si>
  <si>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</si>
  <si>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</si>
  <si>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</si>
  <si>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R47</t>
  </si>
  <si>
    <t>R48</t>
  </si>
  <si>
    <t>C1</t>
  </si>
  <si>
    <t>C2</t>
  </si>
  <si>
    <t>Date: 01.03.24</t>
  </si>
  <si>
    <t xml:space="preserve"> 16S_PCR_Namibia_20240301,  with tailed ends for nanopore sequencing</t>
  </si>
  <si>
    <t>Namibia_Plate_amplification16s</t>
  </si>
  <si>
    <t>R1.1</t>
  </si>
  <si>
    <t>R2.2</t>
  </si>
  <si>
    <t>R3.1</t>
  </si>
  <si>
    <t>R3.2</t>
  </si>
  <si>
    <t>R5.1</t>
  </si>
  <si>
    <t>R5.2</t>
  </si>
  <si>
    <t>R6.a</t>
  </si>
  <si>
    <t>R6.b</t>
  </si>
  <si>
    <t>R7.a</t>
  </si>
  <si>
    <t>R7.b</t>
  </si>
  <si>
    <t>R20+19</t>
  </si>
  <si>
    <t>R45</t>
  </si>
  <si>
    <t>R46</t>
  </si>
  <si>
    <t>R49</t>
  </si>
  <si>
    <t>R50</t>
  </si>
  <si>
    <t>R51</t>
  </si>
  <si>
    <t>R52</t>
  </si>
  <si>
    <t>R53</t>
  </si>
  <si>
    <t>R54</t>
  </si>
  <si>
    <t>R55</t>
  </si>
  <si>
    <t>R56</t>
  </si>
  <si>
    <t>water</t>
  </si>
  <si>
    <t>fresh popo</t>
  </si>
  <si>
    <t xml:space="preserve">fresh and old </t>
  </si>
  <si>
    <t xml:space="preserve">looks fresh </t>
  </si>
  <si>
    <t>fresh ans old</t>
  </si>
  <si>
    <t>fresh?</t>
  </si>
  <si>
    <t>fresh….</t>
  </si>
  <si>
    <t>fresh</t>
  </si>
  <si>
    <t>PCR_water</t>
  </si>
  <si>
    <t>For 1 Reaction:</t>
  </si>
  <si>
    <t xml:space="preserve"> μl</t>
  </si>
  <si>
    <t>Total volume MM</t>
  </si>
  <si>
    <t xml:space="preserve">Phusion™ Plus DNA Polymerase </t>
  </si>
  <si>
    <t>5X Phusion™ Plus Buffer</t>
  </si>
  <si>
    <t xml:space="preserve">5-100ng </t>
  </si>
  <si>
    <t>Denaturation</t>
  </si>
  <si>
    <t>Annealing</t>
  </si>
  <si>
    <t>Extension</t>
  </si>
  <si>
    <t>98°C</t>
  </si>
  <si>
    <t>60°C</t>
  </si>
  <si>
    <t>72°C</t>
  </si>
  <si>
    <t>5–10 s</t>
  </si>
  <si>
    <t>10 s</t>
  </si>
  <si>
    <t>15–30 s/kb</t>
  </si>
  <si>
    <t>25–35</t>
  </si>
  <si>
    <t>Final extension 72°C</t>
  </si>
  <si>
    <t>4°C</t>
  </si>
  <si>
    <t>5 min</t>
  </si>
  <si>
    <t>Hold</t>
  </si>
  <si>
    <t>Temp.</t>
  </si>
  <si>
    <t xml:space="preserve"> Time </t>
  </si>
  <si>
    <t>Cycle</t>
  </si>
  <si>
    <t xml:space="preserve">Cycle step </t>
  </si>
  <si>
    <t xml:space="preserve">Initial Denaturation </t>
  </si>
  <si>
    <t xml:space="preserve"> 30 s </t>
  </si>
  <si>
    <t xml:space="preserve">Input DNA [ng] in 50ul PCR reaction </t>
  </si>
  <si>
    <t>Volume [ul] (theoretical) (max. 24ul)</t>
  </si>
  <si>
    <t xml:space="preserve">
Nuclease free water 24-x μl </t>
  </si>
  <si>
    <t>Barcode Volume[ul]</t>
  </si>
  <si>
    <t>LongAmp Taq 2x master mix</t>
  </si>
  <si>
    <t>PCR end volumen</t>
  </si>
  <si>
    <t>Barcode Position</t>
  </si>
  <si>
    <t>Barcode Nr. EXP-PBC96</t>
  </si>
  <si>
    <t>Barcode</t>
  </si>
  <si>
    <t>Well Position BarcodingPCR</t>
  </si>
  <si>
    <t>barcode01</t>
  </si>
  <si>
    <t>barcode02</t>
  </si>
  <si>
    <t>barcode03</t>
  </si>
  <si>
    <t>barcode04</t>
  </si>
  <si>
    <t>barcode05</t>
  </si>
  <si>
    <t>barcode06</t>
  </si>
  <si>
    <t>barcode07</t>
  </si>
  <si>
    <t>barcode08</t>
  </si>
  <si>
    <t>barcode09</t>
  </si>
  <si>
    <t>barcode10</t>
  </si>
  <si>
    <t>barcode11</t>
  </si>
  <si>
    <t>barcode12</t>
  </si>
  <si>
    <t>barcode13</t>
  </si>
  <si>
    <t>barcode14</t>
  </si>
  <si>
    <t>barcode15</t>
  </si>
  <si>
    <t>barcode16</t>
  </si>
  <si>
    <t>barcode17</t>
  </si>
  <si>
    <t>barcode18</t>
  </si>
  <si>
    <t>barcode19</t>
  </si>
  <si>
    <t>barcode20</t>
  </si>
  <si>
    <t>barcode22</t>
  </si>
  <si>
    <t>barcode23</t>
  </si>
  <si>
    <t>barcode24</t>
  </si>
  <si>
    <t>barcode25</t>
  </si>
  <si>
    <t>barcode26</t>
  </si>
  <si>
    <t>barcode27</t>
  </si>
  <si>
    <t>barcode28</t>
  </si>
  <si>
    <t>barcode29</t>
  </si>
  <si>
    <t>barcode30</t>
  </si>
  <si>
    <t>barcode31</t>
  </si>
  <si>
    <t>barcode32</t>
  </si>
  <si>
    <t>barcode33</t>
  </si>
  <si>
    <t>barcode34</t>
  </si>
  <si>
    <t>barcode35</t>
  </si>
  <si>
    <t>barcode36</t>
  </si>
  <si>
    <t>barcode37</t>
  </si>
  <si>
    <t>barcode38</t>
  </si>
  <si>
    <t>barcode39</t>
  </si>
  <si>
    <t>barcode40</t>
  </si>
  <si>
    <t>barcode41</t>
  </si>
  <si>
    <t>barcode42</t>
  </si>
  <si>
    <t>barcode43</t>
  </si>
  <si>
    <t>barcode44</t>
  </si>
  <si>
    <t>barcode45</t>
  </si>
  <si>
    <t>barcode46</t>
  </si>
  <si>
    <t>barcode47</t>
  </si>
  <si>
    <t>barcode48</t>
  </si>
  <si>
    <t>barcode49</t>
  </si>
  <si>
    <t>barcode50</t>
  </si>
  <si>
    <t>barcode51</t>
  </si>
  <si>
    <t>barcode52</t>
  </si>
  <si>
    <t>barcode53</t>
  </si>
  <si>
    <t>barcode54</t>
  </si>
  <si>
    <t>barcode55</t>
  </si>
  <si>
    <t>barcode56</t>
  </si>
  <si>
    <t>barcode57</t>
  </si>
  <si>
    <t>barcode58</t>
  </si>
  <si>
    <t>barcode59</t>
  </si>
  <si>
    <t>barcode60</t>
  </si>
  <si>
    <t>barcode61</t>
  </si>
  <si>
    <t>barcode62</t>
  </si>
  <si>
    <t>to hight</t>
  </si>
  <si>
    <t>to muh</t>
  </si>
  <si>
    <t>to much</t>
  </si>
  <si>
    <t>to low</t>
  </si>
  <si>
    <t>Qubit (ng/µl) after 16s 2- PCR- clean -elution in 40ul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</si>
  <si>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</si>
  <si>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</si>
  <si>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</si>
  <si>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</si>
  <si>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</si>
  <si>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</si>
  <si>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</si>
  <si>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</si>
  <si>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</si>
  <si>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</si>
  <si>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</si>
  <si>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</si>
  <si>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</si>
  <si>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</si>
  <si>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</si>
  <si>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</si>
  <si>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</si>
  <si>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</si>
  <si>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</si>
  <si>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</si>
  <si>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B10</t>
  </si>
  <si>
    <t>B11</t>
  </si>
  <si>
    <t>B12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</si>
  <si>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</si>
  <si>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</si>
  <si>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</si>
  <si>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</si>
  <si>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</si>
  <si>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</si>
  <si>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</si>
  <si>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</si>
  <si>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</si>
  <si>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</si>
  <si>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</si>
  <si>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</si>
  <si>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</si>
  <si>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</si>
  <si>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</si>
  <si>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</si>
  <si>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</si>
  <si>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</si>
  <si>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</si>
  <si>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</si>
  <si>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</si>
  <si>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</si>
  <si>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</si>
  <si>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</si>
  <si>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</si>
  <si>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</si>
  <si>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</si>
  <si>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</si>
  <si>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</si>
  <si>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</si>
  <si>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</si>
  <si>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</si>
  <si>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</si>
  <si>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</si>
  <si>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</si>
  <si>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</si>
  <si>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Volume [ul] (pipeted) (max. 24ul)</t>
  </si>
  <si>
    <t>Qubit (ng/µl) after Barcoding  PCR</t>
  </si>
  <si>
    <t>Volume [ul] for the DNA pool</t>
  </si>
  <si>
    <t>Total volumen of DNA [ul]</t>
  </si>
  <si>
    <t>Nr. Samples</t>
  </si>
  <si>
    <t>DNA conc. for library [ng]</t>
  </si>
  <si>
    <t>DNA Con. each sample [ng]</t>
  </si>
  <si>
    <t>Total volumen [ul]</t>
  </si>
  <si>
    <t>Concentration [ng/ul]</t>
  </si>
  <si>
    <t>For 1000ng=</t>
  </si>
  <si>
    <t>ul from the Library</t>
  </si>
  <si>
    <t>Rack</t>
  </si>
  <si>
    <t>Source</t>
  </si>
  <si>
    <t>Destination</t>
  </si>
  <si>
    <t>Volume</t>
  </si>
  <si>
    <t>Tool</t>
  </si>
  <si>
    <t>TS_50</t>
  </si>
  <si>
    <t>2_3_A1</t>
  </si>
  <si>
    <t>Qubit (ng/µl) after 16s  PCR- clean -elution in 42ul_new 16s PCR with 2ul template</t>
  </si>
  <si>
    <t>Qubit (ng/µl) after 16s  PCR- clean -elution in 40ul, 5 ul template</t>
  </si>
  <si>
    <t>Qubit (ng/µl) DNA conc. original sample</t>
  </si>
  <si>
    <t>I measured the concentration on November 4, 2024.</t>
  </si>
  <si>
    <t>40ng/ul</t>
  </si>
  <si>
    <t>h5 polymerase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</si>
</sst>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Proxima Nova"/>
      <family val="2"/>
    </font>
    <font>
      <b/>
      <sz val="11"/>
      <color rgb="FFFF0000"/>
      <name val="Proxima Nova"/>
      <family val="2"/>
    </font>
    <font>
      <b/>
      <sz val="11"/>
      <color rgb="FF000000"/>
      <name val="Proxima Nova"/>
      <family val="2"/>
    </font>
    <font>
      <sz val="11"/>
      <color rgb="FFFF0000"/>
      <name val="Calibri (Body)"/>
    </font>
    <font>
      <sz val="11"/>
      <color theme="1"/>
      <name val="Calibri (Body)"/>
    </font>
    <font>
      <b/>
      <sz val="11"/>
      <color rgb="FFFF0000"/>
      <name val="Calibri"/>
      <family val="2"/>
      <scheme val="minor"/>
    </font>
    <font>
      <b/>
      <sz val="11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Arial"/>
      <family val="2"/>
    </font>
    <font>
      <sz val="10"/>
      <color rgb="FFFF0000"/>
      <name val="Verdana"/>
      <family val="2"/>
    </font>
    <font>
      <b/>
      <sz val="11"/>
      <name val="Arial"/>
      <family val="2"/>
    </font>
    <font>
      <b/>
      <sz val="14"/>
      <color rgb="FFED7D31"/>
      <name val="Verdana"/>
      <family val="2"/>
    </font>
    <font>
      <b/>
      <sz val="14"/>
      <name val="Helv"/>
    </font>
    <font>
      <b/>
      <sz val="10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Proxima Nova"/>
      <family val="2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theme="1"/>
      <name val="Calibri Light"/>
      <family val="2"/>
    </font>
    <font>
      <sz val="12"/>
      <color rgb="FF9C0006"/>
      <name val="Calibri Light"/>
      <family val="2"/>
    </font>
    <font>
      <sz val="10"/>
      <color rgb="FF000000"/>
      <name val="Helvetica Neue"/>
      <family val="2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63BE7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2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3" borderId="13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1" fillId="4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4" xfId="0" applyBorder="1"/>
    <xf numFmtId="0" fontId="1" fillId="0" borderId="14" xfId="0" applyFont="1" applyBorder="1"/>
    <xf numFmtId="0" fontId="0" fillId="0" borderId="2" xfId="0" applyBorder="1" applyAlignment="1">
      <alignment horizontal="center"/>
    </xf>
    <xf numFmtId="49" fontId="20" fillId="0" borderId="14" xfId="0" applyNumberFormat="1" applyFont="1" applyBorder="1"/>
    <xf numFmtId="49" fontId="0" fillId="0" borderId="14" xfId="0" applyNumberFormat="1" applyBorder="1"/>
    <xf numFmtId="0" fontId="3" fillId="0" borderId="9" xfId="0" applyFont="1" applyBorder="1" applyAlignment="1">
      <alignment vertical="center"/>
    </xf>
    <xf numFmtId="0" fontId="0" fillId="0" borderId="16" xfId="0" applyBorder="1"/>
    <xf numFmtId="0" fontId="0" fillId="0" borderId="16" xfId="0" applyBorder="1" applyAlignment="1">
      <alignment horizontal="left" vertical="center"/>
    </xf>
    <xf numFmtId="0" fontId="0" fillId="0" borderId="10" xfId="0" applyBorder="1"/>
    <xf numFmtId="0" fontId="3" fillId="0" borderId="0" xfId="0" applyFont="1" applyAlignment="1">
      <alignment horizontal="left" vertical="center"/>
    </xf>
    <xf numFmtId="0" fontId="0" fillId="0" borderId="5" xfId="0" applyBorder="1"/>
    <xf numFmtId="0" fontId="3" fillId="0" borderId="5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0" fillId="0" borderId="7" xfId="0" applyBorder="1"/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1" fillId="2" borderId="8" xfId="0" applyFont="1" applyFill="1" applyBorder="1" applyAlignment="1">
      <alignment vertical="center"/>
    </xf>
    <xf numFmtId="0" fontId="21" fillId="2" borderId="7" xfId="0" applyFont="1" applyFill="1" applyBorder="1" applyAlignment="1">
      <alignment horizontal="left" vertical="center"/>
    </xf>
    <xf numFmtId="0" fontId="22" fillId="0" borderId="0" xfId="0" applyFont="1"/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6" borderId="1" xfId="0" applyFont="1" applyFill="1" applyBorder="1"/>
    <xf numFmtId="0" fontId="1" fillId="6" borderId="3" xfId="0" applyFont="1" applyFill="1" applyBorder="1"/>
    <xf numFmtId="0" fontId="1" fillId="6" borderId="2" xfId="0" applyFont="1" applyFill="1" applyBorder="1"/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3" fillId="7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3" fillId="7" borderId="0" xfId="0" applyFont="1" applyFill="1" applyAlignment="1">
      <alignment horizontal="center"/>
    </xf>
    <xf numFmtId="0" fontId="23" fillId="7" borderId="8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/>
    </xf>
    <xf numFmtId="0" fontId="18" fillId="5" borderId="13" xfId="0" applyFont="1" applyFill="1" applyBorder="1" applyAlignment="1">
      <alignment horizontal="center" vertical="center" wrapText="1"/>
    </xf>
    <xf numFmtId="1" fontId="25" fillId="0" borderId="3" xfId="0" applyNumberFormat="1" applyFont="1" applyBorder="1" applyAlignment="1">
      <alignment horizontal="left" vertical="top"/>
    </xf>
    <xf numFmtId="1" fontId="26" fillId="0" borderId="3" xfId="0" applyNumberFormat="1" applyFont="1" applyBorder="1" applyAlignment="1">
      <alignment horizontal="left" vertical="center"/>
    </xf>
    <xf numFmtId="1" fontId="25" fillId="0" borderId="3" xfId="0" applyNumberFormat="1" applyFont="1" applyBorder="1" applyAlignment="1">
      <alignment horizontal="left" vertical="center"/>
    </xf>
    <xf numFmtId="1" fontId="25" fillId="0" borderId="3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/>
    <xf numFmtId="1" fontId="25" fillId="0" borderId="0" xfId="0" applyNumberFormat="1" applyFont="1" applyAlignment="1">
      <alignment horizontal="left" vertical="top"/>
    </xf>
    <xf numFmtId="1" fontId="26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0" fillId="0" borderId="5" xfId="0" applyBorder="1" applyAlignment="1">
      <alignment horizontal="center"/>
    </xf>
    <xf numFmtId="1" fontId="25" fillId="0" borderId="8" xfId="0" applyNumberFormat="1" applyFont="1" applyBorder="1" applyAlignment="1">
      <alignment horizontal="left" vertical="top"/>
    </xf>
    <xf numFmtId="1" fontId="26" fillId="0" borderId="8" xfId="0" applyNumberFormat="1" applyFont="1" applyBorder="1" applyAlignment="1">
      <alignment horizontal="left" vertical="center"/>
    </xf>
    <xf numFmtId="1" fontId="25" fillId="0" borderId="8" xfId="0" applyNumberFormat="1" applyFont="1" applyBorder="1" applyAlignment="1">
      <alignment horizontal="left" vertical="center"/>
    </xf>
    <xf numFmtId="1" fontId="25" fillId="0" borderId="8" xfId="0" applyNumberFormat="1" applyFont="1" applyBorder="1" applyAlignment="1">
      <alignment horizontal="left"/>
    </xf>
    <xf numFmtId="0" fontId="0" fillId="0" borderId="8" xfId="0" applyBorder="1" applyAlignment="1">
      <alignment horizontal="center"/>
    </xf>
    <xf numFmtId="0" fontId="25" fillId="0" borderId="8" xfId="0" applyFont="1" applyBorder="1" applyAlignment="1">
      <alignment horizontal="center" vertical="center"/>
    </xf>
    <xf numFmtId="0" fontId="25" fillId="0" borderId="8" xfId="0" applyFont="1" applyBorder="1"/>
    <xf numFmtId="0" fontId="0" fillId="0" borderId="7" xfId="0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25" fillId="0" borderId="8" xfId="0" applyFont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11" fillId="4" borderId="1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8" borderId="14" xfId="0" applyFont="1" applyFill="1" applyBorder="1" applyAlignment="1">
      <alignment horizontal="center"/>
    </xf>
    <xf numFmtId="0" fontId="1" fillId="9" borderId="14" xfId="0" applyFont="1" applyFill="1" applyBorder="1"/>
    <xf numFmtId="1" fontId="25" fillId="9" borderId="0" xfId="0" applyNumberFormat="1" applyFont="1" applyFill="1" applyAlignment="1">
      <alignment horizontal="left" vertical="top"/>
    </xf>
    <xf numFmtId="49" fontId="0" fillId="9" borderId="14" xfId="0" applyNumberFormat="1" applyFill="1" applyBorder="1"/>
    <xf numFmtId="0" fontId="0" fillId="9" borderId="0" xfId="0" applyFill="1"/>
    <xf numFmtId="0" fontId="18" fillId="5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0" xfId="0" applyBorder="1"/>
    <xf numFmtId="0" fontId="0" fillId="0" borderId="19" xfId="0" applyBorder="1"/>
    <xf numFmtId="0" fontId="11" fillId="10" borderId="14" xfId="0" applyFont="1" applyFill="1" applyBorder="1" applyAlignment="1">
      <alignment horizontal="center"/>
    </xf>
    <xf numFmtId="0" fontId="1" fillId="11" borderId="14" xfId="0" applyFont="1" applyFill="1" applyBorder="1"/>
    <xf numFmtId="0" fontId="0" fillId="11" borderId="0" xfId="0" applyFill="1"/>
    <xf numFmtId="1" fontId="25" fillId="11" borderId="0" xfId="0" applyNumberFormat="1" applyFont="1" applyFill="1" applyAlignment="1">
      <alignment horizontal="left" vertical="top"/>
    </xf>
    <xf numFmtId="1" fontId="26" fillId="11" borderId="0" xfId="0" applyNumberFormat="1" applyFont="1" applyFill="1" applyAlignment="1">
      <alignment horizontal="left" vertical="center"/>
    </xf>
    <xf numFmtId="1" fontId="25" fillId="11" borderId="0" xfId="0" applyNumberFormat="1" applyFont="1" applyFill="1" applyAlignment="1">
      <alignment horizontal="left" vertical="center"/>
    </xf>
    <xf numFmtId="1" fontId="25" fillId="11" borderId="0" xfId="0" applyNumberFormat="1" applyFont="1" applyFill="1" applyAlignment="1">
      <alignment horizontal="left"/>
    </xf>
    <xf numFmtId="0" fontId="0" fillId="11" borderId="0" xfId="0" applyFill="1" applyAlignment="1">
      <alignment horizontal="center"/>
    </xf>
    <xf numFmtId="0" fontId="25" fillId="11" borderId="0" xfId="0" applyFont="1" applyFill="1" applyAlignment="1">
      <alignment horizontal="center" vertical="center"/>
    </xf>
    <xf numFmtId="0" fontId="25" fillId="11" borderId="0" xfId="0" applyFont="1" applyFill="1"/>
    <xf numFmtId="0" fontId="0" fillId="11" borderId="5" xfId="0" applyFill="1" applyBorder="1" applyAlignment="1">
      <alignment horizontal="center"/>
    </xf>
    <xf numFmtId="2" fontId="18" fillId="12" borderId="0" xfId="0" applyNumberFormat="1" applyFont="1" applyFill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164" fontId="0" fillId="0" borderId="0" xfId="0" applyNumberFormat="1"/>
    <xf numFmtId="1" fontId="27" fillId="0" borderId="0" xfId="0" applyNumberFormat="1" applyFon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1" xfId="0" applyBorder="1" applyAlignment="1">
      <alignment horizontal="center"/>
    </xf>
    <xf numFmtId="0" fontId="29" fillId="0" borderId="0" xfId="0" applyFont="1"/>
    <xf numFmtId="1" fontId="0" fillId="0" borderId="0" xfId="0" applyNumberFormat="1"/>
    <xf numFmtId="1" fontId="27" fillId="9" borderId="0" xfId="0" applyNumberFormat="1" applyFont="1" applyFill="1"/>
    <xf numFmtId="1" fontId="27" fillId="11" borderId="0" xfId="0" applyNumberFormat="1" applyFont="1" applyFill="1"/>
    <xf numFmtId="1" fontId="0" fillId="11" borderId="0" xfId="0" applyNumberFormat="1" applyFill="1" applyAlignment="1">
      <alignment horizontal="center"/>
    </xf>
    <xf numFmtId="0" fontId="18" fillId="5" borderId="1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2" borderId="0" xfId="0" applyFont="1" applyFill="1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3485-24E0-2E44-9461-24BAAF80B5BF}">
  <sheetPr>
    <pageSetUpPr fitToPage="1"/>
  </sheetPr>
  <dimension ref="A1:M14"/>
  <sheetViews>
    <sheetView zoomScale="92" workbookViewId="0">
      <selection activeCell="M12" sqref="B6:M12"/>
    </sheetView>
  </sheetViews>
  <sheetFormatPr baseColWidth="10" defaultRowHeight="16"/>
  <sheetData>
    <row r="1" spans="1:13" ht="46">
      <c r="A1" s="13"/>
      <c r="B1" s="14" t="s">
        <v>18</v>
      </c>
      <c r="C1" s="150" t="s">
        <v>72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1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3"/>
      <c r="B3" s="15" t="s">
        <v>71</v>
      </c>
      <c r="C3" s="15"/>
      <c r="D3" s="13"/>
      <c r="E3" s="13"/>
      <c r="F3" s="13"/>
      <c r="G3" s="16"/>
      <c r="H3" s="16"/>
      <c r="I3" s="16"/>
      <c r="J3" s="16"/>
      <c r="K3" s="13"/>
      <c r="L3" s="13"/>
      <c r="M3" s="13"/>
    </row>
    <row r="4" spans="1:13">
      <c r="A4" s="13"/>
      <c r="B4" s="13"/>
      <c r="C4" s="17"/>
      <c r="D4" s="18"/>
      <c r="E4" s="17"/>
      <c r="F4" s="18"/>
      <c r="G4" s="16"/>
      <c r="H4" s="16"/>
      <c r="I4" s="16"/>
      <c r="J4" s="16"/>
      <c r="K4" s="19"/>
      <c r="L4" s="20"/>
      <c r="M4" s="19"/>
    </row>
    <row r="5" spans="1:13" ht="17" thickBot="1">
      <c r="A5" s="13"/>
      <c r="B5" s="21" t="s">
        <v>19</v>
      </c>
      <c r="C5" s="21" t="s">
        <v>73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ht="19" thickBot="1">
      <c r="A6" s="22">
        <v>1</v>
      </c>
      <c r="B6" s="23">
        <v>1</v>
      </c>
      <c r="C6" s="23">
        <v>2</v>
      </c>
      <c r="D6" s="23">
        <v>3</v>
      </c>
      <c r="E6" s="23">
        <v>4</v>
      </c>
      <c r="F6" s="23">
        <v>5</v>
      </c>
      <c r="G6" s="23">
        <v>6</v>
      </c>
      <c r="H6" s="23">
        <v>7</v>
      </c>
      <c r="I6" s="23">
        <v>8</v>
      </c>
      <c r="J6" s="23">
        <v>9</v>
      </c>
      <c r="K6" s="23">
        <v>10</v>
      </c>
      <c r="L6" s="23">
        <v>11</v>
      </c>
      <c r="M6" s="23">
        <v>12</v>
      </c>
    </row>
    <row r="7" spans="1:13" ht="18">
      <c r="A7" s="23" t="s">
        <v>20</v>
      </c>
      <c r="B7" s="24" t="s">
        <v>31</v>
      </c>
      <c r="C7" s="24" t="s">
        <v>74</v>
      </c>
      <c r="D7" s="24" t="s">
        <v>75</v>
      </c>
      <c r="E7" s="24" t="s">
        <v>76</v>
      </c>
      <c r="F7" s="24" t="s">
        <v>77</v>
      </c>
      <c r="G7" s="24" t="s">
        <v>32</v>
      </c>
      <c r="H7" s="24" t="s">
        <v>78</v>
      </c>
      <c r="I7" s="24" t="s">
        <v>79</v>
      </c>
      <c r="J7" s="24" t="s">
        <v>80</v>
      </c>
      <c r="K7" s="24" t="s">
        <v>81</v>
      </c>
      <c r="L7" s="24" t="s">
        <v>82</v>
      </c>
      <c r="M7" s="24" t="s">
        <v>83</v>
      </c>
    </row>
    <row r="8" spans="1:13" ht="18">
      <c r="A8" s="23" t="s">
        <v>21</v>
      </c>
      <c r="B8" s="24" t="s">
        <v>33</v>
      </c>
      <c r="C8" s="24" t="s">
        <v>34</v>
      </c>
      <c r="D8" s="24" t="s">
        <v>35</v>
      </c>
      <c r="E8" s="24" t="s">
        <v>36</v>
      </c>
      <c r="F8" s="24" t="s">
        <v>37</v>
      </c>
      <c r="G8" s="24" t="s">
        <v>38</v>
      </c>
      <c r="H8" s="24" t="s">
        <v>39</v>
      </c>
      <c r="I8" s="24" t="s">
        <v>40</v>
      </c>
      <c r="J8" s="24"/>
      <c r="K8" s="24" t="s">
        <v>41</v>
      </c>
      <c r="L8" s="24" t="s">
        <v>84</v>
      </c>
      <c r="M8" s="24" t="s">
        <v>42</v>
      </c>
    </row>
    <row r="9" spans="1:13" ht="18">
      <c r="A9" s="23" t="s">
        <v>22</v>
      </c>
      <c r="B9" s="24" t="s">
        <v>43</v>
      </c>
      <c r="C9" s="24" t="s">
        <v>44</v>
      </c>
      <c r="D9" s="24" t="s">
        <v>45</v>
      </c>
      <c r="E9" s="24" t="s">
        <v>46</v>
      </c>
      <c r="F9" s="24" t="s">
        <v>47</v>
      </c>
      <c r="G9" s="24" t="s">
        <v>48</v>
      </c>
      <c r="H9" s="24" t="s">
        <v>49</v>
      </c>
      <c r="I9" s="24" t="s">
        <v>50</v>
      </c>
      <c r="J9" s="24" t="s">
        <v>51</v>
      </c>
      <c r="K9" s="24" t="s">
        <v>52</v>
      </c>
      <c r="L9" s="24" t="s">
        <v>53</v>
      </c>
      <c r="M9" s="24" t="s">
        <v>54</v>
      </c>
    </row>
    <row r="10" spans="1:13" ht="18">
      <c r="A10" s="23" t="s">
        <v>23</v>
      </c>
      <c r="B10" s="24" t="s">
        <v>55</v>
      </c>
      <c r="C10" s="24" t="s">
        <v>56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64</v>
      </c>
      <c r="L10" s="24" t="s">
        <v>65</v>
      </c>
      <c r="M10" s="24" t="s">
        <v>66</v>
      </c>
    </row>
    <row r="11" spans="1:13" ht="18">
      <c r="A11" s="23" t="s">
        <v>24</v>
      </c>
      <c r="B11" s="24" t="s">
        <v>85</v>
      </c>
      <c r="C11" s="24" t="s">
        <v>86</v>
      </c>
      <c r="D11" s="24" t="s">
        <v>67</v>
      </c>
      <c r="E11" s="24" t="s">
        <v>68</v>
      </c>
      <c r="F11" s="24" t="s">
        <v>87</v>
      </c>
      <c r="G11" s="24" t="s">
        <v>88</v>
      </c>
      <c r="H11" s="24" t="s">
        <v>89</v>
      </c>
      <c r="I11" s="24" t="s">
        <v>90</v>
      </c>
      <c r="J11" s="24" t="s">
        <v>91</v>
      </c>
      <c r="K11" s="24" t="s">
        <v>92</v>
      </c>
      <c r="L11" s="24" t="s">
        <v>93</v>
      </c>
      <c r="M11" s="24" t="s">
        <v>94</v>
      </c>
    </row>
    <row r="12" spans="1:13" ht="18">
      <c r="A12" s="23" t="s">
        <v>25</v>
      </c>
      <c r="B12" s="25" t="s">
        <v>69</v>
      </c>
      <c r="C12" s="25" t="s">
        <v>70</v>
      </c>
      <c r="D12" s="25" t="s">
        <v>95</v>
      </c>
      <c r="E12" s="25"/>
      <c r="F12" s="25"/>
      <c r="G12" s="25"/>
      <c r="H12" s="25"/>
      <c r="I12" s="25"/>
      <c r="J12" s="25"/>
      <c r="K12" s="25"/>
      <c r="L12" s="25"/>
      <c r="M12" s="25"/>
    </row>
    <row r="13" spans="1:13" ht="18">
      <c r="A13" s="23" t="s">
        <v>26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18">
      <c r="A14" s="23" t="s">
        <v>27</v>
      </c>
      <c r="B14" s="25"/>
      <c r="C14" s="25"/>
      <c r="D14" s="25"/>
      <c r="E14" s="25"/>
      <c r="F14" s="25"/>
      <c r="G14" s="25"/>
      <c r="H14" s="25"/>
      <c r="I14" s="25"/>
      <c r="J14" s="25"/>
      <c r="K14" s="26"/>
      <c r="L14" s="25"/>
      <c r="M14" s="25"/>
    </row>
  </sheetData>
  <mergeCells count="1">
    <mergeCell ref="C1:M1"/>
  </mergeCells>
  <phoneticPr fontId="19" type="noConversion"/>
  <pageMargins left="0.7" right="0.7" top="0.75" bottom="0.75" header="0.3" footer="0.3"/>
  <pageSetup paperSize="9" scale="5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002-A4F3-5745-9E2E-35564C4EF8FC}">
  <sheetPr>
    <pageSetUpPr fitToPage="1"/>
  </sheetPr>
  <dimension ref="A1:P64"/>
  <sheetViews>
    <sheetView topLeftCell="F1" zoomScale="125" workbookViewId="0">
      <selection activeCell="P7" sqref="P7"/>
    </sheetView>
  </sheetViews>
  <sheetFormatPr baseColWidth="10" defaultRowHeight="16"/>
  <cols>
    <col min="1" max="1" width="17.5" customWidth="1"/>
    <col min="2" max="2" width="23.1640625" bestFit="1" customWidth="1"/>
    <col min="3" max="3" width="3.5" bestFit="1" customWidth="1"/>
    <col min="4" max="4" width="17.83203125" customWidth="1"/>
    <col min="5" max="5" width="41.1640625" bestFit="1" customWidth="1"/>
    <col min="6" max="6" width="30.33203125" customWidth="1"/>
    <col min="11" max="11" width="27.83203125" bestFit="1" customWidth="1"/>
    <col min="14" max="14" width="13.6640625" bestFit="1" customWidth="1"/>
  </cols>
  <sheetData>
    <row r="1" spans="1:16" s="149" customFormat="1" ht="42">
      <c r="A1" s="148" t="s">
        <v>28</v>
      </c>
      <c r="B1" s="148" t="s">
        <v>285</v>
      </c>
      <c r="C1" s="148"/>
      <c r="D1" s="148" t="s">
        <v>30</v>
      </c>
      <c r="E1" s="148" t="s">
        <v>284</v>
      </c>
      <c r="F1" s="148" t="s">
        <v>283</v>
      </c>
    </row>
    <row r="2" spans="1:16" s="27" customFormat="1" ht="17" thickBot="1">
      <c r="A2" s="24" t="s">
        <v>31</v>
      </c>
      <c r="B2" s="29">
        <v>112</v>
      </c>
      <c r="C2" s="29">
        <v>1</v>
      </c>
      <c r="D2" s="29"/>
      <c r="E2">
        <v>5</v>
      </c>
      <c r="F2">
        <v>5.92</v>
      </c>
      <c r="G2"/>
      <c r="H2"/>
      <c r="K2" t="s">
        <v>104</v>
      </c>
      <c r="L2"/>
      <c r="M2" s="5"/>
      <c r="N2"/>
      <c r="O2"/>
    </row>
    <row r="3" spans="1:16" s="27" customFormat="1" ht="17" thickBot="1">
      <c r="A3" s="24" t="s">
        <v>74</v>
      </c>
      <c r="B3" s="29">
        <v>16.7</v>
      </c>
      <c r="C3" s="29">
        <v>2</v>
      </c>
      <c r="D3" s="29"/>
      <c r="E3">
        <v>19.5</v>
      </c>
      <c r="F3">
        <v>11.6</v>
      </c>
      <c r="G3"/>
      <c r="H3"/>
      <c r="K3" s="34" t="s">
        <v>6</v>
      </c>
      <c r="L3" s="35" t="s">
        <v>0</v>
      </c>
      <c r="M3" s="36"/>
      <c r="N3" s="37" t="s">
        <v>1</v>
      </c>
      <c r="O3"/>
    </row>
    <row r="4" spans="1:16" s="27" customFormat="1">
      <c r="A4" s="24" t="s">
        <v>75</v>
      </c>
      <c r="B4" s="29">
        <v>4.66</v>
      </c>
      <c r="C4" s="29">
        <v>3</v>
      </c>
      <c r="D4" s="29"/>
      <c r="E4">
        <v>2.36</v>
      </c>
      <c r="F4">
        <v>9.4440000000000008</v>
      </c>
      <c r="G4"/>
      <c r="H4"/>
      <c r="K4" s="1" t="s">
        <v>7</v>
      </c>
      <c r="L4" s="2">
        <v>5</v>
      </c>
      <c r="M4" s="38" t="s">
        <v>105</v>
      </c>
      <c r="N4" s="39" t="s">
        <v>109</v>
      </c>
      <c r="O4"/>
    </row>
    <row r="5" spans="1:16" s="27" customFormat="1">
      <c r="A5" s="24" t="s">
        <v>76</v>
      </c>
      <c r="B5" s="29">
        <v>118</v>
      </c>
      <c r="C5" s="29">
        <v>4</v>
      </c>
      <c r="D5" s="29"/>
      <c r="E5">
        <v>1.1000000000000001</v>
      </c>
      <c r="F5">
        <v>22.8</v>
      </c>
      <c r="G5"/>
      <c r="H5"/>
      <c r="K5" s="1" t="s">
        <v>108</v>
      </c>
      <c r="L5" s="3">
        <v>10</v>
      </c>
      <c r="M5" s="38" t="s">
        <v>105</v>
      </c>
      <c r="N5" s="40" t="s">
        <v>2</v>
      </c>
      <c r="O5"/>
    </row>
    <row r="6" spans="1:16" s="27" customFormat="1">
      <c r="A6" s="24" t="s">
        <v>77</v>
      </c>
      <c r="B6" s="29">
        <v>34.6</v>
      </c>
      <c r="C6" s="29">
        <v>5</v>
      </c>
      <c r="D6" s="29"/>
      <c r="E6">
        <v>0</v>
      </c>
      <c r="F6">
        <v>0.18</v>
      </c>
      <c r="G6"/>
      <c r="H6"/>
      <c r="K6" s="1" t="s">
        <v>8</v>
      </c>
      <c r="L6" s="3">
        <v>1</v>
      </c>
      <c r="M6" s="38" t="s">
        <v>105</v>
      </c>
      <c r="N6" s="40" t="s">
        <v>3</v>
      </c>
      <c r="O6"/>
    </row>
    <row r="7" spans="1:16" s="27" customFormat="1">
      <c r="A7" s="24" t="s">
        <v>32</v>
      </c>
      <c r="B7" s="29">
        <v>95.6</v>
      </c>
      <c r="C7" s="29">
        <v>6</v>
      </c>
      <c r="D7" s="29"/>
      <c r="E7">
        <v>0.1</v>
      </c>
      <c r="F7">
        <v>18.3</v>
      </c>
      <c r="G7"/>
      <c r="H7"/>
      <c r="K7" s="1" t="s">
        <v>107</v>
      </c>
      <c r="L7" s="3">
        <v>0.5</v>
      </c>
      <c r="M7" s="38" t="s">
        <v>105</v>
      </c>
      <c r="N7" s="40" t="s">
        <v>4</v>
      </c>
      <c r="O7"/>
      <c r="P7" s="27">
        <f>10*1/50</f>
        <v>0.2</v>
      </c>
    </row>
    <row r="8" spans="1:16" s="27" customFormat="1">
      <c r="A8" s="24" t="s">
        <v>78</v>
      </c>
      <c r="B8" s="29">
        <v>47.4</v>
      </c>
      <c r="C8" s="29">
        <v>7</v>
      </c>
      <c r="D8" s="29"/>
      <c r="E8">
        <v>3.56</v>
      </c>
      <c r="F8">
        <v>6.38</v>
      </c>
      <c r="G8"/>
      <c r="H8"/>
      <c r="K8" s="1" t="s">
        <v>9</v>
      </c>
      <c r="L8" s="3">
        <v>1</v>
      </c>
      <c r="M8" s="38" t="s">
        <v>105</v>
      </c>
      <c r="N8" s="40" t="s">
        <v>5</v>
      </c>
      <c r="O8"/>
    </row>
    <row r="9" spans="1:16" s="27" customFormat="1">
      <c r="A9" s="24" t="s">
        <v>79</v>
      </c>
      <c r="B9" s="29">
        <v>0.58199999999999996</v>
      </c>
      <c r="C9" s="29">
        <v>8</v>
      </c>
      <c r="D9" s="29"/>
      <c r="E9">
        <v>0.72</v>
      </c>
      <c r="F9"/>
      <c r="G9"/>
      <c r="H9"/>
      <c r="K9" s="1" t="s">
        <v>10</v>
      </c>
      <c r="L9" s="3">
        <v>1</v>
      </c>
      <c r="M9" s="38" t="s">
        <v>105</v>
      </c>
      <c r="N9" s="40" t="s">
        <v>5</v>
      </c>
      <c r="O9"/>
    </row>
    <row r="10" spans="1:16" s="27" customFormat="1">
      <c r="A10" s="24" t="s">
        <v>80</v>
      </c>
      <c r="B10" s="29">
        <v>60</v>
      </c>
      <c r="C10" s="29">
        <v>9</v>
      </c>
      <c r="D10" s="32" t="s">
        <v>96</v>
      </c>
      <c r="E10">
        <v>17.8</v>
      </c>
      <c r="F10">
        <v>30</v>
      </c>
      <c r="G10"/>
      <c r="H10"/>
      <c r="K10" s="1" t="s">
        <v>11</v>
      </c>
      <c r="L10">
        <f>50-(SUM(L4:L9))</f>
        <v>31.5</v>
      </c>
      <c r="M10" s="38" t="s">
        <v>105</v>
      </c>
      <c r="N10" s="39"/>
      <c r="O10"/>
    </row>
    <row r="11" spans="1:16" s="27" customFormat="1" ht="17" thickBot="1">
      <c r="A11" s="24" t="s">
        <v>81</v>
      </c>
      <c r="B11" s="29">
        <v>27.8</v>
      </c>
      <c r="C11" s="29">
        <v>10</v>
      </c>
      <c r="D11" s="32"/>
      <c r="E11">
        <v>40</v>
      </c>
      <c r="F11">
        <v>28</v>
      </c>
      <c r="G11"/>
      <c r="H11"/>
      <c r="K11" s="4" t="s">
        <v>12</v>
      </c>
      <c r="L11" s="41">
        <f>SUM(L4:L10)</f>
        <v>50</v>
      </c>
      <c r="M11" s="42" t="s">
        <v>105</v>
      </c>
      <c r="N11" s="43"/>
      <c r="O11"/>
    </row>
    <row r="12" spans="1:16" s="27" customFormat="1">
      <c r="A12" s="24" t="s">
        <v>82</v>
      </c>
      <c r="B12" s="29">
        <v>31.2</v>
      </c>
      <c r="C12" s="29">
        <v>11</v>
      </c>
      <c r="D12" s="32" t="s">
        <v>96</v>
      </c>
      <c r="E12">
        <v>19.5</v>
      </c>
      <c r="F12">
        <v>28</v>
      </c>
      <c r="G12"/>
      <c r="H12"/>
      <c r="K12"/>
      <c r="L12"/>
      <c r="M12" s="5"/>
      <c r="N12"/>
      <c r="O12"/>
    </row>
    <row r="13" spans="1:16" s="27" customFormat="1">
      <c r="A13" s="24" t="s">
        <v>83</v>
      </c>
      <c r="B13" s="29">
        <v>27.4</v>
      </c>
      <c r="C13" s="29">
        <v>12</v>
      </c>
      <c r="D13" s="32"/>
      <c r="E13">
        <v>9.5399999999999991</v>
      </c>
      <c r="F13">
        <v>20</v>
      </c>
      <c r="G13"/>
      <c r="H13"/>
      <c r="K13"/>
      <c r="L13"/>
      <c r="M13" s="5"/>
      <c r="N13"/>
      <c r="O13"/>
    </row>
    <row r="14" spans="1:16" s="27" customFormat="1" ht="17" thickBot="1">
      <c r="A14" s="24" t="s">
        <v>33</v>
      </c>
      <c r="B14" s="29" t="s">
        <v>201</v>
      </c>
      <c r="C14" s="29">
        <v>13</v>
      </c>
      <c r="D14" s="32"/>
      <c r="E14">
        <v>6.86</v>
      </c>
      <c r="F14">
        <v>5.72</v>
      </c>
      <c r="G14"/>
      <c r="H14"/>
      <c r="K14" s="6" t="s">
        <v>13</v>
      </c>
      <c r="L14" s="7">
        <v>65</v>
      </c>
      <c r="M14" s="5"/>
      <c r="N14"/>
      <c r="O14"/>
    </row>
    <row r="15" spans="1:16" s="27" customFormat="1" ht="17" thickBot="1">
      <c r="A15" s="24" t="s">
        <v>34</v>
      </c>
      <c r="B15" s="29">
        <v>68</v>
      </c>
      <c r="C15" s="29">
        <v>14</v>
      </c>
      <c r="D15" s="29"/>
      <c r="E15">
        <v>5.56</v>
      </c>
      <c r="F15">
        <v>18.399999999999999</v>
      </c>
      <c r="G15"/>
      <c r="H15"/>
      <c r="K15" s="8" t="s">
        <v>6</v>
      </c>
      <c r="L15" s="9" t="s">
        <v>0</v>
      </c>
      <c r="M15" s="10"/>
      <c r="N15"/>
      <c r="O15"/>
    </row>
    <row r="16" spans="1:16" s="27" customFormat="1">
      <c r="A16" s="24" t="s">
        <v>35</v>
      </c>
      <c r="B16" s="29">
        <v>83</v>
      </c>
      <c r="C16" s="29">
        <v>15</v>
      </c>
      <c r="D16" s="29"/>
      <c r="E16">
        <v>1.8</v>
      </c>
      <c r="F16">
        <v>15</v>
      </c>
      <c r="G16"/>
      <c r="H16"/>
      <c r="K16" s="8" t="s">
        <v>108</v>
      </c>
      <c r="L16" s="50">
        <f>L5*$L$14</f>
        <v>650</v>
      </c>
      <c r="M16" s="44" t="s">
        <v>105</v>
      </c>
      <c r="N16" s="151" t="s">
        <v>14</v>
      </c>
      <c r="O16"/>
    </row>
    <row r="17" spans="1:16" s="27" customFormat="1">
      <c r="A17" s="24" t="s">
        <v>36</v>
      </c>
      <c r="B17" s="29" t="s">
        <v>202</v>
      </c>
      <c r="C17" s="29">
        <v>16</v>
      </c>
      <c r="D17" s="29"/>
      <c r="E17">
        <v>1.67</v>
      </c>
      <c r="F17">
        <v>17.7</v>
      </c>
      <c r="G17"/>
      <c r="H17"/>
      <c r="K17" s="1" t="s">
        <v>8</v>
      </c>
      <c r="L17" s="51">
        <f t="shared" ref="L17:L21" si="0">L6*$L$14</f>
        <v>65</v>
      </c>
      <c r="M17" s="45" t="s">
        <v>105</v>
      </c>
      <c r="N17" s="152"/>
      <c r="O17"/>
      <c r="P17" s="27" t="s">
        <v>288</v>
      </c>
    </row>
    <row r="18" spans="1:16" s="27" customFormat="1">
      <c r="A18" s="24" t="s">
        <v>37</v>
      </c>
      <c r="B18" s="29">
        <v>51.4</v>
      </c>
      <c r="C18" s="29">
        <v>17</v>
      </c>
      <c r="D18" s="29"/>
      <c r="E18">
        <v>8.5</v>
      </c>
      <c r="F18">
        <v>30</v>
      </c>
      <c r="G18"/>
      <c r="H18"/>
      <c r="K18" s="1" t="s">
        <v>107</v>
      </c>
      <c r="L18" s="51">
        <f t="shared" si="0"/>
        <v>32.5</v>
      </c>
      <c r="M18" s="45" t="s">
        <v>105</v>
      </c>
      <c r="N18" s="152"/>
      <c r="O18"/>
    </row>
    <row r="19" spans="1:16" s="27" customFormat="1">
      <c r="A19" s="24" t="s">
        <v>38</v>
      </c>
      <c r="B19" s="29">
        <v>23.6</v>
      </c>
      <c r="C19" s="29">
        <v>18</v>
      </c>
      <c r="D19" s="29"/>
      <c r="E19">
        <v>2.56</v>
      </c>
      <c r="F19">
        <v>11</v>
      </c>
      <c r="G19"/>
      <c r="H19"/>
      <c r="K19" s="1" t="s">
        <v>9</v>
      </c>
      <c r="L19" s="51">
        <f>L8*$L$14</f>
        <v>65</v>
      </c>
      <c r="M19" s="45" t="s">
        <v>105</v>
      </c>
      <c r="N19" s="152"/>
      <c r="O19"/>
    </row>
    <row r="20" spans="1:16" s="27" customFormat="1">
      <c r="A20" s="24" t="s">
        <v>39</v>
      </c>
      <c r="B20" s="29">
        <v>13.2</v>
      </c>
      <c r="C20" s="29">
        <v>19</v>
      </c>
      <c r="D20" s="29"/>
      <c r="E20">
        <v>2.14</v>
      </c>
      <c r="F20">
        <v>8</v>
      </c>
      <c r="G20"/>
      <c r="H20"/>
      <c r="K20" s="1" t="s">
        <v>10</v>
      </c>
      <c r="L20" s="51">
        <f t="shared" si="0"/>
        <v>65</v>
      </c>
      <c r="M20" s="45" t="s">
        <v>105</v>
      </c>
      <c r="N20" s="152"/>
      <c r="O20"/>
    </row>
    <row r="21" spans="1:16" s="27" customFormat="1" ht="17" thickBot="1">
      <c r="A21" s="24" t="s">
        <v>40</v>
      </c>
      <c r="B21" s="29">
        <v>53</v>
      </c>
      <c r="C21" s="29">
        <v>20</v>
      </c>
      <c r="D21" s="29"/>
      <c r="E21">
        <v>2.06</v>
      </c>
      <c r="F21">
        <v>18</v>
      </c>
      <c r="G21"/>
      <c r="H21"/>
      <c r="K21" s="4" t="s">
        <v>11</v>
      </c>
      <c r="L21" s="52">
        <f t="shared" si="0"/>
        <v>2047.5</v>
      </c>
      <c r="M21" s="46" t="s">
        <v>105</v>
      </c>
      <c r="N21" s="153"/>
      <c r="O21"/>
    </row>
    <row r="22" spans="1:16" s="27" customFormat="1" ht="17" thickBot="1">
      <c r="A22" s="24"/>
      <c r="B22" s="29"/>
      <c r="C22" s="29">
        <v>21</v>
      </c>
      <c r="D22" s="29"/>
      <c r="E22">
        <v>0.158</v>
      </c>
      <c r="F22">
        <v>0</v>
      </c>
      <c r="G22"/>
      <c r="H22"/>
      <c r="K22" s="4" t="s">
        <v>106</v>
      </c>
      <c r="L22" s="47">
        <f>SUM(L16:L21)</f>
        <v>2925</v>
      </c>
      <c r="M22" s="48" t="s">
        <v>105</v>
      </c>
      <c r="N22"/>
      <c r="O22"/>
    </row>
    <row r="23" spans="1:16" s="27" customFormat="1">
      <c r="A23" s="24" t="s">
        <v>41</v>
      </c>
      <c r="B23" s="29">
        <v>45.8</v>
      </c>
      <c r="C23" s="29">
        <v>22</v>
      </c>
      <c r="D23" s="29"/>
      <c r="E23">
        <v>0.64800000000000002</v>
      </c>
      <c r="F23">
        <v>11.7</v>
      </c>
      <c r="G23"/>
      <c r="H23"/>
      <c r="K23"/>
      <c r="L23"/>
      <c r="M23" s="5"/>
      <c r="N23"/>
      <c r="O23"/>
    </row>
    <row r="24" spans="1:16" s="27" customFormat="1">
      <c r="A24" s="24" t="s">
        <v>84</v>
      </c>
      <c r="B24" s="29">
        <v>98.4</v>
      </c>
      <c r="C24" s="29">
        <v>23</v>
      </c>
      <c r="D24" s="29"/>
      <c r="E24">
        <v>3.86</v>
      </c>
      <c r="F24">
        <v>26</v>
      </c>
      <c r="G24"/>
      <c r="H24"/>
      <c r="K24" s="3" t="s">
        <v>15</v>
      </c>
      <c r="L24" s="11">
        <f>L22/L14</f>
        <v>45</v>
      </c>
      <c r="M24" s="12" t="s">
        <v>16</v>
      </c>
      <c r="N24" s="2">
        <v>5</v>
      </c>
      <c r="O24" t="s">
        <v>17</v>
      </c>
    </row>
    <row r="25" spans="1:16" s="27" customFormat="1">
      <c r="A25" s="24" t="s">
        <v>42</v>
      </c>
      <c r="B25" s="29" t="s">
        <v>203</v>
      </c>
      <c r="C25" s="29">
        <v>24</v>
      </c>
      <c r="D25" s="29"/>
      <c r="E25">
        <v>3.12</v>
      </c>
      <c r="F25">
        <v>16</v>
      </c>
      <c r="G25"/>
      <c r="H25"/>
      <c r="K25"/>
      <c r="L25"/>
      <c r="M25"/>
      <c r="N25"/>
      <c r="O25"/>
    </row>
    <row r="26" spans="1:16" s="27" customFormat="1">
      <c r="A26" s="24" t="s">
        <v>43</v>
      </c>
      <c r="B26" s="29" t="s">
        <v>203</v>
      </c>
      <c r="C26" s="29">
        <v>25</v>
      </c>
      <c r="D26" s="29"/>
      <c r="E26">
        <v>4.2</v>
      </c>
      <c r="F26">
        <v>19</v>
      </c>
      <c r="G26"/>
      <c r="H26"/>
    </row>
    <row r="27" spans="1:16" s="27" customFormat="1" ht="17" thickBot="1">
      <c r="A27" s="24" t="s">
        <v>44</v>
      </c>
      <c r="B27" s="29" t="s">
        <v>203</v>
      </c>
      <c r="C27" s="29">
        <v>26</v>
      </c>
      <c r="D27" s="29"/>
      <c r="E27">
        <v>0.154</v>
      </c>
      <c r="F27">
        <v>6</v>
      </c>
      <c r="G27"/>
      <c r="H27"/>
    </row>
    <row r="28" spans="1:16" s="27" customFormat="1" ht="17" thickBot="1">
      <c r="A28" s="24" t="s">
        <v>45</v>
      </c>
      <c r="B28" s="29" t="s">
        <v>203</v>
      </c>
      <c r="C28" s="29">
        <v>27</v>
      </c>
      <c r="D28" s="29"/>
      <c r="E28">
        <v>0.19600000000000001</v>
      </c>
      <c r="F28">
        <v>17</v>
      </c>
      <c r="G28"/>
      <c r="H28"/>
      <c r="K28" s="53" t="s">
        <v>127</v>
      </c>
      <c r="L28" s="54" t="s">
        <v>124</v>
      </c>
      <c r="M28" s="54" t="s">
        <v>125</v>
      </c>
      <c r="N28" s="55" t="s">
        <v>126</v>
      </c>
    </row>
    <row r="29" spans="1:16" s="27" customFormat="1" ht="17">
      <c r="A29" s="24" t="s">
        <v>46</v>
      </c>
      <c r="B29" s="29">
        <v>116</v>
      </c>
      <c r="C29" s="29">
        <v>28</v>
      </c>
      <c r="D29" s="29"/>
      <c r="E29">
        <v>0.13600000000000001</v>
      </c>
      <c r="F29">
        <v>17</v>
      </c>
      <c r="G29"/>
      <c r="H29"/>
      <c r="K29" s="77"/>
      <c r="L29" s="57"/>
      <c r="M29" s="57"/>
      <c r="N29" s="58"/>
    </row>
    <row r="30" spans="1:16" s="27" customFormat="1" ht="17">
      <c r="A30" s="24" t="s">
        <v>47</v>
      </c>
      <c r="B30" s="29">
        <v>60</v>
      </c>
      <c r="C30" s="29">
        <v>29</v>
      </c>
      <c r="D30" s="29"/>
      <c r="E30">
        <v>4.82</v>
      </c>
      <c r="F30">
        <v>21</v>
      </c>
      <c r="G30"/>
      <c r="H30"/>
      <c r="K30" s="78" t="s">
        <v>128</v>
      </c>
      <c r="L30" s="61" t="s">
        <v>113</v>
      </c>
      <c r="M30" s="61" t="s">
        <v>129</v>
      </c>
      <c r="N30" s="62">
        <v>1</v>
      </c>
    </row>
    <row r="31" spans="1:16" s="27" customFormat="1" ht="17" thickBot="1">
      <c r="A31" s="24" t="s">
        <v>48</v>
      </c>
      <c r="B31" s="29" t="s">
        <v>203</v>
      </c>
      <c r="C31" s="29">
        <v>30</v>
      </c>
      <c r="D31" s="29"/>
      <c r="E31">
        <v>3.2</v>
      </c>
      <c r="F31">
        <v>24</v>
      </c>
      <c r="G31"/>
      <c r="H31"/>
      <c r="K31" s="59"/>
      <c r="L31" s="63"/>
      <c r="M31" s="63"/>
      <c r="N31" s="64"/>
    </row>
    <row r="32" spans="1:16" s="27" customFormat="1" ht="17">
      <c r="A32" s="24" t="s">
        <v>49</v>
      </c>
      <c r="B32" s="29">
        <v>82.6</v>
      </c>
      <c r="C32" s="29">
        <v>31</v>
      </c>
      <c r="D32" s="29"/>
      <c r="E32">
        <v>8.42</v>
      </c>
      <c r="F32">
        <v>23.8</v>
      </c>
      <c r="G32"/>
      <c r="H32"/>
      <c r="K32" s="77" t="s">
        <v>110</v>
      </c>
      <c r="L32" s="68" t="s">
        <v>113</v>
      </c>
      <c r="M32" s="69" t="s">
        <v>116</v>
      </c>
      <c r="N32" s="154" t="s">
        <v>119</v>
      </c>
    </row>
    <row r="33" spans="1:14" s="27" customFormat="1" ht="17">
      <c r="A33" s="24" t="s">
        <v>50</v>
      </c>
      <c r="B33" s="29">
        <v>95.2</v>
      </c>
      <c r="C33" s="29">
        <v>32</v>
      </c>
      <c r="D33" s="33" t="s">
        <v>97</v>
      </c>
      <c r="E33">
        <v>3.92</v>
      </c>
      <c r="F33"/>
      <c r="G33"/>
      <c r="H33"/>
      <c r="K33" s="78" t="s">
        <v>111</v>
      </c>
      <c r="L33" s="70" t="s">
        <v>114</v>
      </c>
      <c r="M33" s="71" t="s">
        <v>117</v>
      </c>
      <c r="N33" s="155"/>
    </row>
    <row r="34" spans="1:14" s="27" customFormat="1" ht="18" thickBot="1">
      <c r="A34" s="24">
        <v>6.16</v>
      </c>
      <c r="B34" s="29">
        <v>9.5</v>
      </c>
      <c r="C34" s="29">
        <v>33</v>
      </c>
      <c r="D34" s="33" t="s">
        <v>98</v>
      </c>
      <c r="E34">
        <v>4.82</v>
      </c>
      <c r="F34">
        <v>33</v>
      </c>
      <c r="G34"/>
      <c r="H34"/>
      <c r="K34" s="79" t="s">
        <v>112</v>
      </c>
      <c r="L34" s="72" t="s">
        <v>115</v>
      </c>
      <c r="M34" s="73" t="s">
        <v>118</v>
      </c>
      <c r="N34" s="156"/>
    </row>
    <row r="35" spans="1:14" s="27" customFormat="1">
      <c r="A35" s="24" t="s">
        <v>52</v>
      </c>
      <c r="B35" s="29" t="s">
        <v>203</v>
      </c>
      <c r="C35" s="29">
        <v>34</v>
      </c>
      <c r="D35" s="33" t="s">
        <v>97</v>
      </c>
      <c r="E35">
        <v>8.52</v>
      </c>
      <c r="F35">
        <v>32</v>
      </c>
      <c r="G35"/>
      <c r="H35"/>
      <c r="K35" s="60"/>
      <c r="L35" s="65"/>
      <c r="M35" s="65"/>
      <c r="N35" s="66"/>
    </row>
    <row r="36" spans="1:14" s="27" customFormat="1" ht="17">
      <c r="A36" s="24" t="s">
        <v>53</v>
      </c>
      <c r="B36" s="29">
        <v>60</v>
      </c>
      <c r="C36" s="29">
        <v>35</v>
      </c>
      <c r="D36" s="29"/>
      <c r="E36">
        <v>3.26</v>
      </c>
      <c r="F36">
        <v>20</v>
      </c>
      <c r="G36"/>
      <c r="H36"/>
      <c r="K36" s="80" t="s">
        <v>120</v>
      </c>
      <c r="L36" s="74" t="s">
        <v>115</v>
      </c>
      <c r="M36" s="74" t="s">
        <v>122</v>
      </c>
      <c r="N36" s="67">
        <v>1</v>
      </c>
    </row>
    <row r="37" spans="1:14" s="27" customFormat="1" ht="18" thickBot="1">
      <c r="A37" s="24" t="s">
        <v>54</v>
      </c>
      <c r="B37" s="29" t="s">
        <v>203</v>
      </c>
      <c r="C37" s="29">
        <v>36</v>
      </c>
      <c r="D37" s="29"/>
      <c r="E37">
        <v>3.88</v>
      </c>
      <c r="F37">
        <v>16.3</v>
      </c>
      <c r="G37"/>
      <c r="H37"/>
      <c r="K37" s="56"/>
      <c r="L37" s="75" t="s">
        <v>121</v>
      </c>
      <c r="M37" s="75" t="s">
        <v>123</v>
      </c>
      <c r="N37" s="76" t="s">
        <v>123</v>
      </c>
    </row>
    <row r="38" spans="1:14" s="27" customFormat="1">
      <c r="A38" s="24" t="s">
        <v>55</v>
      </c>
      <c r="B38" s="29">
        <v>48.2</v>
      </c>
      <c r="C38" s="29">
        <v>37</v>
      </c>
      <c r="D38" s="29"/>
      <c r="E38">
        <v>4.84</v>
      </c>
      <c r="F38">
        <v>27.4</v>
      </c>
      <c r="G38"/>
      <c r="H38"/>
    </row>
    <row r="39" spans="1:14" s="27" customFormat="1" ht="17">
      <c r="A39" s="24" t="s">
        <v>56</v>
      </c>
      <c r="B39" s="29">
        <v>31.4</v>
      </c>
      <c r="C39" s="29">
        <v>38</v>
      </c>
      <c r="D39" s="29"/>
      <c r="E39">
        <v>5.26</v>
      </c>
      <c r="F39">
        <v>12</v>
      </c>
      <c r="G39"/>
      <c r="H39"/>
      <c r="K39" s="49"/>
    </row>
    <row r="40" spans="1:14" s="27" customFormat="1" ht="17">
      <c r="A40" s="24" t="s">
        <v>57</v>
      </c>
      <c r="B40" s="29">
        <v>41.6</v>
      </c>
      <c r="C40" s="29">
        <v>39</v>
      </c>
      <c r="D40" s="29"/>
      <c r="E40">
        <v>2.2000000000000002</v>
      </c>
      <c r="F40">
        <v>3.2</v>
      </c>
      <c r="G40"/>
      <c r="H40"/>
      <c r="K40" s="49"/>
    </row>
    <row r="41" spans="1:14" s="27" customFormat="1" ht="17">
      <c r="A41" s="24" t="s">
        <v>58</v>
      </c>
      <c r="B41" s="29">
        <v>1.54</v>
      </c>
      <c r="C41" s="29">
        <v>40</v>
      </c>
      <c r="D41" s="29"/>
      <c r="E41">
        <v>4.26</v>
      </c>
      <c r="F41">
        <v>11</v>
      </c>
      <c r="G41"/>
      <c r="H41"/>
      <c r="K41" s="49"/>
    </row>
    <row r="42" spans="1:14" ht="17">
      <c r="A42" s="24" t="s">
        <v>59</v>
      </c>
      <c r="B42" s="29" t="s">
        <v>203</v>
      </c>
      <c r="C42" s="29">
        <v>41</v>
      </c>
      <c r="D42" s="33" t="s">
        <v>99</v>
      </c>
      <c r="E42">
        <v>1.86</v>
      </c>
      <c r="F42">
        <v>18</v>
      </c>
      <c r="K42" s="49"/>
    </row>
    <row r="43" spans="1:14">
      <c r="A43" s="24" t="s">
        <v>60</v>
      </c>
      <c r="B43" s="29">
        <v>78.8</v>
      </c>
      <c r="C43" s="29">
        <v>42</v>
      </c>
      <c r="D43" s="33" t="s">
        <v>100</v>
      </c>
      <c r="E43">
        <v>1.46</v>
      </c>
      <c r="F43">
        <v>14</v>
      </c>
    </row>
    <row r="44" spans="1:14">
      <c r="A44" s="24" t="s">
        <v>61</v>
      </c>
      <c r="B44" s="29">
        <v>21</v>
      </c>
      <c r="C44" s="29">
        <v>43</v>
      </c>
      <c r="D44" s="33"/>
      <c r="E44">
        <v>0.504</v>
      </c>
      <c r="F44">
        <v>5</v>
      </c>
    </row>
    <row r="45" spans="1:14">
      <c r="A45" s="24" t="s">
        <v>62</v>
      </c>
      <c r="B45" s="29">
        <v>47.6</v>
      </c>
      <c r="C45" s="29">
        <v>44</v>
      </c>
      <c r="D45" s="33"/>
      <c r="E45">
        <v>5.04</v>
      </c>
      <c r="F45">
        <v>18</v>
      </c>
    </row>
    <row r="46" spans="1:14" ht="17">
      <c r="A46" s="24" t="s">
        <v>63</v>
      </c>
      <c r="B46" s="29">
        <v>70.8</v>
      </c>
      <c r="C46" s="29">
        <v>45</v>
      </c>
      <c r="D46" s="33"/>
      <c r="E46">
        <v>5.4</v>
      </c>
      <c r="F46">
        <v>27</v>
      </c>
      <c r="K46" s="49"/>
    </row>
    <row r="47" spans="1:14" ht="17">
      <c r="A47" s="24" t="s">
        <v>64</v>
      </c>
      <c r="B47" s="29">
        <v>99</v>
      </c>
      <c r="C47" s="29">
        <v>46</v>
      </c>
      <c r="D47" s="33" t="s">
        <v>101</v>
      </c>
      <c r="E47">
        <v>8.34</v>
      </c>
      <c r="F47">
        <v>28</v>
      </c>
      <c r="K47" s="49"/>
    </row>
    <row r="48" spans="1:14">
      <c r="A48" s="24" t="s">
        <v>65</v>
      </c>
      <c r="B48" s="29">
        <v>0.19400000000000001</v>
      </c>
      <c r="C48" s="29">
        <v>47</v>
      </c>
      <c r="D48" s="33"/>
      <c r="E48">
        <v>0.67</v>
      </c>
      <c r="F48">
        <v>0</v>
      </c>
    </row>
    <row r="49" spans="1:6">
      <c r="A49" s="24" t="s">
        <v>66</v>
      </c>
      <c r="B49" s="29">
        <v>42</v>
      </c>
      <c r="C49" s="29">
        <v>48</v>
      </c>
      <c r="D49" s="33" t="s">
        <v>102</v>
      </c>
      <c r="E49">
        <v>9.1199999999999992</v>
      </c>
      <c r="F49">
        <v>38</v>
      </c>
    </row>
    <row r="50" spans="1:6">
      <c r="A50" s="24" t="s">
        <v>85</v>
      </c>
      <c r="B50" s="29">
        <v>55</v>
      </c>
      <c r="C50" s="29">
        <v>49</v>
      </c>
      <c r="D50" s="33" t="s">
        <v>102</v>
      </c>
      <c r="E50">
        <v>11.7</v>
      </c>
      <c r="F50">
        <v>16</v>
      </c>
    </row>
    <row r="51" spans="1:6">
      <c r="A51" s="24" t="s">
        <v>86</v>
      </c>
      <c r="B51" s="29">
        <v>57.8</v>
      </c>
      <c r="C51" s="29">
        <v>50</v>
      </c>
      <c r="D51" s="29"/>
      <c r="E51">
        <v>2.12</v>
      </c>
      <c r="F51">
        <v>25</v>
      </c>
    </row>
    <row r="52" spans="1:6">
      <c r="A52" s="24" t="s">
        <v>67</v>
      </c>
      <c r="B52" s="29">
        <v>89</v>
      </c>
      <c r="C52" s="29">
        <v>51</v>
      </c>
      <c r="D52" s="29"/>
      <c r="E52">
        <v>1.85</v>
      </c>
      <c r="F52">
        <v>27</v>
      </c>
    </row>
    <row r="53" spans="1:6">
      <c r="A53" s="24" t="s">
        <v>68</v>
      </c>
      <c r="B53" s="29">
        <v>44.8</v>
      </c>
      <c r="C53" s="29">
        <v>52</v>
      </c>
      <c r="D53" s="29"/>
      <c r="E53">
        <v>4.7</v>
      </c>
      <c r="F53">
        <v>16</v>
      </c>
    </row>
    <row r="54" spans="1:6">
      <c r="A54" s="24" t="s">
        <v>87</v>
      </c>
      <c r="B54" s="29">
        <v>58.8</v>
      </c>
      <c r="C54" s="29">
        <v>53</v>
      </c>
      <c r="D54" s="29"/>
      <c r="E54">
        <v>2.54</v>
      </c>
      <c r="F54">
        <v>31</v>
      </c>
    </row>
    <row r="55" spans="1:6">
      <c r="A55" s="24" t="s">
        <v>88</v>
      </c>
      <c r="B55" s="29">
        <v>26.4</v>
      </c>
      <c r="C55" s="29">
        <v>54</v>
      </c>
      <c r="D55" s="29"/>
      <c r="E55">
        <v>2.48</v>
      </c>
      <c r="F55">
        <v>12</v>
      </c>
    </row>
    <row r="56" spans="1:6">
      <c r="A56" s="24" t="s">
        <v>89</v>
      </c>
      <c r="B56" s="29" t="s">
        <v>203</v>
      </c>
      <c r="C56" s="29">
        <v>55</v>
      </c>
      <c r="D56" s="29"/>
      <c r="E56">
        <v>1.55</v>
      </c>
      <c r="F56">
        <v>18</v>
      </c>
    </row>
    <row r="57" spans="1:6">
      <c r="A57" s="24" t="s">
        <v>90</v>
      </c>
      <c r="B57" s="29" t="s">
        <v>203</v>
      </c>
      <c r="C57" s="29">
        <v>56</v>
      </c>
      <c r="D57" s="29"/>
      <c r="E57">
        <v>1.6</v>
      </c>
      <c r="F57">
        <v>30</v>
      </c>
    </row>
    <row r="58" spans="1:6">
      <c r="A58" s="24" t="s">
        <v>91</v>
      </c>
      <c r="B58" s="29">
        <v>86</v>
      </c>
      <c r="C58" s="29">
        <v>57</v>
      </c>
      <c r="D58" s="29"/>
      <c r="E58">
        <v>3.48</v>
      </c>
      <c r="F58">
        <v>27</v>
      </c>
    </row>
    <row r="59" spans="1:6">
      <c r="A59" s="24" t="s">
        <v>92</v>
      </c>
      <c r="B59" s="29" t="s">
        <v>203</v>
      </c>
      <c r="C59" s="29">
        <v>58</v>
      </c>
      <c r="D59" s="29"/>
      <c r="E59">
        <v>0.27</v>
      </c>
      <c r="F59">
        <v>24</v>
      </c>
    </row>
    <row r="60" spans="1:6">
      <c r="A60" s="24" t="s">
        <v>93</v>
      </c>
      <c r="B60" s="29">
        <v>39.200000000000003</v>
      </c>
      <c r="C60" s="29">
        <v>59</v>
      </c>
      <c r="D60" s="29"/>
      <c r="F60">
        <v>29</v>
      </c>
    </row>
    <row r="61" spans="1:6">
      <c r="A61" s="24" t="s">
        <v>94</v>
      </c>
      <c r="B61" s="29">
        <v>48.2</v>
      </c>
      <c r="C61" s="29">
        <v>60</v>
      </c>
      <c r="D61" s="29"/>
      <c r="F61">
        <v>5.72</v>
      </c>
    </row>
    <row r="62" spans="1:6">
      <c r="A62" s="24" t="s">
        <v>69</v>
      </c>
      <c r="B62" s="29" t="s">
        <v>204</v>
      </c>
      <c r="C62" s="29">
        <v>61</v>
      </c>
      <c r="D62" s="29"/>
      <c r="E62">
        <v>6.62</v>
      </c>
      <c r="F62">
        <v>0.4</v>
      </c>
    </row>
    <row r="63" spans="1:6">
      <c r="A63" s="24" t="s">
        <v>70</v>
      </c>
      <c r="B63" s="122" t="s">
        <v>204</v>
      </c>
      <c r="C63" s="29">
        <v>62</v>
      </c>
      <c r="D63" s="29"/>
      <c r="E63">
        <v>0.88</v>
      </c>
      <c r="F63">
        <v>0.3</v>
      </c>
    </row>
    <row r="64" spans="1:6">
      <c r="A64" s="113" t="s">
        <v>103</v>
      </c>
      <c r="C64" s="123">
        <v>63</v>
      </c>
      <c r="D64" s="29"/>
      <c r="E64">
        <v>0.86799999999999999</v>
      </c>
    </row>
  </sheetData>
  <mergeCells count="2">
    <mergeCell ref="N16:N21"/>
    <mergeCell ref="N32:N34"/>
  </mergeCells>
  <conditionalFormatting sqref="B1:B63 B107:B1048576">
    <cfRule type="cellIs" dxfId="4" priority="3" operator="lessThan">
      <formula>5</formula>
    </cfRule>
  </conditionalFormatting>
  <conditionalFormatting sqref="B65:B74">
    <cfRule type="cellIs" dxfId="3" priority="1" operator="greaterThan">
      <formula>10</formula>
    </cfRule>
  </conditionalFormatting>
  <conditionalFormatting sqref="E2:F74 F75:F106 E107:F1048576">
    <cfRule type="cellIs" dxfId="2" priority="2" operator="greaterThan">
      <formula>10</formula>
    </cfRule>
  </conditionalFormatting>
  <pageMargins left="0.7" right="0.7" top="0.75" bottom="0.75" header="0.3" footer="0.3"/>
  <pageSetup paperSize="9" scale="51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05D6-6DC4-8A4B-91FA-93C64C59E9E5}">
  <dimension ref="A1:V91"/>
  <sheetViews>
    <sheetView topLeftCell="E1" zoomScaleNormal="25" workbookViewId="0">
      <selection activeCell="P1" sqref="P1:P1048576"/>
    </sheetView>
  </sheetViews>
  <sheetFormatPr baseColWidth="10" defaultRowHeight="16"/>
  <cols>
    <col min="1" max="1" width="11.1640625" customWidth="1"/>
    <col min="2" max="2" width="7" bestFit="1" customWidth="1"/>
    <col min="3" max="3" width="12.33203125" bestFit="1" customWidth="1"/>
    <col min="4" max="4" width="11.33203125" customWidth="1"/>
    <col min="16" max="16" width="11.5"/>
    <col min="17" max="17" width="14.6640625" customWidth="1"/>
    <col min="18" max="18" width="19.33203125" bestFit="1" customWidth="1"/>
    <col min="19" max="19" width="16" bestFit="1" customWidth="1"/>
    <col min="21" max="21" width="32.5" customWidth="1"/>
  </cols>
  <sheetData>
    <row r="1" spans="1:22" s="121" customFormat="1" ht="71" thickBot="1">
      <c r="A1" s="120" t="s">
        <v>28</v>
      </c>
      <c r="B1" s="120" t="s">
        <v>29</v>
      </c>
      <c r="C1" s="120" t="s">
        <v>30</v>
      </c>
      <c r="D1" s="120" t="s">
        <v>205</v>
      </c>
      <c r="E1" s="81" t="s">
        <v>130</v>
      </c>
      <c r="F1" s="81" t="s">
        <v>131</v>
      </c>
      <c r="G1" s="81" t="s">
        <v>265</v>
      </c>
      <c r="H1" s="81" t="s">
        <v>132</v>
      </c>
      <c r="I1" s="81" t="s">
        <v>133</v>
      </c>
      <c r="J1" s="81" t="s">
        <v>134</v>
      </c>
      <c r="K1" s="81" t="s">
        <v>135</v>
      </c>
      <c r="L1" s="81" t="s">
        <v>136</v>
      </c>
      <c r="M1" s="81" t="s">
        <v>137</v>
      </c>
      <c r="N1" s="81" t="s">
        <v>138</v>
      </c>
      <c r="O1" s="81" t="s">
        <v>139</v>
      </c>
      <c r="P1" s="81" t="s">
        <v>266</v>
      </c>
      <c r="Q1" s="135" t="s">
        <v>267</v>
      </c>
      <c r="R1" s="136" t="s">
        <v>268</v>
      </c>
      <c r="V1" s="137"/>
    </row>
    <row r="2" spans="1:22">
      <c r="A2" s="24" t="s">
        <v>31</v>
      </c>
      <c r="B2" s="28" t="s">
        <v>206</v>
      </c>
      <c r="C2" s="30"/>
      <c r="D2">
        <v>5.92</v>
      </c>
      <c r="E2" s="82">
        <v>100</v>
      </c>
      <c r="F2" s="90">
        <f>E2/D2</f>
        <v>16.891891891891891</v>
      </c>
      <c r="G2" s="83">
        <v>16.891891891891891</v>
      </c>
      <c r="H2" s="84">
        <f>24-G2</f>
        <v>7.1081081081081088</v>
      </c>
      <c r="I2" s="84">
        <v>1</v>
      </c>
      <c r="J2" s="85">
        <v>25</v>
      </c>
      <c r="K2" s="84">
        <f>SUM(G2:J2)</f>
        <v>50</v>
      </c>
      <c r="L2" s="86" t="str">
        <f t="shared" ref="L2:L21" si="0">B2</f>
        <v>A1</v>
      </c>
      <c r="M2" s="87"/>
      <c r="N2" s="88" t="s">
        <v>140</v>
      </c>
      <c r="O2" s="31" t="str">
        <f t="shared" ref="O2:O21" si="1">B2</f>
        <v>A1</v>
      </c>
      <c r="P2" s="138">
        <v>67.599999999999994</v>
      </c>
      <c r="Q2" s="139">
        <f>$V$6/P2</f>
        <v>4.7719030349303306</v>
      </c>
      <c r="R2" s="157">
        <f>SUM(Q2:Q63)</f>
        <v>228.24494224296541</v>
      </c>
      <c r="S2" s="137"/>
      <c r="V2" s="137"/>
    </row>
    <row r="3" spans="1:22">
      <c r="A3" s="24" t="s">
        <v>74</v>
      </c>
      <c r="B3" s="28" t="s">
        <v>207</v>
      </c>
      <c r="C3" s="30"/>
      <c r="D3">
        <v>11.6</v>
      </c>
      <c r="E3" s="89">
        <v>100</v>
      </c>
      <c r="F3" s="90">
        <f t="shared" ref="F3:F63" si="2">E3/D3</f>
        <v>8.6206896551724146</v>
      </c>
      <c r="G3" s="90">
        <v>8.6206896551724146</v>
      </c>
      <c r="H3" s="91">
        <f t="shared" ref="H3:H63" si="3">24-G3</f>
        <v>15.379310344827585</v>
      </c>
      <c r="I3" s="91">
        <v>1</v>
      </c>
      <c r="J3" s="92">
        <v>25</v>
      </c>
      <c r="K3" s="91">
        <f t="shared" ref="K3:K63" si="4">SUM(G3:J3)</f>
        <v>50</v>
      </c>
      <c r="L3" s="28" t="str">
        <f t="shared" si="0"/>
        <v>A2</v>
      </c>
      <c r="M3" s="93"/>
      <c r="N3" s="94" t="s">
        <v>141</v>
      </c>
      <c r="O3" s="95" t="str">
        <f t="shared" si="1"/>
        <v>A2</v>
      </c>
      <c r="P3" s="138">
        <v>73.400000000000006</v>
      </c>
      <c r="Q3" s="139">
        <f>$V$6/P3</f>
        <v>4.3948316779467342</v>
      </c>
      <c r="R3" s="157"/>
      <c r="S3" s="137"/>
      <c r="V3" s="137"/>
    </row>
    <row r="4" spans="1:22" ht="17">
      <c r="A4" s="24" t="s">
        <v>75</v>
      </c>
      <c r="B4" s="28" t="s">
        <v>208</v>
      </c>
      <c r="C4" s="30"/>
      <c r="D4">
        <v>9.4440000000000008</v>
      </c>
      <c r="E4" s="89">
        <v>100</v>
      </c>
      <c r="F4" s="90">
        <f t="shared" si="2"/>
        <v>10.588733587462938</v>
      </c>
      <c r="G4" s="90">
        <v>10.588733587462938</v>
      </c>
      <c r="H4" s="91">
        <f t="shared" si="3"/>
        <v>13.411266412537062</v>
      </c>
      <c r="I4" s="91">
        <v>1</v>
      </c>
      <c r="J4" s="92">
        <v>25</v>
      </c>
      <c r="K4" s="91">
        <f t="shared" si="4"/>
        <v>50</v>
      </c>
      <c r="L4" s="28" t="str">
        <f t="shared" si="0"/>
        <v>A3</v>
      </c>
      <c r="M4" s="93"/>
      <c r="N4" s="94" t="s">
        <v>142</v>
      </c>
      <c r="O4" s="95" t="str">
        <f t="shared" si="1"/>
        <v>A3</v>
      </c>
      <c r="P4" s="138">
        <v>74.400000000000006</v>
      </c>
      <c r="Q4" s="139">
        <f>$V$6/P4</f>
        <v>4.3357613596947617</v>
      </c>
      <c r="R4" s="157"/>
      <c r="S4" s="137"/>
      <c r="T4" s="114"/>
      <c r="U4" s="140" t="s">
        <v>269</v>
      </c>
      <c r="V4" s="137">
        <v>62</v>
      </c>
    </row>
    <row r="5" spans="1:22" ht="17">
      <c r="A5" s="24" t="s">
        <v>76</v>
      </c>
      <c r="B5" s="28" t="s">
        <v>209</v>
      </c>
      <c r="C5" s="30"/>
      <c r="D5">
        <v>22.8</v>
      </c>
      <c r="E5" s="89">
        <v>100</v>
      </c>
      <c r="F5" s="90">
        <f t="shared" si="2"/>
        <v>4.3859649122807012</v>
      </c>
      <c r="G5" s="90">
        <v>4.3859649122807012</v>
      </c>
      <c r="H5" s="91">
        <f t="shared" si="3"/>
        <v>19.614035087719298</v>
      </c>
      <c r="I5" s="91">
        <v>1</v>
      </c>
      <c r="J5" s="92">
        <v>25</v>
      </c>
      <c r="K5" s="91">
        <f t="shared" si="4"/>
        <v>50</v>
      </c>
      <c r="L5" s="28" t="str">
        <f t="shared" si="0"/>
        <v>A4</v>
      </c>
      <c r="M5" s="93"/>
      <c r="N5" s="94" t="s">
        <v>143</v>
      </c>
      <c r="O5" s="95" t="str">
        <f t="shared" si="1"/>
        <v>A4</v>
      </c>
      <c r="P5" s="138">
        <v>80</v>
      </c>
      <c r="Q5" s="139">
        <f>$V$6/P5</f>
        <v>4.032258064516129</v>
      </c>
      <c r="R5" s="157"/>
      <c r="S5" s="137"/>
      <c r="T5" s="114"/>
      <c r="U5" s="141" t="s">
        <v>270</v>
      </c>
      <c r="V5" s="137">
        <v>20000</v>
      </c>
    </row>
    <row r="6" spans="1:22" ht="17">
      <c r="A6" s="115" t="s">
        <v>77</v>
      </c>
      <c r="B6" s="28" t="s">
        <v>210</v>
      </c>
      <c r="C6" s="116"/>
      <c r="D6" s="119">
        <v>0.18</v>
      </c>
      <c r="E6" s="117">
        <v>100</v>
      </c>
      <c r="F6" s="90">
        <f t="shared" si="2"/>
        <v>555.55555555555554</v>
      </c>
      <c r="G6" s="90">
        <v>5</v>
      </c>
      <c r="H6" s="91">
        <f t="shared" si="3"/>
        <v>19</v>
      </c>
      <c r="I6" s="91">
        <v>1</v>
      </c>
      <c r="J6" s="92">
        <v>25</v>
      </c>
      <c r="K6" s="91">
        <f t="shared" si="4"/>
        <v>50</v>
      </c>
      <c r="L6" s="28" t="str">
        <f t="shared" si="0"/>
        <v>A5</v>
      </c>
      <c r="M6" s="93"/>
      <c r="N6" s="94" t="s">
        <v>144</v>
      </c>
      <c r="O6" s="95" t="str">
        <f t="shared" si="1"/>
        <v>A5</v>
      </c>
      <c r="P6" s="138">
        <v>13.1</v>
      </c>
      <c r="Q6" s="139">
        <v>1</v>
      </c>
      <c r="R6" s="157"/>
      <c r="S6" s="137"/>
      <c r="T6" s="114"/>
      <c r="U6" s="141" t="s">
        <v>271</v>
      </c>
      <c r="V6" s="137">
        <f>V5/V4</f>
        <v>322.58064516129031</v>
      </c>
    </row>
    <row r="7" spans="1:22">
      <c r="A7" s="24" t="s">
        <v>32</v>
      </c>
      <c r="B7" s="28" t="s">
        <v>211</v>
      </c>
      <c r="C7" s="30"/>
      <c r="D7">
        <v>18.3</v>
      </c>
      <c r="E7" s="89">
        <v>100</v>
      </c>
      <c r="F7" s="90">
        <f>E7/D7</f>
        <v>5.4644808743169397</v>
      </c>
      <c r="G7" s="90">
        <v>5.4644808743169397</v>
      </c>
      <c r="H7" s="91">
        <f t="shared" si="3"/>
        <v>18.535519125683059</v>
      </c>
      <c r="I7" s="91">
        <v>1</v>
      </c>
      <c r="J7" s="92">
        <v>25</v>
      </c>
      <c r="K7" s="91">
        <f t="shared" si="4"/>
        <v>50</v>
      </c>
      <c r="L7" s="28" t="str">
        <f t="shared" si="0"/>
        <v>A6</v>
      </c>
      <c r="M7" s="93"/>
      <c r="N7" s="94" t="s">
        <v>145</v>
      </c>
      <c r="O7" s="95" t="str">
        <f t="shared" si="1"/>
        <v>A6</v>
      </c>
      <c r="P7" s="145">
        <v>64.599999999999994</v>
      </c>
      <c r="Q7" s="139">
        <f t="shared" ref="Q7:Q21" si="5">$V$6/P7</f>
        <v>4.9935084390292621</v>
      </c>
      <c r="R7" s="157"/>
      <c r="S7" s="137"/>
      <c r="V7" s="137"/>
    </row>
    <row r="8" spans="1:22">
      <c r="A8" s="24" t="s">
        <v>78</v>
      </c>
      <c r="B8" s="28" t="s">
        <v>212</v>
      </c>
      <c r="C8" s="30"/>
      <c r="D8">
        <v>6.38</v>
      </c>
      <c r="E8" s="89">
        <v>100</v>
      </c>
      <c r="F8" s="90">
        <f t="shared" si="2"/>
        <v>15.673981191222571</v>
      </c>
      <c r="G8" s="90">
        <v>15.673981191222571</v>
      </c>
      <c r="H8" s="91">
        <f t="shared" si="3"/>
        <v>8.3260188087774285</v>
      </c>
      <c r="I8" s="91">
        <v>1</v>
      </c>
      <c r="J8" s="92">
        <v>25</v>
      </c>
      <c r="K8" s="91">
        <f t="shared" si="4"/>
        <v>50</v>
      </c>
      <c r="L8" s="28" t="str">
        <f t="shared" si="0"/>
        <v>A7</v>
      </c>
      <c r="M8" s="93"/>
      <c r="N8" s="94" t="s">
        <v>146</v>
      </c>
      <c r="O8" s="95" t="str">
        <f t="shared" si="1"/>
        <v>A7</v>
      </c>
      <c r="P8" s="138">
        <v>77</v>
      </c>
      <c r="Q8" s="139">
        <f t="shared" si="5"/>
        <v>4.1893590280687052</v>
      </c>
      <c r="R8" s="157"/>
      <c r="S8" s="137"/>
      <c r="V8" s="137"/>
    </row>
    <row r="9" spans="1:22">
      <c r="A9" s="115" t="s">
        <v>79</v>
      </c>
      <c r="B9" s="28" t="s">
        <v>213</v>
      </c>
      <c r="C9" s="116"/>
      <c r="D9" s="119">
        <v>2.1</v>
      </c>
      <c r="E9" s="117">
        <v>100</v>
      </c>
      <c r="F9" s="90">
        <f t="shared" si="2"/>
        <v>47.61904761904762</v>
      </c>
      <c r="G9" s="90">
        <v>5</v>
      </c>
      <c r="H9" s="91">
        <f t="shared" si="3"/>
        <v>19</v>
      </c>
      <c r="I9" s="91">
        <v>1</v>
      </c>
      <c r="J9" s="92">
        <v>25</v>
      </c>
      <c r="K9" s="91">
        <f t="shared" si="4"/>
        <v>50</v>
      </c>
      <c r="L9" s="28" t="str">
        <f t="shared" si="0"/>
        <v>A8</v>
      </c>
      <c r="M9" s="93"/>
      <c r="N9" s="94" t="s">
        <v>147</v>
      </c>
      <c r="O9" s="95" t="str">
        <f t="shared" si="1"/>
        <v>A8</v>
      </c>
      <c r="P9" s="138">
        <v>57</v>
      </c>
      <c r="Q9" s="139">
        <f t="shared" si="5"/>
        <v>5.6593095642331637</v>
      </c>
      <c r="R9" s="157"/>
      <c r="S9" s="137"/>
      <c r="V9" s="137"/>
    </row>
    <row r="10" spans="1:22" ht="17" thickBot="1">
      <c r="A10" s="24" t="s">
        <v>80</v>
      </c>
      <c r="B10" s="28" t="s">
        <v>214</v>
      </c>
      <c r="C10" s="32" t="s">
        <v>96</v>
      </c>
      <c r="D10">
        <v>30</v>
      </c>
      <c r="E10" s="89">
        <v>100</v>
      </c>
      <c r="F10" s="90">
        <f t="shared" si="2"/>
        <v>3.3333333333333335</v>
      </c>
      <c r="G10" s="90">
        <v>3.3333333333333335</v>
      </c>
      <c r="H10" s="91">
        <f t="shared" si="3"/>
        <v>20.666666666666668</v>
      </c>
      <c r="I10" s="91">
        <v>1</v>
      </c>
      <c r="J10" s="92">
        <v>25</v>
      </c>
      <c r="K10" s="91">
        <f t="shared" si="4"/>
        <v>50</v>
      </c>
      <c r="L10" s="28" t="str">
        <f t="shared" si="0"/>
        <v>A9</v>
      </c>
      <c r="M10" s="93"/>
      <c r="N10" s="94" t="s">
        <v>148</v>
      </c>
      <c r="O10" s="95" t="str">
        <f t="shared" si="1"/>
        <v>A9</v>
      </c>
      <c r="P10" s="138">
        <v>106</v>
      </c>
      <c r="Q10" s="139">
        <f t="shared" si="5"/>
        <v>3.0432136335970785</v>
      </c>
      <c r="R10" s="142" t="s">
        <v>272</v>
      </c>
      <c r="S10" s="137">
        <f>SUM(R2)</f>
        <v>228.24494224296541</v>
      </c>
      <c r="V10" s="137"/>
    </row>
    <row r="11" spans="1:22" ht="17" thickTop="1">
      <c r="A11" s="24" t="s">
        <v>81</v>
      </c>
      <c r="B11" s="28" t="s">
        <v>215</v>
      </c>
      <c r="C11" s="32"/>
      <c r="D11">
        <v>28</v>
      </c>
      <c r="E11" s="89">
        <v>100</v>
      </c>
      <c r="F11" s="90">
        <f t="shared" si="2"/>
        <v>3.5714285714285716</v>
      </c>
      <c r="G11" s="90">
        <v>3.5714285714285716</v>
      </c>
      <c r="H11" s="91">
        <f t="shared" si="3"/>
        <v>20.428571428571427</v>
      </c>
      <c r="I11" s="91">
        <v>1</v>
      </c>
      <c r="J11" s="92">
        <v>25</v>
      </c>
      <c r="K11" s="91">
        <f t="shared" si="4"/>
        <v>50</v>
      </c>
      <c r="L11" s="28" t="str">
        <f t="shared" si="0"/>
        <v>A10</v>
      </c>
      <c r="M11" s="93"/>
      <c r="N11" s="94" t="s">
        <v>149</v>
      </c>
      <c r="O11" s="95" t="str">
        <f t="shared" si="1"/>
        <v>A10</v>
      </c>
      <c r="P11" s="138">
        <v>100</v>
      </c>
      <c r="Q11" s="139">
        <f t="shared" si="5"/>
        <v>3.225806451612903</v>
      </c>
      <c r="R11" t="s">
        <v>273</v>
      </c>
      <c r="S11">
        <f>V5/S10</f>
        <v>87.625161825974288</v>
      </c>
      <c r="V11" s="137"/>
    </row>
    <row r="12" spans="1:22">
      <c r="A12" s="24" t="s">
        <v>82</v>
      </c>
      <c r="B12" s="28" t="s">
        <v>216</v>
      </c>
      <c r="C12" s="32" t="s">
        <v>96</v>
      </c>
      <c r="D12">
        <v>28</v>
      </c>
      <c r="E12" s="89">
        <v>100</v>
      </c>
      <c r="F12" s="90">
        <f t="shared" si="2"/>
        <v>3.5714285714285716</v>
      </c>
      <c r="G12" s="90">
        <v>3.5714285714285716</v>
      </c>
      <c r="H12" s="91">
        <f t="shared" si="3"/>
        <v>20.428571428571427</v>
      </c>
      <c r="I12" s="91">
        <v>1</v>
      </c>
      <c r="J12" s="92">
        <v>25</v>
      </c>
      <c r="K12" s="91">
        <f t="shared" si="4"/>
        <v>50</v>
      </c>
      <c r="L12" s="28" t="str">
        <f t="shared" si="0"/>
        <v>A11</v>
      </c>
      <c r="M12" s="93"/>
      <c r="N12" s="94" t="s">
        <v>150</v>
      </c>
      <c r="O12" s="95" t="str">
        <f t="shared" si="1"/>
        <v>A11</v>
      </c>
      <c r="P12" s="138">
        <v>90</v>
      </c>
      <c r="Q12" s="139">
        <f t="shared" si="5"/>
        <v>3.5842293906810032</v>
      </c>
      <c r="V12" s="137"/>
    </row>
    <row r="13" spans="1:22" ht="17" thickBot="1">
      <c r="A13" s="24" t="s">
        <v>83</v>
      </c>
      <c r="B13" s="28" t="s">
        <v>217</v>
      </c>
      <c r="C13" s="32"/>
      <c r="D13">
        <v>20</v>
      </c>
      <c r="E13" s="96">
        <v>100</v>
      </c>
      <c r="F13" s="90">
        <f t="shared" si="2"/>
        <v>5</v>
      </c>
      <c r="G13" s="97">
        <v>5</v>
      </c>
      <c r="H13" s="98">
        <f t="shared" si="3"/>
        <v>19</v>
      </c>
      <c r="I13" s="98">
        <v>1</v>
      </c>
      <c r="J13" s="99">
        <v>25</v>
      </c>
      <c r="K13" s="98">
        <f t="shared" si="4"/>
        <v>50</v>
      </c>
      <c r="L13" s="100" t="str">
        <f t="shared" si="0"/>
        <v>A12</v>
      </c>
      <c r="M13" s="101"/>
      <c r="N13" s="102" t="s">
        <v>151</v>
      </c>
      <c r="O13" s="103" t="str">
        <f t="shared" si="1"/>
        <v>A12</v>
      </c>
      <c r="P13" s="138">
        <v>108</v>
      </c>
      <c r="Q13" s="139">
        <f t="shared" si="5"/>
        <v>2.9868578255675029</v>
      </c>
      <c r="S13" t="s">
        <v>274</v>
      </c>
      <c r="T13">
        <f>1000/S11</f>
        <v>11.412247112148272</v>
      </c>
      <c r="U13" t="s">
        <v>275</v>
      </c>
      <c r="V13" s="137"/>
    </row>
    <row r="14" spans="1:22">
      <c r="A14" s="24" t="s">
        <v>33</v>
      </c>
      <c r="B14" s="28" t="s">
        <v>218</v>
      </c>
      <c r="C14" s="32"/>
      <c r="D14">
        <v>5.72</v>
      </c>
      <c r="E14" s="82">
        <v>100</v>
      </c>
      <c r="F14" s="90">
        <f t="shared" si="2"/>
        <v>17.482517482517483</v>
      </c>
      <c r="G14" s="83">
        <v>17.482517482517483</v>
      </c>
      <c r="H14" s="84">
        <f t="shared" si="3"/>
        <v>6.5174825174825166</v>
      </c>
      <c r="I14" s="84">
        <v>1</v>
      </c>
      <c r="J14" s="85">
        <v>25</v>
      </c>
      <c r="K14" s="84">
        <f t="shared" si="4"/>
        <v>50</v>
      </c>
      <c r="L14" s="86" t="str">
        <f t="shared" si="0"/>
        <v>B1</v>
      </c>
      <c r="M14" s="87"/>
      <c r="N14" s="88" t="s">
        <v>152</v>
      </c>
      <c r="O14" s="31" t="str">
        <f t="shared" si="1"/>
        <v>B1</v>
      </c>
      <c r="P14" s="138">
        <v>72</v>
      </c>
      <c r="Q14" s="139">
        <f t="shared" si="5"/>
        <v>4.4802867383512543</v>
      </c>
      <c r="S14" t="s">
        <v>95</v>
      </c>
      <c r="T14">
        <f>49-T13</f>
        <v>37.587752887851728</v>
      </c>
      <c r="V14" s="137"/>
    </row>
    <row r="15" spans="1:22">
      <c r="A15" s="24" t="s">
        <v>34</v>
      </c>
      <c r="B15" s="28" t="s">
        <v>219</v>
      </c>
      <c r="C15" s="30"/>
      <c r="D15">
        <v>18.399999999999999</v>
      </c>
      <c r="E15" s="89">
        <v>100</v>
      </c>
      <c r="F15" s="90">
        <f t="shared" si="2"/>
        <v>5.4347826086956523</v>
      </c>
      <c r="G15" s="90">
        <v>5.4347826086956523</v>
      </c>
      <c r="H15" s="91">
        <f t="shared" si="3"/>
        <v>18.565217391304348</v>
      </c>
      <c r="I15" s="91">
        <v>1</v>
      </c>
      <c r="J15" s="92">
        <v>25</v>
      </c>
      <c r="K15" s="91">
        <f t="shared" si="4"/>
        <v>50</v>
      </c>
      <c r="L15" s="28" t="str">
        <f t="shared" si="0"/>
        <v>B2</v>
      </c>
      <c r="M15" s="93"/>
      <c r="N15" s="94" t="s">
        <v>153</v>
      </c>
      <c r="O15" s="95" t="str">
        <f t="shared" si="1"/>
        <v>B2</v>
      </c>
      <c r="P15" s="138">
        <v>112</v>
      </c>
      <c r="Q15" s="139">
        <f t="shared" si="5"/>
        <v>2.8801843317972349</v>
      </c>
      <c r="S15" s="143"/>
      <c r="V15" s="137"/>
    </row>
    <row r="16" spans="1:22">
      <c r="A16" s="24" t="s">
        <v>35</v>
      </c>
      <c r="B16" s="28" t="s">
        <v>220</v>
      </c>
      <c r="C16" s="30"/>
      <c r="D16">
        <v>15</v>
      </c>
      <c r="E16" s="89">
        <v>100</v>
      </c>
      <c r="F16" s="90">
        <f t="shared" si="2"/>
        <v>6.666666666666667</v>
      </c>
      <c r="G16" s="90">
        <v>6.666666666666667</v>
      </c>
      <c r="H16" s="91">
        <f t="shared" si="3"/>
        <v>17.333333333333332</v>
      </c>
      <c r="I16" s="91">
        <v>1</v>
      </c>
      <c r="J16" s="92">
        <v>25</v>
      </c>
      <c r="K16" s="91">
        <f t="shared" si="4"/>
        <v>50</v>
      </c>
      <c r="L16" s="28" t="str">
        <f t="shared" si="0"/>
        <v>B3</v>
      </c>
      <c r="M16" s="93"/>
      <c r="N16" s="94" t="s">
        <v>154</v>
      </c>
      <c r="O16" s="95" t="str">
        <f t="shared" si="1"/>
        <v>B3</v>
      </c>
      <c r="P16" s="138">
        <v>76.2</v>
      </c>
      <c r="Q16" s="139">
        <f t="shared" si="5"/>
        <v>4.2333418000169329</v>
      </c>
      <c r="V16" s="137"/>
    </row>
    <row r="17" spans="1:22">
      <c r="A17" s="24" t="s">
        <v>36</v>
      </c>
      <c r="B17" s="28" t="s">
        <v>221</v>
      </c>
      <c r="C17" s="30"/>
      <c r="D17">
        <v>17.7</v>
      </c>
      <c r="E17" s="89">
        <v>100</v>
      </c>
      <c r="F17" s="90">
        <f t="shared" si="2"/>
        <v>5.6497175141242941</v>
      </c>
      <c r="G17" s="90">
        <v>5.6497175141242941</v>
      </c>
      <c r="H17" s="91">
        <f t="shared" si="3"/>
        <v>18.350282485875706</v>
      </c>
      <c r="I17" s="91">
        <v>1</v>
      </c>
      <c r="J17" s="92">
        <v>25</v>
      </c>
      <c r="K17" s="91">
        <f t="shared" si="4"/>
        <v>50</v>
      </c>
      <c r="L17" s="28" t="str">
        <f t="shared" si="0"/>
        <v>B4</v>
      </c>
      <c r="M17" s="93"/>
      <c r="N17" s="94" t="s">
        <v>155</v>
      </c>
      <c r="O17" s="95" t="str">
        <f t="shared" si="1"/>
        <v>B4</v>
      </c>
      <c r="P17" s="138">
        <v>100</v>
      </c>
      <c r="Q17" s="139">
        <f t="shared" si="5"/>
        <v>3.225806451612903</v>
      </c>
      <c r="R17" t="s">
        <v>286</v>
      </c>
      <c r="S17" s="137"/>
      <c r="T17" t="s">
        <v>287</v>
      </c>
      <c r="V17" s="137"/>
    </row>
    <row r="18" spans="1:22">
      <c r="A18" s="24" t="s">
        <v>37</v>
      </c>
      <c r="B18" s="28" t="s">
        <v>222</v>
      </c>
      <c r="C18" s="30"/>
      <c r="D18">
        <v>30</v>
      </c>
      <c r="E18" s="89">
        <v>100</v>
      </c>
      <c r="F18" s="90">
        <f t="shared" si="2"/>
        <v>3.3333333333333335</v>
      </c>
      <c r="G18" s="90">
        <v>3.3333333333333335</v>
      </c>
      <c r="H18" s="91">
        <f t="shared" si="3"/>
        <v>20.666666666666668</v>
      </c>
      <c r="I18" s="91">
        <v>1</v>
      </c>
      <c r="J18" s="92">
        <v>25</v>
      </c>
      <c r="K18" s="91">
        <f t="shared" si="4"/>
        <v>50</v>
      </c>
      <c r="L18" s="28" t="str">
        <f t="shared" si="0"/>
        <v>B5</v>
      </c>
      <c r="M18" s="93"/>
      <c r="N18" s="94" t="s">
        <v>156</v>
      </c>
      <c r="O18" s="95" t="str">
        <f t="shared" si="1"/>
        <v>B5</v>
      </c>
      <c r="P18" s="138">
        <v>86.8</v>
      </c>
      <c r="Q18" s="139">
        <f t="shared" si="5"/>
        <v>3.7163668797383678</v>
      </c>
      <c r="V18" s="137"/>
    </row>
    <row r="19" spans="1:22">
      <c r="A19" s="24" t="s">
        <v>38</v>
      </c>
      <c r="B19" s="28" t="s">
        <v>223</v>
      </c>
      <c r="C19" s="30"/>
      <c r="D19">
        <v>11</v>
      </c>
      <c r="E19" s="89">
        <v>100</v>
      </c>
      <c r="F19" s="90">
        <f t="shared" si="2"/>
        <v>9.0909090909090917</v>
      </c>
      <c r="G19" s="90">
        <v>9.0909090909090917</v>
      </c>
      <c r="H19" s="91">
        <f t="shared" si="3"/>
        <v>14.909090909090908</v>
      </c>
      <c r="I19" s="91">
        <v>1</v>
      </c>
      <c r="J19" s="92">
        <v>25</v>
      </c>
      <c r="K19" s="91">
        <f t="shared" si="4"/>
        <v>50</v>
      </c>
      <c r="L19" s="28" t="str">
        <f t="shared" si="0"/>
        <v>B6</v>
      </c>
      <c r="M19" s="93"/>
      <c r="N19" s="94" t="s">
        <v>157</v>
      </c>
      <c r="O19" s="95" t="str">
        <f t="shared" si="1"/>
        <v>B6</v>
      </c>
      <c r="P19" s="138">
        <v>100</v>
      </c>
      <c r="Q19" s="139">
        <f t="shared" si="5"/>
        <v>3.225806451612903</v>
      </c>
      <c r="S19" t="s">
        <v>274</v>
      </c>
      <c r="T19">
        <f>1000/40</f>
        <v>25</v>
      </c>
      <c r="U19" t="s">
        <v>275</v>
      </c>
    </row>
    <row r="20" spans="1:22">
      <c r="A20" s="24" t="s">
        <v>39</v>
      </c>
      <c r="B20" s="28" t="s">
        <v>224</v>
      </c>
      <c r="C20" s="30"/>
      <c r="D20">
        <v>8</v>
      </c>
      <c r="E20" s="89">
        <v>100</v>
      </c>
      <c r="F20" s="90">
        <f t="shared" si="2"/>
        <v>12.5</v>
      </c>
      <c r="G20" s="90">
        <v>12.5</v>
      </c>
      <c r="H20" s="91">
        <f t="shared" si="3"/>
        <v>11.5</v>
      </c>
      <c r="I20" s="91">
        <v>1</v>
      </c>
      <c r="J20" s="92">
        <v>25</v>
      </c>
      <c r="K20" s="91">
        <f t="shared" si="4"/>
        <v>50</v>
      </c>
      <c r="L20" s="28" t="str">
        <f t="shared" si="0"/>
        <v>B7</v>
      </c>
      <c r="M20" s="93"/>
      <c r="N20" s="94" t="s">
        <v>158</v>
      </c>
      <c r="O20" s="95" t="str">
        <f t="shared" si="1"/>
        <v>B7</v>
      </c>
      <c r="P20" s="138">
        <v>110</v>
      </c>
      <c r="Q20" s="139">
        <f t="shared" si="5"/>
        <v>2.9325513196480939</v>
      </c>
      <c r="S20" t="s">
        <v>95</v>
      </c>
      <c r="T20">
        <f>49-T19</f>
        <v>24</v>
      </c>
    </row>
    <row r="21" spans="1:22">
      <c r="A21" s="24" t="s">
        <v>40</v>
      </c>
      <c r="B21" s="28" t="s">
        <v>225</v>
      </c>
      <c r="C21" s="30"/>
      <c r="D21">
        <v>18</v>
      </c>
      <c r="E21" s="89">
        <v>100</v>
      </c>
      <c r="F21" s="90">
        <f t="shared" si="2"/>
        <v>5.5555555555555554</v>
      </c>
      <c r="G21" s="90">
        <v>5.5555555555555554</v>
      </c>
      <c r="H21" s="91">
        <f t="shared" si="3"/>
        <v>18.444444444444443</v>
      </c>
      <c r="I21" s="91">
        <v>1</v>
      </c>
      <c r="J21" s="92">
        <v>25</v>
      </c>
      <c r="K21" s="91">
        <f t="shared" si="4"/>
        <v>50</v>
      </c>
      <c r="L21" s="28" t="str">
        <f t="shared" si="0"/>
        <v>B8</v>
      </c>
      <c r="M21" s="93"/>
      <c r="N21" s="94" t="s">
        <v>159</v>
      </c>
      <c r="O21" s="95" t="str">
        <f t="shared" si="1"/>
        <v>B8</v>
      </c>
      <c r="P21" s="138">
        <v>108</v>
      </c>
      <c r="Q21" s="139">
        <f t="shared" si="5"/>
        <v>2.9868578255675029</v>
      </c>
    </row>
    <row r="22" spans="1:22" s="126" customFormat="1">
      <c r="A22" s="124"/>
      <c r="B22" s="131"/>
      <c r="C22" s="125"/>
      <c r="E22" s="127"/>
      <c r="F22" s="128"/>
      <c r="G22" s="128"/>
      <c r="H22" s="129"/>
      <c r="I22" s="129"/>
      <c r="J22" s="130">
        <v>25</v>
      </c>
      <c r="K22" s="129"/>
      <c r="L22" s="131"/>
      <c r="M22" s="132"/>
      <c r="N22" s="133"/>
      <c r="O22" s="134"/>
      <c r="P22" s="146">
        <v>0.18</v>
      </c>
      <c r="Q22" s="147">
        <v>0</v>
      </c>
    </row>
    <row r="23" spans="1:22">
      <c r="A23" s="24" t="s">
        <v>41</v>
      </c>
      <c r="B23" s="28" t="s">
        <v>226</v>
      </c>
      <c r="C23" s="30"/>
      <c r="D23">
        <v>11.7</v>
      </c>
      <c r="E23" s="89">
        <v>100</v>
      </c>
      <c r="F23" s="90">
        <f t="shared" si="2"/>
        <v>8.5470085470085468</v>
      </c>
      <c r="G23" s="90">
        <v>8.5470085470085468</v>
      </c>
      <c r="H23" s="91">
        <f t="shared" si="3"/>
        <v>15.452991452991453</v>
      </c>
      <c r="I23" s="91">
        <v>1</v>
      </c>
      <c r="J23" s="92">
        <v>25</v>
      </c>
      <c r="K23" s="91">
        <f t="shared" si="4"/>
        <v>50</v>
      </c>
      <c r="L23" s="28" t="str">
        <f t="shared" ref="L23:L63" si="6">B23</f>
        <v>B10</v>
      </c>
      <c r="M23" s="93"/>
      <c r="N23" s="94" t="s">
        <v>160</v>
      </c>
      <c r="O23" s="95" t="str">
        <f t="shared" ref="O23:O63" si="7">B23</f>
        <v>B10</v>
      </c>
      <c r="P23" s="138">
        <v>94</v>
      </c>
      <c r="Q23" s="139">
        <f t="shared" ref="Q23:Q47" si="8">$V$6/P23</f>
        <v>3.4317089910775564</v>
      </c>
    </row>
    <row r="24" spans="1:22">
      <c r="A24" s="24" t="s">
        <v>84</v>
      </c>
      <c r="B24" s="28" t="s">
        <v>227</v>
      </c>
      <c r="C24" s="30"/>
      <c r="D24">
        <v>26</v>
      </c>
      <c r="E24" s="89">
        <v>100</v>
      </c>
      <c r="F24" s="90">
        <f t="shared" si="2"/>
        <v>3.8461538461538463</v>
      </c>
      <c r="G24" s="90">
        <v>3.8461538461538463</v>
      </c>
      <c r="H24" s="91">
        <f t="shared" si="3"/>
        <v>20.153846153846153</v>
      </c>
      <c r="I24" s="91">
        <v>1</v>
      </c>
      <c r="J24" s="92">
        <v>25</v>
      </c>
      <c r="K24" s="91">
        <f t="shared" si="4"/>
        <v>50</v>
      </c>
      <c r="L24" s="28" t="str">
        <f t="shared" si="6"/>
        <v>B11</v>
      </c>
      <c r="M24" s="93"/>
      <c r="N24" s="94" t="s">
        <v>161</v>
      </c>
      <c r="O24" s="95" t="str">
        <f t="shared" si="7"/>
        <v>B11</v>
      </c>
      <c r="P24" s="138">
        <v>118</v>
      </c>
      <c r="Q24" s="139">
        <f t="shared" si="8"/>
        <v>2.7337342810278837</v>
      </c>
    </row>
    <row r="25" spans="1:22" ht="17" thickBot="1">
      <c r="A25" s="24" t="s">
        <v>42</v>
      </c>
      <c r="B25" s="28" t="s">
        <v>228</v>
      </c>
      <c r="C25" s="30"/>
      <c r="D25">
        <v>16</v>
      </c>
      <c r="E25" s="96">
        <v>100</v>
      </c>
      <c r="F25" s="90">
        <f t="shared" si="2"/>
        <v>6.25</v>
      </c>
      <c r="G25" s="97">
        <v>6.25</v>
      </c>
      <c r="H25" s="98">
        <f t="shared" si="3"/>
        <v>17.75</v>
      </c>
      <c r="I25" s="98">
        <v>1</v>
      </c>
      <c r="J25" s="99">
        <v>25</v>
      </c>
      <c r="K25" s="98">
        <f t="shared" si="4"/>
        <v>50</v>
      </c>
      <c r="L25" s="100" t="str">
        <f t="shared" si="6"/>
        <v>B12</v>
      </c>
      <c r="M25" s="101"/>
      <c r="N25" s="102" t="s">
        <v>162</v>
      </c>
      <c r="O25" s="103" t="str">
        <f t="shared" si="7"/>
        <v>B12</v>
      </c>
      <c r="P25" s="138">
        <v>86.4</v>
      </c>
      <c r="Q25" s="139">
        <f t="shared" si="8"/>
        <v>3.7335722819593782</v>
      </c>
    </row>
    <row r="26" spans="1:22">
      <c r="A26" s="24" t="s">
        <v>43</v>
      </c>
      <c r="B26" s="28" t="s">
        <v>69</v>
      </c>
      <c r="C26" s="30"/>
      <c r="D26">
        <v>19</v>
      </c>
      <c r="E26" s="82">
        <v>100</v>
      </c>
      <c r="F26" s="90">
        <f t="shared" si="2"/>
        <v>5.2631578947368425</v>
      </c>
      <c r="G26" s="83">
        <v>5.2631578947368425</v>
      </c>
      <c r="H26" s="84">
        <f t="shared" si="3"/>
        <v>18.736842105263158</v>
      </c>
      <c r="I26" s="84">
        <v>1</v>
      </c>
      <c r="J26" s="85">
        <v>25</v>
      </c>
      <c r="K26" s="84">
        <f t="shared" si="4"/>
        <v>50</v>
      </c>
      <c r="L26" s="104" t="str">
        <f t="shared" si="6"/>
        <v>C1</v>
      </c>
      <c r="M26" s="87"/>
      <c r="N26" s="88" t="s">
        <v>163</v>
      </c>
      <c r="O26" s="105" t="str">
        <f t="shared" si="7"/>
        <v>C1</v>
      </c>
      <c r="P26" s="138">
        <v>102</v>
      </c>
      <c r="Q26" s="139">
        <f t="shared" si="8"/>
        <v>3.1625553447185326</v>
      </c>
    </row>
    <row r="27" spans="1:22">
      <c r="A27" s="24" t="s">
        <v>44</v>
      </c>
      <c r="B27" s="28" t="s">
        <v>70</v>
      </c>
      <c r="C27" s="30"/>
      <c r="D27">
        <v>6</v>
      </c>
      <c r="E27" s="89">
        <v>100</v>
      </c>
      <c r="F27" s="90">
        <f t="shared" si="2"/>
        <v>16.666666666666668</v>
      </c>
      <c r="G27" s="90">
        <v>16.666666666666668</v>
      </c>
      <c r="H27" s="91">
        <f t="shared" si="3"/>
        <v>7.3333333333333321</v>
      </c>
      <c r="I27" s="91">
        <v>1</v>
      </c>
      <c r="J27" s="92">
        <v>25</v>
      </c>
      <c r="K27" s="91">
        <f t="shared" si="4"/>
        <v>50</v>
      </c>
      <c r="L27" s="106" t="str">
        <f t="shared" si="6"/>
        <v>C2</v>
      </c>
      <c r="M27" s="93"/>
      <c r="N27" s="94" t="s">
        <v>164</v>
      </c>
      <c r="O27" s="107" t="str">
        <f t="shared" si="7"/>
        <v>C2</v>
      </c>
      <c r="P27" s="138">
        <v>14</v>
      </c>
      <c r="Q27" s="139">
        <f t="shared" si="8"/>
        <v>23.041474654377879</v>
      </c>
    </row>
    <row r="28" spans="1:22">
      <c r="A28" s="24" t="s">
        <v>45</v>
      </c>
      <c r="B28" s="28" t="s">
        <v>229</v>
      </c>
      <c r="C28" s="30"/>
      <c r="D28">
        <v>17</v>
      </c>
      <c r="E28" s="89">
        <v>100</v>
      </c>
      <c r="F28" s="90">
        <f t="shared" si="2"/>
        <v>5.882352941176471</v>
      </c>
      <c r="G28" s="90">
        <v>5.882352941176471</v>
      </c>
      <c r="H28" s="91">
        <f t="shared" si="3"/>
        <v>18.117647058823529</v>
      </c>
      <c r="I28" s="91">
        <v>1</v>
      </c>
      <c r="J28" s="92">
        <v>25</v>
      </c>
      <c r="K28" s="91">
        <f t="shared" si="4"/>
        <v>50</v>
      </c>
      <c r="L28" s="106" t="str">
        <f t="shared" si="6"/>
        <v>C3</v>
      </c>
      <c r="M28" s="93"/>
      <c r="N28" s="94" t="s">
        <v>165</v>
      </c>
      <c r="O28" s="107" t="str">
        <f t="shared" si="7"/>
        <v>C3</v>
      </c>
      <c r="P28" s="138">
        <v>116</v>
      </c>
      <c r="Q28" s="139">
        <f t="shared" si="8"/>
        <v>2.7808676307007785</v>
      </c>
    </row>
    <row r="29" spans="1:22">
      <c r="A29" s="24" t="s">
        <v>46</v>
      </c>
      <c r="B29" s="28" t="s">
        <v>230</v>
      </c>
      <c r="C29" s="30"/>
      <c r="D29">
        <v>17</v>
      </c>
      <c r="E29" s="89">
        <v>100</v>
      </c>
      <c r="F29" s="90">
        <f t="shared" si="2"/>
        <v>5.882352941176471</v>
      </c>
      <c r="G29" s="90">
        <v>5.882352941176471</v>
      </c>
      <c r="H29" s="91">
        <f t="shared" si="3"/>
        <v>18.117647058823529</v>
      </c>
      <c r="I29" s="91">
        <v>1</v>
      </c>
      <c r="J29" s="92">
        <v>25</v>
      </c>
      <c r="K29" s="91">
        <f t="shared" si="4"/>
        <v>50</v>
      </c>
      <c r="L29" s="106" t="str">
        <f t="shared" si="6"/>
        <v>C4</v>
      </c>
      <c r="M29" s="93"/>
      <c r="N29" s="94" t="s">
        <v>166</v>
      </c>
      <c r="O29" s="107" t="str">
        <f t="shared" si="7"/>
        <v>C4</v>
      </c>
      <c r="P29" s="138">
        <v>102</v>
      </c>
      <c r="Q29" s="139">
        <f t="shared" si="8"/>
        <v>3.1625553447185326</v>
      </c>
    </row>
    <row r="30" spans="1:22">
      <c r="A30" s="24" t="s">
        <v>47</v>
      </c>
      <c r="B30" s="28" t="s">
        <v>231</v>
      </c>
      <c r="C30" s="30"/>
      <c r="D30">
        <v>21</v>
      </c>
      <c r="E30" s="89">
        <v>100</v>
      </c>
      <c r="F30" s="90">
        <f t="shared" si="2"/>
        <v>4.7619047619047619</v>
      </c>
      <c r="G30" s="90">
        <v>4.7619047619047619</v>
      </c>
      <c r="H30" s="91">
        <f t="shared" si="3"/>
        <v>19.238095238095237</v>
      </c>
      <c r="I30" s="91">
        <v>1</v>
      </c>
      <c r="J30" s="92">
        <v>25</v>
      </c>
      <c r="K30" s="91">
        <f t="shared" si="4"/>
        <v>50</v>
      </c>
      <c r="L30" s="106" t="str">
        <f t="shared" si="6"/>
        <v>C5</v>
      </c>
      <c r="M30" s="93"/>
      <c r="N30" s="94" t="s">
        <v>167</v>
      </c>
      <c r="O30" s="107" t="str">
        <f t="shared" si="7"/>
        <v>C5</v>
      </c>
      <c r="P30" s="138">
        <v>83.4</v>
      </c>
      <c r="Q30" s="139">
        <f t="shared" si="8"/>
        <v>3.8678734431809385</v>
      </c>
    </row>
    <row r="31" spans="1:22">
      <c r="A31" s="24" t="s">
        <v>48</v>
      </c>
      <c r="B31" s="28" t="s">
        <v>232</v>
      </c>
      <c r="C31" s="30"/>
      <c r="D31">
        <v>24</v>
      </c>
      <c r="E31" s="89">
        <v>100</v>
      </c>
      <c r="F31" s="90">
        <f t="shared" si="2"/>
        <v>4.166666666666667</v>
      </c>
      <c r="G31" s="90">
        <v>4.166666666666667</v>
      </c>
      <c r="H31" s="91">
        <f t="shared" si="3"/>
        <v>19.833333333333332</v>
      </c>
      <c r="I31" s="91">
        <v>1</v>
      </c>
      <c r="J31" s="92">
        <v>25</v>
      </c>
      <c r="K31" s="91">
        <f t="shared" si="4"/>
        <v>50</v>
      </c>
      <c r="L31" s="106" t="str">
        <f t="shared" si="6"/>
        <v>C6</v>
      </c>
      <c r="M31" s="93"/>
      <c r="N31" s="94" t="s">
        <v>168</v>
      </c>
      <c r="O31" s="107" t="str">
        <f t="shared" si="7"/>
        <v>C6</v>
      </c>
      <c r="P31" s="138">
        <v>120</v>
      </c>
      <c r="Q31" s="139">
        <f t="shared" si="8"/>
        <v>2.6881720430107525</v>
      </c>
    </row>
    <row r="32" spans="1:22">
      <c r="A32" s="24" t="s">
        <v>49</v>
      </c>
      <c r="B32" s="28" t="s">
        <v>233</v>
      </c>
      <c r="C32" s="30"/>
      <c r="D32">
        <v>23.8</v>
      </c>
      <c r="E32" s="89">
        <v>100</v>
      </c>
      <c r="F32" s="90">
        <f t="shared" si="2"/>
        <v>4.2016806722689077</v>
      </c>
      <c r="G32" s="90">
        <v>4.2016806722689077</v>
      </c>
      <c r="H32" s="91">
        <f t="shared" si="3"/>
        <v>19.798319327731093</v>
      </c>
      <c r="I32" s="91">
        <v>1</v>
      </c>
      <c r="J32" s="92">
        <v>25</v>
      </c>
      <c r="K32" s="91">
        <f t="shared" si="4"/>
        <v>50</v>
      </c>
      <c r="L32" s="106" t="str">
        <f t="shared" si="6"/>
        <v>C7</v>
      </c>
      <c r="M32" s="93"/>
      <c r="N32" s="94" t="s">
        <v>169</v>
      </c>
      <c r="O32" s="107" t="str">
        <f t="shared" si="7"/>
        <v>C7</v>
      </c>
      <c r="P32" s="138">
        <v>82.2</v>
      </c>
      <c r="Q32" s="139">
        <f t="shared" si="8"/>
        <v>3.9243387489208064</v>
      </c>
    </row>
    <row r="33" spans="1:17">
      <c r="A33" s="115" t="s">
        <v>50</v>
      </c>
      <c r="B33" s="28" t="s">
        <v>234</v>
      </c>
      <c r="C33" s="118" t="s">
        <v>97</v>
      </c>
      <c r="D33" s="119">
        <v>20.8</v>
      </c>
      <c r="E33" s="117">
        <v>100</v>
      </c>
      <c r="F33" s="90">
        <f t="shared" si="2"/>
        <v>4.8076923076923075</v>
      </c>
      <c r="G33" s="90">
        <v>4.8076923076923075</v>
      </c>
      <c r="H33" s="91">
        <f t="shared" si="3"/>
        <v>19.192307692307693</v>
      </c>
      <c r="I33" s="91">
        <v>1</v>
      </c>
      <c r="J33" s="92">
        <v>25</v>
      </c>
      <c r="K33" s="91">
        <f t="shared" si="4"/>
        <v>50</v>
      </c>
      <c r="L33" s="106" t="str">
        <f t="shared" si="6"/>
        <v>C8</v>
      </c>
      <c r="M33" s="93"/>
      <c r="N33" s="94" t="s">
        <v>170</v>
      </c>
      <c r="O33" s="107" t="str">
        <f t="shared" si="7"/>
        <v>C8</v>
      </c>
      <c r="P33" s="138">
        <v>77.2</v>
      </c>
      <c r="Q33" s="139">
        <f t="shared" si="8"/>
        <v>4.178505766337957</v>
      </c>
    </row>
    <row r="34" spans="1:17">
      <c r="A34" s="24" t="s">
        <v>51</v>
      </c>
      <c r="B34" s="28" t="s">
        <v>235</v>
      </c>
      <c r="C34" s="33" t="s">
        <v>98</v>
      </c>
      <c r="D34">
        <v>33</v>
      </c>
      <c r="E34" s="89">
        <v>100</v>
      </c>
      <c r="F34" s="90">
        <f t="shared" si="2"/>
        <v>3.0303030303030303</v>
      </c>
      <c r="G34" s="90">
        <v>3.0303030303030303</v>
      </c>
      <c r="H34" s="91">
        <f t="shared" si="3"/>
        <v>20.969696969696969</v>
      </c>
      <c r="I34" s="91">
        <v>1</v>
      </c>
      <c r="J34" s="92">
        <v>25</v>
      </c>
      <c r="K34" s="91">
        <f t="shared" si="4"/>
        <v>50</v>
      </c>
      <c r="L34" s="106" t="str">
        <f t="shared" si="6"/>
        <v>C9</v>
      </c>
      <c r="M34" s="93"/>
      <c r="N34" s="94" t="s">
        <v>171</v>
      </c>
      <c r="O34" s="107" t="str">
        <f t="shared" si="7"/>
        <v>C9</v>
      </c>
      <c r="P34" s="138">
        <v>68.400000000000006</v>
      </c>
      <c r="Q34" s="139">
        <f t="shared" si="8"/>
        <v>4.7160913035276355</v>
      </c>
    </row>
    <row r="35" spans="1:17">
      <c r="A35" s="24" t="s">
        <v>52</v>
      </c>
      <c r="B35" s="28" t="s">
        <v>236</v>
      </c>
      <c r="C35" s="33" t="s">
        <v>97</v>
      </c>
      <c r="D35">
        <v>32</v>
      </c>
      <c r="E35" s="89">
        <v>100</v>
      </c>
      <c r="F35" s="90">
        <f t="shared" si="2"/>
        <v>3.125</v>
      </c>
      <c r="G35" s="90">
        <v>3.125</v>
      </c>
      <c r="H35" s="91">
        <f t="shared" si="3"/>
        <v>20.875</v>
      </c>
      <c r="I35" s="91">
        <v>1</v>
      </c>
      <c r="J35" s="92">
        <v>25</v>
      </c>
      <c r="K35" s="91">
        <f t="shared" si="4"/>
        <v>50</v>
      </c>
      <c r="L35" s="106" t="str">
        <f t="shared" si="6"/>
        <v>C10</v>
      </c>
      <c r="M35" s="93"/>
      <c r="N35" s="94" t="s">
        <v>172</v>
      </c>
      <c r="O35" s="107" t="str">
        <f t="shared" si="7"/>
        <v>C10</v>
      </c>
      <c r="P35" s="138">
        <v>120</v>
      </c>
      <c r="Q35" s="139">
        <f t="shared" si="8"/>
        <v>2.6881720430107525</v>
      </c>
    </row>
    <row r="36" spans="1:17">
      <c r="A36" s="24" t="s">
        <v>53</v>
      </c>
      <c r="B36" s="28" t="s">
        <v>237</v>
      </c>
      <c r="C36" s="30"/>
      <c r="D36">
        <v>20</v>
      </c>
      <c r="E36" s="89">
        <v>100</v>
      </c>
      <c r="F36" s="90">
        <f t="shared" si="2"/>
        <v>5</v>
      </c>
      <c r="G36" s="90">
        <v>5</v>
      </c>
      <c r="H36" s="91">
        <f t="shared" si="3"/>
        <v>19</v>
      </c>
      <c r="I36" s="91">
        <v>1</v>
      </c>
      <c r="J36" s="92">
        <v>25</v>
      </c>
      <c r="K36" s="91">
        <f t="shared" si="4"/>
        <v>50</v>
      </c>
      <c r="L36" s="106" t="str">
        <f t="shared" si="6"/>
        <v>C11</v>
      </c>
      <c r="M36" s="93"/>
      <c r="N36" s="94" t="s">
        <v>173</v>
      </c>
      <c r="O36" s="107" t="str">
        <f t="shared" si="7"/>
        <v>C11</v>
      </c>
      <c r="P36" s="138">
        <v>114</v>
      </c>
      <c r="Q36" s="139">
        <f t="shared" si="8"/>
        <v>2.8296547821165818</v>
      </c>
    </row>
    <row r="37" spans="1:17" ht="17" thickBot="1">
      <c r="A37" s="24" t="s">
        <v>54</v>
      </c>
      <c r="B37" s="28" t="s">
        <v>238</v>
      </c>
      <c r="C37" s="30"/>
      <c r="D37">
        <v>16.3</v>
      </c>
      <c r="E37" s="96">
        <v>100</v>
      </c>
      <c r="F37" s="90">
        <f t="shared" si="2"/>
        <v>6.1349693251533743</v>
      </c>
      <c r="G37" s="97">
        <v>6.1349693251533743</v>
      </c>
      <c r="H37" s="98">
        <f t="shared" si="3"/>
        <v>17.865030674846626</v>
      </c>
      <c r="I37" s="98">
        <v>1</v>
      </c>
      <c r="J37" s="99">
        <v>25</v>
      </c>
      <c r="K37" s="98">
        <f t="shared" si="4"/>
        <v>50</v>
      </c>
      <c r="L37" s="108" t="str">
        <f t="shared" si="6"/>
        <v>C12</v>
      </c>
      <c r="M37" s="101"/>
      <c r="N37" s="102" t="s">
        <v>174</v>
      </c>
      <c r="O37" s="109" t="str">
        <f t="shared" si="7"/>
        <v>C12</v>
      </c>
      <c r="P37" s="138">
        <v>84</v>
      </c>
      <c r="Q37" s="139">
        <f t="shared" si="8"/>
        <v>3.8402457757296466</v>
      </c>
    </row>
    <row r="38" spans="1:17">
      <c r="A38" s="24" t="s">
        <v>55</v>
      </c>
      <c r="B38" s="28" t="s">
        <v>239</v>
      </c>
      <c r="C38" s="30"/>
      <c r="D38">
        <v>27.4</v>
      </c>
      <c r="E38" s="82">
        <v>100</v>
      </c>
      <c r="F38" s="90">
        <f t="shared" si="2"/>
        <v>3.6496350364963503</v>
      </c>
      <c r="G38" s="83">
        <v>3.6496350364963503</v>
      </c>
      <c r="H38" s="84">
        <f t="shared" si="3"/>
        <v>20.350364963503651</v>
      </c>
      <c r="I38" s="84">
        <v>1</v>
      </c>
      <c r="J38" s="85">
        <v>25</v>
      </c>
      <c r="K38" s="84">
        <f t="shared" si="4"/>
        <v>50</v>
      </c>
      <c r="L38" s="104" t="str">
        <f t="shared" si="6"/>
        <v>D1</v>
      </c>
      <c r="M38" s="87"/>
      <c r="N38" s="88" t="s">
        <v>175</v>
      </c>
      <c r="O38" s="105" t="str">
        <f t="shared" si="7"/>
        <v>D1</v>
      </c>
      <c r="P38" s="145">
        <v>114</v>
      </c>
      <c r="Q38" s="139">
        <f t="shared" si="8"/>
        <v>2.8296547821165818</v>
      </c>
    </row>
    <row r="39" spans="1:17">
      <c r="A39" s="24" t="s">
        <v>56</v>
      </c>
      <c r="B39" s="28" t="s">
        <v>240</v>
      </c>
      <c r="C39" s="30"/>
      <c r="D39">
        <v>12</v>
      </c>
      <c r="E39" s="89">
        <v>100</v>
      </c>
      <c r="F39" s="90">
        <f t="shared" si="2"/>
        <v>8.3333333333333339</v>
      </c>
      <c r="G39" s="90">
        <v>8.3333333333333339</v>
      </c>
      <c r="H39" s="91">
        <f t="shared" si="3"/>
        <v>15.666666666666666</v>
      </c>
      <c r="I39" s="91">
        <v>1</v>
      </c>
      <c r="J39" s="92">
        <v>25</v>
      </c>
      <c r="K39" s="91">
        <f t="shared" si="4"/>
        <v>50</v>
      </c>
      <c r="L39" s="106" t="str">
        <f t="shared" si="6"/>
        <v>D2</v>
      </c>
      <c r="M39" s="93"/>
      <c r="N39" s="94" t="s">
        <v>176</v>
      </c>
      <c r="O39" s="107" t="str">
        <f t="shared" si="7"/>
        <v>D2</v>
      </c>
      <c r="P39" s="145">
        <v>95</v>
      </c>
      <c r="Q39" s="139">
        <f t="shared" si="8"/>
        <v>3.3955857385398978</v>
      </c>
    </row>
    <row r="40" spans="1:17">
      <c r="A40" s="115" t="s">
        <v>57</v>
      </c>
      <c r="B40" s="28" t="s">
        <v>241</v>
      </c>
      <c r="C40" s="116"/>
      <c r="D40" s="119">
        <v>3.2</v>
      </c>
      <c r="E40" s="117">
        <v>100</v>
      </c>
      <c r="F40" s="90">
        <f t="shared" si="2"/>
        <v>31.25</v>
      </c>
      <c r="G40" s="90">
        <v>5</v>
      </c>
      <c r="H40" s="91">
        <f t="shared" si="3"/>
        <v>19</v>
      </c>
      <c r="I40" s="91">
        <v>1</v>
      </c>
      <c r="J40" s="92">
        <v>25</v>
      </c>
      <c r="K40" s="91">
        <f t="shared" si="4"/>
        <v>50</v>
      </c>
      <c r="L40" s="106" t="str">
        <f t="shared" si="6"/>
        <v>D3</v>
      </c>
      <c r="M40" s="93"/>
      <c r="N40" s="94" t="s">
        <v>177</v>
      </c>
      <c r="O40" s="107" t="str">
        <f t="shared" si="7"/>
        <v>D3</v>
      </c>
      <c r="P40" s="145">
        <v>68.400000000000006</v>
      </c>
      <c r="Q40" s="139">
        <f t="shared" si="8"/>
        <v>4.7160913035276355</v>
      </c>
    </row>
    <row r="41" spans="1:17">
      <c r="A41" s="24" t="s">
        <v>58</v>
      </c>
      <c r="B41" s="28" t="s">
        <v>242</v>
      </c>
      <c r="C41" s="30"/>
      <c r="D41">
        <v>11</v>
      </c>
      <c r="E41" s="89">
        <v>100</v>
      </c>
      <c r="F41" s="90">
        <f t="shared" si="2"/>
        <v>9.0909090909090917</v>
      </c>
      <c r="G41" s="90">
        <v>9.0909090909090917</v>
      </c>
      <c r="H41" s="91">
        <f t="shared" si="3"/>
        <v>14.909090909090908</v>
      </c>
      <c r="I41" s="91">
        <v>1</v>
      </c>
      <c r="J41" s="92">
        <v>25</v>
      </c>
      <c r="K41" s="91">
        <f t="shared" si="4"/>
        <v>50</v>
      </c>
      <c r="L41" s="106" t="str">
        <f t="shared" si="6"/>
        <v>D4</v>
      </c>
      <c r="M41" s="93"/>
      <c r="N41" s="94" t="s">
        <v>178</v>
      </c>
      <c r="O41" s="107" t="str">
        <f t="shared" si="7"/>
        <v>D4</v>
      </c>
      <c r="P41" s="145">
        <v>104</v>
      </c>
      <c r="Q41" s="139">
        <f t="shared" si="8"/>
        <v>3.1017369727047144</v>
      </c>
    </row>
    <row r="42" spans="1:17">
      <c r="A42" s="24" t="s">
        <v>59</v>
      </c>
      <c r="B42" s="28" t="s">
        <v>243</v>
      </c>
      <c r="C42" s="33" t="s">
        <v>99</v>
      </c>
      <c r="D42">
        <v>18</v>
      </c>
      <c r="E42" s="89">
        <v>100</v>
      </c>
      <c r="F42" s="90">
        <f t="shared" si="2"/>
        <v>5.5555555555555554</v>
      </c>
      <c r="G42" s="90">
        <v>5.5555555555555554</v>
      </c>
      <c r="H42" s="91">
        <f t="shared" si="3"/>
        <v>18.444444444444443</v>
      </c>
      <c r="I42" s="91">
        <v>1</v>
      </c>
      <c r="J42" s="92">
        <v>25</v>
      </c>
      <c r="K42" s="91">
        <f t="shared" si="4"/>
        <v>50</v>
      </c>
      <c r="L42" s="106" t="str">
        <f t="shared" si="6"/>
        <v>D5</v>
      </c>
      <c r="M42" s="93"/>
      <c r="N42" s="94" t="s">
        <v>179</v>
      </c>
      <c r="O42" s="107" t="str">
        <f t="shared" si="7"/>
        <v>D5</v>
      </c>
      <c r="P42" s="145">
        <v>104</v>
      </c>
      <c r="Q42" s="139">
        <f t="shared" si="8"/>
        <v>3.1017369727047144</v>
      </c>
    </row>
    <row r="43" spans="1:17">
      <c r="A43" s="24" t="s">
        <v>60</v>
      </c>
      <c r="B43" s="28" t="s">
        <v>244</v>
      </c>
      <c r="C43" s="33" t="s">
        <v>100</v>
      </c>
      <c r="D43">
        <v>14</v>
      </c>
      <c r="E43" s="89">
        <v>100</v>
      </c>
      <c r="F43" s="90">
        <f t="shared" si="2"/>
        <v>7.1428571428571432</v>
      </c>
      <c r="G43" s="90">
        <v>7.1428571428571432</v>
      </c>
      <c r="H43" s="91">
        <f t="shared" si="3"/>
        <v>16.857142857142858</v>
      </c>
      <c r="I43" s="91">
        <v>1</v>
      </c>
      <c r="J43" s="92">
        <v>25</v>
      </c>
      <c r="K43" s="91">
        <f t="shared" si="4"/>
        <v>50</v>
      </c>
      <c r="L43" s="106" t="str">
        <f t="shared" si="6"/>
        <v>D6</v>
      </c>
      <c r="M43" s="93"/>
      <c r="N43" s="94" t="s">
        <v>180</v>
      </c>
      <c r="O43" s="107" t="str">
        <f t="shared" si="7"/>
        <v>D6</v>
      </c>
      <c r="P43" s="145">
        <v>95.6</v>
      </c>
      <c r="Q43" s="139">
        <f t="shared" si="8"/>
        <v>3.3742745309758404</v>
      </c>
    </row>
    <row r="44" spans="1:17">
      <c r="A44" s="24" t="s">
        <v>61</v>
      </c>
      <c r="B44" s="28" t="s">
        <v>245</v>
      </c>
      <c r="C44" s="33"/>
      <c r="D44">
        <v>5</v>
      </c>
      <c r="E44" s="89">
        <v>100</v>
      </c>
      <c r="F44" s="90">
        <f t="shared" si="2"/>
        <v>20</v>
      </c>
      <c r="G44" s="90">
        <v>20</v>
      </c>
      <c r="H44" s="91">
        <f t="shared" si="3"/>
        <v>4</v>
      </c>
      <c r="I44" s="91">
        <v>1</v>
      </c>
      <c r="J44" s="92">
        <v>25</v>
      </c>
      <c r="K44" s="91">
        <f t="shared" si="4"/>
        <v>50</v>
      </c>
      <c r="L44" s="106" t="str">
        <f t="shared" si="6"/>
        <v>D7</v>
      </c>
      <c r="M44" s="93"/>
      <c r="N44" s="94" t="s">
        <v>181</v>
      </c>
      <c r="O44" s="107" t="str">
        <f t="shared" si="7"/>
        <v>D7</v>
      </c>
      <c r="P44" s="145">
        <v>75.8</v>
      </c>
      <c r="Q44" s="139">
        <f t="shared" si="8"/>
        <v>4.2556813345816664</v>
      </c>
    </row>
    <row r="45" spans="1:17">
      <c r="A45" s="24" t="s">
        <v>62</v>
      </c>
      <c r="B45" s="28" t="s">
        <v>246</v>
      </c>
      <c r="C45" s="33"/>
      <c r="D45">
        <v>18</v>
      </c>
      <c r="E45" s="89">
        <v>100</v>
      </c>
      <c r="F45" s="90">
        <f t="shared" si="2"/>
        <v>5.5555555555555554</v>
      </c>
      <c r="G45" s="90">
        <v>5.5555555555555554</v>
      </c>
      <c r="H45" s="91">
        <f t="shared" si="3"/>
        <v>18.444444444444443</v>
      </c>
      <c r="I45" s="91">
        <v>1</v>
      </c>
      <c r="J45" s="92">
        <v>25</v>
      </c>
      <c r="K45" s="91">
        <f t="shared" si="4"/>
        <v>50</v>
      </c>
      <c r="L45" s="106" t="str">
        <f t="shared" si="6"/>
        <v>D8</v>
      </c>
      <c r="M45" s="93"/>
      <c r="N45" s="94" t="s">
        <v>182</v>
      </c>
      <c r="O45" s="107" t="str">
        <f t="shared" si="7"/>
        <v>D8</v>
      </c>
      <c r="P45" s="145">
        <v>118</v>
      </c>
      <c r="Q45" s="139">
        <f t="shared" si="8"/>
        <v>2.7337342810278837</v>
      </c>
    </row>
    <row r="46" spans="1:17">
      <c r="A46" s="24" t="s">
        <v>63</v>
      </c>
      <c r="B46" s="28" t="s">
        <v>247</v>
      </c>
      <c r="C46" s="33"/>
      <c r="D46">
        <v>27</v>
      </c>
      <c r="E46" s="89">
        <v>100</v>
      </c>
      <c r="F46" s="90">
        <f t="shared" si="2"/>
        <v>3.7037037037037037</v>
      </c>
      <c r="G46" s="90">
        <v>3.7037037037037037</v>
      </c>
      <c r="H46" s="91">
        <f t="shared" si="3"/>
        <v>20.296296296296298</v>
      </c>
      <c r="I46" s="91">
        <v>1</v>
      </c>
      <c r="J46" s="92">
        <v>25</v>
      </c>
      <c r="K46" s="91">
        <f t="shared" si="4"/>
        <v>50</v>
      </c>
      <c r="L46" s="106" t="str">
        <f t="shared" si="6"/>
        <v>D9</v>
      </c>
      <c r="M46" s="93"/>
      <c r="N46" s="94" t="s">
        <v>183</v>
      </c>
      <c r="O46" s="107" t="str">
        <f t="shared" si="7"/>
        <v>D9</v>
      </c>
      <c r="P46" s="138">
        <v>112</v>
      </c>
      <c r="Q46" s="139">
        <f t="shared" si="8"/>
        <v>2.8801843317972349</v>
      </c>
    </row>
    <row r="47" spans="1:17">
      <c r="A47" s="24" t="s">
        <v>64</v>
      </c>
      <c r="B47" s="28" t="s">
        <v>248</v>
      </c>
      <c r="C47" s="33" t="s">
        <v>101</v>
      </c>
      <c r="D47">
        <v>28</v>
      </c>
      <c r="E47" s="89">
        <v>100</v>
      </c>
      <c r="F47" s="90">
        <f t="shared" si="2"/>
        <v>3.5714285714285716</v>
      </c>
      <c r="G47" s="90">
        <v>3.5714285714285716</v>
      </c>
      <c r="H47" s="91">
        <f t="shared" si="3"/>
        <v>20.428571428571427</v>
      </c>
      <c r="I47" s="91">
        <v>1</v>
      </c>
      <c r="J47" s="92">
        <v>25</v>
      </c>
      <c r="K47" s="91">
        <f t="shared" si="4"/>
        <v>50</v>
      </c>
      <c r="L47" s="106" t="str">
        <f t="shared" si="6"/>
        <v>D10</v>
      </c>
      <c r="M47" s="93"/>
      <c r="N47" s="94" t="s">
        <v>184</v>
      </c>
      <c r="O47" s="107" t="str">
        <f t="shared" si="7"/>
        <v>D10</v>
      </c>
      <c r="P47" s="138">
        <v>89.4</v>
      </c>
      <c r="Q47" s="139">
        <f t="shared" si="8"/>
        <v>3.608284621490943</v>
      </c>
    </row>
    <row r="48" spans="1:17">
      <c r="A48" s="115" t="s">
        <v>65</v>
      </c>
      <c r="B48" s="28" t="s">
        <v>249</v>
      </c>
      <c r="C48" s="118"/>
      <c r="D48" s="119">
        <v>0</v>
      </c>
      <c r="E48" s="117">
        <v>100</v>
      </c>
      <c r="F48" s="90" t="e">
        <f t="shared" si="2"/>
        <v>#DIV/0!</v>
      </c>
      <c r="G48" s="90">
        <v>5</v>
      </c>
      <c r="H48" s="91">
        <f t="shared" si="3"/>
        <v>19</v>
      </c>
      <c r="I48" s="91">
        <v>1</v>
      </c>
      <c r="J48" s="92">
        <v>25</v>
      </c>
      <c r="K48" s="91">
        <f t="shared" si="4"/>
        <v>50</v>
      </c>
      <c r="L48" s="106" t="str">
        <f t="shared" si="6"/>
        <v>D11</v>
      </c>
      <c r="M48" s="93"/>
      <c r="N48" s="94" t="s">
        <v>185</v>
      </c>
      <c r="O48" s="107" t="str">
        <f t="shared" si="7"/>
        <v>D11</v>
      </c>
      <c r="P48" s="138">
        <v>12.3</v>
      </c>
      <c r="Q48" s="139">
        <v>1</v>
      </c>
    </row>
    <row r="49" spans="1:17" ht="17" thickBot="1">
      <c r="A49" s="24" t="s">
        <v>66</v>
      </c>
      <c r="B49" s="28" t="s">
        <v>250</v>
      </c>
      <c r="C49" s="33" t="s">
        <v>102</v>
      </c>
      <c r="D49">
        <v>38</v>
      </c>
      <c r="E49" s="96">
        <v>100</v>
      </c>
      <c r="F49" s="90">
        <f t="shared" si="2"/>
        <v>2.6315789473684212</v>
      </c>
      <c r="G49" s="97">
        <v>2.6315789473684212</v>
      </c>
      <c r="H49" s="98">
        <f t="shared" si="3"/>
        <v>21.368421052631579</v>
      </c>
      <c r="I49" s="98">
        <v>1</v>
      </c>
      <c r="J49" s="99">
        <v>25</v>
      </c>
      <c r="K49" s="98">
        <f t="shared" si="4"/>
        <v>50</v>
      </c>
      <c r="L49" s="108" t="str">
        <f t="shared" si="6"/>
        <v>D12</v>
      </c>
      <c r="M49" s="101"/>
      <c r="N49" s="102" t="s">
        <v>186</v>
      </c>
      <c r="O49" s="109" t="str">
        <f t="shared" si="7"/>
        <v>D12</v>
      </c>
      <c r="P49" s="138">
        <v>85</v>
      </c>
      <c r="Q49" s="139">
        <f t="shared" ref="Q49:Q61" si="9">$V$6/P49</f>
        <v>3.795066413662239</v>
      </c>
    </row>
    <row r="50" spans="1:17">
      <c r="A50" s="24" t="s">
        <v>85</v>
      </c>
      <c r="B50" s="28" t="s">
        <v>251</v>
      </c>
      <c r="C50" s="33" t="s">
        <v>102</v>
      </c>
      <c r="D50">
        <v>16</v>
      </c>
      <c r="E50" s="82">
        <v>100</v>
      </c>
      <c r="F50" s="90">
        <f t="shared" si="2"/>
        <v>6.25</v>
      </c>
      <c r="G50" s="83">
        <v>6.25</v>
      </c>
      <c r="H50" s="84">
        <f t="shared" si="3"/>
        <v>17.75</v>
      </c>
      <c r="I50" s="84">
        <v>1</v>
      </c>
      <c r="J50" s="85">
        <v>25</v>
      </c>
      <c r="K50" s="84">
        <f t="shared" si="4"/>
        <v>50</v>
      </c>
      <c r="L50" s="104" t="str">
        <f t="shared" si="6"/>
        <v>E1</v>
      </c>
      <c r="M50" s="87"/>
      <c r="N50" s="88" t="s">
        <v>187</v>
      </c>
      <c r="O50" s="105" t="str">
        <f t="shared" si="7"/>
        <v>E1</v>
      </c>
      <c r="P50" s="138">
        <v>102</v>
      </c>
      <c r="Q50" s="139">
        <f t="shared" si="9"/>
        <v>3.1625553447185326</v>
      </c>
    </row>
    <row r="51" spans="1:17">
      <c r="A51" s="24" t="s">
        <v>86</v>
      </c>
      <c r="B51" s="28" t="s">
        <v>252</v>
      </c>
      <c r="C51" s="29"/>
      <c r="D51">
        <v>25</v>
      </c>
      <c r="E51" s="89">
        <v>100</v>
      </c>
      <c r="F51" s="90">
        <f t="shared" si="2"/>
        <v>4</v>
      </c>
      <c r="G51" s="90">
        <v>4</v>
      </c>
      <c r="H51" s="91">
        <f t="shared" si="3"/>
        <v>20</v>
      </c>
      <c r="I51" s="91">
        <v>1</v>
      </c>
      <c r="J51" s="92">
        <v>25</v>
      </c>
      <c r="K51" s="91">
        <f t="shared" si="4"/>
        <v>50</v>
      </c>
      <c r="L51" s="106" t="str">
        <f t="shared" si="6"/>
        <v>E2</v>
      </c>
      <c r="M51" s="93"/>
      <c r="N51" s="94" t="s">
        <v>188</v>
      </c>
      <c r="O51" s="107" t="str">
        <f t="shared" si="7"/>
        <v>E2</v>
      </c>
      <c r="P51" s="138">
        <v>66</v>
      </c>
      <c r="Q51" s="139">
        <f t="shared" si="9"/>
        <v>4.8875855327468232</v>
      </c>
    </row>
    <row r="52" spans="1:17">
      <c r="A52" s="24" t="s">
        <v>67</v>
      </c>
      <c r="B52" s="28" t="s">
        <v>253</v>
      </c>
      <c r="C52" s="29"/>
      <c r="D52">
        <v>27</v>
      </c>
      <c r="E52" s="89">
        <v>100</v>
      </c>
      <c r="F52" s="90">
        <f t="shared" si="2"/>
        <v>3.7037037037037037</v>
      </c>
      <c r="G52" s="90">
        <v>3.7037037037037037</v>
      </c>
      <c r="H52" s="91">
        <f t="shared" si="3"/>
        <v>20.296296296296298</v>
      </c>
      <c r="I52" s="91">
        <v>1</v>
      </c>
      <c r="J52" s="92">
        <v>25</v>
      </c>
      <c r="K52" s="91">
        <f t="shared" si="4"/>
        <v>50</v>
      </c>
      <c r="L52" s="106" t="str">
        <f t="shared" si="6"/>
        <v>E3</v>
      </c>
      <c r="M52" s="93"/>
      <c r="N52" s="94" t="s">
        <v>189</v>
      </c>
      <c r="O52" s="107" t="str">
        <f t="shared" si="7"/>
        <v>E3</v>
      </c>
      <c r="P52" s="138">
        <v>110</v>
      </c>
      <c r="Q52" s="139">
        <f t="shared" si="9"/>
        <v>2.9325513196480939</v>
      </c>
    </row>
    <row r="53" spans="1:17">
      <c r="A53" s="24" t="s">
        <v>68</v>
      </c>
      <c r="B53" s="28" t="s">
        <v>254</v>
      </c>
      <c r="C53" s="29"/>
      <c r="D53">
        <v>16</v>
      </c>
      <c r="E53" s="89">
        <v>100</v>
      </c>
      <c r="F53" s="90">
        <f t="shared" si="2"/>
        <v>6.25</v>
      </c>
      <c r="G53" s="90">
        <v>6.25</v>
      </c>
      <c r="H53" s="91">
        <f t="shared" si="3"/>
        <v>17.75</v>
      </c>
      <c r="I53" s="91">
        <v>1</v>
      </c>
      <c r="J53" s="92">
        <v>25</v>
      </c>
      <c r="K53" s="91">
        <f t="shared" si="4"/>
        <v>50</v>
      </c>
      <c r="L53" s="106" t="str">
        <f t="shared" si="6"/>
        <v>E4</v>
      </c>
      <c r="M53" s="93"/>
      <c r="N53" s="94" t="s">
        <v>190</v>
      </c>
      <c r="O53" s="107" t="str">
        <f t="shared" si="7"/>
        <v>E4</v>
      </c>
      <c r="P53" s="138">
        <v>87</v>
      </c>
      <c r="Q53" s="139">
        <f t="shared" si="9"/>
        <v>3.707823507601038</v>
      </c>
    </row>
    <row r="54" spans="1:17">
      <c r="A54" s="24" t="s">
        <v>87</v>
      </c>
      <c r="B54" s="28" t="s">
        <v>255</v>
      </c>
      <c r="C54" s="29"/>
      <c r="D54">
        <v>31</v>
      </c>
      <c r="E54" s="89">
        <v>100</v>
      </c>
      <c r="F54" s="90">
        <f t="shared" si="2"/>
        <v>3.225806451612903</v>
      </c>
      <c r="G54" s="90">
        <v>3.225806451612903</v>
      </c>
      <c r="H54" s="91">
        <f t="shared" si="3"/>
        <v>20.774193548387096</v>
      </c>
      <c r="I54" s="91">
        <v>1</v>
      </c>
      <c r="J54" s="92">
        <v>25</v>
      </c>
      <c r="K54" s="91">
        <f t="shared" si="4"/>
        <v>50</v>
      </c>
      <c r="L54" s="106" t="str">
        <f t="shared" si="6"/>
        <v>E5</v>
      </c>
      <c r="M54" s="93"/>
      <c r="N54" s="94" t="s">
        <v>191</v>
      </c>
      <c r="O54" s="107" t="str">
        <f t="shared" si="7"/>
        <v>E5</v>
      </c>
      <c r="P54" s="138">
        <v>97.2</v>
      </c>
      <c r="Q54" s="139">
        <f t="shared" si="9"/>
        <v>3.3187309172972252</v>
      </c>
    </row>
    <row r="55" spans="1:17">
      <c r="A55" s="24" t="s">
        <v>88</v>
      </c>
      <c r="B55" s="28" t="s">
        <v>256</v>
      </c>
      <c r="C55" s="29"/>
      <c r="D55">
        <v>12</v>
      </c>
      <c r="E55" s="89">
        <v>100</v>
      </c>
      <c r="F55" s="90">
        <f t="shared" si="2"/>
        <v>8.3333333333333339</v>
      </c>
      <c r="G55" s="90">
        <v>8.3333333333333339</v>
      </c>
      <c r="H55" s="91">
        <f t="shared" si="3"/>
        <v>15.666666666666666</v>
      </c>
      <c r="I55" s="91">
        <v>1</v>
      </c>
      <c r="J55" s="92">
        <v>25</v>
      </c>
      <c r="K55" s="91">
        <f t="shared" si="4"/>
        <v>50</v>
      </c>
      <c r="L55" s="106" t="str">
        <f t="shared" si="6"/>
        <v>E6</v>
      </c>
      <c r="M55" s="93"/>
      <c r="N55" s="94" t="s">
        <v>192</v>
      </c>
      <c r="O55" s="107" t="str">
        <f t="shared" si="7"/>
        <v>E6</v>
      </c>
      <c r="P55" s="138">
        <v>82.2</v>
      </c>
      <c r="Q55" s="139">
        <f t="shared" si="9"/>
        <v>3.9243387489208064</v>
      </c>
    </row>
    <row r="56" spans="1:17">
      <c r="A56" s="24" t="s">
        <v>89</v>
      </c>
      <c r="B56" s="28" t="s">
        <v>257</v>
      </c>
      <c r="C56" s="29"/>
      <c r="D56">
        <v>18</v>
      </c>
      <c r="E56" s="89">
        <v>100</v>
      </c>
      <c r="F56" s="90">
        <f t="shared" si="2"/>
        <v>5.5555555555555554</v>
      </c>
      <c r="G56" s="90">
        <v>5.5555555555555554</v>
      </c>
      <c r="H56" s="91">
        <f t="shared" si="3"/>
        <v>18.444444444444443</v>
      </c>
      <c r="I56" s="91">
        <v>1</v>
      </c>
      <c r="J56" s="92">
        <v>25</v>
      </c>
      <c r="K56" s="91">
        <f t="shared" si="4"/>
        <v>50</v>
      </c>
      <c r="L56" s="106" t="str">
        <f t="shared" si="6"/>
        <v>E7</v>
      </c>
      <c r="M56" s="93"/>
      <c r="N56" s="94" t="s">
        <v>193</v>
      </c>
      <c r="O56" s="107" t="str">
        <f t="shared" si="7"/>
        <v>E7</v>
      </c>
      <c r="P56" s="138">
        <v>86.4</v>
      </c>
      <c r="Q56" s="139">
        <f t="shared" si="9"/>
        <v>3.7335722819593782</v>
      </c>
    </row>
    <row r="57" spans="1:17">
      <c r="A57" s="24" t="s">
        <v>90</v>
      </c>
      <c r="B57" s="28" t="s">
        <v>258</v>
      </c>
      <c r="C57" s="29"/>
      <c r="D57">
        <v>30</v>
      </c>
      <c r="E57" s="89">
        <v>100</v>
      </c>
      <c r="F57" s="90">
        <f t="shared" si="2"/>
        <v>3.3333333333333335</v>
      </c>
      <c r="G57" s="90">
        <v>3.3333333333333335</v>
      </c>
      <c r="H57" s="91">
        <f t="shared" si="3"/>
        <v>20.666666666666668</v>
      </c>
      <c r="I57" s="91">
        <v>1</v>
      </c>
      <c r="J57" s="92">
        <v>25</v>
      </c>
      <c r="K57" s="91">
        <f t="shared" si="4"/>
        <v>50</v>
      </c>
      <c r="L57" s="106" t="str">
        <f t="shared" si="6"/>
        <v>E8</v>
      </c>
      <c r="M57" s="93"/>
      <c r="N57" s="94" t="s">
        <v>194</v>
      </c>
      <c r="O57" s="107" t="str">
        <f t="shared" si="7"/>
        <v>E8</v>
      </c>
      <c r="P57" s="145">
        <v>85</v>
      </c>
      <c r="Q57" s="139">
        <f t="shared" si="9"/>
        <v>3.795066413662239</v>
      </c>
    </row>
    <row r="58" spans="1:17">
      <c r="A58" s="24" t="s">
        <v>91</v>
      </c>
      <c r="B58" s="28" t="s">
        <v>259</v>
      </c>
      <c r="C58" s="29"/>
      <c r="D58">
        <v>27</v>
      </c>
      <c r="E58" s="89">
        <v>100</v>
      </c>
      <c r="F58" s="90">
        <f t="shared" si="2"/>
        <v>3.7037037037037037</v>
      </c>
      <c r="G58" s="90">
        <v>3.7037037037037037</v>
      </c>
      <c r="H58" s="91">
        <f t="shared" si="3"/>
        <v>20.296296296296298</v>
      </c>
      <c r="I58" s="91">
        <v>1</v>
      </c>
      <c r="J58" s="92">
        <v>25</v>
      </c>
      <c r="K58" s="91">
        <f t="shared" si="4"/>
        <v>50</v>
      </c>
      <c r="L58" s="106" t="str">
        <f t="shared" si="6"/>
        <v>E9</v>
      </c>
      <c r="M58" s="93"/>
      <c r="N58" s="94" t="s">
        <v>195</v>
      </c>
      <c r="O58" s="107" t="str">
        <f t="shared" si="7"/>
        <v>E9</v>
      </c>
      <c r="P58" s="138">
        <v>100</v>
      </c>
      <c r="Q58" s="139">
        <f t="shared" si="9"/>
        <v>3.225806451612903</v>
      </c>
    </row>
    <row r="59" spans="1:17">
      <c r="A59" s="24" t="s">
        <v>92</v>
      </c>
      <c r="B59" s="28" t="s">
        <v>260</v>
      </c>
      <c r="C59" s="29"/>
      <c r="D59">
        <v>24</v>
      </c>
      <c r="E59" s="89">
        <v>100</v>
      </c>
      <c r="F59" s="90">
        <f t="shared" si="2"/>
        <v>4.166666666666667</v>
      </c>
      <c r="G59" s="90">
        <v>4.166666666666667</v>
      </c>
      <c r="H59" s="91">
        <f t="shared" si="3"/>
        <v>19.833333333333332</v>
      </c>
      <c r="I59" s="91">
        <v>1</v>
      </c>
      <c r="J59" s="92">
        <v>25</v>
      </c>
      <c r="K59" s="91">
        <f t="shared" si="4"/>
        <v>50</v>
      </c>
      <c r="L59" s="106" t="str">
        <f t="shared" si="6"/>
        <v>E10</v>
      </c>
      <c r="M59" s="93"/>
      <c r="N59" s="94" t="s">
        <v>196</v>
      </c>
      <c r="O59" s="107" t="str">
        <f t="shared" si="7"/>
        <v>E10</v>
      </c>
      <c r="P59" s="138">
        <v>110</v>
      </c>
      <c r="Q59" s="139">
        <f t="shared" si="9"/>
        <v>2.9325513196480939</v>
      </c>
    </row>
    <row r="60" spans="1:17">
      <c r="A60" s="24" t="s">
        <v>93</v>
      </c>
      <c r="B60" s="28" t="s">
        <v>261</v>
      </c>
      <c r="C60" s="29"/>
      <c r="D60">
        <v>29</v>
      </c>
      <c r="E60" s="89">
        <v>100</v>
      </c>
      <c r="F60" s="90">
        <f t="shared" si="2"/>
        <v>3.4482758620689653</v>
      </c>
      <c r="G60" s="90">
        <v>3.4482758620689653</v>
      </c>
      <c r="H60" s="91">
        <f t="shared" si="3"/>
        <v>20.551724137931036</v>
      </c>
      <c r="I60" s="91">
        <v>1</v>
      </c>
      <c r="J60" s="92">
        <v>25</v>
      </c>
      <c r="K60" s="91">
        <f t="shared" si="4"/>
        <v>50</v>
      </c>
      <c r="L60" s="106" t="str">
        <f t="shared" si="6"/>
        <v>E11</v>
      </c>
      <c r="M60" s="110"/>
      <c r="N60" s="94" t="s">
        <v>197</v>
      </c>
      <c r="O60" s="107" t="str">
        <f t="shared" si="7"/>
        <v>E11</v>
      </c>
      <c r="P60" s="138">
        <v>108</v>
      </c>
      <c r="Q60" s="139">
        <f t="shared" si="9"/>
        <v>2.9868578255675029</v>
      </c>
    </row>
    <row r="61" spans="1:17" ht="17" thickBot="1">
      <c r="A61" s="24" t="s">
        <v>94</v>
      </c>
      <c r="B61" s="28" t="s">
        <v>262</v>
      </c>
      <c r="C61" s="29"/>
      <c r="D61">
        <v>5.72</v>
      </c>
      <c r="E61" s="96">
        <v>100</v>
      </c>
      <c r="F61" s="90">
        <f t="shared" si="2"/>
        <v>17.482517482517483</v>
      </c>
      <c r="G61" s="97">
        <v>17.482517482517483</v>
      </c>
      <c r="H61" s="98">
        <f t="shared" si="3"/>
        <v>6.5174825174825166</v>
      </c>
      <c r="I61" s="98">
        <v>1</v>
      </c>
      <c r="J61" s="99">
        <v>25</v>
      </c>
      <c r="K61" s="98">
        <f t="shared" si="4"/>
        <v>50</v>
      </c>
      <c r="L61" s="108" t="str">
        <f t="shared" si="6"/>
        <v>E12</v>
      </c>
      <c r="M61" s="111"/>
      <c r="N61" s="102" t="s">
        <v>198</v>
      </c>
      <c r="O61" s="109" t="str">
        <f t="shared" si="7"/>
        <v>E12</v>
      </c>
      <c r="P61" s="145">
        <v>77.400000000000006</v>
      </c>
      <c r="Q61" s="139">
        <f t="shared" si="9"/>
        <v>4.1677085938151199</v>
      </c>
    </row>
    <row r="62" spans="1:17">
      <c r="A62" s="24" t="s">
        <v>69</v>
      </c>
      <c r="B62" s="28" t="s">
        <v>263</v>
      </c>
      <c r="C62" s="29"/>
      <c r="D62">
        <v>0.4</v>
      </c>
      <c r="E62" s="82">
        <v>100</v>
      </c>
      <c r="F62" s="90">
        <f t="shared" si="2"/>
        <v>250</v>
      </c>
      <c r="G62" s="83">
        <v>5</v>
      </c>
      <c r="H62" s="84">
        <f t="shared" si="3"/>
        <v>19</v>
      </c>
      <c r="I62" s="84">
        <v>1</v>
      </c>
      <c r="J62" s="85">
        <v>25</v>
      </c>
      <c r="K62" s="84">
        <f t="shared" si="4"/>
        <v>50</v>
      </c>
      <c r="L62" s="104" t="str">
        <f t="shared" si="6"/>
        <v>F1</v>
      </c>
      <c r="M62" s="112"/>
      <c r="N62" s="88" t="s">
        <v>199</v>
      </c>
      <c r="O62" s="105" t="str">
        <f t="shared" si="7"/>
        <v>F1</v>
      </c>
      <c r="P62" s="138">
        <v>24.4</v>
      </c>
      <c r="Q62" s="139">
        <v>1</v>
      </c>
    </row>
    <row r="63" spans="1:17">
      <c r="A63" s="24" t="s">
        <v>70</v>
      </c>
      <c r="B63" s="28" t="s">
        <v>264</v>
      </c>
      <c r="C63" s="29"/>
      <c r="D63">
        <v>0.3</v>
      </c>
      <c r="E63" s="89">
        <v>100</v>
      </c>
      <c r="F63" s="90">
        <f t="shared" si="2"/>
        <v>333.33333333333337</v>
      </c>
      <c r="G63" s="90">
        <v>5</v>
      </c>
      <c r="H63" s="91">
        <f t="shared" si="3"/>
        <v>19</v>
      </c>
      <c r="I63" s="91">
        <v>1</v>
      </c>
      <c r="J63" s="92">
        <v>25</v>
      </c>
      <c r="K63" s="91">
        <f t="shared" si="4"/>
        <v>50</v>
      </c>
      <c r="L63" s="106" t="str">
        <f t="shared" si="6"/>
        <v>F2</v>
      </c>
      <c r="M63" s="110"/>
      <c r="N63" s="94" t="s">
        <v>200</v>
      </c>
      <c r="O63" s="107" t="str">
        <f t="shared" si="7"/>
        <v>F2</v>
      </c>
      <c r="P63" s="138">
        <v>14.4</v>
      </c>
      <c r="Q63" s="139">
        <v>1</v>
      </c>
    </row>
    <row r="64" spans="1:17">
      <c r="B64" s="28"/>
      <c r="E64" s="89"/>
      <c r="F64" s="90"/>
      <c r="G64" s="90"/>
      <c r="H64" s="91"/>
      <c r="I64" s="91"/>
      <c r="J64" s="92"/>
      <c r="K64" s="91"/>
      <c r="L64" s="106"/>
      <c r="M64" s="110"/>
      <c r="N64" s="94"/>
      <c r="O64" s="107"/>
      <c r="P64" s="138"/>
      <c r="Q64" s="139"/>
    </row>
    <row r="65" spans="2:17">
      <c r="B65" s="28"/>
      <c r="P65" s="138"/>
      <c r="Q65" s="139"/>
    </row>
    <row r="66" spans="2:17">
      <c r="B66" s="28"/>
      <c r="P66" s="138"/>
      <c r="Q66" s="139"/>
    </row>
    <row r="67" spans="2:17">
      <c r="B67" s="28"/>
      <c r="P67" s="138"/>
      <c r="Q67" s="139"/>
    </row>
    <row r="68" spans="2:17">
      <c r="B68" s="28"/>
      <c r="P68" s="138"/>
      <c r="Q68" s="139"/>
    </row>
    <row r="69" spans="2:17">
      <c r="B69" s="28"/>
      <c r="P69" s="138"/>
      <c r="Q69" s="139"/>
    </row>
    <row r="70" spans="2:17">
      <c r="B70" s="28"/>
      <c r="P70" s="138"/>
      <c r="Q70" s="139"/>
    </row>
    <row r="71" spans="2:17">
      <c r="B71" s="28"/>
      <c r="P71" s="138"/>
      <c r="Q71" s="139"/>
    </row>
    <row r="72" spans="2:17">
      <c r="B72" s="28"/>
      <c r="P72" s="138"/>
      <c r="Q72" s="139"/>
    </row>
    <row r="73" spans="2:17">
      <c r="B73" s="28"/>
      <c r="P73" s="138"/>
      <c r="Q73" s="139"/>
    </row>
    <row r="74" spans="2:17">
      <c r="B74" s="28"/>
      <c r="P74" s="138"/>
      <c r="Q74" s="139"/>
    </row>
    <row r="75" spans="2:17">
      <c r="B75" s="28"/>
      <c r="P75" s="138"/>
      <c r="Q75" s="139"/>
    </row>
    <row r="76" spans="2:17">
      <c r="B76" s="28"/>
      <c r="P76" s="138"/>
      <c r="Q76" s="139"/>
    </row>
    <row r="77" spans="2:17">
      <c r="B77" s="28"/>
      <c r="P77" s="138"/>
      <c r="Q77" s="139"/>
    </row>
    <row r="78" spans="2:17">
      <c r="B78" s="28"/>
      <c r="P78" s="138"/>
      <c r="Q78" s="139"/>
    </row>
    <row r="79" spans="2:17">
      <c r="B79" s="28"/>
      <c r="P79" s="138"/>
      <c r="Q79" s="139"/>
    </row>
    <row r="80" spans="2:17">
      <c r="B80" s="28"/>
      <c r="P80" s="138"/>
      <c r="Q80" s="139"/>
    </row>
    <row r="81" spans="2:17">
      <c r="B81" s="28"/>
      <c r="P81" s="138"/>
      <c r="Q81" s="139"/>
    </row>
    <row r="82" spans="2:17">
      <c r="B82" s="28"/>
      <c r="P82" s="138"/>
      <c r="Q82" s="139"/>
    </row>
    <row r="83" spans="2:17">
      <c r="B83" s="28"/>
      <c r="P83" s="138"/>
      <c r="Q83" s="139"/>
    </row>
    <row r="84" spans="2:17">
      <c r="B84" s="28"/>
      <c r="P84" s="138"/>
      <c r="Q84" s="139"/>
    </row>
    <row r="85" spans="2:17">
      <c r="P85" s="138"/>
      <c r="Q85" s="139"/>
    </row>
    <row r="86" spans="2:17">
      <c r="P86" s="138"/>
      <c r="Q86" s="139"/>
    </row>
    <row r="87" spans="2:17">
      <c r="P87" s="138"/>
      <c r="Q87" s="139"/>
    </row>
    <row r="88" spans="2:17">
      <c r="P88" s="138"/>
      <c r="Q88" s="139"/>
    </row>
    <row r="89" spans="2:17">
      <c r="P89" s="138"/>
      <c r="Q89" s="139"/>
    </row>
    <row r="90" spans="2:17">
      <c r="P90" s="138"/>
      <c r="Q90" s="139"/>
    </row>
    <row r="91" spans="2:17">
      <c r="P91" s="144"/>
      <c r="Q91" s="144"/>
    </row>
  </sheetData>
  <mergeCells count="1">
    <mergeCell ref="R2:R9"/>
  </mergeCells>
  <conditionalFormatting sqref="F2:G64">
    <cfRule type="cellIs" dxfId="1" priority="3" operator="greaterThan">
      <formula>24</formula>
    </cfRule>
  </conditionalFormatting>
  <conditionalFormatting sqref="Q2:Q90">
    <cfRule type="cellIs" dxfId="0" priority="2" operator="greaterThan">
      <formula>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C3E-6B93-0543-A951-521DB3AC5588}">
  <dimension ref="A1:F62"/>
  <sheetViews>
    <sheetView tabSelected="1" workbookViewId="0">
      <selection activeCell="I2" sqref="I2:I6"/>
    </sheetView>
  </sheetViews>
  <sheetFormatPr baseColWidth="10" defaultRowHeight="16"/>
  <cols>
    <col min="2" max="2" width="6.6640625" bestFit="1" customWidth="1"/>
    <col min="5" max="5" width="7.5" bestFit="1" customWidth="1"/>
  </cols>
  <sheetData>
    <row r="1" spans="1:6">
      <c r="A1" t="s">
        <v>276</v>
      </c>
      <c r="B1" t="s">
        <v>277</v>
      </c>
      <c r="C1" t="s">
        <v>276</v>
      </c>
      <c r="D1" t="s">
        <v>278</v>
      </c>
      <c r="E1" t="s">
        <v>279</v>
      </c>
      <c r="F1" t="s">
        <v>280</v>
      </c>
    </row>
    <row r="2" spans="1:6">
      <c r="A2">
        <v>1</v>
      </c>
      <c r="B2" s="28" t="s">
        <v>206</v>
      </c>
      <c r="C2">
        <v>1</v>
      </c>
      <c r="D2" t="s">
        <v>282</v>
      </c>
      <c r="E2" s="144">
        <v>4.7719030349303306</v>
      </c>
      <c r="F2" t="s">
        <v>281</v>
      </c>
    </row>
    <row r="3" spans="1:6">
      <c r="A3">
        <v>1</v>
      </c>
      <c r="B3" s="28" t="s">
        <v>207</v>
      </c>
      <c r="C3">
        <v>1</v>
      </c>
      <c r="D3" t="s">
        <v>282</v>
      </c>
      <c r="E3" s="144">
        <v>4.3948316779467342</v>
      </c>
      <c r="F3" t="s">
        <v>281</v>
      </c>
    </row>
    <row r="4" spans="1:6">
      <c r="A4">
        <v>1</v>
      </c>
      <c r="B4" s="28" t="s">
        <v>208</v>
      </c>
      <c r="C4">
        <v>1</v>
      </c>
      <c r="D4" t="s">
        <v>282</v>
      </c>
      <c r="E4" s="144">
        <v>4.3357613596947617</v>
      </c>
      <c r="F4" t="s">
        <v>281</v>
      </c>
    </row>
    <row r="5" spans="1:6">
      <c r="A5">
        <v>1</v>
      </c>
      <c r="B5" s="28" t="s">
        <v>209</v>
      </c>
      <c r="C5">
        <v>1</v>
      </c>
      <c r="D5" t="s">
        <v>282</v>
      </c>
      <c r="E5" s="144">
        <v>4.032258064516129</v>
      </c>
      <c r="F5" t="s">
        <v>281</v>
      </c>
    </row>
    <row r="6" spans="1:6">
      <c r="A6">
        <v>1</v>
      </c>
      <c r="B6" s="28" t="s">
        <v>210</v>
      </c>
      <c r="C6">
        <v>1</v>
      </c>
      <c r="D6" t="s">
        <v>282</v>
      </c>
      <c r="E6" s="144">
        <v>1</v>
      </c>
      <c r="F6" t="s">
        <v>281</v>
      </c>
    </row>
    <row r="7" spans="1:6">
      <c r="A7">
        <v>1</v>
      </c>
      <c r="B7" s="28" t="s">
        <v>211</v>
      </c>
      <c r="C7">
        <v>1</v>
      </c>
      <c r="D7" t="s">
        <v>282</v>
      </c>
      <c r="E7" s="144">
        <v>4.9935084390292621</v>
      </c>
      <c r="F7" t="s">
        <v>281</v>
      </c>
    </row>
    <row r="8" spans="1:6">
      <c r="A8">
        <v>1</v>
      </c>
      <c r="B8" s="28" t="s">
        <v>212</v>
      </c>
      <c r="C8">
        <v>1</v>
      </c>
      <c r="D8" t="s">
        <v>282</v>
      </c>
      <c r="E8" s="144">
        <v>4.1893590280687052</v>
      </c>
      <c r="F8" t="s">
        <v>281</v>
      </c>
    </row>
    <row r="9" spans="1:6">
      <c r="A9">
        <v>1</v>
      </c>
      <c r="B9" s="28" t="s">
        <v>213</v>
      </c>
      <c r="C9">
        <v>1</v>
      </c>
      <c r="D9" t="s">
        <v>282</v>
      </c>
      <c r="E9" s="144">
        <v>5.6593095642331637</v>
      </c>
      <c r="F9" t="s">
        <v>281</v>
      </c>
    </row>
    <row r="10" spans="1:6">
      <c r="A10">
        <v>1</v>
      </c>
      <c r="B10" s="28" t="s">
        <v>214</v>
      </c>
      <c r="C10">
        <v>1</v>
      </c>
      <c r="D10" t="s">
        <v>282</v>
      </c>
      <c r="E10" s="144">
        <v>3.0432136335970785</v>
      </c>
      <c r="F10" t="s">
        <v>281</v>
      </c>
    </row>
    <row r="11" spans="1:6">
      <c r="A11">
        <v>1</v>
      </c>
      <c r="B11" s="28" t="s">
        <v>215</v>
      </c>
      <c r="C11">
        <v>1</v>
      </c>
      <c r="D11" t="s">
        <v>282</v>
      </c>
      <c r="E11" s="144">
        <v>3.225806451612903</v>
      </c>
      <c r="F11" t="s">
        <v>281</v>
      </c>
    </row>
    <row r="12" spans="1:6">
      <c r="A12">
        <v>1</v>
      </c>
      <c r="B12" s="28" t="s">
        <v>216</v>
      </c>
      <c r="C12">
        <v>1</v>
      </c>
      <c r="D12" t="s">
        <v>282</v>
      </c>
      <c r="E12" s="144">
        <v>3.5842293906810032</v>
      </c>
      <c r="F12" t="s">
        <v>281</v>
      </c>
    </row>
    <row r="13" spans="1:6">
      <c r="A13">
        <v>1</v>
      </c>
      <c r="B13" s="28" t="s">
        <v>217</v>
      </c>
      <c r="C13">
        <v>1</v>
      </c>
      <c r="D13" t="s">
        <v>282</v>
      </c>
      <c r="E13" s="144">
        <v>2.9868578255675029</v>
      </c>
      <c r="F13" t="s">
        <v>281</v>
      </c>
    </row>
    <row r="14" spans="1:6">
      <c r="A14">
        <v>1</v>
      </c>
      <c r="B14" s="28" t="s">
        <v>218</v>
      </c>
      <c r="C14">
        <v>1</v>
      </c>
      <c r="D14" t="s">
        <v>282</v>
      </c>
      <c r="E14" s="144">
        <v>4.4802867383512543</v>
      </c>
      <c r="F14" t="s">
        <v>281</v>
      </c>
    </row>
    <row r="15" spans="1:6">
      <c r="A15">
        <v>1</v>
      </c>
      <c r="B15" s="28" t="s">
        <v>219</v>
      </c>
      <c r="C15">
        <v>1</v>
      </c>
      <c r="D15" t="s">
        <v>282</v>
      </c>
      <c r="E15" s="144">
        <v>2.8801843317972349</v>
      </c>
      <c r="F15" t="s">
        <v>281</v>
      </c>
    </row>
    <row r="16" spans="1:6">
      <c r="A16">
        <v>1</v>
      </c>
      <c r="B16" s="28" t="s">
        <v>220</v>
      </c>
      <c r="C16">
        <v>1</v>
      </c>
      <c r="D16" t="s">
        <v>282</v>
      </c>
      <c r="E16" s="144">
        <v>4.2333418000169329</v>
      </c>
      <c r="F16" t="s">
        <v>281</v>
      </c>
    </row>
    <row r="17" spans="1:6">
      <c r="A17">
        <v>1</v>
      </c>
      <c r="B17" s="28" t="s">
        <v>221</v>
      </c>
      <c r="C17">
        <v>1</v>
      </c>
      <c r="D17" t="s">
        <v>282</v>
      </c>
      <c r="E17" s="144">
        <v>3.225806451612903</v>
      </c>
      <c r="F17" t="s">
        <v>281</v>
      </c>
    </row>
    <row r="18" spans="1:6">
      <c r="A18">
        <v>1</v>
      </c>
      <c r="B18" s="28" t="s">
        <v>222</v>
      </c>
      <c r="C18">
        <v>1</v>
      </c>
      <c r="D18" t="s">
        <v>282</v>
      </c>
      <c r="E18" s="144">
        <v>3.7163668797383678</v>
      </c>
      <c r="F18" t="s">
        <v>281</v>
      </c>
    </row>
    <row r="19" spans="1:6">
      <c r="A19">
        <v>1</v>
      </c>
      <c r="B19" s="28" t="s">
        <v>223</v>
      </c>
      <c r="C19">
        <v>1</v>
      </c>
      <c r="D19" t="s">
        <v>282</v>
      </c>
      <c r="E19" s="144">
        <v>3.225806451612903</v>
      </c>
      <c r="F19" t="s">
        <v>281</v>
      </c>
    </row>
    <row r="20" spans="1:6">
      <c r="A20">
        <v>1</v>
      </c>
      <c r="B20" s="28" t="s">
        <v>224</v>
      </c>
      <c r="C20">
        <v>1</v>
      </c>
      <c r="D20" t="s">
        <v>282</v>
      </c>
      <c r="E20" s="144">
        <v>2.9325513196480939</v>
      </c>
      <c r="F20" t="s">
        <v>281</v>
      </c>
    </row>
    <row r="21" spans="1:6">
      <c r="A21">
        <v>1</v>
      </c>
      <c r="B21" s="28" t="s">
        <v>225</v>
      </c>
      <c r="C21">
        <v>1</v>
      </c>
      <c r="D21" t="s">
        <v>282</v>
      </c>
      <c r="E21" s="144">
        <v>2.9868578255675029</v>
      </c>
      <c r="F21" t="s">
        <v>281</v>
      </c>
    </row>
    <row r="22" spans="1:6">
      <c r="A22">
        <v>1</v>
      </c>
      <c r="B22" s="28" t="s">
        <v>226</v>
      </c>
      <c r="C22">
        <v>1</v>
      </c>
      <c r="D22" t="s">
        <v>282</v>
      </c>
      <c r="E22" s="144">
        <v>3.4317089910775564</v>
      </c>
      <c r="F22" t="s">
        <v>281</v>
      </c>
    </row>
    <row r="23" spans="1:6">
      <c r="A23">
        <v>1</v>
      </c>
      <c r="B23" s="28" t="s">
        <v>227</v>
      </c>
      <c r="C23">
        <v>1</v>
      </c>
      <c r="D23" t="s">
        <v>282</v>
      </c>
      <c r="E23" s="144">
        <v>2.7337342810278837</v>
      </c>
      <c r="F23" t="s">
        <v>281</v>
      </c>
    </row>
    <row r="24" spans="1:6">
      <c r="A24">
        <v>1</v>
      </c>
      <c r="B24" s="28" t="s">
        <v>228</v>
      </c>
      <c r="C24">
        <v>1</v>
      </c>
      <c r="D24" t="s">
        <v>282</v>
      </c>
      <c r="E24" s="144">
        <v>3.7335722819593782</v>
      </c>
      <c r="F24" t="s">
        <v>281</v>
      </c>
    </row>
    <row r="25" spans="1:6">
      <c r="A25">
        <v>1</v>
      </c>
      <c r="B25" s="106" t="s">
        <v>69</v>
      </c>
      <c r="C25">
        <v>1</v>
      </c>
      <c r="D25" t="s">
        <v>282</v>
      </c>
      <c r="E25" s="144">
        <v>3.1625553447185326</v>
      </c>
      <c r="F25" t="s">
        <v>281</v>
      </c>
    </row>
    <row r="26" spans="1:6">
      <c r="A26">
        <v>1</v>
      </c>
      <c r="B26" s="106" t="s">
        <v>70</v>
      </c>
      <c r="C26">
        <v>1</v>
      </c>
      <c r="D26" t="s">
        <v>282</v>
      </c>
      <c r="E26" s="144">
        <v>23.041474654377879</v>
      </c>
      <c r="F26" t="s">
        <v>281</v>
      </c>
    </row>
    <row r="27" spans="1:6">
      <c r="A27">
        <v>1</v>
      </c>
      <c r="B27" s="106" t="s">
        <v>229</v>
      </c>
      <c r="C27">
        <v>1</v>
      </c>
      <c r="D27" t="s">
        <v>282</v>
      </c>
      <c r="E27" s="144">
        <v>2.7808676307007785</v>
      </c>
      <c r="F27" t="s">
        <v>281</v>
      </c>
    </row>
    <row r="28" spans="1:6">
      <c r="A28">
        <v>1</v>
      </c>
      <c r="B28" s="106" t="s">
        <v>230</v>
      </c>
      <c r="C28">
        <v>1</v>
      </c>
      <c r="D28" t="s">
        <v>282</v>
      </c>
      <c r="E28" s="144">
        <v>3.1625553447185326</v>
      </c>
      <c r="F28" t="s">
        <v>281</v>
      </c>
    </row>
    <row r="29" spans="1:6">
      <c r="A29">
        <v>1</v>
      </c>
      <c r="B29" s="106" t="s">
        <v>231</v>
      </c>
      <c r="C29">
        <v>1</v>
      </c>
      <c r="D29" t="s">
        <v>282</v>
      </c>
      <c r="E29" s="144">
        <v>3.8678734431809385</v>
      </c>
      <c r="F29" t="s">
        <v>281</v>
      </c>
    </row>
    <row r="30" spans="1:6">
      <c r="A30">
        <v>1</v>
      </c>
      <c r="B30" s="106" t="s">
        <v>232</v>
      </c>
      <c r="C30">
        <v>1</v>
      </c>
      <c r="D30" t="s">
        <v>282</v>
      </c>
      <c r="E30" s="144">
        <v>2.6881720430107525</v>
      </c>
      <c r="F30" t="s">
        <v>281</v>
      </c>
    </row>
    <row r="31" spans="1:6">
      <c r="A31">
        <v>1</v>
      </c>
      <c r="B31" s="106" t="s">
        <v>233</v>
      </c>
      <c r="C31">
        <v>1</v>
      </c>
      <c r="D31" t="s">
        <v>282</v>
      </c>
      <c r="E31" s="144">
        <v>3.9243387489208064</v>
      </c>
      <c r="F31" t="s">
        <v>281</v>
      </c>
    </row>
    <row r="32" spans="1:6">
      <c r="A32">
        <v>1</v>
      </c>
      <c r="B32" s="106" t="s">
        <v>234</v>
      </c>
      <c r="C32">
        <v>1</v>
      </c>
      <c r="D32" t="s">
        <v>282</v>
      </c>
      <c r="E32" s="144">
        <v>4.178505766337957</v>
      </c>
      <c r="F32" t="s">
        <v>281</v>
      </c>
    </row>
    <row r="33" spans="1:6">
      <c r="A33">
        <v>1</v>
      </c>
      <c r="B33" s="106" t="s">
        <v>235</v>
      </c>
      <c r="C33">
        <v>1</v>
      </c>
      <c r="D33" t="s">
        <v>282</v>
      </c>
      <c r="E33" s="144">
        <v>4.7160913035276355</v>
      </c>
      <c r="F33" t="s">
        <v>281</v>
      </c>
    </row>
    <row r="34" spans="1:6">
      <c r="A34">
        <v>1</v>
      </c>
      <c r="B34" s="106" t="s">
        <v>236</v>
      </c>
      <c r="C34">
        <v>1</v>
      </c>
      <c r="D34" t="s">
        <v>282</v>
      </c>
      <c r="E34" s="144">
        <v>2.6881720430107525</v>
      </c>
      <c r="F34" t="s">
        <v>281</v>
      </c>
    </row>
    <row r="35" spans="1:6">
      <c r="A35">
        <v>1</v>
      </c>
      <c r="B35" s="106" t="s">
        <v>237</v>
      </c>
      <c r="C35">
        <v>1</v>
      </c>
      <c r="D35" t="s">
        <v>282</v>
      </c>
      <c r="E35" s="144">
        <v>2.8296547821165818</v>
      </c>
      <c r="F35" t="s">
        <v>281</v>
      </c>
    </row>
    <row r="36" spans="1:6">
      <c r="A36">
        <v>1</v>
      </c>
      <c r="B36" s="106" t="s">
        <v>238</v>
      </c>
      <c r="C36">
        <v>1</v>
      </c>
      <c r="D36" t="s">
        <v>282</v>
      </c>
      <c r="E36" s="144">
        <v>3.8402457757296466</v>
      </c>
      <c r="F36" t="s">
        <v>281</v>
      </c>
    </row>
    <row r="37" spans="1:6">
      <c r="A37">
        <v>1</v>
      </c>
      <c r="B37" s="106" t="s">
        <v>239</v>
      </c>
      <c r="C37">
        <v>1</v>
      </c>
      <c r="D37" t="s">
        <v>282</v>
      </c>
      <c r="E37" s="144">
        <v>2.8296547821165818</v>
      </c>
      <c r="F37" t="s">
        <v>281</v>
      </c>
    </row>
    <row r="38" spans="1:6">
      <c r="A38">
        <v>1</v>
      </c>
      <c r="B38" s="106" t="s">
        <v>240</v>
      </c>
      <c r="C38">
        <v>1</v>
      </c>
      <c r="D38" t="s">
        <v>282</v>
      </c>
      <c r="E38" s="144">
        <v>3.3955857385398978</v>
      </c>
      <c r="F38" t="s">
        <v>281</v>
      </c>
    </row>
    <row r="39" spans="1:6">
      <c r="A39">
        <v>1</v>
      </c>
      <c r="B39" s="106" t="s">
        <v>241</v>
      </c>
      <c r="C39">
        <v>1</v>
      </c>
      <c r="D39" t="s">
        <v>282</v>
      </c>
      <c r="E39" s="144">
        <v>4.7160913035276355</v>
      </c>
      <c r="F39" t="s">
        <v>281</v>
      </c>
    </row>
    <row r="40" spans="1:6">
      <c r="A40">
        <v>1</v>
      </c>
      <c r="B40" s="106" t="s">
        <v>242</v>
      </c>
      <c r="C40">
        <v>1</v>
      </c>
      <c r="D40" t="s">
        <v>282</v>
      </c>
      <c r="E40" s="144">
        <v>3.1017369727047144</v>
      </c>
      <c r="F40" t="s">
        <v>281</v>
      </c>
    </row>
    <row r="41" spans="1:6">
      <c r="A41">
        <v>1</v>
      </c>
      <c r="B41" s="106" t="s">
        <v>243</v>
      </c>
      <c r="C41">
        <v>1</v>
      </c>
      <c r="D41" t="s">
        <v>282</v>
      </c>
      <c r="E41" s="144">
        <v>3.1017369727047144</v>
      </c>
      <c r="F41" t="s">
        <v>281</v>
      </c>
    </row>
    <row r="42" spans="1:6">
      <c r="A42">
        <v>1</v>
      </c>
      <c r="B42" s="106" t="s">
        <v>244</v>
      </c>
      <c r="C42">
        <v>1</v>
      </c>
      <c r="D42" t="s">
        <v>282</v>
      </c>
      <c r="E42" s="144">
        <v>3.3742745309758404</v>
      </c>
      <c r="F42" t="s">
        <v>281</v>
      </c>
    </row>
    <row r="43" spans="1:6">
      <c r="A43">
        <v>1</v>
      </c>
      <c r="B43" s="106" t="s">
        <v>245</v>
      </c>
      <c r="C43">
        <v>1</v>
      </c>
      <c r="D43" t="s">
        <v>282</v>
      </c>
      <c r="E43" s="144">
        <v>4.2556813345816664</v>
      </c>
      <c r="F43" t="s">
        <v>281</v>
      </c>
    </row>
    <row r="44" spans="1:6">
      <c r="A44">
        <v>1</v>
      </c>
      <c r="B44" s="106" t="s">
        <v>246</v>
      </c>
      <c r="C44">
        <v>1</v>
      </c>
      <c r="D44" t="s">
        <v>282</v>
      </c>
      <c r="E44" s="144">
        <v>2.7337342810278837</v>
      </c>
      <c r="F44" t="s">
        <v>281</v>
      </c>
    </row>
    <row r="45" spans="1:6">
      <c r="A45">
        <v>1</v>
      </c>
      <c r="B45" s="106" t="s">
        <v>247</v>
      </c>
      <c r="C45">
        <v>1</v>
      </c>
      <c r="D45" t="s">
        <v>282</v>
      </c>
      <c r="E45" s="144">
        <v>2.8801843317972349</v>
      </c>
      <c r="F45" t="s">
        <v>281</v>
      </c>
    </row>
    <row r="46" spans="1:6">
      <c r="A46">
        <v>1</v>
      </c>
      <c r="B46" s="106" t="s">
        <v>248</v>
      </c>
      <c r="C46">
        <v>1</v>
      </c>
      <c r="D46" t="s">
        <v>282</v>
      </c>
      <c r="E46" s="144">
        <v>3.608284621490943</v>
      </c>
      <c r="F46" t="s">
        <v>281</v>
      </c>
    </row>
    <row r="47" spans="1:6">
      <c r="A47">
        <v>1</v>
      </c>
      <c r="B47" s="106" t="s">
        <v>249</v>
      </c>
      <c r="C47">
        <v>1</v>
      </c>
      <c r="D47" t="s">
        <v>282</v>
      </c>
      <c r="E47" s="144">
        <v>1</v>
      </c>
      <c r="F47" t="s">
        <v>281</v>
      </c>
    </row>
    <row r="48" spans="1:6">
      <c r="A48">
        <v>1</v>
      </c>
      <c r="B48" s="106" t="s">
        <v>250</v>
      </c>
      <c r="C48">
        <v>1</v>
      </c>
      <c r="D48" t="s">
        <v>282</v>
      </c>
      <c r="E48" s="144">
        <v>3.795066413662239</v>
      </c>
      <c r="F48" t="s">
        <v>281</v>
      </c>
    </row>
    <row r="49" spans="1:6">
      <c r="A49">
        <v>1</v>
      </c>
      <c r="B49" s="106" t="s">
        <v>251</v>
      </c>
      <c r="C49">
        <v>1</v>
      </c>
      <c r="D49" t="s">
        <v>282</v>
      </c>
      <c r="E49" s="144">
        <v>3.1625553447185326</v>
      </c>
      <c r="F49" t="s">
        <v>281</v>
      </c>
    </row>
    <row r="50" spans="1:6">
      <c r="A50">
        <v>1</v>
      </c>
      <c r="B50" s="106" t="s">
        <v>252</v>
      </c>
      <c r="C50">
        <v>1</v>
      </c>
      <c r="D50" t="s">
        <v>282</v>
      </c>
      <c r="E50" s="144">
        <v>4.8875855327468232</v>
      </c>
      <c r="F50" t="s">
        <v>281</v>
      </c>
    </row>
    <row r="51" spans="1:6">
      <c r="A51">
        <v>1</v>
      </c>
      <c r="B51" s="106" t="s">
        <v>253</v>
      </c>
      <c r="C51">
        <v>1</v>
      </c>
      <c r="D51" t="s">
        <v>282</v>
      </c>
      <c r="E51" s="144">
        <v>2.9325513196480939</v>
      </c>
      <c r="F51" t="s">
        <v>281</v>
      </c>
    </row>
    <row r="52" spans="1:6">
      <c r="A52">
        <v>1</v>
      </c>
      <c r="B52" s="106" t="s">
        <v>254</v>
      </c>
      <c r="C52">
        <v>1</v>
      </c>
      <c r="D52" t="s">
        <v>282</v>
      </c>
      <c r="E52" s="144">
        <v>3.707823507601038</v>
      </c>
      <c r="F52" t="s">
        <v>281</v>
      </c>
    </row>
    <row r="53" spans="1:6">
      <c r="A53">
        <v>1</v>
      </c>
      <c r="B53" s="106" t="s">
        <v>255</v>
      </c>
      <c r="C53">
        <v>1</v>
      </c>
      <c r="D53" t="s">
        <v>282</v>
      </c>
      <c r="E53" s="144">
        <v>3.3187309172972252</v>
      </c>
      <c r="F53" t="s">
        <v>281</v>
      </c>
    </row>
    <row r="54" spans="1:6">
      <c r="A54">
        <v>1</v>
      </c>
      <c r="B54" s="106" t="s">
        <v>256</v>
      </c>
      <c r="C54">
        <v>1</v>
      </c>
      <c r="D54" t="s">
        <v>282</v>
      </c>
      <c r="E54" s="144">
        <v>3.9243387489208064</v>
      </c>
      <c r="F54" t="s">
        <v>281</v>
      </c>
    </row>
    <row r="55" spans="1:6">
      <c r="A55">
        <v>1</v>
      </c>
      <c r="B55" s="106" t="s">
        <v>257</v>
      </c>
      <c r="C55">
        <v>1</v>
      </c>
      <c r="D55" t="s">
        <v>282</v>
      </c>
      <c r="E55" s="144">
        <v>3.7335722819593782</v>
      </c>
      <c r="F55" t="s">
        <v>281</v>
      </c>
    </row>
    <row r="56" spans="1:6">
      <c r="A56">
        <v>1</v>
      </c>
      <c r="B56" s="106" t="s">
        <v>258</v>
      </c>
      <c r="C56">
        <v>1</v>
      </c>
      <c r="D56" t="s">
        <v>282</v>
      </c>
      <c r="E56" s="144">
        <v>3.795066413662239</v>
      </c>
      <c r="F56" t="s">
        <v>281</v>
      </c>
    </row>
    <row r="57" spans="1:6">
      <c r="A57">
        <v>1</v>
      </c>
      <c r="B57" s="106" t="s">
        <v>259</v>
      </c>
      <c r="C57">
        <v>1</v>
      </c>
      <c r="D57" t="s">
        <v>282</v>
      </c>
      <c r="E57" s="144">
        <v>3.225806451612903</v>
      </c>
      <c r="F57" t="s">
        <v>281</v>
      </c>
    </row>
    <row r="58" spans="1:6">
      <c r="A58">
        <v>1</v>
      </c>
      <c r="B58" s="106" t="s">
        <v>260</v>
      </c>
      <c r="C58">
        <v>1</v>
      </c>
      <c r="D58" t="s">
        <v>282</v>
      </c>
      <c r="E58" s="144">
        <v>2.9325513196480939</v>
      </c>
      <c r="F58" t="s">
        <v>281</v>
      </c>
    </row>
    <row r="59" spans="1:6">
      <c r="A59">
        <v>1</v>
      </c>
      <c r="B59" s="106" t="s">
        <v>261</v>
      </c>
      <c r="C59">
        <v>1</v>
      </c>
      <c r="D59" t="s">
        <v>282</v>
      </c>
      <c r="E59" s="144">
        <v>2.9868578255675029</v>
      </c>
      <c r="F59" t="s">
        <v>281</v>
      </c>
    </row>
    <row r="60" spans="1:6">
      <c r="A60">
        <v>1</v>
      </c>
      <c r="B60" s="106" t="s">
        <v>262</v>
      </c>
      <c r="C60">
        <v>1</v>
      </c>
      <c r="D60" t="s">
        <v>282</v>
      </c>
      <c r="E60" s="144">
        <v>4.1677085938151199</v>
      </c>
      <c r="F60" t="s">
        <v>281</v>
      </c>
    </row>
    <row r="61" spans="1:6">
      <c r="A61">
        <v>1</v>
      </c>
      <c r="B61" s="106" t="s">
        <v>263</v>
      </c>
      <c r="C61">
        <v>1</v>
      </c>
      <c r="D61" t="s">
        <v>282</v>
      </c>
      <c r="E61" s="144">
        <v>1</v>
      </c>
      <c r="F61" t="s">
        <v>281</v>
      </c>
    </row>
    <row r="62" spans="1:6">
      <c r="A62">
        <v>1</v>
      </c>
      <c r="B62" s="106" t="s">
        <v>264</v>
      </c>
      <c r="C62">
        <v>1</v>
      </c>
      <c r="D62" t="s">
        <v>282</v>
      </c>
      <c r="E62" s="144">
        <v>1</v>
      </c>
      <c r="F62" t="s">
        <v>281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Plate_set-up DNA Plate16s</vt:lpstr>
      <vt:lpstr>Plate_set-up DNA Plate16s r</vt:lpstr>
      <vt:lpstr>16s_barcoding PCR</vt:lpstr>
      <vt:lpstr>sample_pooling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Marly Erazo</dc:creator>
  <cp:keywords/>
  <dc:description/>
  <cp:lastModifiedBy>marly erazo</cp:lastModifiedBy>
  <cp:lastPrinted>2024-03-01T12:50:57Z</cp:lastPrinted>
  <dcterms:created xsi:type="dcterms:W3CDTF">2023-11-23T09:16:01Z</dcterms:created>
  <dcterms:modified xsi:type="dcterms:W3CDTF">2024-11-28T12:01:34Z</dcterms:modified>
  <cp:category/>
</cp:coreProperties>
</file>