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365ta\Dropbox\Time series\BDTW Paper\Website\"/>
    </mc:Choice>
  </mc:AlternateContent>
  <bookViews>
    <workbookView xWindow="0" yWindow="0" windowWidth="28800" windowHeight="13020" firstSheet="5" activeTab="9"/>
  </bookViews>
  <sheets>
    <sheet name="CS1" sheetId="26" r:id="rId1"/>
    <sheet name="CS2" sheetId="27" r:id="rId2"/>
    <sheet name="Sheet5" sheetId="30" r:id="rId3"/>
    <sheet name="Main data" sheetId="7" r:id="rId4"/>
    <sheet name="Fig1" sheetId="5" r:id="rId5"/>
    <sheet name="Fig2" sheetId="8" r:id="rId6"/>
    <sheet name="APCA-UB-BY_DATASET (2)" sheetId="21" r:id="rId7"/>
    <sheet name="Fig3" sheetId="22" r:id="rId8"/>
    <sheet name="lOWER BOUNDS" sheetId="11" state="hidden" r:id="rId9"/>
    <sheet name="lOWER BOUNDS (speed-up)" sheetId="24" r:id="rId10"/>
    <sheet name="Sheet8" sheetId="29" state="hidden" r:id="rId11"/>
    <sheet name="Fig4" sheetId="10" r:id="rId12"/>
    <sheet name="Block_Class_SoFar" sheetId="1" state="hidden" r:id="rId13"/>
    <sheet name="Block_Class_SoFar (2)" sheetId="2" state="hidden" r:id="rId14"/>
    <sheet name="Sheet3" sheetId="6" state="hidden" r:id="rId15"/>
    <sheet name="Sheet1" sheetId="3" state="hidden" r:id="rId16"/>
    <sheet name="Sheet2" sheetId="4" state="hidden" r:id="rId17"/>
    <sheet name="Sheet4" sheetId="9" state="hidden" r:id="rId18"/>
    <sheet name="UB Prunning" sheetId="12" r:id="rId19"/>
    <sheet name="Sheet7" sheetId="28" state="hidden" r:id="rId20"/>
    <sheet name="Fig5" sheetId="14" r:id="rId21"/>
    <sheet name="UB Prunning result" sheetId="13" state="hidden" r:id="rId22"/>
    <sheet name="Constrained_Check" sheetId="15" r:id="rId23"/>
    <sheet name="Fig6" sheetId="16" state="hidden" r:id="rId24"/>
    <sheet name="Fig7" sheetId="23" state="hidden" r:id="rId25"/>
    <sheet name="APCA-BDTW-CV" sheetId="19" state="hidden" r:id="rId26"/>
  </sheets>
  <definedNames>
    <definedName name="_xlnm._FilterDatabase" localSheetId="25" hidden="1">'APCA-BDTW-CV'!$A$1:$H$83</definedName>
    <definedName name="_xlnm._FilterDatabase" localSheetId="6" hidden="1">'APCA-UB-BY_DATASET (2)'!$A$1:$I$58</definedName>
    <definedName name="_xlnm._FilterDatabase" localSheetId="13" hidden="1">'Block_Class_SoFar (2)'!$A$1:$K$78</definedName>
    <definedName name="_xlnm._FilterDatabase" localSheetId="3" hidden="1">'Main data'!$A$1:$P$89</definedName>
  </definedNames>
  <calcPr calcId="152511"/>
</workbook>
</file>

<file path=xl/calcChain.xml><?xml version="1.0" encoding="utf-8"?>
<calcChain xmlns="http://schemas.openxmlformats.org/spreadsheetml/2006/main">
  <c r="C26" i="24" l="1"/>
  <c r="C29" i="24"/>
  <c r="C28" i="24"/>
  <c r="C27" i="24"/>
  <c r="C30" i="24"/>
  <c r="C25" i="24"/>
  <c r="D26" i="24"/>
  <c r="D29" i="24"/>
  <c r="D28" i="24"/>
  <c r="D27" i="24"/>
  <c r="D30" i="24"/>
  <c r="D25" i="24"/>
  <c r="E26" i="24"/>
  <c r="E29" i="24"/>
  <c r="E28" i="24"/>
  <c r="E27" i="24"/>
  <c r="E30" i="24"/>
  <c r="E25" i="24"/>
  <c r="F26" i="24"/>
  <c r="F29" i="24"/>
  <c r="F28" i="24"/>
  <c r="F27" i="24"/>
  <c r="F30" i="24"/>
  <c r="F25" i="24"/>
  <c r="B27" i="24"/>
  <c r="B25" i="24"/>
  <c r="B26" i="24"/>
  <c r="B28" i="24"/>
  <c r="B30" i="24"/>
  <c r="B29" i="24"/>
  <c r="G1" i="30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3" i="7"/>
  <c r="X4" i="15" l="1"/>
  <c r="X6" i="15"/>
  <c r="X8" i="15"/>
  <c r="X9" i="15"/>
  <c r="X10" i="15"/>
  <c r="X11" i="15"/>
  <c r="X12" i="15"/>
  <c r="X13" i="15"/>
  <c r="X14" i="15"/>
  <c r="X15" i="15"/>
  <c r="X3" i="15"/>
  <c r="D4" i="15"/>
  <c r="F4" i="15"/>
  <c r="D5" i="15"/>
  <c r="F5" i="15"/>
  <c r="D6" i="15"/>
  <c r="F6" i="15"/>
  <c r="D7" i="15"/>
  <c r="F7" i="15"/>
  <c r="D8" i="15"/>
  <c r="F8" i="15"/>
  <c r="D9" i="15"/>
  <c r="F9" i="15"/>
  <c r="D10" i="15"/>
  <c r="F10" i="15"/>
  <c r="D11" i="15"/>
  <c r="F11" i="15"/>
  <c r="D12" i="15"/>
  <c r="F12" i="15"/>
  <c r="D13" i="15"/>
  <c r="F13" i="15"/>
  <c r="D14" i="15"/>
  <c r="F14" i="15"/>
  <c r="D15" i="15"/>
  <c r="F15" i="15"/>
  <c r="D16" i="15"/>
  <c r="F16" i="15"/>
  <c r="D3" i="15"/>
  <c r="F3" i="15"/>
  <c r="M6" i="27"/>
  <c r="L6" i="27"/>
  <c r="K6" i="27"/>
  <c r="M4" i="27"/>
  <c r="L4" i="27"/>
  <c r="K4" i="27"/>
  <c r="K4" i="26"/>
  <c r="J4" i="26"/>
  <c r="I4" i="26"/>
  <c r="E83" i="19" l="1"/>
  <c r="H83" i="19" s="1"/>
  <c r="E82" i="19"/>
  <c r="H82" i="19" s="1"/>
  <c r="E81" i="19"/>
  <c r="H81" i="19" s="1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U22" i="15"/>
  <c r="M22" i="15"/>
  <c r="K22" i="15"/>
  <c r="J22" i="15"/>
  <c r="H22" i="15"/>
  <c r="I22" i="15"/>
  <c r="S22" i="15" s="1"/>
  <c r="G22" i="15"/>
  <c r="T22" i="15" s="1"/>
  <c r="U21" i="15"/>
  <c r="M21" i="15"/>
  <c r="K21" i="15"/>
  <c r="J21" i="15"/>
  <c r="H21" i="15"/>
  <c r="I21" i="15"/>
  <c r="S21" i="15" s="1"/>
  <c r="G21" i="15"/>
  <c r="T21" i="15" s="1"/>
  <c r="U20" i="15"/>
  <c r="M20" i="15"/>
  <c r="K20" i="15"/>
  <c r="J20" i="15"/>
  <c r="H20" i="15"/>
  <c r="I20" i="15"/>
  <c r="S20" i="15" s="1"/>
  <c r="G20" i="15"/>
  <c r="T20" i="15" s="1"/>
  <c r="U19" i="15"/>
  <c r="M19" i="15"/>
  <c r="K19" i="15"/>
  <c r="J19" i="15"/>
  <c r="H19" i="15"/>
  <c r="I19" i="15"/>
  <c r="S19" i="15" s="1"/>
  <c r="G19" i="15"/>
  <c r="T19" i="15" s="1"/>
  <c r="U18" i="15"/>
  <c r="M18" i="15"/>
  <c r="K18" i="15"/>
  <c r="J18" i="15"/>
  <c r="H18" i="15"/>
  <c r="I18" i="15"/>
  <c r="S18" i="15" s="1"/>
  <c r="G18" i="15"/>
  <c r="T18" i="15" s="1"/>
  <c r="U17" i="15"/>
  <c r="M17" i="15"/>
  <c r="K17" i="15"/>
  <c r="J17" i="15"/>
  <c r="H17" i="15"/>
  <c r="I17" i="15"/>
  <c r="S17" i="15" s="1"/>
  <c r="G17" i="15"/>
  <c r="T17" i="15" s="1"/>
  <c r="M16" i="15"/>
  <c r="E16" i="15" s="1"/>
  <c r="K16" i="15"/>
  <c r="C16" i="15" s="1"/>
  <c r="I16" i="15"/>
  <c r="G16" i="15"/>
  <c r="U15" i="15"/>
  <c r="M15" i="15"/>
  <c r="E15" i="15" s="1"/>
  <c r="K15" i="15"/>
  <c r="C15" i="15" s="1"/>
  <c r="J15" i="15"/>
  <c r="H15" i="15"/>
  <c r="I15" i="15"/>
  <c r="G15" i="15"/>
  <c r="W15" i="15" s="1"/>
  <c r="U14" i="15"/>
  <c r="M14" i="15"/>
  <c r="E14" i="15" s="1"/>
  <c r="K14" i="15"/>
  <c r="C14" i="15" s="1"/>
  <c r="J14" i="15"/>
  <c r="H14" i="15"/>
  <c r="I14" i="15"/>
  <c r="G14" i="15"/>
  <c r="U13" i="15"/>
  <c r="M13" i="15"/>
  <c r="E13" i="15" s="1"/>
  <c r="K13" i="15"/>
  <c r="C13" i="15" s="1"/>
  <c r="J13" i="15"/>
  <c r="H13" i="15"/>
  <c r="I13" i="15"/>
  <c r="G13" i="15"/>
  <c r="U12" i="15"/>
  <c r="M12" i="15"/>
  <c r="E12" i="15" s="1"/>
  <c r="K12" i="15"/>
  <c r="C12" i="15" s="1"/>
  <c r="J12" i="15"/>
  <c r="H12" i="15"/>
  <c r="I12" i="15"/>
  <c r="G12" i="15"/>
  <c r="U11" i="15"/>
  <c r="M11" i="15"/>
  <c r="E11" i="15" s="1"/>
  <c r="K11" i="15"/>
  <c r="C11" i="15" s="1"/>
  <c r="J11" i="15"/>
  <c r="H11" i="15"/>
  <c r="I11" i="15"/>
  <c r="G11" i="15"/>
  <c r="U10" i="15"/>
  <c r="M10" i="15"/>
  <c r="E10" i="15" s="1"/>
  <c r="K10" i="15"/>
  <c r="C10" i="15" s="1"/>
  <c r="J10" i="15"/>
  <c r="H10" i="15"/>
  <c r="I10" i="15"/>
  <c r="G10" i="15"/>
  <c r="U9" i="15"/>
  <c r="M9" i="15"/>
  <c r="E9" i="15" s="1"/>
  <c r="K9" i="15"/>
  <c r="C9" i="15" s="1"/>
  <c r="J9" i="15"/>
  <c r="H9" i="15"/>
  <c r="I9" i="15"/>
  <c r="G9" i="15"/>
  <c r="U8" i="15"/>
  <c r="M8" i="15"/>
  <c r="E8" i="15" s="1"/>
  <c r="K8" i="15"/>
  <c r="C8" i="15" s="1"/>
  <c r="J8" i="15"/>
  <c r="H8" i="15"/>
  <c r="I8" i="15"/>
  <c r="G8" i="15"/>
  <c r="M7" i="15"/>
  <c r="E7" i="15" s="1"/>
  <c r="K7" i="15"/>
  <c r="C7" i="15" s="1"/>
  <c r="I7" i="15"/>
  <c r="G7" i="15"/>
  <c r="U6" i="15"/>
  <c r="M6" i="15"/>
  <c r="E6" i="15" s="1"/>
  <c r="K6" i="15"/>
  <c r="C6" i="15" s="1"/>
  <c r="J6" i="15"/>
  <c r="H6" i="15"/>
  <c r="I6" i="15"/>
  <c r="G6" i="15"/>
  <c r="M5" i="15"/>
  <c r="E5" i="15" s="1"/>
  <c r="K5" i="15"/>
  <c r="C5" i="15" s="1"/>
  <c r="I5" i="15"/>
  <c r="G5" i="15"/>
  <c r="U4" i="15"/>
  <c r="M4" i="15"/>
  <c r="E4" i="15" s="1"/>
  <c r="K4" i="15"/>
  <c r="C4" i="15" s="1"/>
  <c r="J4" i="15"/>
  <c r="H4" i="15"/>
  <c r="I4" i="15"/>
  <c r="G4" i="15"/>
  <c r="U3" i="15"/>
  <c r="M3" i="15"/>
  <c r="E3" i="15" s="1"/>
  <c r="K3" i="15"/>
  <c r="C3" i="15" s="1"/>
  <c r="J3" i="15"/>
  <c r="H3" i="15"/>
  <c r="I3" i="15"/>
  <c r="G3" i="15"/>
  <c r="R18" i="13"/>
  <c r="P18" i="13"/>
  <c r="N18" i="13"/>
  <c r="L18" i="13"/>
  <c r="J18" i="13"/>
  <c r="H18" i="13"/>
  <c r="F18" i="13"/>
  <c r="D18" i="13"/>
  <c r="B18" i="13"/>
  <c r="R17" i="13"/>
  <c r="P17" i="13"/>
  <c r="N17" i="13"/>
  <c r="L17" i="13"/>
  <c r="J17" i="13"/>
  <c r="H17" i="13"/>
  <c r="F17" i="13"/>
  <c r="D17" i="13"/>
  <c r="B17" i="13"/>
  <c r="R16" i="13"/>
  <c r="P16" i="13"/>
  <c r="N16" i="13"/>
  <c r="L16" i="13"/>
  <c r="J16" i="13"/>
  <c r="H16" i="13"/>
  <c r="F16" i="13"/>
  <c r="D16" i="13"/>
  <c r="B16" i="13"/>
  <c r="R15" i="13"/>
  <c r="P15" i="13"/>
  <c r="N15" i="13"/>
  <c r="L15" i="13"/>
  <c r="J15" i="13"/>
  <c r="H15" i="13"/>
  <c r="F15" i="13"/>
  <c r="D15" i="13"/>
  <c r="B15" i="13"/>
  <c r="R14" i="13"/>
  <c r="P14" i="13"/>
  <c r="N14" i="13"/>
  <c r="L14" i="13"/>
  <c r="J14" i="13"/>
  <c r="H14" i="13"/>
  <c r="F14" i="13"/>
  <c r="D14" i="13"/>
  <c r="B14" i="13"/>
  <c r="R11" i="13"/>
  <c r="P11" i="13"/>
  <c r="N11" i="13"/>
  <c r="L11" i="13"/>
  <c r="J11" i="13"/>
  <c r="H11" i="13"/>
  <c r="F11" i="13"/>
  <c r="D11" i="13"/>
  <c r="B11" i="13"/>
  <c r="R10" i="13"/>
  <c r="P10" i="13"/>
  <c r="N10" i="13"/>
  <c r="L10" i="13"/>
  <c r="J10" i="13"/>
  <c r="H10" i="13"/>
  <c r="F10" i="13"/>
  <c r="D10" i="13"/>
  <c r="B10" i="13"/>
  <c r="R9" i="13"/>
  <c r="P9" i="13"/>
  <c r="N9" i="13"/>
  <c r="L9" i="13"/>
  <c r="J9" i="13"/>
  <c r="H9" i="13"/>
  <c r="F9" i="13"/>
  <c r="D9" i="13"/>
  <c r="B9" i="13"/>
  <c r="R8" i="13"/>
  <c r="P8" i="13"/>
  <c r="N8" i="13"/>
  <c r="L8" i="13"/>
  <c r="J8" i="13"/>
  <c r="H8" i="13"/>
  <c r="F8" i="13"/>
  <c r="D8" i="13"/>
  <c r="B8" i="13"/>
  <c r="R6" i="13"/>
  <c r="P6" i="13"/>
  <c r="N6" i="13"/>
  <c r="L6" i="13"/>
  <c r="J6" i="13"/>
  <c r="H6" i="13"/>
  <c r="F6" i="13"/>
  <c r="D6" i="13"/>
  <c r="B6" i="13"/>
  <c r="R5" i="13"/>
  <c r="P5" i="13"/>
  <c r="N5" i="13"/>
  <c r="L5" i="13"/>
  <c r="J5" i="13"/>
  <c r="H5" i="13"/>
  <c r="F5" i="13"/>
  <c r="D5" i="13"/>
  <c r="B5" i="13"/>
  <c r="R4" i="13"/>
  <c r="P4" i="13"/>
  <c r="N4" i="13"/>
  <c r="L4" i="13"/>
  <c r="J4" i="13"/>
  <c r="H4" i="13"/>
  <c r="F4" i="13"/>
  <c r="D4" i="13"/>
  <c r="B4" i="13"/>
  <c r="R3" i="13"/>
  <c r="P3" i="13"/>
  <c r="N3" i="13"/>
  <c r="L3" i="13"/>
  <c r="J3" i="13"/>
  <c r="H3" i="13"/>
  <c r="F3" i="13"/>
  <c r="D3" i="13"/>
  <c r="B3" i="13"/>
  <c r="I17" i="9"/>
  <c r="I16" i="9"/>
  <c r="I15" i="9"/>
  <c r="I14" i="9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I41" i="2"/>
  <c r="H41" i="2"/>
  <c r="G41" i="2"/>
  <c r="O40" i="2"/>
  <c r="I40" i="2"/>
  <c r="H40" i="2"/>
  <c r="G40" i="2"/>
  <c r="O39" i="2"/>
  <c r="I39" i="2"/>
  <c r="H39" i="2"/>
  <c r="G39" i="2"/>
  <c r="O38" i="2"/>
  <c r="I38" i="2"/>
  <c r="H38" i="2"/>
  <c r="G38" i="2"/>
  <c r="O37" i="2"/>
  <c r="I37" i="2"/>
  <c r="H37" i="2"/>
  <c r="G37" i="2"/>
  <c r="O36" i="2"/>
  <c r="I36" i="2"/>
  <c r="H36" i="2"/>
  <c r="G36" i="2"/>
  <c r="O35" i="2"/>
  <c r="I35" i="2"/>
  <c r="H35" i="2"/>
  <c r="G35" i="2"/>
  <c r="O34" i="2"/>
  <c r="I34" i="2"/>
  <c r="H34" i="2"/>
  <c r="G34" i="2"/>
  <c r="O33" i="2"/>
  <c r="I33" i="2"/>
  <c r="H33" i="2"/>
  <c r="G33" i="2"/>
  <c r="O32" i="2"/>
  <c r="I32" i="2"/>
  <c r="H32" i="2"/>
  <c r="G32" i="2"/>
  <c r="O31" i="2"/>
  <c r="I31" i="2"/>
  <c r="H31" i="2"/>
  <c r="G31" i="2"/>
  <c r="O30" i="2"/>
  <c r="I30" i="2"/>
  <c r="H30" i="2"/>
  <c r="G30" i="2"/>
  <c r="O29" i="2"/>
  <c r="I29" i="2"/>
  <c r="H29" i="2"/>
  <c r="G29" i="2"/>
  <c r="O28" i="2"/>
  <c r="I28" i="2"/>
  <c r="H28" i="2"/>
  <c r="G28" i="2"/>
  <c r="O27" i="2"/>
  <c r="I27" i="2"/>
  <c r="H27" i="2"/>
  <c r="G27" i="2"/>
  <c r="O26" i="2"/>
  <c r="I26" i="2"/>
  <c r="H26" i="2"/>
  <c r="G26" i="2"/>
  <c r="O25" i="2"/>
  <c r="I25" i="2"/>
  <c r="H25" i="2"/>
  <c r="G25" i="2"/>
  <c r="O24" i="2"/>
  <c r="I24" i="2"/>
  <c r="H24" i="2"/>
  <c r="G24" i="2"/>
  <c r="O23" i="2"/>
  <c r="I23" i="2"/>
  <c r="H23" i="2"/>
  <c r="G23" i="2"/>
  <c r="O22" i="2"/>
  <c r="I22" i="2"/>
  <c r="H22" i="2"/>
  <c r="G22" i="2"/>
  <c r="O21" i="2"/>
  <c r="I21" i="2"/>
  <c r="H21" i="2"/>
  <c r="G21" i="2"/>
  <c r="O20" i="2"/>
  <c r="I20" i="2"/>
  <c r="H20" i="2"/>
  <c r="G20" i="2"/>
  <c r="O19" i="2"/>
  <c r="I19" i="2"/>
  <c r="H19" i="2"/>
  <c r="G19" i="2"/>
  <c r="O18" i="2"/>
  <c r="I18" i="2"/>
  <c r="H18" i="2"/>
  <c r="G18" i="2"/>
  <c r="O17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O12" i="2"/>
  <c r="I12" i="2"/>
  <c r="H12" i="2"/>
  <c r="G12" i="2"/>
  <c r="O11" i="2"/>
  <c r="I11" i="2"/>
  <c r="H11" i="2"/>
  <c r="G11" i="2"/>
  <c r="O10" i="2"/>
  <c r="I10" i="2"/>
  <c r="H10" i="2"/>
  <c r="G10" i="2"/>
  <c r="O9" i="2"/>
  <c r="I9" i="2"/>
  <c r="H9" i="2"/>
  <c r="G9" i="2"/>
  <c r="O8" i="2"/>
  <c r="I8" i="2"/>
  <c r="H8" i="2"/>
  <c r="G8" i="2"/>
  <c r="O7" i="2"/>
  <c r="I7" i="2"/>
  <c r="H7" i="2"/>
  <c r="G7" i="2"/>
  <c r="O6" i="2"/>
  <c r="I6" i="2"/>
  <c r="H6" i="2"/>
  <c r="G6" i="2"/>
  <c r="O5" i="2"/>
  <c r="I5" i="2"/>
  <c r="H5" i="2"/>
  <c r="G5" i="2"/>
  <c r="O4" i="2"/>
  <c r="I4" i="2"/>
  <c r="H4" i="2"/>
  <c r="G4" i="2"/>
  <c r="O3" i="2"/>
  <c r="I3" i="2"/>
  <c r="H3" i="2"/>
  <c r="G3" i="2"/>
  <c r="O2" i="2"/>
  <c r="O1" i="2"/>
  <c r="F7" i="1"/>
  <c r="F6" i="1"/>
  <c r="F5" i="1"/>
  <c r="F4" i="1"/>
  <c r="F3" i="1"/>
  <c r="I21" i="24"/>
  <c r="E21" i="24" s="1"/>
  <c r="I20" i="24"/>
  <c r="E20" i="24" s="1"/>
  <c r="I19" i="24"/>
  <c r="D19" i="24" s="1"/>
  <c r="I18" i="24"/>
  <c r="E18" i="24" s="1"/>
  <c r="I17" i="24"/>
  <c r="E17" i="24" s="1"/>
  <c r="I16" i="24"/>
  <c r="E16" i="24" s="1"/>
  <c r="I15" i="24"/>
  <c r="E15" i="24" s="1"/>
  <c r="I14" i="24"/>
  <c r="D14" i="24" s="1"/>
  <c r="E14" i="24"/>
  <c r="C14" i="24"/>
  <c r="I13" i="24"/>
  <c r="E13" i="24" s="1"/>
  <c r="I12" i="24"/>
  <c r="E12" i="24" s="1"/>
  <c r="I11" i="24"/>
  <c r="E11" i="24" s="1"/>
  <c r="I10" i="24"/>
  <c r="D10" i="24" s="1"/>
  <c r="I9" i="24"/>
  <c r="E9" i="24" s="1"/>
  <c r="L8" i="24"/>
  <c r="E8" i="24" s="1"/>
  <c r="L7" i="24"/>
  <c r="E7" i="24" s="1"/>
  <c r="L6" i="24"/>
  <c r="E6" i="24" s="1"/>
  <c r="L5" i="24"/>
  <c r="E5" i="24" s="1"/>
  <c r="L4" i="24"/>
  <c r="E4" i="24" s="1"/>
  <c r="L3" i="24"/>
  <c r="E2" i="24"/>
  <c r="D2" i="24"/>
  <c r="C2" i="24"/>
  <c r="I20" i="11"/>
  <c r="C20" i="11" s="1"/>
  <c r="I19" i="11"/>
  <c r="C19" i="11" s="1"/>
  <c r="I18" i="11"/>
  <c r="D18" i="11" s="1"/>
  <c r="I17" i="11"/>
  <c r="D17" i="11" s="1"/>
  <c r="B17" i="11"/>
  <c r="I16" i="11"/>
  <c r="D16" i="11" s="1"/>
  <c r="I15" i="11"/>
  <c r="C15" i="11" s="1"/>
  <c r="I14" i="11"/>
  <c r="D14" i="11" s="1"/>
  <c r="I13" i="11"/>
  <c r="D13" i="11" s="1"/>
  <c r="I12" i="11"/>
  <c r="D12" i="11" s="1"/>
  <c r="I11" i="11"/>
  <c r="C11" i="11" s="1"/>
  <c r="I10" i="11"/>
  <c r="D10" i="11" s="1"/>
  <c r="E10" i="11"/>
  <c r="I9" i="11"/>
  <c r="D9" i="11" s="1"/>
  <c r="I8" i="11"/>
  <c r="D8" i="11" s="1"/>
  <c r="I7" i="11"/>
  <c r="C7" i="11" s="1"/>
  <c r="I6" i="11"/>
  <c r="D6" i="11" s="1"/>
  <c r="I5" i="11"/>
  <c r="D5" i="11" s="1"/>
  <c r="I4" i="11"/>
  <c r="D4" i="11" s="1"/>
  <c r="I3" i="11"/>
  <c r="C3" i="11" s="1"/>
  <c r="I2" i="11"/>
  <c r="D2" i="11" s="1"/>
  <c r="D1" i="11"/>
  <c r="C1" i="11"/>
  <c r="B1" i="11"/>
  <c r="I76" i="21"/>
  <c r="H76" i="21"/>
  <c r="G76" i="21"/>
  <c r="I75" i="21"/>
  <c r="H75" i="21"/>
  <c r="G75" i="21"/>
  <c r="I74" i="21"/>
  <c r="H74" i="21"/>
  <c r="G74" i="21"/>
  <c r="I73" i="21"/>
  <c r="H73" i="21"/>
  <c r="G73" i="21"/>
  <c r="I72" i="21"/>
  <c r="H72" i="21"/>
  <c r="G72" i="21"/>
  <c r="I71" i="21"/>
  <c r="H71" i="21"/>
  <c r="G71" i="21"/>
  <c r="I70" i="21"/>
  <c r="H70" i="21"/>
  <c r="G70" i="21"/>
  <c r="I69" i="21"/>
  <c r="H69" i="21"/>
  <c r="G69" i="21"/>
  <c r="I68" i="21"/>
  <c r="H68" i="21"/>
  <c r="G68" i="21"/>
  <c r="I67" i="21"/>
  <c r="H67" i="21"/>
  <c r="G67" i="21"/>
  <c r="I66" i="21"/>
  <c r="H66" i="21"/>
  <c r="G66" i="21"/>
  <c r="I65" i="21"/>
  <c r="H65" i="21"/>
  <c r="G65" i="21"/>
  <c r="I64" i="21"/>
  <c r="H64" i="21"/>
  <c r="G64" i="21"/>
  <c r="I63" i="21"/>
  <c r="H63" i="21"/>
  <c r="G63" i="21"/>
  <c r="I62" i="21"/>
  <c r="H62" i="21"/>
  <c r="G62" i="21"/>
  <c r="I61" i="21"/>
  <c r="H61" i="21"/>
  <c r="G61" i="21"/>
  <c r="I60" i="21"/>
  <c r="H60" i="21"/>
  <c r="G60" i="21"/>
  <c r="I59" i="21"/>
  <c r="H59" i="21"/>
  <c r="G59" i="21"/>
  <c r="I58" i="21"/>
  <c r="H58" i="21"/>
  <c r="G58" i="21"/>
  <c r="I57" i="21"/>
  <c r="H57" i="21"/>
  <c r="G57" i="21"/>
  <c r="I56" i="21"/>
  <c r="H56" i="21"/>
  <c r="G56" i="21"/>
  <c r="I55" i="21"/>
  <c r="H55" i="21"/>
  <c r="G55" i="21"/>
  <c r="I54" i="21"/>
  <c r="H54" i="21"/>
  <c r="G54" i="21"/>
  <c r="I53" i="21"/>
  <c r="H53" i="21"/>
  <c r="G53" i="21"/>
  <c r="I52" i="21"/>
  <c r="H52" i="21"/>
  <c r="G52" i="21"/>
  <c r="I51" i="21"/>
  <c r="H51" i="21"/>
  <c r="G51" i="21"/>
  <c r="I50" i="21"/>
  <c r="H50" i="21"/>
  <c r="G50" i="21"/>
  <c r="I49" i="21"/>
  <c r="H49" i="21"/>
  <c r="G49" i="21"/>
  <c r="I48" i="21"/>
  <c r="H48" i="21"/>
  <c r="G48" i="21"/>
  <c r="I47" i="21"/>
  <c r="H47" i="21"/>
  <c r="G47" i="21"/>
  <c r="I46" i="21"/>
  <c r="H46" i="21"/>
  <c r="G46" i="21"/>
  <c r="I45" i="21"/>
  <c r="H45" i="21"/>
  <c r="G45" i="21"/>
  <c r="I44" i="21"/>
  <c r="H44" i="21"/>
  <c r="G44" i="21"/>
  <c r="I43" i="21"/>
  <c r="H43" i="21"/>
  <c r="G43" i="21"/>
  <c r="I42" i="21"/>
  <c r="H42" i="21"/>
  <c r="G42" i="21"/>
  <c r="I41" i="21"/>
  <c r="H41" i="21"/>
  <c r="G41" i="21"/>
  <c r="I40" i="21"/>
  <c r="H40" i="21"/>
  <c r="G40" i="21"/>
  <c r="I39" i="21"/>
  <c r="H39" i="21"/>
  <c r="G39" i="21"/>
  <c r="I38" i="21"/>
  <c r="H38" i="21"/>
  <c r="G38" i="21"/>
  <c r="I37" i="21"/>
  <c r="H37" i="21"/>
  <c r="G37" i="21"/>
  <c r="I36" i="21"/>
  <c r="H36" i="21"/>
  <c r="G36" i="21"/>
  <c r="I35" i="21"/>
  <c r="H35" i="21"/>
  <c r="G35" i="21"/>
  <c r="I34" i="21"/>
  <c r="H34" i="21"/>
  <c r="G34" i="21"/>
  <c r="I33" i="21"/>
  <c r="H33" i="21"/>
  <c r="G33" i="21"/>
  <c r="I32" i="21"/>
  <c r="H32" i="21"/>
  <c r="G32" i="21"/>
  <c r="I31" i="21"/>
  <c r="H31" i="21"/>
  <c r="G31" i="21"/>
  <c r="I30" i="21"/>
  <c r="H30" i="21"/>
  <c r="G30" i="21"/>
  <c r="I29" i="21"/>
  <c r="H29" i="21"/>
  <c r="G29" i="21"/>
  <c r="I28" i="21"/>
  <c r="H28" i="21"/>
  <c r="G28" i="21"/>
  <c r="I27" i="21"/>
  <c r="H27" i="21"/>
  <c r="G27" i="21"/>
  <c r="I26" i="21"/>
  <c r="H26" i="21"/>
  <c r="G26" i="21"/>
  <c r="I25" i="21"/>
  <c r="H25" i="21"/>
  <c r="G25" i="21"/>
  <c r="I24" i="21"/>
  <c r="H24" i="21"/>
  <c r="G24" i="21"/>
  <c r="I23" i="21"/>
  <c r="H23" i="21"/>
  <c r="G23" i="21"/>
  <c r="I22" i="21"/>
  <c r="H22" i="21"/>
  <c r="G22" i="21"/>
  <c r="I21" i="21"/>
  <c r="H21" i="21"/>
  <c r="G21" i="21"/>
  <c r="I20" i="21"/>
  <c r="H20" i="21"/>
  <c r="G20" i="21"/>
  <c r="I19" i="21"/>
  <c r="H19" i="21"/>
  <c r="G19" i="21"/>
  <c r="I18" i="21"/>
  <c r="H18" i="21"/>
  <c r="G18" i="21"/>
  <c r="I17" i="21"/>
  <c r="H17" i="21"/>
  <c r="G17" i="21"/>
  <c r="I16" i="21"/>
  <c r="H16" i="21"/>
  <c r="G16" i="21"/>
  <c r="I15" i="21"/>
  <c r="H15" i="21"/>
  <c r="G15" i="21"/>
  <c r="I14" i="21"/>
  <c r="H14" i="21"/>
  <c r="G14" i="21"/>
  <c r="I13" i="21"/>
  <c r="H13" i="21"/>
  <c r="G13" i="21"/>
  <c r="I12" i="21"/>
  <c r="H12" i="21"/>
  <c r="G12" i="21"/>
  <c r="I11" i="21"/>
  <c r="H11" i="21"/>
  <c r="G11" i="21"/>
  <c r="I10" i="21"/>
  <c r="H10" i="21"/>
  <c r="G10" i="21"/>
  <c r="I9" i="21"/>
  <c r="H9" i="21"/>
  <c r="G9" i="21"/>
  <c r="I8" i="21"/>
  <c r="H8" i="21"/>
  <c r="G8" i="21"/>
  <c r="I7" i="21"/>
  <c r="H7" i="21"/>
  <c r="G7" i="21"/>
  <c r="I6" i="21"/>
  <c r="H6" i="21"/>
  <c r="G6" i="21"/>
  <c r="I5" i="21"/>
  <c r="H5" i="21"/>
  <c r="G5" i="21"/>
  <c r="I4" i="21"/>
  <c r="H4" i="21"/>
  <c r="G4" i="21"/>
  <c r="I3" i="21"/>
  <c r="H3" i="21"/>
  <c r="G3" i="21"/>
  <c r="I2" i="21"/>
  <c r="H2" i="21"/>
  <c r="G2" i="21"/>
  <c r="I1" i="21"/>
  <c r="H1" i="21"/>
  <c r="G1" i="21"/>
  <c r="H89" i="7"/>
  <c r="G82" i="19" s="1"/>
  <c r="G89" i="7"/>
  <c r="I89" i="7" s="1"/>
  <c r="H88" i="7"/>
  <c r="G81" i="19" s="1"/>
  <c r="G88" i="7"/>
  <c r="I88" i="7" s="1"/>
  <c r="H87" i="7"/>
  <c r="G80" i="19" s="1"/>
  <c r="G87" i="7"/>
  <c r="I87" i="7" s="1"/>
  <c r="H86" i="7"/>
  <c r="G36" i="19" s="1"/>
  <c r="G86" i="7"/>
  <c r="I86" i="7" s="1"/>
  <c r="H85" i="7"/>
  <c r="G19" i="19" s="1"/>
  <c r="G85" i="7"/>
  <c r="I85" i="7" s="1"/>
  <c r="O84" i="7"/>
  <c r="H84" i="7"/>
  <c r="G24" i="19" s="1"/>
  <c r="G84" i="7"/>
  <c r="I84" i="7" s="1"/>
  <c r="H83" i="7"/>
  <c r="G53" i="19" s="1"/>
  <c r="G83" i="7"/>
  <c r="I83" i="7" s="1"/>
  <c r="H82" i="7"/>
  <c r="G76" i="19" s="1"/>
  <c r="G82" i="7"/>
  <c r="I82" i="7" s="1"/>
  <c r="O81" i="7"/>
  <c r="H81" i="7"/>
  <c r="G70" i="19" s="1"/>
  <c r="G81" i="7"/>
  <c r="I81" i="7" s="1"/>
  <c r="H80" i="7"/>
  <c r="G65" i="19" s="1"/>
  <c r="G80" i="7"/>
  <c r="I80" i="7" s="1"/>
  <c r="H79" i="7"/>
  <c r="G25" i="19" s="1"/>
  <c r="G79" i="7"/>
  <c r="I79" i="7" s="1"/>
  <c r="O78" i="7"/>
  <c r="H78" i="7"/>
  <c r="G11" i="19" s="1"/>
  <c r="G78" i="7"/>
  <c r="I78" i="7" s="1"/>
  <c r="H77" i="7"/>
  <c r="G41" i="19" s="1"/>
  <c r="G77" i="7"/>
  <c r="I77" i="7" s="1"/>
  <c r="H76" i="7"/>
  <c r="G72" i="19" s="1"/>
  <c r="G76" i="7"/>
  <c r="I76" i="7" s="1"/>
  <c r="O75" i="7"/>
  <c r="H75" i="7"/>
  <c r="G71" i="19" s="1"/>
  <c r="G75" i="7"/>
  <c r="I75" i="7" s="1"/>
  <c r="H74" i="7"/>
  <c r="G2" i="19" s="1"/>
  <c r="G74" i="7"/>
  <c r="I74" i="7" s="1"/>
  <c r="O73" i="7"/>
  <c r="H73" i="7"/>
  <c r="G44" i="19" s="1"/>
  <c r="G73" i="7"/>
  <c r="I73" i="7" s="1"/>
  <c r="H72" i="7"/>
  <c r="G5" i="19" s="1"/>
  <c r="G72" i="7"/>
  <c r="I72" i="7" s="1"/>
  <c r="H71" i="7"/>
  <c r="G28" i="19" s="1"/>
  <c r="G71" i="7"/>
  <c r="I71" i="7" s="1"/>
  <c r="O70" i="7"/>
  <c r="H70" i="7"/>
  <c r="G78" i="19" s="1"/>
  <c r="G70" i="7"/>
  <c r="I70" i="7" s="1"/>
  <c r="H69" i="7"/>
  <c r="G42" i="19" s="1"/>
  <c r="G69" i="7"/>
  <c r="I69" i="7" s="1"/>
  <c r="H68" i="7"/>
  <c r="G32" i="19" s="1"/>
  <c r="G68" i="7"/>
  <c r="I68" i="7" s="1"/>
  <c r="O67" i="7"/>
  <c r="H67" i="7"/>
  <c r="G73" i="19" s="1"/>
  <c r="G67" i="7"/>
  <c r="I67" i="7" s="1"/>
  <c r="H66" i="7"/>
  <c r="G34" i="19" s="1"/>
  <c r="G66" i="7"/>
  <c r="I66" i="7" s="1"/>
  <c r="O65" i="7"/>
  <c r="H65" i="7"/>
  <c r="G29" i="19" s="1"/>
  <c r="G65" i="7"/>
  <c r="I65" i="7" s="1"/>
  <c r="H64" i="7"/>
  <c r="G12" i="19" s="1"/>
  <c r="G64" i="7"/>
  <c r="I64" i="7" s="1"/>
  <c r="H63" i="7"/>
  <c r="G45" i="19" s="1"/>
  <c r="G63" i="7"/>
  <c r="I63" i="7" s="1"/>
  <c r="O62" i="7"/>
  <c r="H62" i="7"/>
  <c r="G63" i="19" s="1"/>
  <c r="G62" i="7"/>
  <c r="I62" i="7" s="1"/>
  <c r="H61" i="7"/>
  <c r="G27" i="19" s="1"/>
  <c r="G61" i="7"/>
  <c r="I61" i="7" s="1"/>
  <c r="H60" i="7"/>
  <c r="G64" i="19" s="1"/>
  <c r="G60" i="7"/>
  <c r="I60" i="7" s="1"/>
  <c r="O59" i="7"/>
  <c r="H59" i="7"/>
  <c r="G39" i="19" s="1"/>
  <c r="G59" i="7"/>
  <c r="I59" i="7" s="1"/>
  <c r="H58" i="7"/>
  <c r="G14" i="19" s="1"/>
  <c r="G58" i="7"/>
  <c r="I58" i="7" s="1"/>
  <c r="O57" i="7"/>
  <c r="H57" i="7"/>
  <c r="G46" i="19" s="1"/>
  <c r="G57" i="7"/>
  <c r="I57" i="7" s="1"/>
  <c r="H56" i="7"/>
  <c r="G52" i="19" s="1"/>
  <c r="G56" i="7"/>
  <c r="I56" i="7" s="1"/>
  <c r="H55" i="7"/>
  <c r="G75" i="19" s="1"/>
  <c r="G55" i="7"/>
  <c r="I55" i="7" s="1"/>
  <c r="O54" i="7"/>
  <c r="H54" i="7"/>
  <c r="G49" i="19" s="1"/>
  <c r="G54" i="7"/>
  <c r="I54" i="7" s="1"/>
  <c r="H53" i="7"/>
  <c r="G53" i="7"/>
  <c r="I53" i="7" s="1"/>
  <c r="H52" i="7"/>
  <c r="G67" i="19" s="1"/>
  <c r="G52" i="7"/>
  <c r="I52" i="7" s="1"/>
  <c r="O51" i="7"/>
  <c r="H51" i="7"/>
  <c r="G9" i="19" s="1"/>
  <c r="G51" i="7"/>
  <c r="I51" i="7" s="1"/>
  <c r="H50" i="7"/>
  <c r="G50" i="7"/>
  <c r="I50" i="7" s="1"/>
  <c r="O49" i="7"/>
  <c r="H49" i="7"/>
  <c r="G18" i="19" s="1"/>
  <c r="G49" i="7"/>
  <c r="I49" i="7" s="1"/>
  <c r="H48" i="7"/>
  <c r="G37" i="19" s="1"/>
  <c r="G48" i="7"/>
  <c r="I48" i="7" s="1"/>
  <c r="H47" i="7"/>
  <c r="G47" i="7"/>
  <c r="I47" i="7" s="1"/>
  <c r="O46" i="7"/>
  <c r="H46" i="7"/>
  <c r="G77" i="19" s="1"/>
  <c r="G46" i="7"/>
  <c r="I46" i="7" s="1"/>
  <c r="H45" i="7"/>
  <c r="G3" i="19" s="1"/>
  <c r="G45" i="7"/>
  <c r="I45" i="7" s="1"/>
  <c r="H44" i="7"/>
  <c r="G31" i="19" s="1"/>
  <c r="G44" i="7"/>
  <c r="I44" i="7" s="1"/>
  <c r="H43" i="7"/>
  <c r="G13" i="19" s="1"/>
  <c r="G43" i="7"/>
  <c r="I43" i="7" s="1"/>
  <c r="O42" i="7"/>
  <c r="H42" i="7"/>
  <c r="G69" i="19" s="1"/>
  <c r="G42" i="7"/>
  <c r="I42" i="7" s="1"/>
  <c r="O41" i="7"/>
  <c r="H41" i="7"/>
  <c r="G68" i="19" s="1"/>
  <c r="G41" i="7"/>
  <c r="I41" i="7" s="1"/>
  <c r="O40" i="7"/>
  <c r="H40" i="7"/>
  <c r="G57" i="19" s="1"/>
  <c r="G40" i="7"/>
  <c r="I40" i="7" s="1"/>
  <c r="O39" i="7"/>
  <c r="H39" i="7"/>
  <c r="G26" i="19" s="1"/>
  <c r="G39" i="7"/>
  <c r="I39" i="7" s="1"/>
  <c r="O38" i="7"/>
  <c r="H38" i="7"/>
  <c r="G6" i="19" s="1"/>
  <c r="G38" i="7"/>
  <c r="I38" i="7" s="1"/>
  <c r="O37" i="7"/>
  <c r="H37" i="7"/>
  <c r="G4" i="19" s="1"/>
  <c r="G37" i="7"/>
  <c r="I37" i="7" s="1"/>
  <c r="O36" i="7"/>
  <c r="H36" i="7"/>
  <c r="G66" i="19" s="1"/>
  <c r="G36" i="7"/>
  <c r="I36" i="7" s="1"/>
  <c r="O35" i="7"/>
  <c r="H35" i="7"/>
  <c r="G35" i="7"/>
  <c r="I35" i="7" s="1"/>
  <c r="O34" i="7"/>
  <c r="H34" i="7"/>
  <c r="G54" i="19" s="1"/>
  <c r="G34" i="7"/>
  <c r="I34" i="7" s="1"/>
  <c r="O33" i="7"/>
  <c r="H33" i="7"/>
  <c r="G38" i="19" s="1"/>
  <c r="G33" i="7"/>
  <c r="I33" i="7" s="1"/>
  <c r="O32" i="7"/>
  <c r="H32" i="7"/>
  <c r="G55" i="19" s="1"/>
  <c r="G32" i="7"/>
  <c r="I32" i="7" s="1"/>
  <c r="O31" i="7"/>
  <c r="H31" i="7"/>
  <c r="G40" i="19" s="1"/>
  <c r="G31" i="7"/>
  <c r="I31" i="7" s="1"/>
  <c r="O30" i="7"/>
  <c r="H30" i="7"/>
  <c r="G16" i="19" s="1"/>
  <c r="G30" i="7"/>
  <c r="I30" i="7" s="1"/>
  <c r="O29" i="7"/>
  <c r="H29" i="7"/>
  <c r="G15" i="19" s="1"/>
  <c r="G29" i="7"/>
  <c r="I29" i="7" s="1"/>
  <c r="O28" i="7"/>
  <c r="H28" i="7"/>
  <c r="G17" i="19" s="1"/>
  <c r="G28" i="7"/>
  <c r="I28" i="7" s="1"/>
  <c r="O27" i="7"/>
  <c r="H27" i="7"/>
  <c r="G50" i="19" s="1"/>
  <c r="G27" i="7"/>
  <c r="I27" i="7" s="1"/>
  <c r="O26" i="7"/>
  <c r="H26" i="7"/>
  <c r="G48" i="19" s="1"/>
  <c r="G26" i="7"/>
  <c r="I26" i="7" s="1"/>
  <c r="O25" i="7"/>
  <c r="H25" i="7"/>
  <c r="G22" i="19" s="1"/>
  <c r="G25" i="7"/>
  <c r="I25" i="7" s="1"/>
  <c r="O24" i="7"/>
  <c r="H24" i="7"/>
  <c r="G20" i="19" s="1"/>
  <c r="G24" i="7"/>
  <c r="I24" i="7" s="1"/>
  <c r="O23" i="7"/>
  <c r="H23" i="7"/>
  <c r="B21" i="15" s="1"/>
  <c r="G23" i="7"/>
  <c r="I23" i="7" s="1"/>
  <c r="O22" i="7"/>
  <c r="H22" i="7"/>
  <c r="G35" i="19" s="1"/>
  <c r="G22" i="7"/>
  <c r="I22" i="7" s="1"/>
  <c r="O21" i="7"/>
  <c r="H21" i="7"/>
  <c r="G51" i="19" s="1"/>
  <c r="G21" i="7"/>
  <c r="I21" i="7" s="1"/>
  <c r="O20" i="7"/>
  <c r="H20" i="7"/>
  <c r="B19" i="24" s="1"/>
  <c r="G20" i="7"/>
  <c r="I20" i="7" s="1"/>
  <c r="O19" i="7"/>
  <c r="H19" i="7"/>
  <c r="V19" i="15" s="1"/>
  <c r="G19" i="7"/>
  <c r="I19" i="7" s="1"/>
  <c r="O18" i="7"/>
  <c r="H18" i="7"/>
  <c r="B18" i="15" s="1"/>
  <c r="G18" i="7"/>
  <c r="I18" i="7" s="1"/>
  <c r="O17" i="7"/>
  <c r="H17" i="7"/>
  <c r="B16" i="24" s="1"/>
  <c r="G17" i="7"/>
  <c r="I17" i="7" s="1"/>
  <c r="O16" i="7"/>
  <c r="H16" i="7"/>
  <c r="G83" i="19" s="1"/>
  <c r="G16" i="7"/>
  <c r="I16" i="7" s="1"/>
  <c r="O15" i="7"/>
  <c r="H15" i="7"/>
  <c r="B15" i="15" s="1"/>
  <c r="G15" i="7"/>
  <c r="I15" i="7" s="1"/>
  <c r="O14" i="7"/>
  <c r="H14" i="7"/>
  <c r="E13" i="11" s="1"/>
  <c r="G14" i="7"/>
  <c r="I14" i="7" s="1"/>
  <c r="O13" i="7"/>
  <c r="H13" i="7"/>
  <c r="V13" i="15" s="1"/>
  <c r="G13" i="7"/>
  <c r="I13" i="7" s="1"/>
  <c r="O12" i="7"/>
  <c r="H12" i="7"/>
  <c r="G59" i="19" s="1"/>
  <c r="G12" i="7"/>
  <c r="I12" i="7" s="1"/>
  <c r="O11" i="7"/>
  <c r="H11" i="7"/>
  <c r="B11" i="15" s="1"/>
  <c r="G11" i="7"/>
  <c r="I11" i="7" s="1"/>
  <c r="O10" i="7"/>
  <c r="H10" i="7"/>
  <c r="E9" i="11" s="1"/>
  <c r="G10" i="7"/>
  <c r="I10" i="7" s="1"/>
  <c r="O9" i="7"/>
  <c r="H9" i="7"/>
  <c r="V9" i="15" s="1"/>
  <c r="G9" i="7"/>
  <c r="I9" i="7" s="1"/>
  <c r="O8" i="7"/>
  <c r="H8" i="7"/>
  <c r="G23" i="19" s="1"/>
  <c r="G8" i="7"/>
  <c r="I8" i="7" s="1"/>
  <c r="O7" i="7"/>
  <c r="H7" i="7"/>
  <c r="V7" i="15" s="1"/>
  <c r="G7" i="7"/>
  <c r="I7" i="7" s="1"/>
  <c r="O6" i="7"/>
  <c r="H6" i="7"/>
  <c r="V6" i="15" s="1"/>
  <c r="G6" i="7"/>
  <c r="I6" i="7" s="1"/>
  <c r="O5" i="7"/>
  <c r="H5" i="7"/>
  <c r="G79" i="19" s="1"/>
  <c r="G5" i="7"/>
  <c r="I5" i="7" s="1"/>
  <c r="O4" i="7"/>
  <c r="H4" i="7"/>
  <c r="B4" i="15" s="1"/>
  <c r="G4" i="7"/>
  <c r="I4" i="7" s="1"/>
  <c r="O3" i="7"/>
  <c r="H3" i="7"/>
  <c r="V3" i="15" s="1"/>
  <c r="G3" i="7"/>
  <c r="I3" i="7" s="1"/>
  <c r="O2" i="7"/>
  <c r="I2" i="7"/>
  <c r="E3" i="24" l="1"/>
  <c r="C3" i="24"/>
  <c r="D19" i="11"/>
  <c r="E14" i="11"/>
  <c r="E2" i="11"/>
  <c r="O43" i="7"/>
  <c r="O82" i="7"/>
  <c r="E6" i="11"/>
  <c r="C18" i="11"/>
  <c r="D20" i="11"/>
  <c r="C10" i="24"/>
  <c r="O55" i="7"/>
  <c r="O58" i="7"/>
  <c r="O61" i="7"/>
  <c r="O71" i="7"/>
  <c r="O74" i="7"/>
  <c r="O77" i="7"/>
  <c r="B4" i="11"/>
  <c r="B8" i="11"/>
  <c r="B12" i="11"/>
  <c r="B16" i="11"/>
  <c r="E18" i="11"/>
  <c r="C13" i="24"/>
  <c r="C20" i="24"/>
  <c r="B2" i="11"/>
  <c r="B3" i="11"/>
  <c r="C4" i="11"/>
  <c r="B6" i="11"/>
  <c r="B7" i="11"/>
  <c r="C8" i="11"/>
  <c r="B10" i="11"/>
  <c r="B11" i="11"/>
  <c r="C12" i="11"/>
  <c r="B14" i="11"/>
  <c r="B15" i="11"/>
  <c r="C16" i="11"/>
  <c r="B20" i="11"/>
  <c r="D3" i="24"/>
  <c r="C15" i="24"/>
  <c r="C18" i="24"/>
  <c r="O44" i="7"/>
  <c r="O47" i="7"/>
  <c r="O50" i="7"/>
  <c r="O53" i="7"/>
  <c r="O63" i="7"/>
  <c r="O66" i="7"/>
  <c r="O69" i="7"/>
  <c r="O79" i="7"/>
  <c r="C2" i="11"/>
  <c r="D3" i="11"/>
  <c r="C6" i="11"/>
  <c r="D7" i="11"/>
  <c r="C10" i="11"/>
  <c r="D11" i="11"/>
  <c r="C14" i="11"/>
  <c r="D15" i="11"/>
  <c r="B18" i="11"/>
  <c r="B19" i="11"/>
  <c r="C6" i="24"/>
  <c r="C12" i="24"/>
  <c r="B21" i="24"/>
  <c r="B13" i="11"/>
  <c r="B4" i="24"/>
  <c r="B7" i="24"/>
  <c r="B9" i="24"/>
  <c r="B10" i="24"/>
  <c r="B13" i="24"/>
  <c r="B15" i="24"/>
  <c r="S3" i="15"/>
  <c r="Y3" i="15"/>
  <c r="T4" i="15"/>
  <c r="W4" i="15"/>
  <c r="V4" i="15"/>
  <c r="S6" i="15"/>
  <c r="Y6" i="15"/>
  <c r="B7" i="15"/>
  <c r="B8" i="15"/>
  <c r="S9" i="15"/>
  <c r="Y9" i="15"/>
  <c r="T10" i="15"/>
  <c r="W10" i="15"/>
  <c r="V10" i="15"/>
  <c r="B12" i="15"/>
  <c r="S13" i="15"/>
  <c r="Y13" i="15"/>
  <c r="T14" i="15"/>
  <c r="W14" i="15"/>
  <c r="V14" i="15"/>
  <c r="V17" i="15"/>
  <c r="B19" i="15"/>
  <c r="B20" i="15"/>
  <c r="G8" i="19"/>
  <c r="G10" i="19"/>
  <c r="G30" i="19"/>
  <c r="G56" i="19"/>
  <c r="G58" i="19"/>
  <c r="G60" i="19"/>
  <c r="G62" i="19"/>
  <c r="G74" i="19"/>
  <c r="B5" i="11"/>
  <c r="B9" i="11"/>
  <c r="O45" i="7"/>
  <c r="O85" i="7"/>
  <c r="E3" i="11"/>
  <c r="C5" i="11"/>
  <c r="E7" i="11"/>
  <c r="C9" i="11"/>
  <c r="E11" i="11"/>
  <c r="C13" i="11"/>
  <c r="E15" i="11"/>
  <c r="C17" i="11"/>
  <c r="E19" i="11"/>
  <c r="B6" i="24"/>
  <c r="B12" i="24"/>
  <c r="B14" i="24"/>
  <c r="C17" i="24"/>
  <c r="D18" i="24"/>
  <c r="C19" i="24"/>
  <c r="B3" i="15"/>
  <c r="S4" i="15"/>
  <c r="Y4" i="15"/>
  <c r="B5" i="15"/>
  <c r="B6" i="15"/>
  <c r="B9" i="15"/>
  <c r="S10" i="15"/>
  <c r="Y10" i="15"/>
  <c r="T11" i="15"/>
  <c r="W11" i="15"/>
  <c r="V11" i="15"/>
  <c r="B13" i="15"/>
  <c r="S14" i="15"/>
  <c r="Y14" i="15"/>
  <c r="V15" i="15"/>
  <c r="V18" i="15"/>
  <c r="H3" i="19"/>
  <c r="F3" i="19"/>
  <c r="H5" i="19"/>
  <c r="F5" i="19"/>
  <c r="H7" i="19"/>
  <c r="F7" i="19"/>
  <c r="H9" i="19"/>
  <c r="F9" i="19"/>
  <c r="H11" i="19"/>
  <c r="F11" i="19"/>
  <c r="H13" i="19"/>
  <c r="F13" i="19"/>
  <c r="H15" i="19"/>
  <c r="F15" i="19"/>
  <c r="H17" i="19"/>
  <c r="F17" i="19"/>
  <c r="H19" i="19"/>
  <c r="F19" i="19"/>
  <c r="H21" i="19"/>
  <c r="F21" i="19"/>
  <c r="H23" i="19"/>
  <c r="F23" i="19"/>
  <c r="H25" i="19"/>
  <c r="F25" i="19"/>
  <c r="H27" i="19"/>
  <c r="F27" i="19"/>
  <c r="H29" i="19"/>
  <c r="F29" i="19"/>
  <c r="H31" i="19"/>
  <c r="F31" i="19"/>
  <c r="H33" i="19"/>
  <c r="F33" i="19"/>
  <c r="H35" i="19"/>
  <c r="F35" i="19"/>
  <c r="H37" i="19"/>
  <c r="F37" i="19"/>
  <c r="H39" i="19"/>
  <c r="F39" i="19"/>
  <c r="H41" i="19"/>
  <c r="F41" i="19"/>
  <c r="H43" i="19"/>
  <c r="F43" i="19"/>
  <c r="H45" i="19"/>
  <c r="F45" i="19"/>
  <c r="H47" i="19"/>
  <c r="F47" i="19"/>
  <c r="H49" i="19"/>
  <c r="F49" i="19"/>
  <c r="H51" i="19"/>
  <c r="F51" i="19"/>
  <c r="H53" i="19"/>
  <c r="F53" i="19"/>
  <c r="H55" i="19"/>
  <c r="F55" i="19"/>
  <c r="H57" i="19"/>
  <c r="F57" i="19"/>
  <c r="H59" i="19"/>
  <c r="F59" i="19"/>
  <c r="H61" i="19"/>
  <c r="F61" i="19"/>
  <c r="H63" i="19"/>
  <c r="F63" i="19"/>
  <c r="H65" i="19"/>
  <c r="F65" i="19"/>
  <c r="H67" i="19"/>
  <c r="F67" i="19"/>
  <c r="H69" i="19"/>
  <c r="F69" i="19"/>
  <c r="H71" i="19"/>
  <c r="F71" i="19"/>
  <c r="H73" i="19"/>
  <c r="F73" i="19"/>
  <c r="H75" i="19"/>
  <c r="F75" i="19"/>
  <c r="H77" i="19"/>
  <c r="F77" i="19"/>
  <c r="H79" i="19"/>
  <c r="F79" i="19"/>
  <c r="O1" i="7"/>
  <c r="V22" i="15"/>
  <c r="B22" i="15"/>
  <c r="O48" i="7"/>
  <c r="O52" i="7"/>
  <c r="O56" i="7"/>
  <c r="O60" i="7"/>
  <c r="O64" i="7"/>
  <c r="O68" i="7"/>
  <c r="O72" i="7"/>
  <c r="O76" i="7"/>
  <c r="O80" i="7"/>
  <c r="E4" i="11"/>
  <c r="E8" i="11"/>
  <c r="E12" i="11"/>
  <c r="E16" i="11"/>
  <c r="E20" i="11"/>
  <c r="B3" i="24"/>
  <c r="B5" i="24"/>
  <c r="B8" i="24"/>
  <c r="B11" i="24"/>
  <c r="C16" i="24"/>
  <c r="B17" i="24"/>
  <c r="E19" i="24"/>
  <c r="B20" i="24"/>
  <c r="V5" i="15"/>
  <c r="T8" i="15"/>
  <c r="W8" i="15"/>
  <c r="V8" i="15"/>
  <c r="B10" i="15"/>
  <c r="S11" i="15"/>
  <c r="Y11" i="15"/>
  <c r="T12" i="15"/>
  <c r="W12" i="15"/>
  <c r="V12" i="15"/>
  <c r="B14" i="15"/>
  <c r="S15" i="15"/>
  <c r="Y15" i="15"/>
  <c r="B16" i="15"/>
  <c r="B17" i="15"/>
  <c r="V20" i="15"/>
  <c r="G7" i="19"/>
  <c r="G21" i="19"/>
  <c r="G33" i="19"/>
  <c r="G43" i="19"/>
  <c r="G47" i="19"/>
  <c r="G61" i="19"/>
  <c r="O83" i="7"/>
  <c r="E5" i="11"/>
  <c r="E17" i="11"/>
  <c r="C7" i="24"/>
  <c r="E10" i="24"/>
  <c r="B18" i="24"/>
  <c r="T3" i="15"/>
  <c r="W3" i="15"/>
  <c r="T6" i="15"/>
  <c r="W6" i="15"/>
  <c r="S8" i="15"/>
  <c r="Y8" i="15"/>
  <c r="T9" i="15"/>
  <c r="W9" i="15"/>
  <c r="S12" i="15"/>
  <c r="Y12" i="15"/>
  <c r="T13" i="15"/>
  <c r="W13" i="15"/>
  <c r="V16" i="15"/>
  <c r="V21" i="15"/>
  <c r="H2" i="19"/>
  <c r="F2" i="19"/>
  <c r="H4" i="19"/>
  <c r="F4" i="19"/>
  <c r="H6" i="19"/>
  <c r="F6" i="19"/>
  <c r="H8" i="19"/>
  <c r="F8" i="19"/>
  <c r="H10" i="19"/>
  <c r="F10" i="19"/>
  <c r="H12" i="19"/>
  <c r="F12" i="19"/>
  <c r="H14" i="19"/>
  <c r="F14" i="19"/>
  <c r="H16" i="19"/>
  <c r="F16" i="19"/>
  <c r="H18" i="19"/>
  <c r="F18" i="19"/>
  <c r="H20" i="19"/>
  <c r="F20" i="19"/>
  <c r="H22" i="19"/>
  <c r="F22" i="19"/>
  <c r="H24" i="19"/>
  <c r="F24" i="19"/>
  <c r="H26" i="19"/>
  <c r="F26" i="19"/>
  <c r="H28" i="19"/>
  <c r="F28" i="19"/>
  <c r="H30" i="19"/>
  <c r="F30" i="19"/>
  <c r="H32" i="19"/>
  <c r="F32" i="19"/>
  <c r="H34" i="19"/>
  <c r="F34" i="19"/>
  <c r="H36" i="19"/>
  <c r="F36" i="19"/>
  <c r="H38" i="19"/>
  <c r="F38" i="19"/>
  <c r="H40" i="19"/>
  <c r="F40" i="19"/>
  <c r="H42" i="19"/>
  <c r="F42" i="19"/>
  <c r="H44" i="19"/>
  <c r="F44" i="19"/>
  <c r="H46" i="19"/>
  <c r="F46" i="19"/>
  <c r="H48" i="19"/>
  <c r="F48" i="19"/>
  <c r="H50" i="19"/>
  <c r="F50" i="19"/>
  <c r="H52" i="19"/>
  <c r="F52" i="19"/>
  <c r="H54" i="19"/>
  <c r="F54" i="19"/>
  <c r="H56" i="19"/>
  <c r="F56" i="19"/>
  <c r="H58" i="19"/>
  <c r="F58" i="19"/>
  <c r="H60" i="19"/>
  <c r="F60" i="19"/>
  <c r="H62" i="19"/>
  <c r="F62" i="19"/>
  <c r="H64" i="19"/>
  <c r="F64" i="19"/>
  <c r="H66" i="19"/>
  <c r="F66" i="19"/>
  <c r="H68" i="19"/>
  <c r="F68" i="19"/>
  <c r="H70" i="19"/>
  <c r="F70" i="19"/>
  <c r="H72" i="19"/>
  <c r="F72" i="19"/>
  <c r="H74" i="19"/>
  <c r="F74" i="19"/>
  <c r="H76" i="19"/>
  <c r="F76" i="19"/>
  <c r="H78" i="19"/>
  <c r="F78" i="19"/>
  <c r="H80" i="19"/>
  <c r="F80" i="19"/>
  <c r="F81" i="19"/>
  <c r="F82" i="19"/>
  <c r="F83" i="19"/>
  <c r="Q5" i="15"/>
  <c r="J5" i="15" s="1"/>
  <c r="W5" i="15" s="1"/>
  <c r="R7" i="15"/>
  <c r="S7" i="15" s="1"/>
  <c r="D6" i="24"/>
  <c r="D15" i="24"/>
  <c r="D7" i="24"/>
  <c r="C21" i="24"/>
  <c r="C11" i="24"/>
  <c r="D11" i="24"/>
  <c r="C8" i="24"/>
  <c r="D4" i="24"/>
  <c r="C5" i="24"/>
  <c r="D8" i="24"/>
  <c r="C9" i="24"/>
  <c r="D12" i="24"/>
  <c r="D16" i="24"/>
  <c r="D20" i="24"/>
  <c r="C4" i="24"/>
  <c r="D5" i="24"/>
  <c r="D9" i="24"/>
  <c r="D13" i="24"/>
  <c r="D17" i="24"/>
  <c r="D21" i="24"/>
  <c r="P16" i="15"/>
  <c r="H16" i="15" s="1"/>
  <c r="Q7" i="15"/>
  <c r="J7" i="15" s="1"/>
  <c r="Y7" i="15" s="1"/>
  <c r="P7" i="15"/>
  <c r="R5" i="15"/>
  <c r="S5" i="15" s="1"/>
  <c r="P5" i="15"/>
  <c r="Q16" i="15"/>
  <c r="J16" i="15" s="1"/>
  <c r="W16" i="15" s="1"/>
  <c r="T15" i="15"/>
  <c r="R16" i="15"/>
  <c r="S16" i="15" s="1"/>
  <c r="X16" i="15" l="1"/>
  <c r="Y5" i="15"/>
  <c r="T5" i="15"/>
  <c r="W7" i="15"/>
  <c r="Y16" i="15"/>
  <c r="U7" i="15"/>
  <c r="T16" i="15"/>
  <c r="H7" i="15"/>
  <c r="X7" i="15" s="1"/>
  <c r="T7" i="15"/>
  <c r="U16" i="15"/>
  <c r="H5" i="15"/>
  <c r="X5" i="15" s="1"/>
  <c r="U5" i="15"/>
</calcChain>
</file>

<file path=xl/sharedStrings.xml><?xml version="1.0" encoding="utf-8"?>
<sst xmlns="http://schemas.openxmlformats.org/spreadsheetml/2006/main" count="1036" uniqueCount="258">
  <si>
    <t>CBF</t>
  </si>
  <si>
    <t>ItalyPowerDemand</t>
  </si>
  <si>
    <t>InsectWingbeatSound</t>
  </si>
  <si>
    <t>MiddlePhalanxTW</t>
  </si>
  <si>
    <t>ProximalPhalanxTW</t>
  </si>
  <si>
    <t>RefrigerationDevices</t>
  </si>
  <si>
    <t>LargeKitchenAppliances</t>
  </si>
  <si>
    <t>ElectricDevices</t>
  </si>
  <si>
    <t>ScreenType</t>
  </si>
  <si>
    <t>wafer</t>
  </si>
  <si>
    <t>SmallKitchenAppliances</t>
  </si>
  <si>
    <t>Computers</t>
  </si>
  <si>
    <t>BDTW-Er%</t>
  </si>
  <si>
    <t>Regular-Er%</t>
  </si>
  <si>
    <t>BDTW-Process time (s)</t>
  </si>
  <si>
    <t>Dataset name</t>
  </si>
  <si>
    <t>Speed up percentage</t>
  </si>
  <si>
    <t xml:space="preserve"> DTW-Er%</t>
  </si>
  <si>
    <t>DTW-Process time (s)</t>
  </si>
  <si>
    <t>ED-Er%</t>
  </si>
  <si>
    <t>V2</t>
  </si>
  <si>
    <t>Lighting2</t>
  </si>
  <si>
    <t>synthetic_control</t>
  </si>
  <si>
    <t>FacesUCR</t>
  </si>
  <si>
    <t>CinC_ECG_torso</t>
  </si>
  <si>
    <t>MALLAT</t>
  </si>
  <si>
    <t>Symbols</t>
  </si>
  <si>
    <t>ECG200</t>
  </si>
  <si>
    <t>ECG5000</t>
  </si>
  <si>
    <t>FaceFour</t>
  </si>
  <si>
    <t>OliveOil</t>
  </si>
  <si>
    <t>Beef</t>
  </si>
  <si>
    <t>DiatomSizeReduction</t>
  </si>
  <si>
    <t>DistalPhalanxOutlineAgeGroup</t>
  </si>
  <si>
    <t>PhalangesOutlinesCorrect</t>
  </si>
  <si>
    <t>Strawberry</t>
  </si>
  <si>
    <t>DistalPhalanxOutlineCorrect</t>
  </si>
  <si>
    <t>DistalPhalanxTW</t>
  </si>
  <si>
    <t>ECGFiveDays</t>
  </si>
  <si>
    <t>TwoLeadECG</t>
  </si>
  <si>
    <t>SonyAIBORobotSurfaceII</t>
  </si>
  <si>
    <t>MoteStrain</t>
  </si>
  <si>
    <t>wine</t>
  </si>
  <si>
    <t>MedicalImages</t>
  </si>
  <si>
    <t>BeetleFly</t>
  </si>
  <si>
    <t>BirdChicken</t>
  </si>
  <si>
    <t>Phoneme</t>
  </si>
  <si>
    <t>MiddlePhalanxOutlineAgeGroup</t>
  </si>
  <si>
    <t>MiddlePhalanxOutlineCorrect</t>
  </si>
  <si>
    <t>FaceAll</t>
  </si>
  <si>
    <t>Plane</t>
  </si>
  <si>
    <t>ProximalPhalanxOutlineAgeGroup</t>
  </si>
  <si>
    <t>ProximalPhalanxOutlineCorrect</t>
  </si>
  <si>
    <t>ShapeletSim</t>
  </si>
  <si>
    <t>OSULeaf</t>
  </si>
  <si>
    <t>ShapesAll</t>
  </si>
  <si>
    <t>Car</t>
  </si>
  <si>
    <t>Adiac</t>
  </si>
  <si>
    <t>yoga</t>
  </si>
  <si>
    <t>HandOutlines</t>
  </si>
  <si>
    <t>fish</t>
  </si>
  <si>
    <t>Lighting7</t>
  </si>
  <si>
    <t>Meat</t>
  </si>
  <si>
    <t>SonyAIBORobotSurface</t>
  </si>
  <si>
    <t>Two_Patterns</t>
  </si>
  <si>
    <t>uWaveGestureLibrary_X</t>
  </si>
  <si>
    <t>uWaveGestureLibrary_Y</t>
  </si>
  <si>
    <t>uWaveGestureLibraryAll</t>
  </si>
  <si>
    <t>StarLightCurves</t>
  </si>
  <si>
    <t>Haptics</t>
  </si>
  <si>
    <t>SwedishLeaf</t>
  </si>
  <si>
    <t>ToeSegmentation1</t>
  </si>
  <si>
    <t>ToeSegmentation2</t>
  </si>
  <si>
    <t>InlineSkate</t>
  </si>
  <si>
    <t>NonInvasiveFatalECG_Thorax1</t>
  </si>
  <si>
    <t>NonInvasiveFatalECG_Thorax2</t>
  </si>
  <si>
    <t>Cricket_Y</t>
  </si>
  <si>
    <t>Cricket_X</t>
  </si>
  <si>
    <t>Cricket_Z</t>
  </si>
  <si>
    <t>Herring</t>
  </si>
  <si>
    <t>Earthquakes</t>
  </si>
  <si>
    <t>FordA</t>
  </si>
  <si>
    <t>FordB</t>
  </si>
  <si>
    <t>ChlorineConcentration</t>
  </si>
  <si>
    <t>WordsSynonyms</t>
  </si>
  <si>
    <t>uWaveGestureLibrary_Z</t>
  </si>
  <si>
    <t>l1/l2</t>
  </si>
  <si>
    <t>#rep/l</t>
  </si>
  <si>
    <t>1(1)</t>
  </si>
  <si>
    <t>3(2)</t>
  </si>
  <si>
    <t>2(1)</t>
  </si>
  <si>
    <t>3(5)</t>
  </si>
  <si>
    <t>1(2)</t>
  </si>
  <si>
    <t>2(4)</t>
  </si>
  <si>
    <t>2(2)</t>
  </si>
  <si>
    <t>1(4)</t>
  </si>
  <si>
    <t>2(5)</t>
  </si>
  <si>
    <t>3(3)</t>
  </si>
  <si>
    <t>1(5)</t>
  </si>
  <si>
    <t>Coffee</t>
  </si>
  <si>
    <t>Gun_Point</t>
  </si>
  <si>
    <t>Ham</t>
  </si>
  <si>
    <t>Trace</t>
  </si>
  <si>
    <t>ArrowHead</t>
  </si>
  <si>
    <t>dtw</t>
  </si>
  <si>
    <t>full</t>
  </si>
  <si>
    <t>total</t>
  </si>
  <si>
    <t>prunedED</t>
  </si>
  <si>
    <t>Oracle</t>
  </si>
  <si>
    <t>prunedBDTW</t>
  </si>
  <si>
    <t>rr</t>
  </si>
  <si>
    <t>50words</t>
  </si>
  <si>
    <t>Worms</t>
  </si>
  <si>
    <t>WormsTwoClass</t>
  </si>
  <si>
    <t>BDTW_LB_Accuracy</t>
  </si>
  <si>
    <t>Yi_Accuracy</t>
  </si>
  <si>
    <t>Kim_Accuracy</t>
  </si>
  <si>
    <t>TOTAL TIME</t>
  </si>
  <si>
    <t>Repetition Rate</t>
  </si>
  <si>
    <t>Dataset</t>
  </si>
  <si>
    <t>Kim_LB</t>
  </si>
  <si>
    <t>Yi_LB</t>
  </si>
  <si>
    <t>BDTW_LB</t>
  </si>
  <si>
    <t>OracleDTW</t>
  </si>
  <si>
    <t>BDTW-PrunedDTW</t>
  </si>
  <si>
    <t>ED-PrunedDTW</t>
  </si>
  <si>
    <t>DTW</t>
  </si>
  <si>
    <t>two patterns</t>
  </si>
  <si>
    <t>smallKitchenApplience</t>
  </si>
  <si>
    <t>AnooshDTW</t>
  </si>
  <si>
    <t>PrunedDTW</t>
  </si>
  <si>
    <t>AnooshDTW:1665.67</t>
  </si>
  <si>
    <t>AnooshDTW:571.406</t>
  </si>
  <si>
    <t>AnooshDTW:26656.3</t>
  </si>
  <si>
    <t>AnooshDTW:10.2656</t>
  </si>
  <si>
    <t>AnooshDTW:2015.69</t>
  </si>
  <si>
    <t>AnooshDTW:3697.05</t>
  </si>
  <si>
    <t>AnooshDTW:2698.45</t>
  </si>
  <si>
    <t>AnooshDTW:3435.36</t>
  </si>
  <si>
    <t>OracleDTW:1630.48</t>
  </si>
  <si>
    <t>OracleDTW:561.234</t>
  </si>
  <si>
    <t>OracleDTW:26355.8</t>
  </si>
  <si>
    <t>OracleDTW:9.79688</t>
  </si>
  <si>
    <t>OracleDTW:2019.03</t>
  </si>
  <si>
    <t>OracleDTW:3582.39</t>
  </si>
  <si>
    <t>OracleDTW:2715.3</t>
  </si>
  <si>
    <t>OracleDTW:3291.56</t>
  </si>
  <si>
    <t>PrunedDTW:1628.2</t>
  </si>
  <si>
    <t>PrunedDTW:560.453</t>
  </si>
  <si>
    <t>PrunedDTW:26391.7</t>
  </si>
  <si>
    <t>PrunedDTW:10.6875</t>
  </si>
  <si>
    <t>PrunedDTW:2006.39</t>
  </si>
  <si>
    <t>PrunedDTW:3577.92</t>
  </si>
  <si>
    <t>PrunedDTW:2721.41</t>
  </si>
  <si>
    <t>PrunedDTW:3305.36</t>
  </si>
  <si>
    <t>DTW:2196.27</t>
  </si>
  <si>
    <t>DTW:950.5</t>
  </si>
  <si>
    <t>DTW:28580.7</t>
  </si>
  <si>
    <t>DTW:16.7969</t>
  </si>
  <si>
    <t>DTW:3451.23</t>
  </si>
  <si>
    <t>DTW:4590.94</t>
  </si>
  <si>
    <t>DTW:4007.72</t>
  </si>
  <si>
    <t>DTW:4766.94</t>
  </si>
  <si>
    <t>AnooshDTW:213.766</t>
  </si>
  <si>
    <t>AnooshDTW:119.5</t>
  </si>
  <si>
    <t>AnooshDTW:7471.73</t>
  </si>
  <si>
    <t>AnooshDTW:6.3125</t>
  </si>
  <si>
    <t>AnooshDTW:144.594</t>
  </si>
  <si>
    <t>AnooshDTW:707.859</t>
  </si>
  <si>
    <t>AnooshDTW:105.391</t>
  </si>
  <si>
    <t>AnooshDTW:2417.11</t>
  </si>
  <si>
    <t>OracleDTW:1629.14</t>
  </si>
  <si>
    <t>OracleDTW:560.219</t>
  </si>
  <si>
    <t>OracleDTW:26455.4</t>
  </si>
  <si>
    <t>OracleDTW:10.0781</t>
  </si>
  <si>
    <t>OracleDTW:2006.64</t>
  </si>
  <si>
    <t>OracleDTW:3578.16</t>
  </si>
  <si>
    <t>OracleDTW:2719.33</t>
  </si>
  <si>
    <t>OracleDTW:3296.41</t>
  </si>
  <si>
    <t>PrunedDTW:2116.97</t>
  </si>
  <si>
    <t>PrunedDTW:978.562</t>
  </si>
  <si>
    <t>PrunedDTW:30822.6</t>
  </si>
  <si>
    <t>PrunedDTW:16.3594</t>
  </si>
  <si>
    <t>PrunedDTW:3254.64</t>
  </si>
  <si>
    <t>PrunedDTW:4643.28</t>
  </si>
  <si>
    <t>PrunedDTW:3832.38</t>
  </si>
  <si>
    <t>PrunedDTW:5053.38</t>
  </si>
  <si>
    <t>DTW:2193.75</t>
  </si>
  <si>
    <t>DTW:947.734</t>
  </si>
  <si>
    <t>DTW:28599.7</t>
  </si>
  <si>
    <t>DTW:15.4688</t>
  </si>
  <si>
    <t>DTW:3460.91</t>
  </si>
  <si>
    <t>DTW:4587.17</t>
  </si>
  <si>
    <t>DTW:4008.27</t>
  </si>
  <si>
    <t>DTW:4796.8</t>
  </si>
  <si>
    <t>DTW:3031.28</t>
  </si>
  <si>
    <t>PrunedDTW:3021.95</t>
  </si>
  <si>
    <t>OracleDTW:2308.56</t>
  </si>
  <si>
    <t>AnooshDTW:189.484</t>
  </si>
  <si>
    <t>DTW:3027.78</t>
  </si>
  <si>
    <t>PrunedDTW:2302.53</t>
  </si>
  <si>
    <t>OracleDTW:2308.62</t>
  </si>
  <si>
    <t>AnooshDTW:2389.62</t>
  </si>
  <si>
    <t>Screen Type</t>
  </si>
  <si>
    <t>CDTW/CBDTW_UB</t>
  </si>
  <si>
    <t>DTW/CBDTW_UB</t>
  </si>
  <si>
    <t>BDTW/CBDTW_UB</t>
  </si>
  <si>
    <t>CBDTW_LB_Time</t>
  </si>
  <si>
    <t>CBDTW_UB_Time</t>
  </si>
  <si>
    <t>CDTW_Time</t>
  </si>
  <si>
    <t>CBDTW_LB_Error</t>
  </si>
  <si>
    <t>CBDTW_UB_Error</t>
  </si>
  <si>
    <t>CDTW_Error</t>
  </si>
  <si>
    <t>BDTW_Error</t>
  </si>
  <si>
    <t xml:space="preserve"> DTW_Error</t>
  </si>
  <si>
    <t>R</t>
  </si>
  <si>
    <t>CVError</t>
  </si>
  <si>
    <t>BDTW_APCAError</t>
  </si>
  <si>
    <t>APCA_LB</t>
  </si>
  <si>
    <t>APCA_BDTW</t>
  </si>
  <si>
    <t>BANDTEST</t>
  </si>
  <si>
    <t>PAA-DTW-Projection</t>
  </si>
  <si>
    <t>FASTDTW</t>
  </si>
  <si>
    <t>Series</t>
  </si>
  <si>
    <t>EC 30 LOOCV</t>
  </si>
  <si>
    <t>Method</t>
  </si>
  <si>
    <t>ED Time</t>
  </si>
  <si>
    <t xml:space="preserve">DTW </t>
  </si>
  <si>
    <t xml:space="preserve">Awarp </t>
  </si>
  <si>
    <t xml:space="preserve">BDTW </t>
  </si>
  <si>
    <t xml:space="preserve">CDTW </t>
  </si>
  <si>
    <t xml:space="preserve">CBDTW </t>
  </si>
  <si>
    <t>Accuracy</t>
  </si>
  <si>
    <t>Processing time</t>
  </si>
  <si>
    <t xml:space="preserve">ED </t>
  </si>
  <si>
    <t xml:space="preserve">HOUSE3,8 Aggergate </t>
  </si>
  <si>
    <t xml:space="preserve">HOUSE3,8 Freezer </t>
  </si>
  <si>
    <t>Both are for 100 days from 5pm to 11pm houses 3 and 8</t>
  </si>
  <si>
    <t>Speed up</t>
  </si>
  <si>
    <t>Datasets</t>
  </si>
  <si>
    <t>Processing time (s)</t>
  </si>
  <si>
    <t>DTW-full</t>
  </si>
  <si>
    <t>CDTW</t>
  </si>
  <si>
    <t>BDTW</t>
  </si>
  <si>
    <t>CBDTW</t>
  </si>
  <si>
    <t xml:space="preserve">Accuracy </t>
  </si>
  <si>
    <t>Speed-up ratio</t>
  </si>
  <si>
    <t>CBDTW Speed-up ratio</t>
  </si>
  <si>
    <t>DTW_Time</t>
  </si>
  <si>
    <t>Kim_Time</t>
  </si>
  <si>
    <t>Kim_Error</t>
  </si>
  <si>
    <t>Yi_Time</t>
  </si>
  <si>
    <t>Yi_Error</t>
  </si>
  <si>
    <t>BDTW_LB_Time</t>
  </si>
  <si>
    <t>BDTW_LB_Error</t>
  </si>
  <si>
    <t>Keough_Time</t>
  </si>
  <si>
    <t>Keough_Error</t>
  </si>
  <si>
    <t>Keogh_LB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</si>
</sst>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%"/>
    <numFmt numFmtId="166" formatCode="_(* #,##0.0_);_(* \(#,##0.0\);_(* &quot;-&quot;??_);_(@_)"/>
    <numFmt numFmtId="167" formatCode="0.0"/>
    <numFmt numFmtId="168" formatCode="0.000"/>
    <numFmt numFmtId="169" formatCode="_(* #,##0.000_);_(* \(#,##0.0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Arial"/>
      <family val="2"/>
    </font>
    <font>
      <sz val="14"/>
      <name val="Calibri"/>
      <family val="2"/>
    </font>
    <font>
      <sz val="28"/>
      <color rgb="FF000000"/>
      <name val="Arial"/>
      <family val="2"/>
    </font>
    <font>
      <b/>
      <sz val="12"/>
      <color rgb="FFFF0000"/>
      <name val="Calibri"/>
      <family val="2"/>
    </font>
    <font>
      <b/>
      <i/>
      <u/>
      <sz val="14"/>
      <color rgb="FFBDD7EE"/>
      <name val="Calibri"/>
      <family val="2"/>
    </font>
    <font>
      <sz val="12"/>
      <color rgb="FFFFFFFF"/>
      <name val="Calibri"/>
      <family val="2"/>
    </font>
    <font>
      <b/>
      <sz val="12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1" applyFont="1"/>
    <xf numFmtId="0" fontId="0" fillId="0" borderId="10" xfId="0" applyBorder="1" applyAlignment="1"/>
    <xf numFmtId="164" fontId="0" fillId="0" borderId="10" xfId="0" applyNumberFormat="1" applyBorder="1" applyAlignment="1"/>
    <xf numFmtId="2" fontId="0" fillId="0" borderId="10" xfId="0" applyNumberFormat="1" applyBorder="1" applyAlignment="1"/>
    <xf numFmtId="9" fontId="0" fillId="0" borderId="10" xfId="1" applyFont="1" applyBorder="1" applyAlignment="1"/>
    <xf numFmtId="0" fontId="16" fillId="0" borderId="10" xfId="0" applyFont="1" applyBorder="1" applyAlignment="1"/>
    <xf numFmtId="164" fontId="16" fillId="0" borderId="10" xfId="0" applyNumberFormat="1" applyFont="1" applyBorder="1" applyAlignment="1"/>
    <xf numFmtId="11" fontId="0" fillId="0" borderId="0" xfId="0" applyNumberFormat="1"/>
    <xf numFmtId="9" fontId="0" fillId="0" borderId="0" xfId="0" applyNumberFormat="1"/>
    <xf numFmtId="0" fontId="18" fillId="33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 wrapText="1" readingOrder="1"/>
    </xf>
    <xf numFmtId="0" fontId="20" fillId="0" borderId="11" xfId="0" applyFont="1" applyBorder="1" applyAlignment="1">
      <alignment horizontal="center" wrapText="1" readingOrder="1"/>
    </xf>
    <xf numFmtId="0" fontId="21" fillId="0" borderId="11" xfId="0" applyFont="1" applyBorder="1" applyAlignment="1">
      <alignment horizontal="center" wrapText="1" readingOrder="1"/>
    </xf>
    <xf numFmtId="0" fontId="22" fillId="34" borderId="11" xfId="0" applyFont="1" applyFill="1" applyBorder="1" applyAlignment="1">
      <alignment horizontal="center" wrapText="1" readingOrder="1"/>
    </xf>
    <xf numFmtId="0" fontId="23" fillId="35" borderId="11" xfId="0" applyFont="1" applyFill="1" applyBorder="1" applyAlignment="1">
      <alignment horizontal="center" wrapText="1" readingOrder="1"/>
    </xf>
    <xf numFmtId="0" fontId="22" fillId="35" borderId="11" xfId="0" applyFont="1" applyFill="1" applyBorder="1" applyAlignment="1">
      <alignment horizontal="center" wrapText="1" readingOrder="1"/>
    </xf>
    <xf numFmtId="0" fontId="22" fillId="36" borderId="11" xfId="0" applyFont="1" applyFill="1" applyBorder="1" applyAlignment="1">
      <alignment horizontal="center" wrapText="1" readingOrder="1"/>
    </xf>
    <xf numFmtId="0" fontId="23" fillId="37" borderId="11" xfId="0" applyFont="1" applyFill="1" applyBorder="1" applyAlignment="1">
      <alignment horizontal="center" wrapText="1" readingOrder="1"/>
    </xf>
    <xf numFmtId="0" fontId="22" fillId="37" borderId="11" xfId="0" applyFont="1" applyFill="1" applyBorder="1" applyAlignment="1">
      <alignment horizontal="center" wrapText="1" readingOrder="1"/>
    </xf>
    <xf numFmtId="0" fontId="23" fillId="38" borderId="11" xfId="0" applyFont="1" applyFill="1" applyBorder="1" applyAlignment="1">
      <alignment horizontal="center" wrapText="1" readingOrder="1"/>
    </xf>
    <xf numFmtId="0" fontId="22" fillId="38" borderId="11" xfId="0" applyFont="1" applyFill="1" applyBorder="1" applyAlignment="1">
      <alignment horizontal="center" wrapText="1" readingOrder="1"/>
    </xf>
    <xf numFmtId="0" fontId="23" fillId="39" borderId="11" xfId="0" applyFont="1" applyFill="1" applyBorder="1" applyAlignment="1">
      <alignment horizontal="center" wrapText="1" readingOrder="1"/>
    </xf>
    <xf numFmtId="0" fontId="22" fillId="39" borderId="11" xfId="0" applyFont="1" applyFill="1" applyBorder="1" applyAlignment="1">
      <alignment horizontal="center" wrapText="1" readingOrder="1"/>
    </xf>
    <xf numFmtId="0" fontId="23" fillId="40" borderId="11" xfId="0" applyFont="1" applyFill="1" applyBorder="1" applyAlignment="1">
      <alignment horizontal="center" wrapText="1" readingOrder="1"/>
    </xf>
    <xf numFmtId="0" fontId="23" fillId="34" borderId="11" xfId="0" applyFont="1" applyFill="1" applyBorder="1" applyAlignment="1">
      <alignment horizontal="center" wrapText="1" readingOrder="1"/>
    </xf>
    <xf numFmtId="0" fontId="23" fillId="36" borderId="11" xfId="0" applyFont="1" applyFill="1" applyBorder="1" applyAlignment="1">
      <alignment horizontal="center" wrapText="1" readingOrder="1"/>
    </xf>
    <xf numFmtId="0" fontId="22" fillId="40" borderId="11" xfId="0" applyFont="1" applyFill="1" applyBorder="1" applyAlignment="1">
      <alignment horizontal="center" wrapText="1" readingOrder="1"/>
    </xf>
    <xf numFmtId="0" fontId="24" fillId="0" borderId="11" xfId="0" applyFont="1" applyBorder="1" applyAlignment="1">
      <alignment horizontal="center" wrapText="1" readingOrder="1"/>
    </xf>
    <xf numFmtId="0" fontId="14" fillId="0" borderId="0" xfId="0" applyFont="1"/>
    <xf numFmtId="0" fontId="0" fillId="0" borderId="10" xfId="0" applyBorder="1"/>
    <xf numFmtId="9" fontId="0" fillId="0" borderId="10" xfId="1" applyFont="1" applyBorder="1"/>
    <xf numFmtId="165" fontId="0" fillId="0" borderId="0" xfId="1" applyNumberFormat="1" applyFont="1"/>
    <xf numFmtId="0" fontId="16" fillId="0" borderId="10" xfId="0" applyFont="1" applyFill="1" applyBorder="1" applyAlignment="1"/>
    <xf numFmtId="165" fontId="0" fillId="0" borderId="10" xfId="1" applyNumberFormat="1" applyFont="1" applyBorder="1"/>
    <xf numFmtId="9" fontId="0" fillId="0" borderId="12" xfId="1" applyFont="1" applyBorder="1"/>
    <xf numFmtId="9" fontId="0" fillId="0" borderId="14" xfId="1" applyFont="1" applyBorder="1"/>
    <xf numFmtId="9" fontId="0" fillId="0" borderId="16" xfId="1" applyFont="1" applyBorder="1"/>
    <xf numFmtId="9" fontId="0" fillId="0" borderId="17" xfId="1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9" fontId="0" fillId="0" borderId="18" xfId="1" applyFont="1" applyBorder="1"/>
    <xf numFmtId="0" fontId="0" fillId="0" borderId="14" xfId="0" applyBorder="1"/>
    <xf numFmtId="0" fontId="0" fillId="0" borderId="17" xfId="0" applyBorder="1"/>
    <xf numFmtId="165" fontId="0" fillId="0" borderId="19" xfId="1" applyNumberFormat="1" applyFont="1" applyBorder="1"/>
    <xf numFmtId="165" fontId="0" fillId="0" borderId="20" xfId="1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1" applyFont="1" applyBorder="1"/>
    <xf numFmtId="9" fontId="0" fillId="0" borderId="22" xfId="1" applyFont="1" applyBorder="1"/>
    <xf numFmtId="9" fontId="0" fillId="0" borderId="23" xfId="1" applyFont="1" applyBorder="1"/>
    <xf numFmtId="165" fontId="0" fillId="0" borderId="25" xfId="1" applyNumberFormat="1" applyFont="1" applyBorder="1"/>
    <xf numFmtId="0" fontId="16" fillId="0" borderId="10" xfId="0" applyFont="1" applyBorder="1"/>
    <xf numFmtId="2" fontId="0" fillId="0" borderId="10" xfId="0" applyNumberFormat="1" applyBorder="1"/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165" fontId="0" fillId="0" borderId="10" xfId="1" applyNumberFormat="1" applyFont="1" applyBorder="1" applyAlignment="1">
      <alignment vertical="center"/>
    </xf>
    <xf numFmtId="9" fontId="0" fillId="0" borderId="10" xfId="0" applyNumberFormat="1" applyBorder="1" applyAlignment="1">
      <alignment vertical="center"/>
    </xf>
    <xf numFmtId="166" fontId="0" fillId="0" borderId="10" xfId="43" applyNumberFormat="1" applyFont="1" applyBorder="1" applyAlignment="1">
      <alignment vertical="center"/>
    </xf>
    <xf numFmtId="9" fontId="0" fillId="0" borderId="10" xfId="1" applyFon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0" fontId="0" fillId="41" borderId="10" xfId="0" applyFill="1" applyBorder="1" applyAlignment="1">
      <alignment vertical="center"/>
    </xf>
    <xf numFmtId="2" fontId="16" fillId="0" borderId="10" xfId="0" applyNumberFormat="1" applyFont="1" applyBorder="1"/>
    <xf numFmtId="168" fontId="0" fillId="0" borderId="10" xfId="0" applyNumberFormat="1" applyBorder="1"/>
    <xf numFmtId="168" fontId="16" fillId="0" borderId="10" xfId="0" applyNumberFormat="1" applyFont="1" applyBorder="1"/>
    <xf numFmtId="10" fontId="0" fillId="0" borderId="0" xfId="0" applyNumberFormat="1"/>
    <xf numFmtId="166" fontId="0" fillId="0" borderId="10" xfId="43" applyNumberFormat="1" applyFont="1" applyBorder="1"/>
    <xf numFmtId="169" fontId="0" fillId="0" borderId="10" xfId="43" applyNumberFormat="1" applyFont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0" fillId="0" borderId="0" xfId="0" applyNumberFormat="1" applyFill="1" applyBorder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2" fontId="0" fillId="0" borderId="0" xfId="0" applyNumberFormat="1" applyBorder="1"/>
    <xf numFmtId="2" fontId="0" fillId="0" borderId="10" xfId="0" applyNumberFormat="1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19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5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3.xml"/><Relationship Id="rId25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8.xml"/><Relationship Id="rId28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Classification</a:t>
            </a:r>
            <a:r>
              <a:rPr lang="en-US" sz="1800" baseline="0">
                <a:solidFill>
                  <a:sysClr val="windowText" lastClr="000000"/>
                </a:solidFill>
              </a:rPr>
              <a:t> Time Comparison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645032906311821E-3"/>
                  <c:y val="-0.13567396133996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 data'!$H$3:$H$89</c:f>
              <c:numCache>
                <c:formatCode>0.0%</c:formatCode>
                <c:ptCount val="87"/>
                <c:pt idx="0">
                  <c:v>0.86395925925925898</c:v>
                </c:pt>
                <c:pt idx="1">
                  <c:v>0.81635740740740703</c:v>
                </c:pt>
                <c:pt idx="2">
                  <c:v>0.77506296296296306</c:v>
                </c:pt>
                <c:pt idx="3">
                  <c:v>0.70920555555555598</c:v>
                </c:pt>
                <c:pt idx="4">
                  <c:v>0.68133981832971802</c:v>
                </c:pt>
                <c:pt idx="5">
                  <c:v>0.63931296296296303</c:v>
                </c:pt>
                <c:pt idx="6">
                  <c:v>0.57611110276291799</c:v>
                </c:pt>
                <c:pt idx="7">
                  <c:v>0.48814614005700996</c:v>
                </c:pt>
                <c:pt idx="8">
                  <c:v>0.47227040816326504</c:v>
                </c:pt>
                <c:pt idx="9">
                  <c:v>0.34385156250000004</c:v>
                </c:pt>
                <c:pt idx="10">
                  <c:v>0.31764676690983096</c:v>
                </c:pt>
                <c:pt idx="11">
                  <c:v>0.28165540644325804</c:v>
                </c:pt>
                <c:pt idx="12">
                  <c:v>0.26244993158794006</c:v>
                </c:pt>
                <c:pt idx="13">
                  <c:v>0.25602061577943702</c:v>
                </c:pt>
                <c:pt idx="14">
                  <c:v>0.23577179664136205</c:v>
                </c:pt>
                <c:pt idx="15">
                  <c:v>0.214945054945055</c:v>
                </c:pt>
                <c:pt idx="16">
                  <c:v>0.18482042648709296</c:v>
                </c:pt>
                <c:pt idx="17">
                  <c:v>0.17029220779220799</c:v>
                </c:pt>
                <c:pt idx="18">
                  <c:v>0.17029220779220799</c:v>
                </c:pt>
                <c:pt idx="19">
                  <c:v>0.166054724496283</c:v>
                </c:pt>
                <c:pt idx="20">
                  <c:v>0.16309709099677705</c:v>
                </c:pt>
                <c:pt idx="21">
                  <c:v>0.155847107438017</c:v>
                </c:pt>
                <c:pt idx="22">
                  <c:v>0.155847107438017</c:v>
                </c:pt>
                <c:pt idx="23">
                  <c:v>0.15360233258088796</c:v>
                </c:pt>
                <c:pt idx="24">
                  <c:v>0.15117009132420101</c:v>
                </c:pt>
                <c:pt idx="25">
                  <c:v>0.13815551537070503</c:v>
                </c:pt>
                <c:pt idx="26">
                  <c:v>0.13790613718411504</c:v>
                </c:pt>
                <c:pt idx="27">
                  <c:v>0.12477553310886602</c:v>
                </c:pt>
                <c:pt idx="28">
                  <c:v>0.11359000886786896</c:v>
                </c:pt>
                <c:pt idx="29">
                  <c:v>7.2645984635405947E-2</c:v>
                </c:pt>
                <c:pt idx="30">
                  <c:v>5.0152102364032003E-2</c:v>
                </c:pt>
                <c:pt idx="31">
                  <c:v>4.837636412030899E-2</c:v>
                </c:pt>
                <c:pt idx="32">
                  <c:v>3.9423661800486953E-2</c:v>
                </c:pt>
                <c:pt idx="33">
                  <c:v>3.5266430152094963E-2</c:v>
                </c:pt>
                <c:pt idx="34">
                  <c:v>2.7599999999999958E-2</c:v>
                </c:pt>
                <c:pt idx="35">
                  <c:v>1.9100000000000006E-2</c:v>
                </c:pt>
                <c:pt idx="36">
                  <c:v>1.8787434895833011E-2</c:v>
                </c:pt>
                <c:pt idx="37">
                  <c:v>1.7501497454328052E-2</c:v>
                </c:pt>
                <c:pt idx="38">
                  <c:v>1.4579548472775983E-2</c:v>
                </c:pt>
                <c:pt idx="39">
                  <c:v>1.4215139442230962E-2</c:v>
                </c:pt>
                <c:pt idx="40">
                  <c:v>1.2255859374999956E-2</c:v>
                </c:pt>
                <c:pt idx="41">
                  <c:v>1.2043930343030973E-2</c:v>
                </c:pt>
                <c:pt idx="42">
                  <c:v>9.3999999999999639E-3</c:v>
                </c:pt>
                <c:pt idx="43">
                  <c:v>6.3248116683120026E-3</c:v>
                </c:pt>
                <c:pt idx="44">
                  <c:v>6.3248116683120026E-3</c:v>
                </c:pt>
                <c:pt idx="45">
                  <c:v>6.2697201017809512E-3</c:v>
                </c:pt>
                <c:pt idx="46">
                  <c:v>6.2697201017809512E-3</c:v>
                </c:pt>
                <c:pt idx="47">
                  <c:v>6.2697201017809512E-3</c:v>
                </c:pt>
                <c:pt idx="48">
                  <c:v>5.7365057365059702E-3</c:v>
                </c:pt>
                <c:pt idx="49">
                  <c:v>5.0551786152209788E-3</c:v>
                </c:pt>
                <c:pt idx="50">
                  <c:v>4.6322220793629798E-3</c:v>
                </c:pt>
                <c:pt idx="51">
                  <c:v>2.8700677474510217E-3</c:v>
                </c:pt>
                <c:pt idx="52">
                  <c:v>2.2093070514119795E-3</c:v>
                </c:pt>
                <c:pt idx="53">
                  <c:v>1.8767755681819986E-3</c:v>
                </c:pt>
                <c:pt idx="54">
                  <c:v>1.3322531280940408E-3</c:v>
                </c:pt>
                <c:pt idx="55">
                  <c:v>1.2931353672990253E-3</c:v>
                </c:pt>
                <c:pt idx="56">
                  <c:v>1.0477701822919627E-3</c:v>
                </c:pt>
                <c:pt idx="57">
                  <c:v>9.3055555555598968E-4</c:v>
                </c:pt>
                <c:pt idx="58">
                  <c:v>9.2432120161800579E-4</c:v>
                </c:pt>
                <c:pt idx="59">
                  <c:v>9.0586159700600799E-4</c:v>
                </c:pt>
                <c:pt idx="60">
                  <c:v>7.4468085106405013E-4</c:v>
                </c:pt>
                <c:pt idx="61">
                  <c:v>6.8359375000004441E-4</c:v>
                </c:pt>
                <c:pt idx="62">
                  <c:v>5.3350405463103989E-4</c:v>
                </c:pt>
                <c:pt idx="63">
                  <c:v>5.0223214285705087E-4</c:v>
                </c:pt>
                <c:pt idx="64">
                  <c:v>4.57763671875E-4</c:v>
                </c:pt>
                <c:pt idx="65">
                  <c:v>4.1345263807501809E-4</c:v>
                </c:pt>
                <c:pt idx="66">
                  <c:v>3.7714285714296469E-4</c:v>
                </c:pt>
                <c:pt idx="67">
                  <c:v>3.2330673214697736E-4</c:v>
                </c:pt>
                <c:pt idx="68">
                  <c:v>3.0555232219797723E-4</c:v>
                </c:pt>
                <c:pt idx="69">
                  <c:v>2.9999999999996696E-4</c:v>
                </c:pt>
                <c:pt idx="70">
                  <c:v>2.9239766081901042E-4</c:v>
                </c:pt>
                <c:pt idx="71">
                  <c:v>2.4975999999998777E-4</c:v>
                </c:pt>
                <c:pt idx="72">
                  <c:v>2.1367521367499087E-4</c:v>
                </c:pt>
                <c:pt idx="73">
                  <c:v>2.0940170940197955E-4</c:v>
                </c:pt>
                <c:pt idx="74">
                  <c:v>2.0833333333303283E-4</c:v>
                </c:pt>
                <c:pt idx="75">
                  <c:v>2.0361370054600147E-4</c:v>
                </c:pt>
                <c:pt idx="76">
                  <c:v>1.5895387158604279E-4</c:v>
                </c:pt>
                <c:pt idx="77">
                  <c:v>1.4817608707395902E-4</c:v>
                </c:pt>
                <c:pt idx="78">
                  <c:v>6.4102564103052373E-5</c:v>
                </c:pt>
                <c:pt idx="79">
                  <c:v>4.7683310841040161E-5</c:v>
                </c:pt>
                <c:pt idx="80">
                  <c:v>3.3602150538047937E-5</c:v>
                </c:pt>
                <c:pt idx="81">
                  <c:v>2.0000000000020002E-5</c:v>
                </c:pt>
                <c:pt idx="82">
                  <c:v>0</c:v>
                </c:pt>
                <c:pt idx="83">
                  <c:v>0</c:v>
                </c:pt>
                <c:pt idx="84">
                  <c:v>3.3000000000005247E-4</c:v>
                </c:pt>
                <c:pt idx="85">
                  <c:v>5.1799999999999957E-2</c:v>
                </c:pt>
                <c:pt idx="86">
                  <c:v>5.1761999999999975E-2</c:v>
                </c:pt>
              </c:numCache>
            </c:numRef>
          </c:xVal>
          <c:yVal>
            <c:numRef>
              <c:f>'Main data'!$I$3:$I$89</c:f>
              <c:numCache>
                <c:formatCode>0.00%</c:formatCode>
                <c:ptCount val="87"/>
                <c:pt idx="0">
                  <c:v>0.35291960807792849</c:v>
                </c:pt>
                <c:pt idx="1">
                  <c:v>0.19139312332656339</c:v>
                </c:pt>
                <c:pt idx="2">
                  <c:v>0.14210839085578855</c:v>
                </c:pt>
                <c:pt idx="3">
                  <c:v>8.4391788240473622E-2</c:v>
                </c:pt>
                <c:pt idx="4">
                  <c:v>7.4654605129306675E-2</c:v>
                </c:pt>
                <c:pt idx="5">
                  <c:v>5.0527859499556807E-2</c:v>
                </c:pt>
                <c:pt idx="6">
                  <c:v>2.9231451854238984E-2</c:v>
                </c:pt>
                <c:pt idx="7">
                  <c:v>2.0608140988284108E-2</c:v>
                </c:pt>
                <c:pt idx="8">
                  <c:v>1.9896435594929165E-2</c:v>
                </c:pt>
                <c:pt idx="9">
                  <c:v>1.514777056963487E-2</c:v>
                </c:pt>
                <c:pt idx="10">
                  <c:v>1.480336060492214E-2</c:v>
                </c:pt>
                <c:pt idx="11">
                  <c:v>1.1957818950603076E-2</c:v>
                </c:pt>
                <c:pt idx="12">
                  <c:v>1.3910742706508687E-2</c:v>
                </c:pt>
                <c:pt idx="13">
                  <c:v>1.3159241461482256E-2</c:v>
                </c:pt>
                <c:pt idx="14">
                  <c:v>9.9355757560259383E-3</c:v>
                </c:pt>
                <c:pt idx="15">
                  <c:v>1.0024592093843871E-2</c:v>
                </c:pt>
                <c:pt idx="16">
                  <c:v>1.0249273508290697E-2</c:v>
                </c:pt>
                <c:pt idx="17">
                  <c:v>1.0029512000743382E-2</c:v>
                </c:pt>
                <c:pt idx="18">
                  <c:v>9.5122936172939085E-3</c:v>
                </c:pt>
                <c:pt idx="19">
                  <c:v>9.618598426719643E-3</c:v>
                </c:pt>
                <c:pt idx="20">
                  <c:v>1.01087738937069E-2</c:v>
                </c:pt>
                <c:pt idx="21">
                  <c:v>9.6618064412269701E-3</c:v>
                </c:pt>
                <c:pt idx="22">
                  <c:v>9.532338215236481E-3</c:v>
                </c:pt>
                <c:pt idx="23">
                  <c:v>9.0649675693054137E-3</c:v>
                </c:pt>
                <c:pt idx="24">
                  <c:v>9.150020332063049E-3</c:v>
                </c:pt>
                <c:pt idx="25">
                  <c:v>9.1663979003018242E-3</c:v>
                </c:pt>
                <c:pt idx="26">
                  <c:v>8.6434260046624484E-3</c:v>
                </c:pt>
                <c:pt idx="27">
                  <c:v>8.5602225445645178E-3</c:v>
                </c:pt>
                <c:pt idx="28">
                  <c:v>1.0229696030876222E-2</c:v>
                </c:pt>
                <c:pt idx="29">
                  <c:v>7.8991093951339946E-3</c:v>
                </c:pt>
                <c:pt idx="30">
                  <c:v>7.0469878113851685E-3</c:v>
                </c:pt>
                <c:pt idx="31">
                  <c:v>7.7869644942545786E-3</c:v>
                </c:pt>
                <c:pt idx="32">
                  <c:v>6.0486497224325284E-3</c:v>
                </c:pt>
                <c:pt idx="33">
                  <c:v>7.7391978062446541E-3</c:v>
                </c:pt>
                <c:pt idx="34">
                  <c:v>6.9172012115354068E-3</c:v>
                </c:pt>
                <c:pt idx="35">
                  <c:v>6.3455440380504923E-3</c:v>
                </c:pt>
                <c:pt idx="36">
                  <c:v>7.2146502445749171E-3</c:v>
                </c:pt>
                <c:pt idx="37">
                  <c:v>7.1528721498119443E-3</c:v>
                </c:pt>
                <c:pt idx="38">
                  <c:v>6.991779633161911E-3</c:v>
                </c:pt>
                <c:pt idx="39">
                  <c:v>5.8510429237546482E-3</c:v>
                </c:pt>
                <c:pt idx="40">
                  <c:v>7.002595069315872E-3</c:v>
                </c:pt>
                <c:pt idx="41">
                  <c:v>6.8396028875195459E-3</c:v>
                </c:pt>
                <c:pt idx="42">
                  <c:v>6.2997294800918799E-3</c:v>
                </c:pt>
                <c:pt idx="43">
                  <c:v>8.8906138893416701E-3</c:v>
                </c:pt>
                <c:pt idx="44">
                  <c:v>8.0351413156302658E-3</c:v>
                </c:pt>
                <c:pt idx="45">
                  <c:v>7.7376145682839246E-3</c:v>
                </c:pt>
                <c:pt idx="46">
                  <c:v>7.7541161772123344E-3</c:v>
                </c:pt>
                <c:pt idx="47">
                  <c:v>7.8880679607170809E-3</c:v>
                </c:pt>
                <c:pt idx="48">
                  <c:v>7.3938624838715593E-3</c:v>
                </c:pt>
                <c:pt idx="49">
                  <c:v>6.3611505564649066E-3</c:v>
                </c:pt>
                <c:pt idx="50">
                  <c:v>6.8269776973619656E-3</c:v>
                </c:pt>
                <c:pt idx="51">
                  <c:v>7.476735005647701E-3</c:v>
                </c:pt>
                <c:pt idx="52">
                  <c:v>7.1472507531594055E-3</c:v>
                </c:pt>
                <c:pt idx="53">
                  <c:v>7.4679876279942492E-3</c:v>
                </c:pt>
                <c:pt idx="54">
                  <c:v>6.7989103752305827E-3</c:v>
                </c:pt>
                <c:pt idx="55">
                  <c:v>7.260053526565273E-3</c:v>
                </c:pt>
                <c:pt idx="56">
                  <c:v>6.2580781317697195E-3</c:v>
                </c:pt>
                <c:pt idx="57">
                  <c:v>6.6115425097237109E-3</c:v>
                </c:pt>
                <c:pt idx="58">
                  <c:v>6.5614748491233622E-3</c:v>
                </c:pt>
                <c:pt idx="59">
                  <c:v>6.5045897828528996E-3</c:v>
                </c:pt>
                <c:pt idx="60">
                  <c:v>6.8345816038378644E-3</c:v>
                </c:pt>
                <c:pt idx="61">
                  <c:v>6.9397481344507864E-3</c:v>
                </c:pt>
                <c:pt idx="62">
                  <c:v>6.9432048228360377E-3</c:v>
                </c:pt>
                <c:pt idx="63">
                  <c:v>6.7634681989203436E-3</c:v>
                </c:pt>
                <c:pt idx="64">
                  <c:v>6.7021119866658907E-3</c:v>
                </c:pt>
                <c:pt idx="65">
                  <c:v>6.5349241078759409E-3</c:v>
                </c:pt>
                <c:pt idx="66">
                  <c:v>7.025960521511488E-3</c:v>
                </c:pt>
                <c:pt idx="67">
                  <c:v>7.5178751158672275E-3</c:v>
                </c:pt>
                <c:pt idx="68">
                  <c:v>6.5377970263963379E-3</c:v>
                </c:pt>
                <c:pt idx="69">
                  <c:v>5.2779388799267073E-3</c:v>
                </c:pt>
                <c:pt idx="70">
                  <c:v>6.7406810480086553E-3</c:v>
                </c:pt>
                <c:pt idx="71">
                  <c:v>6.8666913790301634E-3</c:v>
                </c:pt>
                <c:pt idx="72">
                  <c:v>7.5861247840343224E-3</c:v>
                </c:pt>
                <c:pt idx="73">
                  <c:v>7.606103489730235E-3</c:v>
                </c:pt>
                <c:pt idx="74">
                  <c:v>7.4919441310477893E-3</c:v>
                </c:pt>
                <c:pt idx="75">
                  <c:v>7.2221637934651297E-3</c:v>
                </c:pt>
                <c:pt idx="76">
                  <c:v>6.9733913428785179E-3</c:v>
                </c:pt>
                <c:pt idx="77">
                  <c:v>6.9289168566161012E-3</c:v>
                </c:pt>
                <c:pt idx="78">
                  <c:v>7.6464904130608248E-3</c:v>
                </c:pt>
                <c:pt idx="79">
                  <c:v>6.8096000703466823E-3</c:v>
                </c:pt>
                <c:pt idx="80">
                  <c:v>7.8781435820598281E-3</c:v>
                </c:pt>
                <c:pt idx="81">
                  <c:v>7.9257425514848694E-3</c:v>
                </c:pt>
                <c:pt idx="82">
                  <c:v>7.4197674371293152E-3</c:v>
                </c:pt>
                <c:pt idx="83">
                  <c:v>7.438755837984575E-3</c:v>
                </c:pt>
                <c:pt idx="84">
                  <c:v>7.7719700961836205E-3</c:v>
                </c:pt>
                <c:pt idx="85">
                  <c:v>7.4622135436583437E-3</c:v>
                </c:pt>
                <c:pt idx="86">
                  <c:v>7.1764327323548737E-3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13-4D7A-867F-8EDA2499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45144"/>
        <c:axId val="345401856"/>
      </c:scatterChart>
      <c:valAx>
        <c:axId val="345545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Repetition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Rate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01856"/>
        <c:crosses val="autoZero"/>
        <c:crossBetween val="midCat"/>
        <c:majorUnit val="0.1"/>
      </c:valAx>
      <c:valAx>
        <c:axId val="3454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DTW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US">
                    <a:solidFill>
                      <a:sysClr val="windowText" lastClr="000000"/>
                    </a:solidFill>
                  </a:rPr>
                  <a:t>rocess time over BDTW process time %</a:t>
                </a:r>
              </a:p>
            </c:rich>
          </c:tx>
          <c:layout>
            <c:manualLayout>
              <c:xMode val="edge"/>
              <c:yMode val="edge"/>
              <c:x val="5.8602649808791553E-3"/>
              <c:y val="0.28287971506061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'APCA-BDTW-CV'!$D$2:$D$83</c:f>
              <c:numCache>
                <c:formatCode>General</c:formatCode>
                <c:ptCount val="82"/>
                <c:pt idx="0">
                  <c:v>0</c:v>
                </c:pt>
                <c:pt idx="1">
                  <c:v>7.3333333000000001E-2</c:v>
                </c:pt>
                <c:pt idx="2">
                  <c:v>0.49523809499999999</c:v>
                </c:pt>
                <c:pt idx="3">
                  <c:v>0</c:v>
                </c:pt>
                <c:pt idx="4">
                  <c:v>0.28571428599999998</c:v>
                </c:pt>
                <c:pt idx="5">
                  <c:v>0.40266666699999998</c:v>
                </c:pt>
                <c:pt idx="6">
                  <c:v>2.3523685999999999E-2</c:v>
                </c:pt>
                <c:pt idx="7">
                  <c:v>0.592592593</c:v>
                </c:pt>
                <c:pt idx="8">
                  <c:v>0.42</c:v>
                </c:pt>
                <c:pt idx="9">
                  <c:v>0.25</c:v>
                </c:pt>
                <c:pt idx="10">
                  <c:v>0.3</c:v>
                </c:pt>
                <c:pt idx="11">
                  <c:v>0.25</c:v>
                </c:pt>
                <c:pt idx="12">
                  <c:v>0.79957805900000001</c:v>
                </c:pt>
                <c:pt idx="13">
                  <c:v>0.27250000000000002</c:v>
                </c:pt>
                <c:pt idx="14">
                  <c:v>0.26500000000000001</c:v>
                </c:pt>
                <c:pt idx="15">
                  <c:v>0.418546366</c:v>
                </c:pt>
                <c:pt idx="16">
                  <c:v>0.26686390500000001</c:v>
                </c:pt>
                <c:pt idx="17">
                  <c:v>4.7619047999999997E-2</c:v>
                </c:pt>
                <c:pt idx="18">
                  <c:v>0.23414634100000001</c:v>
                </c:pt>
                <c:pt idx="19">
                  <c:v>0.23024054999999999</c:v>
                </c:pt>
                <c:pt idx="20">
                  <c:v>0.29249999999999998</c:v>
                </c:pt>
                <c:pt idx="21">
                  <c:v>0.55733333299999999</c:v>
                </c:pt>
                <c:pt idx="22">
                  <c:v>0.48888888899999999</c:v>
                </c:pt>
                <c:pt idx="23">
                  <c:v>0.38842975200000002</c:v>
                </c:pt>
                <c:pt idx="24">
                  <c:v>0.236666667</c:v>
                </c:pt>
                <c:pt idx="25">
                  <c:v>0.28333333300000002</c:v>
                </c:pt>
                <c:pt idx="26">
                  <c:v>0.40409207200000002</c:v>
                </c:pt>
                <c:pt idx="27">
                  <c:v>0.15533333299999999</c:v>
                </c:pt>
                <c:pt idx="28">
                  <c:v>0.25066666700000001</c:v>
                </c:pt>
                <c:pt idx="29">
                  <c:v>0.19600000000000001</c:v>
                </c:pt>
                <c:pt idx="30">
                  <c:v>0.23428571400000001</c:v>
                </c:pt>
                <c:pt idx="31">
                  <c:v>0.219178082</c:v>
                </c:pt>
                <c:pt idx="32">
                  <c:v>0.233333333</c:v>
                </c:pt>
                <c:pt idx="33">
                  <c:v>0.13114754100000001</c:v>
                </c:pt>
                <c:pt idx="34">
                  <c:v>0.04</c:v>
                </c:pt>
                <c:pt idx="35">
                  <c:v>0.185853659</c:v>
                </c:pt>
                <c:pt idx="36">
                  <c:v>0.34057970999999998</c:v>
                </c:pt>
                <c:pt idx="37">
                  <c:v>8.6567164000000002E-2</c:v>
                </c:pt>
                <c:pt idx="38">
                  <c:v>5.1256281000000001E-2</c:v>
                </c:pt>
                <c:pt idx="39">
                  <c:v>0.21</c:v>
                </c:pt>
                <c:pt idx="40">
                  <c:v>7.5333333000000002E-2</c:v>
                </c:pt>
                <c:pt idx="41">
                  <c:v>0.14772727299999999</c:v>
                </c:pt>
                <c:pt idx="42">
                  <c:v>0.63333333300000005</c:v>
                </c:pt>
                <c:pt idx="43">
                  <c:v>0.33333333300000001</c:v>
                </c:pt>
                <c:pt idx="44">
                  <c:v>3.2679738999999999E-2</c:v>
                </c:pt>
                <c:pt idx="45">
                  <c:v>0.22750000000000001</c:v>
                </c:pt>
                <c:pt idx="46">
                  <c:v>0.32284382299999997</c:v>
                </c:pt>
                <c:pt idx="47">
                  <c:v>5.5464926999999997E-2</c:v>
                </c:pt>
                <c:pt idx="48">
                  <c:v>0.26500000000000001</c:v>
                </c:pt>
                <c:pt idx="49">
                  <c:v>0.28000000000000003</c:v>
                </c:pt>
                <c:pt idx="50">
                  <c:v>0.67121212100000005</c:v>
                </c:pt>
                <c:pt idx="51">
                  <c:v>8.8888890000000005E-3</c:v>
                </c:pt>
                <c:pt idx="52">
                  <c:v>0.29965156799999998</c:v>
                </c:pt>
                <c:pt idx="53">
                  <c:v>0.20632133499999999</c:v>
                </c:pt>
                <c:pt idx="54">
                  <c:v>0.248688353</c:v>
                </c:pt>
                <c:pt idx="55">
                  <c:v>0.130191693</c:v>
                </c:pt>
                <c:pt idx="56">
                  <c:v>0.28951747100000003</c:v>
                </c:pt>
                <c:pt idx="57">
                  <c:v>0</c:v>
                </c:pt>
                <c:pt idx="58">
                  <c:v>0.26772752700000002</c:v>
                </c:pt>
                <c:pt idx="59">
                  <c:v>0.36487995499999998</c:v>
                </c:pt>
                <c:pt idx="60">
                  <c:v>9.5756561000000004E-2</c:v>
                </c:pt>
                <c:pt idx="61">
                  <c:v>0.63311688300000002</c:v>
                </c:pt>
                <c:pt idx="62">
                  <c:v>0.36159999999999998</c:v>
                </c:pt>
                <c:pt idx="63">
                  <c:v>0.21491228100000001</c:v>
                </c:pt>
                <c:pt idx="64">
                  <c:v>0.17692307700000001</c:v>
                </c:pt>
                <c:pt idx="65">
                  <c:v>0.62</c:v>
                </c:pt>
                <c:pt idx="66">
                  <c:v>0.22086513999999999</c:v>
                </c:pt>
                <c:pt idx="67">
                  <c:v>0.154198473</c:v>
                </c:pt>
                <c:pt idx="68">
                  <c:v>0.30256410299999997</c:v>
                </c:pt>
                <c:pt idx="69">
                  <c:v>0.243589744</c:v>
                </c:pt>
                <c:pt idx="70">
                  <c:v>0.256410256</c:v>
                </c:pt>
                <c:pt idx="71">
                  <c:v>0.4375</c:v>
                </c:pt>
                <c:pt idx="72">
                  <c:v>0.248447205</c:v>
                </c:pt>
                <c:pt idx="73">
                  <c:v>0.443765621</c:v>
                </c:pt>
                <c:pt idx="74">
                  <c:v>0.43206820699999998</c:v>
                </c:pt>
                <c:pt idx="75">
                  <c:v>0.41119791700000002</c:v>
                </c:pt>
                <c:pt idx="76">
                  <c:v>0.34169279000000002</c:v>
                </c:pt>
                <c:pt idx="77">
                  <c:v>0.6</c:v>
                </c:pt>
                <c:pt idx="78">
                  <c:v>0.30109890099999997</c:v>
                </c:pt>
                <c:pt idx="79">
                  <c:v>0.53038673999999997</c:v>
                </c:pt>
                <c:pt idx="80">
                  <c:v>0.34254143599999998</c:v>
                </c:pt>
                <c:pt idx="81">
                  <c:v>0.34561697400000002</c:v>
                </c:pt>
              </c:numCache>
            </c:numRef>
          </c:xVal>
          <c:yVal>
            <c:numRef>
              <c:f>'APCA-BDTW-CV'!$E$2:$E$83</c:f>
              <c:numCache>
                <c:formatCode>General</c:formatCode>
                <c:ptCount val="82"/>
                <c:pt idx="0">
                  <c:v>0</c:v>
                </c:pt>
                <c:pt idx="1">
                  <c:v>9.3333333000000004E-2</c:v>
                </c:pt>
                <c:pt idx="2">
                  <c:v>0.53333333299999997</c:v>
                </c:pt>
                <c:pt idx="3">
                  <c:v>0</c:v>
                </c:pt>
                <c:pt idx="4">
                  <c:v>0.29714285699999998</c:v>
                </c:pt>
                <c:pt idx="5">
                  <c:v>0.35733333299999998</c:v>
                </c:pt>
                <c:pt idx="6">
                  <c:v>2.0116807E-2</c:v>
                </c:pt>
                <c:pt idx="7">
                  <c:v>0.42592592600000001</c:v>
                </c:pt>
                <c:pt idx="8">
                  <c:v>0.3</c:v>
                </c:pt>
                <c:pt idx="9">
                  <c:v>0.26315789499999998</c:v>
                </c:pt>
                <c:pt idx="10">
                  <c:v>0.3</c:v>
                </c:pt>
                <c:pt idx="11">
                  <c:v>0.25</c:v>
                </c:pt>
                <c:pt idx="12">
                  <c:v>0.77162447300000003</c:v>
                </c:pt>
                <c:pt idx="13">
                  <c:v>0.25</c:v>
                </c:pt>
                <c:pt idx="14">
                  <c:v>0.35166666699999999</c:v>
                </c:pt>
                <c:pt idx="15">
                  <c:v>0.41604010000000002</c:v>
                </c:pt>
                <c:pt idx="16">
                  <c:v>0.192307692</c:v>
                </c:pt>
                <c:pt idx="17">
                  <c:v>0</c:v>
                </c:pt>
                <c:pt idx="18">
                  <c:v>0.19512195099999999</c:v>
                </c:pt>
                <c:pt idx="19">
                  <c:v>0.21649484499999999</c:v>
                </c:pt>
                <c:pt idx="20">
                  <c:v>0.26250000000000001</c:v>
                </c:pt>
                <c:pt idx="21">
                  <c:v>0.53600000000000003</c:v>
                </c:pt>
                <c:pt idx="22">
                  <c:v>0.35</c:v>
                </c:pt>
                <c:pt idx="23">
                  <c:v>0.409090909</c:v>
                </c:pt>
                <c:pt idx="24">
                  <c:v>0.23166666699999999</c:v>
                </c:pt>
                <c:pt idx="25">
                  <c:v>0.26666666700000002</c:v>
                </c:pt>
                <c:pt idx="26">
                  <c:v>0.39641943699999999</c:v>
                </c:pt>
                <c:pt idx="27">
                  <c:v>0.163333333</c:v>
                </c:pt>
                <c:pt idx="28">
                  <c:v>0.20533333300000001</c:v>
                </c:pt>
                <c:pt idx="29">
                  <c:v>0.20200000000000001</c:v>
                </c:pt>
                <c:pt idx="30">
                  <c:v>0.17714285699999999</c:v>
                </c:pt>
                <c:pt idx="31">
                  <c:v>0.27397260299999998</c:v>
                </c:pt>
                <c:pt idx="32">
                  <c:v>6.6666666999999999E-2</c:v>
                </c:pt>
                <c:pt idx="33">
                  <c:v>0.13114754100000001</c:v>
                </c:pt>
                <c:pt idx="34">
                  <c:v>6.6666670000000003E-3</c:v>
                </c:pt>
                <c:pt idx="35">
                  <c:v>9.5121950999999996E-2</c:v>
                </c:pt>
                <c:pt idx="36">
                  <c:v>0.34927536199999998</c:v>
                </c:pt>
                <c:pt idx="37">
                  <c:v>6.6098081000000003E-2</c:v>
                </c:pt>
                <c:pt idx="38">
                  <c:v>5.0251256000000001E-2</c:v>
                </c:pt>
                <c:pt idx="39">
                  <c:v>0.23</c:v>
                </c:pt>
                <c:pt idx="40">
                  <c:v>7.5555555999999996E-2</c:v>
                </c:pt>
                <c:pt idx="41">
                  <c:v>0.17045454500000001</c:v>
                </c:pt>
                <c:pt idx="42">
                  <c:v>0.16666666699999999</c:v>
                </c:pt>
                <c:pt idx="43">
                  <c:v>0.366666667</c:v>
                </c:pt>
                <c:pt idx="44">
                  <c:v>3.2679738999999999E-2</c:v>
                </c:pt>
                <c:pt idx="45">
                  <c:v>0.20749999999999999</c:v>
                </c:pt>
                <c:pt idx="46">
                  <c:v>0.27156177199999998</c:v>
                </c:pt>
                <c:pt idx="47">
                  <c:v>6.0358890999999998E-2</c:v>
                </c:pt>
                <c:pt idx="48">
                  <c:v>0.23166666699999999</c:v>
                </c:pt>
                <c:pt idx="49">
                  <c:v>0.28999999999999998</c:v>
                </c:pt>
                <c:pt idx="50">
                  <c:v>0.64494949499999998</c:v>
                </c:pt>
                <c:pt idx="51">
                  <c:v>3.333333E-3</c:v>
                </c:pt>
                <c:pt idx="52">
                  <c:v>0.232288037</c:v>
                </c:pt>
                <c:pt idx="53">
                  <c:v>9.5697981000000001E-2</c:v>
                </c:pt>
                <c:pt idx="54">
                  <c:v>0.16894018899999999</c:v>
                </c:pt>
                <c:pt idx="55">
                  <c:v>0.16533546299999999</c:v>
                </c:pt>
                <c:pt idx="56">
                  <c:v>0.27454242899999998</c:v>
                </c:pt>
                <c:pt idx="57">
                  <c:v>0</c:v>
                </c:pt>
                <c:pt idx="58">
                  <c:v>0.27247347900000002</c:v>
                </c:pt>
                <c:pt idx="59">
                  <c:v>0.36599664999999998</c:v>
                </c:pt>
                <c:pt idx="60">
                  <c:v>0.108319375</c:v>
                </c:pt>
                <c:pt idx="61">
                  <c:v>0.62337662299999996</c:v>
                </c:pt>
                <c:pt idx="62">
                  <c:v>0.20799999999999999</c:v>
                </c:pt>
                <c:pt idx="63">
                  <c:v>0.22807017500000001</c:v>
                </c:pt>
                <c:pt idx="64">
                  <c:v>0.16153846199999999</c:v>
                </c:pt>
                <c:pt idx="65">
                  <c:v>0.61636363599999999</c:v>
                </c:pt>
                <c:pt idx="66">
                  <c:v>0.20966921099999999</c:v>
                </c:pt>
                <c:pt idx="67">
                  <c:v>0.13536895700000001</c:v>
                </c:pt>
                <c:pt idx="68">
                  <c:v>0.256410256</c:v>
                </c:pt>
                <c:pt idx="69">
                  <c:v>0.24615384600000001</c:v>
                </c:pt>
                <c:pt idx="70">
                  <c:v>0.24615384600000001</c:v>
                </c:pt>
                <c:pt idx="71">
                  <c:v>0.46875</c:v>
                </c:pt>
                <c:pt idx="72">
                  <c:v>0.25776397499999998</c:v>
                </c:pt>
                <c:pt idx="73">
                  <c:v>0.43793390700000001</c:v>
                </c:pt>
                <c:pt idx="74">
                  <c:v>0.40594059399999999</c:v>
                </c:pt>
                <c:pt idx="75">
                  <c:v>0.3515625</c:v>
                </c:pt>
                <c:pt idx="76">
                  <c:v>0.35109717899999998</c:v>
                </c:pt>
                <c:pt idx="77">
                  <c:v>0.60266666700000004</c:v>
                </c:pt>
                <c:pt idx="78">
                  <c:v>0.30989011</c:v>
                </c:pt>
                <c:pt idx="79">
                  <c:v>0.53591160199999999</c:v>
                </c:pt>
                <c:pt idx="80">
                  <c:v>0.33701657499999998</c:v>
                </c:pt>
                <c:pt idx="81">
                  <c:v>0.34170854299999998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0-4D26-8DBA-8109618E5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78072"/>
        <c:axId val="436371800"/>
      </c:scatterChart>
      <c:valAx>
        <c:axId val="4363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1800"/>
        <c:crosses val="autoZero"/>
        <c:crossBetween val="midCat"/>
      </c:valAx>
      <c:valAx>
        <c:axId val="4363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Classification</a:t>
            </a:r>
            <a:r>
              <a:rPr lang="en-US" sz="1800" baseline="0">
                <a:solidFill>
                  <a:schemeClr val="tx1"/>
                </a:solidFill>
              </a:rPr>
              <a:t> Error Comparison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data'!$C$3:$C$89</c:f>
              <c:numCache>
                <c:formatCode>General</c:formatCode>
                <c:ptCount val="87"/>
                <c:pt idx="0">
                  <c:v>0.35733333299999998</c:v>
                </c:pt>
                <c:pt idx="1">
                  <c:v>0.20533333300000001</c:v>
                </c:pt>
                <c:pt idx="2">
                  <c:v>0.60266666700000004</c:v>
                </c:pt>
                <c:pt idx="3">
                  <c:v>0.3</c:v>
                </c:pt>
                <c:pt idx="4">
                  <c:v>0.25776397499999998</c:v>
                </c:pt>
                <c:pt idx="5">
                  <c:v>0.53600000000000003</c:v>
                </c:pt>
                <c:pt idx="6">
                  <c:v>0.40422772699999998</c:v>
                </c:pt>
                <c:pt idx="7">
                  <c:v>2.0116807E-2</c:v>
                </c:pt>
                <c:pt idx="8">
                  <c:v>0.17045454500000001</c:v>
                </c:pt>
                <c:pt idx="9">
                  <c:v>0</c:v>
                </c:pt>
                <c:pt idx="10">
                  <c:v>0.36599664999999998</c:v>
                </c:pt>
                <c:pt idx="11">
                  <c:v>0.108319375</c:v>
                </c:pt>
                <c:pt idx="12">
                  <c:v>0.27247347900000002</c:v>
                </c:pt>
                <c:pt idx="13">
                  <c:v>0.34170854299999998</c:v>
                </c:pt>
                <c:pt idx="14">
                  <c:v>0.27454242899999998</c:v>
                </c:pt>
                <c:pt idx="15">
                  <c:v>0.16894018899999999</c:v>
                </c:pt>
                <c:pt idx="16">
                  <c:v>0.21649484499999999</c:v>
                </c:pt>
                <c:pt idx="17">
                  <c:v>0.20749999999999999</c:v>
                </c:pt>
                <c:pt idx="18">
                  <c:v>0.28999999999999998</c:v>
                </c:pt>
                <c:pt idx="19">
                  <c:v>0.13114754100000001</c:v>
                </c:pt>
                <c:pt idx="20">
                  <c:v>0.27397260299999998</c:v>
                </c:pt>
                <c:pt idx="21">
                  <c:v>0.19512195099999999</c:v>
                </c:pt>
                <c:pt idx="22">
                  <c:v>0.26250000000000001</c:v>
                </c:pt>
                <c:pt idx="23">
                  <c:v>0.27156177199999998</c:v>
                </c:pt>
                <c:pt idx="24">
                  <c:v>0.23166666699999999</c:v>
                </c:pt>
                <c:pt idx="25">
                  <c:v>0.41604010000000002</c:v>
                </c:pt>
                <c:pt idx="26">
                  <c:v>0.25</c:v>
                </c:pt>
                <c:pt idx="27">
                  <c:v>0.35166666699999999</c:v>
                </c:pt>
                <c:pt idx="28">
                  <c:v>5.0251256000000001E-2</c:v>
                </c:pt>
                <c:pt idx="29">
                  <c:v>9.5697981000000001E-2</c:v>
                </c:pt>
                <c:pt idx="30">
                  <c:v>0.34927536199999998</c:v>
                </c:pt>
                <c:pt idx="31">
                  <c:v>0.232288037</c:v>
                </c:pt>
                <c:pt idx="32">
                  <c:v>4.9562681999999997E-2</c:v>
                </c:pt>
                <c:pt idx="33">
                  <c:v>0.16153846199999999</c:v>
                </c:pt>
                <c:pt idx="34">
                  <c:v>0.53333333299999997</c:v>
                </c:pt>
                <c:pt idx="35">
                  <c:v>0.29714285699999998</c:v>
                </c:pt>
                <c:pt idx="36">
                  <c:v>0.23166666699999999</c:v>
                </c:pt>
                <c:pt idx="37">
                  <c:v>0.16533546299999999</c:v>
                </c:pt>
                <c:pt idx="38">
                  <c:v>0.20966921099999999</c:v>
                </c:pt>
                <c:pt idx="39">
                  <c:v>0.13536895700000001</c:v>
                </c:pt>
                <c:pt idx="40">
                  <c:v>0.25</c:v>
                </c:pt>
                <c:pt idx="41">
                  <c:v>0.20200000000000001</c:v>
                </c:pt>
                <c:pt idx="42">
                  <c:v>9.3333333000000004E-2</c:v>
                </c:pt>
                <c:pt idx="43">
                  <c:v>0.3515625</c:v>
                </c:pt>
                <c:pt idx="44">
                  <c:v>0.3515625</c:v>
                </c:pt>
                <c:pt idx="45">
                  <c:v>9.5121950999999996E-2</c:v>
                </c:pt>
                <c:pt idx="46">
                  <c:v>0.192307692</c:v>
                </c:pt>
                <c:pt idx="47">
                  <c:v>9.5121950999999996E-2</c:v>
                </c:pt>
                <c:pt idx="48">
                  <c:v>0.42592592600000001</c:v>
                </c:pt>
                <c:pt idx="49">
                  <c:v>0.61636363599999999</c:v>
                </c:pt>
                <c:pt idx="50">
                  <c:v>9.3370568000000001E-2</c:v>
                </c:pt>
                <c:pt idx="51">
                  <c:v>6.0358890999999998E-2</c:v>
                </c:pt>
                <c:pt idx="52">
                  <c:v>0.43793390700000001</c:v>
                </c:pt>
                <c:pt idx="53">
                  <c:v>0.64494949499999998</c:v>
                </c:pt>
                <c:pt idx="54">
                  <c:v>3.2679738999999999E-2</c:v>
                </c:pt>
                <c:pt idx="55">
                  <c:v>0.77162447300000003</c:v>
                </c:pt>
                <c:pt idx="56">
                  <c:v>6.6098081000000003E-2</c:v>
                </c:pt>
                <c:pt idx="57">
                  <c:v>0.20799999999999999</c:v>
                </c:pt>
                <c:pt idx="58">
                  <c:v>0.26666666700000002</c:v>
                </c:pt>
                <c:pt idx="59">
                  <c:v>0.62337662299999996</c:v>
                </c:pt>
                <c:pt idx="60">
                  <c:v>0.366666667</c:v>
                </c:pt>
                <c:pt idx="61">
                  <c:v>0.3</c:v>
                </c:pt>
                <c:pt idx="62">
                  <c:v>0.163333333</c:v>
                </c:pt>
                <c:pt idx="63">
                  <c:v>6.6666666999999999E-2</c:v>
                </c:pt>
                <c:pt idx="64">
                  <c:v>0.46875</c:v>
                </c:pt>
                <c:pt idx="65">
                  <c:v>0.17714285699999999</c:v>
                </c:pt>
                <c:pt idx="66">
                  <c:v>7.5555555999999996E-2</c:v>
                </c:pt>
                <c:pt idx="67">
                  <c:v>0.35109717899999998</c:v>
                </c:pt>
                <c:pt idx="68">
                  <c:v>0.39641943699999999</c:v>
                </c:pt>
                <c:pt idx="69">
                  <c:v>0</c:v>
                </c:pt>
                <c:pt idx="70">
                  <c:v>0.16666666699999999</c:v>
                </c:pt>
                <c:pt idx="71">
                  <c:v>0</c:v>
                </c:pt>
                <c:pt idx="72">
                  <c:v>0.24615384600000001</c:v>
                </c:pt>
                <c:pt idx="73">
                  <c:v>0.24615384600000001</c:v>
                </c:pt>
                <c:pt idx="74">
                  <c:v>0.23</c:v>
                </c:pt>
                <c:pt idx="75">
                  <c:v>0.26315789499999998</c:v>
                </c:pt>
                <c:pt idx="76">
                  <c:v>0.409090909</c:v>
                </c:pt>
                <c:pt idx="77">
                  <c:v>0.22807017500000001</c:v>
                </c:pt>
                <c:pt idx="78">
                  <c:v>0.256410256</c:v>
                </c:pt>
                <c:pt idx="79">
                  <c:v>0.40594059399999999</c:v>
                </c:pt>
                <c:pt idx="80">
                  <c:v>3.333333E-3</c:v>
                </c:pt>
                <c:pt idx="81">
                  <c:v>0.35</c:v>
                </c:pt>
                <c:pt idx="82">
                  <c:v>0</c:v>
                </c:pt>
                <c:pt idx="83">
                  <c:v>6.6666670000000003E-3</c:v>
                </c:pt>
                <c:pt idx="84">
                  <c:v>0.30989011</c:v>
                </c:pt>
                <c:pt idx="85">
                  <c:v>0.53591160199999999</c:v>
                </c:pt>
                <c:pt idx="86">
                  <c:v>0.33701657499999998</c:v>
                </c:pt>
              </c:numCache>
            </c:numRef>
          </c:xVal>
          <c:yVal>
            <c:numRef>
              <c:f>'Main data'!$D$3:$D$89</c:f>
              <c:numCache>
                <c:formatCode>General</c:formatCode>
                <c:ptCount val="87"/>
                <c:pt idx="0">
                  <c:v>0.36</c:v>
                </c:pt>
                <c:pt idx="1">
                  <c:v>0.197333333</c:v>
                </c:pt>
                <c:pt idx="2">
                  <c:v>0.61066666700000005</c:v>
                </c:pt>
                <c:pt idx="3">
                  <c:v>0.312</c:v>
                </c:pt>
                <c:pt idx="4">
                  <c:v>0.25776397499999998</c:v>
                </c:pt>
                <c:pt idx="5">
                  <c:v>0.53600000000000003</c:v>
                </c:pt>
                <c:pt idx="6">
                  <c:v>0.38814680299999998</c:v>
                </c:pt>
                <c:pt idx="7">
                  <c:v>1.8170018999999999E-2</c:v>
                </c:pt>
                <c:pt idx="8">
                  <c:v>0.17045454500000001</c:v>
                </c:pt>
                <c:pt idx="9">
                  <c:v>0</c:v>
                </c:pt>
                <c:pt idx="10">
                  <c:v>0.36795086500000002</c:v>
                </c:pt>
                <c:pt idx="11">
                  <c:v>9.4639866000000003E-2</c:v>
                </c:pt>
                <c:pt idx="12">
                  <c:v>0.27275265199999998</c:v>
                </c:pt>
                <c:pt idx="13">
                  <c:v>0.34115019499999999</c:v>
                </c:pt>
                <c:pt idx="14">
                  <c:v>0.28286189699999997</c:v>
                </c:pt>
                <c:pt idx="15">
                  <c:v>0.17103882500000001</c:v>
                </c:pt>
                <c:pt idx="16">
                  <c:v>0.21649484499999999</c:v>
                </c:pt>
                <c:pt idx="17">
                  <c:v>0.20749999999999999</c:v>
                </c:pt>
                <c:pt idx="18">
                  <c:v>0.28999999999999998</c:v>
                </c:pt>
                <c:pt idx="19">
                  <c:v>0.13114754100000001</c:v>
                </c:pt>
                <c:pt idx="20">
                  <c:v>0.27397260299999998</c:v>
                </c:pt>
                <c:pt idx="21">
                  <c:v>0.19512195099999999</c:v>
                </c:pt>
                <c:pt idx="22">
                  <c:v>0.26250000000000001</c:v>
                </c:pt>
                <c:pt idx="23">
                  <c:v>0.27156177199999998</c:v>
                </c:pt>
                <c:pt idx="24">
                  <c:v>0.22666666699999999</c:v>
                </c:pt>
                <c:pt idx="25">
                  <c:v>0.41604010000000002</c:v>
                </c:pt>
                <c:pt idx="26">
                  <c:v>0.25</c:v>
                </c:pt>
                <c:pt idx="27">
                  <c:v>0.35166666699999999</c:v>
                </c:pt>
                <c:pt idx="28">
                  <c:v>5.0251256000000001E-2</c:v>
                </c:pt>
                <c:pt idx="29">
                  <c:v>9.5697981000000001E-2</c:v>
                </c:pt>
                <c:pt idx="30">
                  <c:v>0.34927536199999998</c:v>
                </c:pt>
                <c:pt idx="31">
                  <c:v>0.229965157</c:v>
                </c:pt>
                <c:pt idx="32">
                  <c:v>5.1506317000000003E-2</c:v>
                </c:pt>
                <c:pt idx="33">
                  <c:v>0.16153846199999999</c:v>
                </c:pt>
                <c:pt idx="34">
                  <c:v>0.54285714299999999</c:v>
                </c:pt>
                <c:pt idx="35">
                  <c:v>0.29714285699999998</c:v>
                </c:pt>
                <c:pt idx="36">
                  <c:v>0.23166666699999999</c:v>
                </c:pt>
                <c:pt idx="37">
                  <c:v>0.16293929700000001</c:v>
                </c:pt>
                <c:pt idx="38">
                  <c:v>0.211195929</c:v>
                </c:pt>
                <c:pt idx="39">
                  <c:v>0.13486005100000001</c:v>
                </c:pt>
                <c:pt idx="40">
                  <c:v>0.25</c:v>
                </c:pt>
                <c:pt idx="41">
                  <c:v>0.20200000000000001</c:v>
                </c:pt>
                <c:pt idx="42">
                  <c:v>9.3333333000000004E-2</c:v>
                </c:pt>
                <c:pt idx="43">
                  <c:v>0.3515625</c:v>
                </c:pt>
                <c:pt idx="44">
                  <c:v>0.3515625</c:v>
                </c:pt>
                <c:pt idx="45">
                  <c:v>9.5609756000000004E-2</c:v>
                </c:pt>
                <c:pt idx="46">
                  <c:v>0.192307692</c:v>
                </c:pt>
                <c:pt idx="47">
                  <c:v>9.5609756000000004E-2</c:v>
                </c:pt>
                <c:pt idx="48">
                  <c:v>0.42592592600000001</c:v>
                </c:pt>
                <c:pt idx="49">
                  <c:v>0.61636363599999999</c:v>
                </c:pt>
                <c:pt idx="50">
                  <c:v>9.3370568000000001E-2</c:v>
                </c:pt>
                <c:pt idx="51">
                  <c:v>6.0358890999999998E-2</c:v>
                </c:pt>
                <c:pt idx="52">
                  <c:v>0.43821160799999997</c:v>
                </c:pt>
                <c:pt idx="53">
                  <c:v>0.64494949499999998</c:v>
                </c:pt>
                <c:pt idx="54">
                  <c:v>3.2679738999999999E-2</c:v>
                </c:pt>
                <c:pt idx="55">
                  <c:v>0.77162447300000003</c:v>
                </c:pt>
                <c:pt idx="56">
                  <c:v>6.6098081000000003E-2</c:v>
                </c:pt>
                <c:pt idx="57">
                  <c:v>0.20799999999999999</c:v>
                </c:pt>
                <c:pt idx="58">
                  <c:v>0.26666666700000002</c:v>
                </c:pt>
                <c:pt idx="59">
                  <c:v>0.62337662299999996</c:v>
                </c:pt>
                <c:pt idx="60">
                  <c:v>0.366666667</c:v>
                </c:pt>
                <c:pt idx="61">
                  <c:v>0.3</c:v>
                </c:pt>
                <c:pt idx="62">
                  <c:v>0.163333333</c:v>
                </c:pt>
                <c:pt idx="63">
                  <c:v>6.6666666999999999E-2</c:v>
                </c:pt>
                <c:pt idx="64">
                  <c:v>0.46875</c:v>
                </c:pt>
                <c:pt idx="65">
                  <c:v>0.17714285699999999</c:v>
                </c:pt>
                <c:pt idx="66">
                  <c:v>7.5555555999999996E-2</c:v>
                </c:pt>
                <c:pt idx="67">
                  <c:v>0.35109717899999998</c:v>
                </c:pt>
                <c:pt idx="68">
                  <c:v>0.39641943699999999</c:v>
                </c:pt>
                <c:pt idx="69">
                  <c:v>0</c:v>
                </c:pt>
                <c:pt idx="70">
                  <c:v>0.16666666699999999</c:v>
                </c:pt>
                <c:pt idx="71">
                  <c:v>0</c:v>
                </c:pt>
                <c:pt idx="72">
                  <c:v>0.24615384600000001</c:v>
                </c:pt>
                <c:pt idx="73">
                  <c:v>0.24615384600000001</c:v>
                </c:pt>
                <c:pt idx="74">
                  <c:v>0.23</c:v>
                </c:pt>
                <c:pt idx="75">
                  <c:v>0.26315789499999998</c:v>
                </c:pt>
                <c:pt idx="76">
                  <c:v>0.409090909</c:v>
                </c:pt>
                <c:pt idx="77">
                  <c:v>0.22807017500000001</c:v>
                </c:pt>
                <c:pt idx="78">
                  <c:v>0.256410256</c:v>
                </c:pt>
                <c:pt idx="79">
                  <c:v>0.40594059399999999</c:v>
                </c:pt>
                <c:pt idx="80">
                  <c:v>3.333333E-3</c:v>
                </c:pt>
                <c:pt idx="81">
                  <c:v>0.35</c:v>
                </c:pt>
                <c:pt idx="82">
                  <c:v>0</c:v>
                </c:pt>
                <c:pt idx="83">
                  <c:v>6.6666670000000003E-3</c:v>
                </c:pt>
                <c:pt idx="84">
                  <c:v>0.30989011</c:v>
                </c:pt>
                <c:pt idx="85">
                  <c:v>0.54696132600000003</c:v>
                </c:pt>
                <c:pt idx="86">
                  <c:v>0.33701657499999998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B-4D26-BE9C-59DCE04F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8568"/>
        <c:axId val="348167392"/>
      </c:scatterChart>
      <c:valAx>
        <c:axId val="34816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DTW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7392"/>
        <c:crosses val="autoZero"/>
        <c:crossBetween val="midCat"/>
      </c:valAx>
      <c:valAx>
        <c:axId val="348167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BDTW_UB</a:t>
                </a:r>
              </a:p>
            </c:rich>
          </c:tx>
          <c:layout>
            <c:manualLayout>
              <c:xMode val="edge"/>
              <c:yMode val="edge"/>
              <c:x val="1.3190348265584604E-2"/>
              <c:y val="0.44692368379964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85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Comparison of Approximation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02454274359608E-2"/>
          <c:y val="2.2205257003199495E-2"/>
          <c:w val="0.92908583327084693"/>
          <c:h val="0.71603593087155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'APCA-UB-BY_DATASET (2)'!$E$1</c:f>
              <c:strCache>
                <c:ptCount val="1"/>
                <c:pt idx="0">
                  <c:v>APCA_BDTW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'APCA-UB-BY_DATASET (2)'!$A$2:$A$75</c:f>
              <c:strCache>
                <c:ptCount val="74"/>
                <c:pt idx="0">
                  <c:v>Coffee</c:v>
                </c:pt>
                <c:pt idx="1">
                  <c:v>Gun_Point</c:v>
                </c:pt>
                <c:pt idx="2">
                  <c:v>Ham</c:v>
                </c:pt>
                <c:pt idx="3">
                  <c:v>Trace</c:v>
                </c:pt>
                <c:pt idx="4">
                  <c:v>ArrowHead</c:v>
                </c:pt>
                <c:pt idx="5">
                  <c:v>SmallKitchenAppliances</c:v>
                </c:pt>
                <c:pt idx="6">
                  <c:v>wafer</c:v>
                </c:pt>
                <c:pt idx="7">
                  <c:v>wine</c:v>
                </c:pt>
                <c:pt idx="8">
                  <c:v>Computers</c:v>
                </c:pt>
                <c:pt idx="9">
                  <c:v>MedicalImages</c:v>
                </c:pt>
                <c:pt idx="10">
                  <c:v>BeetleFly</c:v>
                </c:pt>
                <c:pt idx="11">
                  <c:v>BirdChicken</c:v>
                </c:pt>
                <c:pt idx="12">
                  <c:v>Phoneme</c:v>
                </c:pt>
                <c:pt idx="13">
                  <c:v>MiddlePhalanxOutlineAgeGroup</c:v>
                </c:pt>
                <c:pt idx="14">
                  <c:v>MiddlePhalanxOutlineCorrect</c:v>
                </c:pt>
                <c:pt idx="15">
                  <c:v>MiddlePhalanxTW</c:v>
                </c:pt>
                <c:pt idx="16">
                  <c:v>FaceAll</c:v>
                </c:pt>
                <c:pt idx="17">
                  <c:v>Plane</c:v>
                </c:pt>
                <c:pt idx="18">
                  <c:v>ProximalPhalanxOutlineAgeGroup</c:v>
                </c:pt>
                <c:pt idx="19">
                  <c:v>ProximalPhalanxOutlineCorrect</c:v>
                </c:pt>
                <c:pt idx="20">
                  <c:v>ProximalPhalanxTW</c:v>
                </c:pt>
                <c:pt idx="21">
                  <c:v>RefrigerationDevices</c:v>
                </c:pt>
                <c:pt idx="22">
                  <c:v>ShapeletSim</c:v>
                </c:pt>
                <c:pt idx="23">
                  <c:v>OSULeaf</c:v>
                </c:pt>
                <c:pt idx="24">
                  <c:v>ShapesAll</c:v>
                </c:pt>
                <c:pt idx="25">
                  <c:v>Car</c:v>
                </c:pt>
                <c:pt idx="26">
                  <c:v>Adiac</c:v>
                </c:pt>
                <c:pt idx="27">
                  <c:v>yoga</c:v>
                </c:pt>
                <c:pt idx="28">
                  <c:v>LargeKitchenAppliances</c:v>
                </c:pt>
                <c:pt idx="29">
                  <c:v>HandOutlines</c:v>
                </c:pt>
                <c:pt idx="30">
                  <c:v>fish</c:v>
                </c:pt>
                <c:pt idx="31">
                  <c:v>Lighting7</c:v>
                </c:pt>
                <c:pt idx="32">
                  <c:v>Meat</c:v>
                </c:pt>
                <c:pt idx="33">
                  <c:v>Lighting2</c:v>
                </c:pt>
                <c:pt idx="34">
                  <c:v>synthetic_control</c:v>
                </c:pt>
                <c:pt idx="35">
                  <c:v>FacesUCR</c:v>
                </c:pt>
                <c:pt idx="36">
                  <c:v>CinC_ECG_torso</c:v>
                </c:pt>
                <c:pt idx="37">
                  <c:v>MALLAT</c:v>
                </c:pt>
                <c:pt idx="38">
                  <c:v>ECG200</c:v>
                </c:pt>
                <c:pt idx="39">
                  <c:v>ECG5000</c:v>
                </c:pt>
                <c:pt idx="40">
                  <c:v>FaceFour</c:v>
                </c:pt>
                <c:pt idx="41">
                  <c:v>Beef</c:v>
                </c:pt>
                <c:pt idx="42">
                  <c:v>DiatomSizeReduction</c:v>
                </c:pt>
                <c:pt idx="43">
                  <c:v>PhalangesOutlinesCorrect</c:v>
                </c:pt>
                <c:pt idx="44">
                  <c:v>Strawberry</c:v>
                </c:pt>
                <c:pt idx="45">
                  <c:v>DistalPhalanxOutlineCorrect</c:v>
                </c:pt>
                <c:pt idx="46">
                  <c:v>DistalPhalanxTW</c:v>
                </c:pt>
                <c:pt idx="47">
                  <c:v>InsectWingbeatSound</c:v>
                </c:pt>
                <c:pt idx="48">
                  <c:v>CBF</c:v>
                </c:pt>
                <c:pt idx="49">
                  <c:v>ECGFiveDays</c:v>
                </c:pt>
                <c:pt idx="50">
                  <c:v>TwoLeadECG</c:v>
                </c:pt>
                <c:pt idx="51">
                  <c:v>SonyAIBORobotSurfaceII</c:v>
                </c:pt>
                <c:pt idx="52">
                  <c:v>MoteStrain</c:v>
                </c:pt>
                <c:pt idx="53">
                  <c:v>SonyAIBORobotSurface</c:v>
                </c:pt>
                <c:pt idx="54">
                  <c:v>Two_Patterns</c:v>
                </c:pt>
                <c:pt idx="55">
                  <c:v>uWaveGestureLibrary_X</c:v>
                </c:pt>
                <c:pt idx="56">
                  <c:v>uWaveGestureLibrary_Y</c:v>
                </c:pt>
                <c:pt idx="57">
                  <c:v>uWaveGestureLibraryAll</c:v>
                </c:pt>
                <c:pt idx="58">
                  <c:v>Haptics</c:v>
                </c:pt>
                <c:pt idx="59">
                  <c:v>SwedishLeaf</c:v>
                </c:pt>
                <c:pt idx="60">
                  <c:v>ToeSegmentation2</c:v>
                </c:pt>
                <c:pt idx="61">
                  <c:v>InlineSkate</c:v>
                </c:pt>
                <c:pt idx="62">
                  <c:v>NonInvasiveFatalECG_Thorax1</c:v>
                </c:pt>
                <c:pt idx="63">
                  <c:v>NonInvasiveFatalECG_Thorax2</c:v>
                </c:pt>
                <c:pt idx="64">
                  <c:v>Cricket_Y</c:v>
                </c:pt>
                <c:pt idx="65">
                  <c:v>Cricket_X</c:v>
                </c:pt>
                <c:pt idx="66">
                  <c:v>Cricket_Z</c:v>
                </c:pt>
                <c:pt idx="67">
                  <c:v>Herring</c:v>
                </c:pt>
                <c:pt idx="68">
                  <c:v>Earthquakes</c:v>
                </c:pt>
                <c:pt idx="69">
                  <c:v>FordA</c:v>
                </c:pt>
                <c:pt idx="70">
                  <c:v>FordB</c:v>
                </c:pt>
                <c:pt idx="71">
                  <c:v>ChlorineConcentration</c:v>
                </c:pt>
                <c:pt idx="72">
                  <c:v>WordsSynonyms</c:v>
                </c:pt>
                <c:pt idx="73">
                  <c:v>ScreenType</c:v>
                </c:pt>
              </c:strCache>
            </c:strRef>
          </c:cat>
          <c:val>
            <c:numRef>
              <c:f>'APCA-UB-BY_DATASET (2)'!$E$2:$E$75</c:f>
              <c:numCache>
                <c:formatCode>General</c:formatCode>
                <c:ptCount val="74"/>
                <c:pt idx="0">
                  <c:v>0.49714142235227099</c:v>
                </c:pt>
                <c:pt idx="1">
                  <c:v>0.52288495227512199</c:v>
                </c:pt>
                <c:pt idx="2">
                  <c:v>0.55444280293863701</c:v>
                </c:pt>
                <c:pt idx="3">
                  <c:v>0.70276648194732305</c:v>
                </c:pt>
                <c:pt idx="4">
                  <c:v>0.49613913479688898</c:v>
                </c:pt>
                <c:pt idx="5">
                  <c:v>0.41478346196874399</c:v>
                </c:pt>
                <c:pt idx="6">
                  <c:v>0.68442570631104704</c:v>
                </c:pt>
                <c:pt idx="7">
                  <c:v>4.2496688385964898</c:v>
                </c:pt>
                <c:pt idx="8">
                  <c:v>0.75196514446372298</c:v>
                </c:pt>
                <c:pt idx="9">
                  <c:v>0.46459471054424201</c:v>
                </c:pt>
                <c:pt idx="10">
                  <c:v>0.58877792608115098</c:v>
                </c:pt>
                <c:pt idx="11">
                  <c:v>0.69271899241054402</c:v>
                </c:pt>
                <c:pt idx="12">
                  <c:v>0.76157917640935502</c:v>
                </c:pt>
                <c:pt idx="13">
                  <c:v>0.66343962603368101</c:v>
                </c:pt>
                <c:pt idx="14">
                  <c:v>0.65260948817748199</c:v>
                </c:pt>
                <c:pt idx="15">
                  <c:v>0.65655480097242302</c:v>
                </c:pt>
                <c:pt idx="16">
                  <c:v>0.56619255840376403</c:v>
                </c:pt>
                <c:pt idx="17">
                  <c:v>0.50963032025916899</c:v>
                </c:pt>
                <c:pt idx="18">
                  <c:v>0.87705896021975005</c:v>
                </c:pt>
                <c:pt idx="19">
                  <c:v>0.91725632235120702</c:v>
                </c:pt>
                <c:pt idx="20">
                  <c:v>0.85836564973775198</c:v>
                </c:pt>
                <c:pt idx="21">
                  <c:v>0.81358552408113105</c:v>
                </c:pt>
                <c:pt idx="22">
                  <c:v>0.810673251324462</c:v>
                </c:pt>
                <c:pt idx="23">
                  <c:v>0.56564546503967805</c:v>
                </c:pt>
                <c:pt idx="24">
                  <c:v>0.61853993849732702</c:v>
                </c:pt>
                <c:pt idx="25">
                  <c:v>0.59195800256106301</c:v>
                </c:pt>
                <c:pt idx="26">
                  <c:v>1.87196953695084</c:v>
                </c:pt>
                <c:pt idx="27">
                  <c:v>0.58892753878377002</c:v>
                </c:pt>
                <c:pt idx="28">
                  <c:v>0.72219872975942001</c:v>
                </c:pt>
                <c:pt idx="29">
                  <c:v>0.69255194050699898</c:v>
                </c:pt>
                <c:pt idx="30">
                  <c:v>0.67243411699550004</c:v>
                </c:pt>
                <c:pt idx="31">
                  <c:v>0.634255881137052</c:v>
                </c:pt>
                <c:pt idx="32">
                  <c:v>2.5619125239902298</c:v>
                </c:pt>
                <c:pt idx="33">
                  <c:v>0.68757360456382199</c:v>
                </c:pt>
                <c:pt idx="34">
                  <c:v>0.59451931992708096</c:v>
                </c:pt>
                <c:pt idx="35">
                  <c:v>0.35325691227587402</c:v>
                </c:pt>
                <c:pt idx="36">
                  <c:v>0.75783289549841404</c:v>
                </c:pt>
                <c:pt idx="37">
                  <c:v>0.469008648158173</c:v>
                </c:pt>
                <c:pt idx="38">
                  <c:v>0.38330065082944098</c:v>
                </c:pt>
                <c:pt idx="39">
                  <c:v>0.49394546685167001</c:v>
                </c:pt>
                <c:pt idx="40">
                  <c:v>0.58192677463340503</c:v>
                </c:pt>
                <c:pt idx="41">
                  <c:v>0.43671727530447302</c:v>
                </c:pt>
                <c:pt idx="42">
                  <c:v>1.71702710191566</c:v>
                </c:pt>
                <c:pt idx="43">
                  <c:v>1.1664930251475101</c:v>
                </c:pt>
                <c:pt idx="44">
                  <c:v>1.2397863940713101</c:v>
                </c:pt>
                <c:pt idx="45">
                  <c:v>1.26616649751445</c:v>
                </c:pt>
                <c:pt idx="46">
                  <c:v>1.75160765880109</c:v>
                </c:pt>
                <c:pt idx="47">
                  <c:v>0.52158757841700998</c:v>
                </c:pt>
                <c:pt idx="48">
                  <c:v>0.56024626842674996</c:v>
                </c:pt>
                <c:pt idx="49">
                  <c:v>0.375696401160797</c:v>
                </c:pt>
                <c:pt idx="50">
                  <c:v>0.34900384148466301</c:v>
                </c:pt>
                <c:pt idx="51">
                  <c:v>0.47351112834917097</c:v>
                </c:pt>
                <c:pt idx="52">
                  <c:v>0.56570407708524695</c:v>
                </c:pt>
                <c:pt idx="53">
                  <c:v>0.38874557100833101</c:v>
                </c:pt>
                <c:pt idx="54">
                  <c:v>0.39742096265935101</c:v>
                </c:pt>
                <c:pt idx="55">
                  <c:v>0.11997760840596899</c:v>
                </c:pt>
                <c:pt idx="56">
                  <c:v>9.7964227056774197E-2</c:v>
                </c:pt>
                <c:pt idx="57">
                  <c:v>0.25267754123269598</c:v>
                </c:pt>
                <c:pt idx="58">
                  <c:v>0.58078322571456698</c:v>
                </c:pt>
                <c:pt idx="59">
                  <c:v>1.4234311014332099</c:v>
                </c:pt>
                <c:pt idx="60">
                  <c:v>0.367534137660667</c:v>
                </c:pt>
                <c:pt idx="61">
                  <c:v>0.21975720645927499</c:v>
                </c:pt>
                <c:pt idx="62">
                  <c:v>1.26886494154191</c:v>
                </c:pt>
                <c:pt idx="63">
                  <c:v>1.17005296871868</c:v>
                </c:pt>
                <c:pt idx="64">
                  <c:v>0.27425251501642101</c:v>
                </c:pt>
                <c:pt idx="65">
                  <c:v>0.23704720999819601</c:v>
                </c:pt>
                <c:pt idx="66">
                  <c:v>0.22698422058874301</c:v>
                </c:pt>
                <c:pt idx="67">
                  <c:v>1.9715770102341601</c:v>
                </c:pt>
                <c:pt idx="68">
                  <c:v>0.348761894292279</c:v>
                </c:pt>
                <c:pt idx="69">
                  <c:v>0.46833295954463</c:v>
                </c:pt>
                <c:pt idx="70">
                  <c:v>0.45682226463514902</c:v>
                </c:pt>
                <c:pt idx="71">
                  <c:v>1.72150431682906</c:v>
                </c:pt>
                <c:pt idx="72">
                  <c:v>0.31645168026329201</c:v>
                </c:pt>
                <c:pt idx="73">
                  <c:v>0.29531161887836599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8-4DBB-BEB1-A85572A1801B}"/>
            </c:ext>
          </c:extLst>
        </c:ser>
        <c:ser>
          <c:idx val="1"/>
          <c:order val="1"/>
          <c:tx>
            <c:strRef>
              <c:f>'APCA-UB-BY_DATASET (2)'!$C$1</c:f>
              <c:strCache>
                <c:ptCount val="1"/>
                <c:pt idx="0">
                  <c:v>PAA-DTW-Projection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'APCA-UB-BY_DATASET (2)'!$A$2:$A$75</c:f>
              <c:strCache>
                <c:ptCount val="74"/>
                <c:pt idx="0">
                  <c:v>Coffee</c:v>
                </c:pt>
                <c:pt idx="1">
                  <c:v>Gun_Point</c:v>
                </c:pt>
                <c:pt idx="2">
                  <c:v>Ham</c:v>
                </c:pt>
                <c:pt idx="3">
                  <c:v>Trace</c:v>
                </c:pt>
                <c:pt idx="4">
                  <c:v>ArrowHead</c:v>
                </c:pt>
                <c:pt idx="5">
                  <c:v>SmallKitchenAppliances</c:v>
                </c:pt>
                <c:pt idx="6">
                  <c:v>wafer</c:v>
                </c:pt>
                <c:pt idx="7">
                  <c:v>wine</c:v>
                </c:pt>
                <c:pt idx="8">
                  <c:v>Computers</c:v>
                </c:pt>
                <c:pt idx="9">
                  <c:v>MedicalImages</c:v>
                </c:pt>
                <c:pt idx="10">
                  <c:v>BeetleFly</c:v>
                </c:pt>
                <c:pt idx="11">
                  <c:v>BirdChicken</c:v>
                </c:pt>
                <c:pt idx="12">
                  <c:v>Phoneme</c:v>
                </c:pt>
                <c:pt idx="13">
                  <c:v>MiddlePhalanxOutlineAgeGroup</c:v>
                </c:pt>
                <c:pt idx="14">
                  <c:v>MiddlePhalanxOutlineCorrect</c:v>
                </c:pt>
                <c:pt idx="15">
                  <c:v>MiddlePhalanxTW</c:v>
                </c:pt>
                <c:pt idx="16">
                  <c:v>FaceAll</c:v>
                </c:pt>
                <c:pt idx="17">
                  <c:v>Plane</c:v>
                </c:pt>
                <c:pt idx="18">
                  <c:v>ProximalPhalanxOutlineAgeGroup</c:v>
                </c:pt>
                <c:pt idx="19">
                  <c:v>ProximalPhalanxOutlineCorrect</c:v>
                </c:pt>
                <c:pt idx="20">
                  <c:v>ProximalPhalanxTW</c:v>
                </c:pt>
                <c:pt idx="21">
                  <c:v>RefrigerationDevices</c:v>
                </c:pt>
                <c:pt idx="22">
                  <c:v>ShapeletSim</c:v>
                </c:pt>
                <c:pt idx="23">
                  <c:v>OSULeaf</c:v>
                </c:pt>
                <c:pt idx="24">
                  <c:v>ShapesAll</c:v>
                </c:pt>
                <c:pt idx="25">
                  <c:v>Car</c:v>
                </c:pt>
                <c:pt idx="26">
                  <c:v>Adiac</c:v>
                </c:pt>
                <c:pt idx="27">
                  <c:v>yoga</c:v>
                </c:pt>
                <c:pt idx="28">
                  <c:v>LargeKitchenAppliances</c:v>
                </c:pt>
                <c:pt idx="29">
                  <c:v>HandOutlines</c:v>
                </c:pt>
                <c:pt idx="30">
                  <c:v>fish</c:v>
                </c:pt>
                <c:pt idx="31">
                  <c:v>Lighting7</c:v>
                </c:pt>
                <c:pt idx="32">
                  <c:v>Meat</c:v>
                </c:pt>
                <c:pt idx="33">
                  <c:v>Lighting2</c:v>
                </c:pt>
                <c:pt idx="34">
                  <c:v>synthetic_control</c:v>
                </c:pt>
                <c:pt idx="35">
                  <c:v>FacesUCR</c:v>
                </c:pt>
                <c:pt idx="36">
                  <c:v>CinC_ECG_torso</c:v>
                </c:pt>
                <c:pt idx="37">
                  <c:v>MALLAT</c:v>
                </c:pt>
                <c:pt idx="38">
                  <c:v>ECG200</c:v>
                </c:pt>
                <c:pt idx="39">
                  <c:v>ECG5000</c:v>
                </c:pt>
                <c:pt idx="40">
                  <c:v>FaceFour</c:v>
                </c:pt>
                <c:pt idx="41">
                  <c:v>Beef</c:v>
                </c:pt>
                <c:pt idx="42">
                  <c:v>DiatomSizeReduction</c:v>
                </c:pt>
                <c:pt idx="43">
                  <c:v>PhalangesOutlinesCorrect</c:v>
                </c:pt>
                <c:pt idx="44">
                  <c:v>Strawberry</c:v>
                </c:pt>
                <c:pt idx="45">
                  <c:v>DistalPhalanxOutlineCorrect</c:v>
                </c:pt>
                <c:pt idx="46">
                  <c:v>DistalPhalanxTW</c:v>
                </c:pt>
                <c:pt idx="47">
                  <c:v>InsectWingbeatSound</c:v>
                </c:pt>
                <c:pt idx="48">
                  <c:v>CBF</c:v>
                </c:pt>
                <c:pt idx="49">
                  <c:v>ECGFiveDays</c:v>
                </c:pt>
                <c:pt idx="50">
                  <c:v>TwoLeadECG</c:v>
                </c:pt>
                <c:pt idx="51">
                  <c:v>SonyAIBORobotSurfaceII</c:v>
                </c:pt>
                <c:pt idx="52">
                  <c:v>MoteStrain</c:v>
                </c:pt>
                <c:pt idx="53">
                  <c:v>SonyAIBORobotSurface</c:v>
                </c:pt>
                <c:pt idx="54">
                  <c:v>Two_Patterns</c:v>
                </c:pt>
                <c:pt idx="55">
                  <c:v>uWaveGestureLibrary_X</c:v>
                </c:pt>
                <c:pt idx="56">
                  <c:v>uWaveGestureLibrary_Y</c:v>
                </c:pt>
                <c:pt idx="57">
                  <c:v>uWaveGestureLibraryAll</c:v>
                </c:pt>
                <c:pt idx="58">
                  <c:v>Haptics</c:v>
                </c:pt>
                <c:pt idx="59">
                  <c:v>SwedishLeaf</c:v>
                </c:pt>
                <c:pt idx="60">
                  <c:v>ToeSegmentation2</c:v>
                </c:pt>
                <c:pt idx="61">
                  <c:v>InlineSkate</c:v>
                </c:pt>
                <c:pt idx="62">
                  <c:v>NonInvasiveFatalECG_Thorax1</c:v>
                </c:pt>
                <c:pt idx="63">
                  <c:v>NonInvasiveFatalECG_Thorax2</c:v>
                </c:pt>
                <c:pt idx="64">
                  <c:v>Cricket_Y</c:v>
                </c:pt>
                <c:pt idx="65">
                  <c:v>Cricket_X</c:v>
                </c:pt>
                <c:pt idx="66">
                  <c:v>Cricket_Z</c:v>
                </c:pt>
                <c:pt idx="67">
                  <c:v>Herring</c:v>
                </c:pt>
                <c:pt idx="68">
                  <c:v>Earthquakes</c:v>
                </c:pt>
                <c:pt idx="69">
                  <c:v>FordA</c:v>
                </c:pt>
                <c:pt idx="70">
                  <c:v>FordB</c:v>
                </c:pt>
                <c:pt idx="71">
                  <c:v>ChlorineConcentration</c:v>
                </c:pt>
                <c:pt idx="72">
                  <c:v>WordsSynonyms</c:v>
                </c:pt>
                <c:pt idx="73">
                  <c:v>ScreenType</c:v>
                </c:pt>
              </c:strCache>
            </c:strRef>
          </c:cat>
          <c:val>
            <c:numRef>
              <c:f>'APCA-UB-BY_DATASET (2)'!$C$2:$C$75</c:f>
              <c:numCache>
                <c:formatCode>General</c:formatCode>
                <c:ptCount val="74"/>
                <c:pt idx="0">
                  <c:v>0.86492419625260897</c:v>
                </c:pt>
                <c:pt idx="1">
                  <c:v>1.1673010023216801</c:v>
                </c:pt>
                <c:pt idx="2">
                  <c:v>0.93428052243722703</c:v>
                </c:pt>
                <c:pt idx="3">
                  <c:v>1.55623537755713</c:v>
                </c:pt>
                <c:pt idx="4">
                  <c:v>1.6806850000067299</c:v>
                </c:pt>
                <c:pt idx="5">
                  <c:v>1.4114186747773201</c:v>
                </c:pt>
                <c:pt idx="6">
                  <c:v>1.40695233257105</c:v>
                </c:pt>
                <c:pt idx="7">
                  <c:v>7.2770622352228698E-2</c:v>
                </c:pt>
                <c:pt idx="8">
                  <c:v>0.81176414705382505</c:v>
                </c:pt>
                <c:pt idx="9">
                  <c:v>0.95765752319256103</c:v>
                </c:pt>
                <c:pt idx="10">
                  <c:v>1.2712245473958499</c:v>
                </c:pt>
                <c:pt idx="11">
                  <c:v>0.78635492681007002</c:v>
                </c:pt>
                <c:pt idx="12">
                  <c:v>1.3354734001405399</c:v>
                </c:pt>
                <c:pt idx="13">
                  <c:v>0.64606644512580502</c:v>
                </c:pt>
                <c:pt idx="14">
                  <c:v>0.68755985582442003</c:v>
                </c:pt>
                <c:pt idx="15">
                  <c:v>0.59060677262954397</c:v>
                </c:pt>
                <c:pt idx="16">
                  <c:v>1.3903681367399701</c:v>
                </c:pt>
                <c:pt idx="17">
                  <c:v>1.84813869100938</c:v>
                </c:pt>
                <c:pt idx="18">
                  <c:v>0.51832468427038403</c:v>
                </c:pt>
                <c:pt idx="19">
                  <c:v>0.622215734223732</c:v>
                </c:pt>
                <c:pt idx="20">
                  <c:v>0.56948106952966004</c:v>
                </c:pt>
                <c:pt idx="21">
                  <c:v>1.0964553833870301</c:v>
                </c:pt>
                <c:pt idx="22">
                  <c:v>1.5948635819116901</c:v>
                </c:pt>
                <c:pt idx="23">
                  <c:v>1.18679528528377</c:v>
                </c:pt>
                <c:pt idx="24">
                  <c:v>0.68048346449047303</c:v>
                </c:pt>
                <c:pt idx="25">
                  <c:v>2.53395969565962</c:v>
                </c:pt>
                <c:pt idx="26">
                  <c:v>1.47654565146626</c:v>
                </c:pt>
                <c:pt idx="27">
                  <c:v>0.75650570145025098</c:v>
                </c:pt>
                <c:pt idx="28">
                  <c:v>1.5255617928143199</c:v>
                </c:pt>
                <c:pt idx="29">
                  <c:v>2.1933119959273002</c:v>
                </c:pt>
                <c:pt idx="30">
                  <c:v>2.87598244862754</c:v>
                </c:pt>
                <c:pt idx="31">
                  <c:v>1.04690487380301</c:v>
                </c:pt>
                <c:pt idx="32">
                  <c:v>0.63810077676296895</c:v>
                </c:pt>
                <c:pt idx="33">
                  <c:v>1.30686530628221</c:v>
                </c:pt>
                <c:pt idx="34">
                  <c:v>0.73398662991813401</c:v>
                </c:pt>
                <c:pt idx="35">
                  <c:v>5.1987958084591801</c:v>
                </c:pt>
                <c:pt idx="36">
                  <c:v>1.1349333662700201</c:v>
                </c:pt>
                <c:pt idx="37">
                  <c:v>1.1552531387249101</c:v>
                </c:pt>
                <c:pt idx="38">
                  <c:v>0.82183085780120202</c:v>
                </c:pt>
                <c:pt idx="39">
                  <c:v>0.77771230500532396</c:v>
                </c:pt>
                <c:pt idx="40">
                  <c:v>1.45848791985084</c:v>
                </c:pt>
                <c:pt idx="41">
                  <c:v>0.94842492268540801</c:v>
                </c:pt>
                <c:pt idx="42">
                  <c:v>1.9645084434275499</c:v>
                </c:pt>
                <c:pt idx="43">
                  <c:v>0.89946051340282496</c:v>
                </c:pt>
                <c:pt idx="44">
                  <c:v>0.94669798065510502</c:v>
                </c:pt>
                <c:pt idx="45">
                  <c:v>1.0193451680341199</c:v>
                </c:pt>
                <c:pt idx="46">
                  <c:v>1.17650719746541</c:v>
                </c:pt>
                <c:pt idx="47">
                  <c:v>1.64927423325509</c:v>
                </c:pt>
                <c:pt idx="48">
                  <c:v>1.0913860344686901</c:v>
                </c:pt>
                <c:pt idx="49">
                  <c:v>2.7183454385792301</c:v>
                </c:pt>
                <c:pt idx="50">
                  <c:v>2.3184110504905799</c:v>
                </c:pt>
                <c:pt idx="51">
                  <c:v>1.36730972339524</c:v>
                </c:pt>
                <c:pt idx="52">
                  <c:v>0.50395815473382599</c:v>
                </c:pt>
                <c:pt idx="53">
                  <c:v>0.93266198074974305</c:v>
                </c:pt>
                <c:pt idx="54">
                  <c:v>1.5587434117963299</c:v>
                </c:pt>
                <c:pt idx="55">
                  <c:v>0.33309853439016901</c:v>
                </c:pt>
                <c:pt idx="56">
                  <c:v>0.24966616713366299</c:v>
                </c:pt>
                <c:pt idx="57">
                  <c:v>0.77307353105695398</c:v>
                </c:pt>
                <c:pt idx="58">
                  <c:v>1.1527110627469801</c:v>
                </c:pt>
                <c:pt idx="59">
                  <c:v>1.85887800520533</c:v>
                </c:pt>
                <c:pt idx="60">
                  <c:v>1.0617848811183599</c:v>
                </c:pt>
                <c:pt idx="61">
                  <c:v>0.38443548843821601</c:v>
                </c:pt>
                <c:pt idx="62">
                  <c:v>1.9678747268065699</c:v>
                </c:pt>
                <c:pt idx="63">
                  <c:v>2.0504846184765699</c:v>
                </c:pt>
                <c:pt idx="64">
                  <c:v>1.0139219487781199</c:v>
                </c:pt>
                <c:pt idx="65">
                  <c:v>0.91828757113384496</c:v>
                </c:pt>
                <c:pt idx="66">
                  <c:v>0.89235488565825505</c:v>
                </c:pt>
                <c:pt idx="67">
                  <c:v>2.25194819196384</c:v>
                </c:pt>
                <c:pt idx="68">
                  <c:v>2.11378259312426</c:v>
                </c:pt>
                <c:pt idx="69">
                  <c:v>2.26077339352786</c:v>
                </c:pt>
                <c:pt idx="70">
                  <c:v>2.2866551286180399</c:v>
                </c:pt>
                <c:pt idx="71">
                  <c:v>2.9638695922038498</c:v>
                </c:pt>
                <c:pt idx="72">
                  <c:v>1.1055389579450701</c:v>
                </c:pt>
                <c:pt idx="73">
                  <c:v>0.86989669928364599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18-4DBB-BEB1-A85572A1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65824"/>
        <c:axId val="348166608"/>
      </c:barChart>
      <c:catAx>
        <c:axId val="348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Dataset</a:t>
                </a:r>
              </a:p>
            </c:rich>
          </c:tx>
          <c:layout>
            <c:manualLayout>
              <c:xMode val="edge"/>
              <c:yMode val="edge"/>
              <c:x val="0.93863697702218396"/>
              <c:y val="0.92722722662191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6608"/>
        <c:crosses val="autoZero"/>
        <c:auto val="1"/>
        <c:lblAlgn val="ctr"/>
        <c:lblOffset val="100"/>
        <c:noMultiLvlLbl val="0"/>
      </c:catAx>
      <c:valAx>
        <c:axId val="3481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Comparison</a:t>
            </a:r>
            <a:r>
              <a:rPr lang="en-US" sz="1800" baseline="0">
                <a:solidFill>
                  <a:schemeClr val="tx1"/>
                </a:solidFill>
              </a:rPr>
              <a:t> of the different lower bounding methods  </a:t>
            </a:r>
            <a:r>
              <a:rPr lang="en-US" sz="1800" b="0" i="0" u="none" strike="noStrike" baseline="0">
                <a:solidFill>
                  <a:schemeClr val="tx1"/>
                </a:solidFill>
                <a:effectLst/>
              </a:rPr>
              <a:t>efficency 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'lOWER BOUNDS'!$B$1</c:f>
              <c:strCache>
                <c:ptCount val="1"/>
                <c:pt idx="0">
                  <c:v>Kim_LB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'lOWER BOUNDS'!$A$2:$A$14</c15:sqref>
                  </c15:fullRef>
                </c:ext>
              </c:extLst>
              <c:f>'lOWER BOUNDS'!$A$2:$A$7</c:f>
              <c:strCache>
                <c:ptCount val="6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'lOWER BOUNDS'!$B$2:$B$14</c15:sqref>
                  </c15:fullRef>
                </c:ext>
              </c:extLst>
              <c:f>'lOWER BOUNDS'!$B$2:$B$7</c:f>
              <c:numCache>
                <c:formatCode>General</c:formatCode>
                <c:ptCount val="6"/>
                <c:pt idx="0">
                  <c:v>1.1224622698070172</c:v>
                </c:pt>
                <c:pt idx="1">
                  <c:v>1.0100763949206153</c:v>
                </c:pt>
                <c:pt idx="2">
                  <c:v>1.0558583498328031</c:v>
                </c:pt>
                <c:pt idx="3">
                  <c:v>1.1400378043000881</c:v>
                </c:pt>
                <c:pt idx="4">
                  <c:v>1.4962778186562962</c:v>
                </c:pt>
                <c:pt idx="5">
                  <c:v>1.1388548980409849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00-466B-9D63-2B083B12DC9C}"/>
            </c:ext>
          </c:extLst>
        </c:ser>
        <c:ser>
          <c:idx val="1"/>
          <c:order val="1"/>
          <c:tx>
            <c:strRef>
              <c:f>'lOWER BOUNDS'!$C$1</c:f>
              <c:strCache>
                <c:ptCount val="1"/>
                <c:pt idx="0">
                  <c:v>Yi_LB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'lOWER BOUNDS'!$A$2:$A$14</c15:sqref>
                  </c15:fullRef>
                </c:ext>
              </c:extLst>
              <c:f>'lOWER BOUNDS'!$A$2:$A$7</c:f>
              <c:strCache>
                <c:ptCount val="6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'lOWER BOUNDS'!$C$2:$C$14</c15:sqref>
                  </c15:fullRef>
                </c:ext>
              </c:extLst>
              <c:f>'lOWER BOUNDS'!$C$2:$C$7</c:f>
              <c:numCache>
                <c:formatCode>General</c:formatCode>
                <c:ptCount val="6"/>
                <c:pt idx="0">
                  <c:v>0.79789765967286119</c:v>
                </c:pt>
                <c:pt idx="1">
                  <c:v>0.73635156759224141</c:v>
                </c:pt>
                <c:pt idx="2">
                  <c:v>0.46898986548202326</c:v>
                </c:pt>
                <c:pt idx="3">
                  <c:v>0.60616164271697259</c:v>
                </c:pt>
                <c:pt idx="4">
                  <c:v>1.6890011657130899</c:v>
                </c:pt>
                <c:pt idx="5">
                  <c:v>0.96995621238864371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00-466B-9D63-2B083B12DC9C}"/>
            </c:ext>
          </c:extLst>
        </c:ser>
        <c:ser>
          <c:idx val="2"/>
          <c:order val="2"/>
          <c:tx>
            <c:strRef>
              <c:f>'lOWER BOUNDS'!$D$1</c:f>
              <c:strCache>
                <c:ptCount val="1"/>
                <c:pt idx="0">
                  <c:v>BDTW_LB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'lOWER BOUNDS'!$A$2:$A$14</c15:sqref>
                  </c15:fullRef>
                </c:ext>
              </c:extLst>
              <c:f>'lOWER BOUNDS'!$A$2:$A$7</c:f>
              <c:strCache>
                <c:ptCount val="6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'lOWER BOUNDS'!$D$2:$D$14</c15:sqref>
                  </c15:fullRef>
                </c:ext>
              </c:extLst>
              <c:f>'lOWER BOUNDS'!$D$2:$D$7</c:f>
              <c:numCache>
                <c:formatCode>General</c:formatCode>
                <c:ptCount val="6"/>
                <c:pt idx="0">
                  <c:v>5.9283677476737823E-2</c:v>
                </c:pt>
                <c:pt idx="1">
                  <c:v>9.2252665358351763E-2</c:v>
                </c:pt>
                <c:pt idx="2">
                  <c:v>0.19101565859492137</c:v>
                </c:pt>
                <c:pt idx="3">
                  <c:v>0.21795263858084088</c:v>
                </c:pt>
                <c:pt idx="4">
                  <c:v>0.4317336144414296</c:v>
                </c:pt>
                <c:pt idx="5">
                  <c:v>0.44463331173950249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00-466B-9D63-2B083B12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167784"/>
        <c:axId val="348169352"/>
      </c:barChart>
      <c:lineChart>
        <c:grouping val="standard"/>
        <c:varyColors val="0"/>
        <c:ser>
          <c:idx val="3"/>
          <c:order val="3"/>
          <c:tx>
            <c:strRef>
              <c:f>'lOWER BOUNDS'!$E$1</c:f>
              <c:strCache>
                <c:ptCount val="1"/>
                <c:pt idx="0">
                  <c:v>Repetition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2.420664084730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3967827551948677E-3"/>
                  <c:y val="-1.6137760564872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3279712586581669E-3"/>
                  <c:y val="-2.8241080988526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3279712586581131E-3"/>
                  <c:y val="-2.0172200706090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7935655103897354E-3"/>
                  <c:y val="-1.8154980635481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4.396782755194761E-3"/>
                  <c:y val="-1.4120540494263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'lOWER BOUNDS'!$E$2:$E$14</c15:sqref>
                  </c15:fullRef>
                </c:ext>
              </c:extLst>
              <c:f>'lOWER BOUNDS'!$E$2:$E$7</c:f>
              <c:numCache>
                <c:formatCode>0%</c:formatCode>
                <c:ptCount val="6"/>
                <c:pt idx="0">
                  <c:v>0.86395925925925898</c:v>
                </c:pt>
                <c:pt idx="1">
                  <c:v>0.81635740740740703</c:v>
                </c:pt>
                <c:pt idx="2">
                  <c:v>0.77506296296296306</c:v>
                </c:pt>
                <c:pt idx="3">
                  <c:v>0.70920555555555598</c:v>
                </c:pt>
                <c:pt idx="4">
                  <c:v>0.68133981832971802</c:v>
                </c:pt>
                <c:pt idx="5">
                  <c:v>0.63931296296296303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00-466B-9D63-2B083B12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171312"/>
        <c:axId val="348168960"/>
      </c:lineChart>
      <c:catAx>
        <c:axId val="34816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Dataset name</a:t>
                </a:r>
              </a:p>
            </c:rich>
          </c:tx>
          <c:layout>
            <c:manualLayout>
              <c:xMode val="edge"/>
              <c:yMode val="edge"/>
              <c:x val="0.88534806190162352"/>
              <c:y val="0.92923560225058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9352"/>
        <c:crosses val="autoZero"/>
        <c:auto val="1"/>
        <c:lblAlgn val="ctr"/>
        <c:lblOffset val="100"/>
        <c:noMultiLvlLbl val="0"/>
      </c:catAx>
      <c:valAx>
        <c:axId val="3481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DTW</a:t>
                </a:r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Process</a:t>
                </a:r>
                <a:r>
                  <a:rPr lang="en-US" baseline="0">
                    <a:solidFill>
                      <a:schemeClr val="tx1"/>
                    </a:solidFill>
                  </a:rPr>
                  <a:t> time using LB  over DTW process time without LB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7784"/>
        <c:crosses val="autoZero"/>
        <c:crossBetween val="between"/>
      </c:valAx>
      <c:valAx>
        <c:axId val="34816896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48171312"/>
        <c:crosses val="max"/>
        <c:crossBetween val="between"/>
      </c:valAx>
      <c:catAx>
        <c:axId val="34817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48168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'Block_Class_SoFar (2)'!$C$3:$C$41</c:f>
              <c:numCache>
                <c:formatCode>0.0000</c:formatCode>
                <c:ptCount val="39"/>
                <c:pt idx="0">
                  <c:v>0.20499999999999999</c:v>
                </c:pt>
                <c:pt idx="1">
                  <c:v>0.35699999999999998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0.3</c:v>
                </c:pt>
                <c:pt idx="5">
                  <c:v>0.39900000000000002</c:v>
                </c:pt>
                <c:pt idx="6">
                  <c:v>0.41604010025062599</c:v>
                </c:pt>
                <c:pt idx="7">
                  <c:v>0.26250000000000001</c:v>
                </c:pt>
                <c:pt idx="8">
                  <c:v>0.64494949494949405</c:v>
                </c:pt>
                <c:pt idx="9" formatCode="General">
                  <c:v>0</c:v>
                </c:pt>
                <c:pt idx="10" formatCode="General">
                  <c:v>9.3333333333333296E-2</c:v>
                </c:pt>
                <c:pt idx="11" formatCode="General">
                  <c:v>0.54285714285714204</c:v>
                </c:pt>
                <c:pt idx="12" formatCode="General">
                  <c:v>0</c:v>
                </c:pt>
                <c:pt idx="13" formatCode="General">
                  <c:v>0.29714285714285699</c:v>
                </c:pt>
                <c:pt idx="14" formatCode="General">
                  <c:v>9.5609756097560894E-2</c:v>
                </c:pt>
                <c:pt idx="15" formatCode="General">
                  <c:v>0.3515625</c:v>
                </c:pt>
                <c:pt idx="16" formatCode="General">
                  <c:v>0.36</c:v>
                </c:pt>
                <c:pt idx="17" formatCode="General">
                  <c:v>1.8170019467877999E-2</c:v>
                </c:pt>
                <c:pt idx="18" formatCode="General">
                  <c:v>0.42592592592592499</c:v>
                </c:pt>
                <c:pt idx="19" formatCode="General">
                  <c:v>0.312</c:v>
                </c:pt>
                <c:pt idx="20" formatCode="General">
                  <c:v>0.26315789473684198</c:v>
                </c:pt>
                <c:pt idx="21" formatCode="General">
                  <c:v>0.3</c:v>
                </c:pt>
                <c:pt idx="22" formatCode="General">
                  <c:v>0.25</c:v>
                </c:pt>
                <c:pt idx="23" formatCode="General">
                  <c:v>0.77162447257383904</c:v>
                </c:pt>
                <c:pt idx="24" formatCode="General">
                  <c:v>0.25</c:v>
                </c:pt>
                <c:pt idx="25" formatCode="General">
                  <c:v>0.35166666666666602</c:v>
                </c:pt>
                <c:pt idx="26" formatCode="General">
                  <c:v>0.41604010025062599</c:v>
                </c:pt>
                <c:pt idx="27" formatCode="General">
                  <c:v>0.19230769230769201</c:v>
                </c:pt>
                <c:pt idx="28" formatCode="General">
                  <c:v>0</c:v>
                </c:pt>
                <c:pt idx="29" formatCode="General">
                  <c:v>0.19512195121951201</c:v>
                </c:pt>
                <c:pt idx="30" formatCode="General">
                  <c:v>0.216494845360824</c:v>
                </c:pt>
                <c:pt idx="31" formatCode="General">
                  <c:v>0.26250000000000001</c:v>
                </c:pt>
                <c:pt idx="32" formatCode="General">
                  <c:v>0.53600000000000003</c:v>
                </c:pt>
                <c:pt idx="33" formatCode="General">
                  <c:v>0.35</c:v>
                </c:pt>
                <c:pt idx="34" formatCode="General">
                  <c:v>0.40909090909090901</c:v>
                </c:pt>
                <c:pt idx="35" formatCode="General">
                  <c:v>0.23166666666666599</c:v>
                </c:pt>
                <c:pt idx="36" formatCode="General">
                  <c:v>0.266666666666666</c:v>
                </c:pt>
                <c:pt idx="37" formatCode="General">
                  <c:v>0.396419437340153</c:v>
                </c:pt>
                <c:pt idx="38" formatCode="General">
                  <c:v>0.163333333333333</c:v>
                </c:pt>
              </c:numCache>
            </c:numRef>
          </c:xVal>
          <c:yVal>
            <c:numRef>
              <c:f>'Block_Class_SoFar (2)'!$D$3:$D$41</c:f>
              <c:numCache>
                <c:formatCode>0.0000</c:formatCode>
                <c:ptCount val="39"/>
                <c:pt idx="0">
                  <c:v>0.197333333333333</c:v>
                </c:pt>
                <c:pt idx="1">
                  <c:v>0.36</c:v>
                </c:pt>
                <c:pt idx="2">
                  <c:v>0.53600000000000003</c:v>
                </c:pt>
                <c:pt idx="3">
                  <c:v>0.61066666666666602</c:v>
                </c:pt>
                <c:pt idx="4">
                  <c:v>0.312</c:v>
                </c:pt>
                <c:pt idx="5">
                  <c:v>0.388146803268058</c:v>
                </c:pt>
                <c:pt idx="6">
                  <c:v>0.41604010025062599</c:v>
                </c:pt>
                <c:pt idx="7">
                  <c:v>0.26250000000000001</c:v>
                </c:pt>
                <c:pt idx="8">
                  <c:v>0.64494949494949405</c:v>
                </c:pt>
                <c:pt idx="9" formatCode="General">
                  <c:v>0</c:v>
                </c:pt>
                <c:pt idx="10" formatCode="General">
                  <c:v>9.3333333333333296E-2</c:v>
                </c:pt>
                <c:pt idx="11" formatCode="General">
                  <c:v>0.53333333333333299</c:v>
                </c:pt>
                <c:pt idx="12" formatCode="General">
                  <c:v>0</c:v>
                </c:pt>
                <c:pt idx="13" formatCode="General">
                  <c:v>0.29714285714285699</c:v>
                </c:pt>
                <c:pt idx="14" formatCode="General">
                  <c:v>9.5121951219512196E-2</c:v>
                </c:pt>
                <c:pt idx="15" formatCode="General">
                  <c:v>0.3515625</c:v>
                </c:pt>
                <c:pt idx="16" formatCode="General">
                  <c:v>0.357333333333333</c:v>
                </c:pt>
                <c:pt idx="17" formatCode="General">
                  <c:v>2.01168072680077E-2</c:v>
                </c:pt>
                <c:pt idx="18" formatCode="General">
                  <c:v>0.42592592592592499</c:v>
                </c:pt>
                <c:pt idx="19" formatCode="General">
                  <c:v>0.3</c:v>
                </c:pt>
                <c:pt idx="20" formatCode="General">
                  <c:v>0.26315789473684198</c:v>
                </c:pt>
                <c:pt idx="21" formatCode="General">
                  <c:v>0.3</c:v>
                </c:pt>
                <c:pt idx="22" formatCode="General">
                  <c:v>0.25</c:v>
                </c:pt>
                <c:pt idx="23" formatCode="General">
                  <c:v>0.77162447257383904</c:v>
                </c:pt>
                <c:pt idx="24" formatCode="General">
                  <c:v>0.25</c:v>
                </c:pt>
                <c:pt idx="25" formatCode="General">
                  <c:v>0.35166666666666602</c:v>
                </c:pt>
                <c:pt idx="26" formatCode="General">
                  <c:v>0.41604010025062599</c:v>
                </c:pt>
                <c:pt idx="27" formatCode="General">
                  <c:v>0.19230769230769201</c:v>
                </c:pt>
                <c:pt idx="28" formatCode="General">
                  <c:v>0</c:v>
                </c:pt>
                <c:pt idx="29" formatCode="General">
                  <c:v>0.19512195121951201</c:v>
                </c:pt>
                <c:pt idx="30" formatCode="General">
                  <c:v>0.216494845360824</c:v>
                </c:pt>
                <c:pt idx="31" formatCode="General">
                  <c:v>0.26250000000000001</c:v>
                </c:pt>
                <c:pt idx="32" formatCode="General">
                  <c:v>0.53600000000000003</c:v>
                </c:pt>
                <c:pt idx="33" formatCode="General">
                  <c:v>0.35</c:v>
                </c:pt>
                <c:pt idx="34" formatCode="General">
                  <c:v>0.40909090909090901</c:v>
                </c:pt>
                <c:pt idx="35" formatCode="General">
                  <c:v>0.23166666666666599</c:v>
                </c:pt>
                <c:pt idx="36" formatCode="General">
                  <c:v>0.266666666666666</c:v>
                </c:pt>
                <c:pt idx="37" formatCode="General">
                  <c:v>0.396419437340153</c:v>
                </c:pt>
                <c:pt idx="38" formatCode="General">
                  <c:v>0.163333333333333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FC-4540-94DC-0CF55E1A6D2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'Block_Class_SoFar (2)'!$C$3:$C$41</c:f>
              <c:numCache>
                <c:formatCode>0.0000</c:formatCode>
                <c:ptCount val="39"/>
                <c:pt idx="0">
                  <c:v>0.20499999999999999</c:v>
                </c:pt>
                <c:pt idx="1">
                  <c:v>0.35699999999999998</c:v>
                </c:pt>
                <c:pt idx="2">
                  <c:v>0.53600000000000003</c:v>
                </c:pt>
                <c:pt idx="3">
                  <c:v>0.60299999999999998</c:v>
                </c:pt>
                <c:pt idx="4">
                  <c:v>0.3</c:v>
                </c:pt>
                <c:pt idx="5">
                  <c:v>0.39900000000000002</c:v>
                </c:pt>
                <c:pt idx="6">
                  <c:v>0.41604010025062599</c:v>
                </c:pt>
                <c:pt idx="7">
                  <c:v>0.26250000000000001</c:v>
                </c:pt>
                <c:pt idx="8">
                  <c:v>0.64494949494949405</c:v>
                </c:pt>
                <c:pt idx="9" formatCode="General">
                  <c:v>0</c:v>
                </c:pt>
                <c:pt idx="10" formatCode="General">
                  <c:v>9.3333333333333296E-2</c:v>
                </c:pt>
                <c:pt idx="11" formatCode="General">
                  <c:v>0.54285714285714204</c:v>
                </c:pt>
                <c:pt idx="12" formatCode="General">
                  <c:v>0</c:v>
                </c:pt>
                <c:pt idx="13" formatCode="General">
                  <c:v>0.29714285714285699</c:v>
                </c:pt>
                <c:pt idx="14" formatCode="General">
                  <c:v>9.5609756097560894E-2</c:v>
                </c:pt>
                <c:pt idx="15" formatCode="General">
                  <c:v>0.3515625</c:v>
                </c:pt>
                <c:pt idx="16" formatCode="General">
                  <c:v>0.36</c:v>
                </c:pt>
                <c:pt idx="17" formatCode="General">
                  <c:v>1.8170019467877999E-2</c:v>
                </c:pt>
                <c:pt idx="18" formatCode="General">
                  <c:v>0.42592592592592499</c:v>
                </c:pt>
                <c:pt idx="19" formatCode="General">
                  <c:v>0.312</c:v>
                </c:pt>
                <c:pt idx="20" formatCode="General">
                  <c:v>0.26315789473684198</c:v>
                </c:pt>
                <c:pt idx="21" formatCode="General">
                  <c:v>0.3</c:v>
                </c:pt>
                <c:pt idx="22" formatCode="General">
                  <c:v>0.25</c:v>
                </c:pt>
                <c:pt idx="23" formatCode="General">
                  <c:v>0.77162447257383904</c:v>
                </c:pt>
                <c:pt idx="24" formatCode="General">
                  <c:v>0.25</c:v>
                </c:pt>
                <c:pt idx="25" formatCode="General">
                  <c:v>0.35166666666666602</c:v>
                </c:pt>
                <c:pt idx="26" formatCode="General">
                  <c:v>0.41604010025062599</c:v>
                </c:pt>
                <c:pt idx="27" formatCode="General">
                  <c:v>0.19230769230769201</c:v>
                </c:pt>
                <c:pt idx="28" formatCode="General">
                  <c:v>0</c:v>
                </c:pt>
                <c:pt idx="29" formatCode="General">
                  <c:v>0.19512195121951201</c:v>
                </c:pt>
                <c:pt idx="30" formatCode="General">
                  <c:v>0.216494845360824</c:v>
                </c:pt>
                <c:pt idx="31" formatCode="General">
                  <c:v>0.26250000000000001</c:v>
                </c:pt>
                <c:pt idx="32" formatCode="General">
                  <c:v>0.53600000000000003</c:v>
                </c:pt>
                <c:pt idx="33" formatCode="General">
                  <c:v>0.35</c:v>
                </c:pt>
                <c:pt idx="34" formatCode="General">
                  <c:v>0.40909090909090901</c:v>
                </c:pt>
                <c:pt idx="35" formatCode="General">
                  <c:v>0.23166666666666599</c:v>
                </c:pt>
                <c:pt idx="36" formatCode="General">
                  <c:v>0.266666666666666</c:v>
                </c:pt>
                <c:pt idx="37" formatCode="General">
                  <c:v>0.396419437340153</c:v>
                </c:pt>
                <c:pt idx="38" formatCode="General">
                  <c:v>0.163333333333333</c:v>
                </c:pt>
              </c:numCache>
            </c:numRef>
          </c:xVal>
          <c:yVal>
            <c:numRef>
              <c:f>'Block_Class_SoFar (2)'!$D$3:$D$41</c:f>
              <c:numCache>
                <c:formatCode>0.0000</c:formatCode>
                <c:ptCount val="39"/>
                <c:pt idx="0">
                  <c:v>0.197333333333333</c:v>
                </c:pt>
                <c:pt idx="1">
                  <c:v>0.36</c:v>
                </c:pt>
                <c:pt idx="2">
                  <c:v>0.53600000000000003</c:v>
                </c:pt>
                <c:pt idx="3">
                  <c:v>0.61066666666666602</c:v>
                </c:pt>
                <c:pt idx="4">
                  <c:v>0.312</c:v>
                </c:pt>
                <c:pt idx="5">
                  <c:v>0.388146803268058</c:v>
                </c:pt>
                <c:pt idx="6">
                  <c:v>0.41604010025062599</c:v>
                </c:pt>
                <c:pt idx="7">
                  <c:v>0.26250000000000001</c:v>
                </c:pt>
                <c:pt idx="8">
                  <c:v>0.64494949494949405</c:v>
                </c:pt>
                <c:pt idx="9" formatCode="General">
                  <c:v>0</c:v>
                </c:pt>
                <c:pt idx="10" formatCode="General">
                  <c:v>9.3333333333333296E-2</c:v>
                </c:pt>
                <c:pt idx="11" formatCode="General">
                  <c:v>0.53333333333333299</c:v>
                </c:pt>
                <c:pt idx="12" formatCode="General">
                  <c:v>0</c:v>
                </c:pt>
                <c:pt idx="13" formatCode="General">
                  <c:v>0.29714285714285699</c:v>
                </c:pt>
                <c:pt idx="14" formatCode="General">
                  <c:v>9.5121951219512196E-2</c:v>
                </c:pt>
                <c:pt idx="15" formatCode="General">
                  <c:v>0.3515625</c:v>
                </c:pt>
                <c:pt idx="16" formatCode="General">
                  <c:v>0.357333333333333</c:v>
                </c:pt>
                <c:pt idx="17" formatCode="General">
                  <c:v>2.01168072680077E-2</c:v>
                </c:pt>
                <c:pt idx="18" formatCode="General">
                  <c:v>0.42592592592592499</c:v>
                </c:pt>
                <c:pt idx="19" formatCode="General">
                  <c:v>0.3</c:v>
                </c:pt>
                <c:pt idx="20" formatCode="General">
                  <c:v>0.26315789473684198</c:v>
                </c:pt>
                <c:pt idx="21" formatCode="General">
                  <c:v>0.3</c:v>
                </c:pt>
                <c:pt idx="22" formatCode="General">
                  <c:v>0.25</c:v>
                </c:pt>
                <c:pt idx="23" formatCode="General">
                  <c:v>0.77162447257383904</c:v>
                </c:pt>
                <c:pt idx="24" formatCode="General">
                  <c:v>0.25</c:v>
                </c:pt>
                <c:pt idx="25" formatCode="General">
                  <c:v>0.35166666666666602</c:v>
                </c:pt>
                <c:pt idx="26" formatCode="General">
                  <c:v>0.41604010025062599</c:v>
                </c:pt>
                <c:pt idx="27" formatCode="General">
                  <c:v>0.19230769230769201</c:v>
                </c:pt>
                <c:pt idx="28" formatCode="General">
                  <c:v>0</c:v>
                </c:pt>
                <c:pt idx="29" formatCode="General">
                  <c:v>0.19512195121951201</c:v>
                </c:pt>
                <c:pt idx="30" formatCode="General">
                  <c:v>0.216494845360824</c:v>
                </c:pt>
                <c:pt idx="31" formatCode="General">
                  <c:v>0.26250000000000001</c:v>
                </c:pt>
                <c:pt idx="32" formatCode="General">
                  <c:v>0.53600000000000003</c:v>
                </c:pt>
                <c:pt idx="33" formatCode="General">
                  <c:v>0.35</c:v>
                </c:pt>
                <c:pt idx="34" formatCode="General">
                  <c:v>0.40909090909090901</c:v>
                </c:pt>
                <c:pt idx="35" formatCode="General">
                  <c:v>0.23166666666666599</c:v>
                </c:pt>
                <c:pt idx="36" formatCode="General">
                  <c:v>0.266666666666666</c:v>
                </c:pt>
                <c:pt idx="37" formatCode="General">
                  <c:v>0.396419437340153</c:v>
                </c:pt>
                <c:pt idx="38" formatCode="General">
                  <c:v>0.163333333333333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FC-4540-94DC-0CF55E1A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0528"/>
        <c:axId val="348168176"/>
      </c:scatterChart>
      <c:valAx>
        <c:axId val="3481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8176"/>
        <c:crosses val="autoZero"/>
        <c:crossBetween val="midCat"/>
      </c:valAx>
      <c:valAx>
        <c:axId val="3481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'Block_Class_SoFar (2)'!$H$3:$H$41</c:f>
              <c:numCache>
                <c:formatCode>General</c:formatCode>
                <c:ptCount val="39"/>
                <c:pt idx="0">
                  <c:v>0.183642592592593</c:v>
                </c:pt>
                <c:pt idx="1">
                  <c:v>0.13604074074074099</c:v>
                </c:pt>
                <c:pt idx="2">
                  <c:v>0.36068703703703697</c:v>
                </c:pt>
                <c:pt idx="3">
                  <c:v>0.22493703703703699</c:v>
                </c:pt>
                <c:pt idx="4">
                  <c:v>0.29079444444444402</c:v>
                </c:pt>
                <c:pt idx="5">
                  <c:v>0.42388889723708201</c:v>
                </c:pt>
                <c:pt idx="6">
                  <c:v>0.86184448462929497</c:v>
                </c:pt>
                <c:pt idx="7">
                  <c:v>0.844152892561983</c:v>
                </c:pt>
                <c:pt idx="8">
                  <c:v>0.998123224431818</c:v>
                </c:pt>
                <c:pt idx="9">
                  <c:v>0.99975024000000001</c:v>
                </c:pt>
                <c:pt idx="10">
                  <c:v>0.99060000000000004</c:v>
                </c:pt>
                <c:pt idx="11">
                  <c:v>0.97240000000000004</c:v>
                </c:pt>
                <c:pt idx="12">
                  <c:v>0.99970000000000003</c:v>
                </c:pt>
                <c:pt idx="13">
                  <c:v>0.98089999999999999</c:v>
                </c:pt>
                <c:pt idx="14">
                  <c:v>0.99373027989821905</c:v>
                </c:pt>
                <c:pt idx="15">
                  <c:v>0.993675188331688</c:v>
                </c:pt>
                <c:pt idx="16">
                  <c:v>0.13604074074074099</c:v>
                </c:pt>
                <c:pt idx="17">
                  <c:v>0.51185385994299004</c:v>
                </c:pt>
                <c:pt idx="18">
                  <c:v>0.99426349426349403</c:v>
                </c:pt>
                <c:pt idx="19">
                  <c:v>0.29079444444444402</c:v>
                </c:pt>
                <c:pt idx="20">
                  <c:v>0.999796386299454</c:v>
                </c:pt>
                <c:pt idx="21">
                  <c:v>0.99931640624999996</c:v>
                </c:pt>
                <c:pt idx="22">
                  <c:v>0.98774414062500004</c:v>
                </c:pt>
                <c:pt idx="23">
                  <c:v>0.99870686463270097</c:v>
                </c:pt>
                <c:pt idx="24">
                  <c:v>0.86209386281588496</c:v>
                </c:pt>
                <c:pt idx="25">
                  <c:v>0.87522446689113398</c:v>
                </c:pt>
                <c:pt idx="26">
                  <c:v>0.86184448462929497</c:v>
                </c:pt>
                <c:pt idx="27">
                  <c:v>0.99373027989821905</c:v>
                </c:pt>
                <c:pt idx="28">
                  <c:v>1</c:v>
                </c:pt>
                <c:pt idx="29">
                  <c:v>0.844152892561983</c:v>
                </c:pt>
                <c:pt idx="30">
                  <c:v>0.81517957351290704</c:v>
                </c:pt>
                <c:pt idx="31">
                  <c:v>0.844152892561983</c:v>
                </c:pt>
                <c:pt idx="32">
                  <c:v>0.36068703703703697</c:v>
                </c:pt>
                <c:pt idx="33">
                  <c:v>0.99997999999999998</c:v>
                </c:pt>
                <c:pt idx="34">
                  <c:v>0.99984104612841396</c:v>
                </c:pt>
                <c:pt idx="35">
                  <c:v>0.98121256510416699</c:v>
                </c:pt>
                <c:pt idx="36">
                  <c:v>0.99907567879838199</c:v>
                </c:pt>
                <c:pt idx="37">
                  <c:v>0.99969444767780202</c:v>
                </c:pt>
                <c:pt idx="38">
                  <c:v>0.99946649594536896</c:v>
                </c:pt>
              </c:numCache>
            </c:numRef>
          </c:xVal>
          <c:yVal>
            <c:numRef>
              <c:f>'Block_Class_SoFar (2)'!$I$3:$I$41</c:f>
              <c:numCache>
                <c:formatCode>0%</c:formatCode>
                <c:ptCount val="39"/>
                <c:pt idx="0">
                  <c:v>16.746466715708547</c:v>
                </c:pt>
                <c:pt idx="1">
                  <c:v>13.010853348226762</c:v>
                </c:pt>
                <c:pt idx="2">
                  <c:v>5.8141554452868025</c:v>
                </c:pt>
                <c:pt idx="3">
                  <c:v>5.5892570732907432</c:v>
                </c:pt>
                <c:pt idx="4">
                  <c:v>3.453113167975479</c:v>
                </c:pt>
                <c:pt idx="5">
                  <c:v>3.0164188976797908</c:v>
                </c:pt>
                <c:pt idx="6">
                  <c:v>2.4624576454822038</c:v>
                </c:pt>
                <c:pt idx="7">
                  <c:v>1.7169041491941812</c:v>
                </c:pt>
                <c:pt idx="8">
                  <c:v>1.6137560602964494</c:v>
                </c:pt>
                <c:pt idx="9">
                  <c:v>0.68666913790301631</c:v>
                </c:pt>
                <c:pt idx="10">
                  <c:v>0.62997294800918802</c:v>
                </c:pt>
                <c:pt idx="11">
                  <c:v>0.69172012114198866</c:v>
                </c:pt>
                <c:pt idx="12">
                  <c:v>0.52779388787862369</c:v>
                </c:pt>
                <c:pt idx="13">
                  <c:v>0.63455440380504924</c:v>
                </c:pt>
                <c:pt idx="14">
                  <c:v>0.77376145680234987</c:v>
                </c:pt>
                <c:pt idx="15">
                  <c:v>0.88906138896937559</c:v>
                </c:pt>
                <c:pt idx="16">
                  <c:v>35.291960810732277</c:v>
                </c:pt>
                <c:pt idx="17">
                  <c:v>2.060814099046191</c:v>
                </c:pt>
                <c:pt idx="18">
                  <c:v>0.73938624838715594</c:v>
                </c:pt>
                <c:pt idx="19">
                  <c:v>8.439178824807847</c:v>
                </c:pt>
                <c:pt idx="20">
                  <c:v>0.72221637937141203</c:v>
                </c:pt>
                <c:pt idx="21">
                  <c:v>0.69397481344507861</c:v>
                </c:pt>
                <c:pt idx="22">
                  <c:v>0.70025950693158723</c:v>
                </c:pt>
                <c:pt idx="23">
                  <c:v>0.72600535275675349</c:v>
                </c:pt>
                <c:pt idx="24">
                  <c:v>0.86434260046624489</c:v>
                </c:pt>
                <c:pt idx="25">
                  <c:v>0.85602225416209832</c:v>
                </c:pt>
                <c:pt idx="26">
                  <c:v>0.91663979003018248</c:v>
                </c:pt>
                <c:pt idx="27">
                  <c:v>0.77541161776317569</c:v>
                </c:pt>
                <c:pt idx="28">
                  <c:v>0.74197674371293154</c:v>
                </c:pt>
                <c:pt idx="29">
                  <c:v>0.966180644122697</c:v>
                </c:pt>
                <c:pt idx="30">
                  <c:v>1.0249273508290697</c:v>
                </c:pt>
                <c:pt idx="31">
                  <c:v>0.95323382152364811</c:v>
                </c:pt>
                <c:pt idx="32">
                  <c:v>5.0527859480877133</c:v>
                </c:pt>
                <c:pt idx="33">
                  <c:v>0.79257425502093648</c:v>
                </c:pt>
                <c:pt idx="34">
                  <c:v>0.69733913406300962</c:v>
                </c:pt>
                <c:pt idx="35">
                  <c:v>0.72146502428083648</c:v>
                </c:pt>
                <c:pt idx="36">
                  <c:v>0.6561474851118233</c:v>
                </c:pt>
                <c:pt idx="37">
                  <c:v>0.65377970265268281</c:v>
                </c:pt>
                <c:pt idx="38">
                  <c:v>0.6943204822645821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3B-4D54-958A-30B8320E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76112"/>
        <c:axId val="436376504"/>
      </c:scatterChart>
      <c:valAx>
        <c:axId val="4363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6504"/>
        <c:crosses val="autoZero"/>
        <c:crossBetween val="midCat"/>
      </c:valAx>
      <c:valAx>
        <c:axId val="4363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Time</a:t>
            </a:r>
            <a:r>
              <a:rPr lang="en-US" sz="1800" baseline="0">
                <a:solidFill>
                  <a:schemeClr val="tx1"/>
                </a:solidFill>
              </a:rPr>
              <a:t> to calculate the all-pairwise DTW distances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'UB Prunning'!$A$2</c:f>
              <c:strCache>
                <c:ptCount val="1"/>
                <c:pt idx="0">
                  <c:v>DTW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'UB Prunning'!$B$1:$H$1</c15:sqref>
                  </c15:fullRef>
                </c:ext>
              </c:extLst>
              <c:f>'UB Prunning'!$B$1:$G$1</c:f>
              <c:strCache>
                <c:ptCount val="6"/>
                <c:pt idx="0">
                  <c:v>smallKitchenApplience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'UB Prunning'!$B$2:$H$2</c15:sqref>
                  </c15:fullRef>
                </c:ext>
              </c:extLst>
              <c:f>'UB Prunning'!$B$2:$G$2</c:f>
              <c:numCache>
                <c:formatCode>General</c:formatCode>
                <c:ptCount val="6"/>
                <c:pt idx="0">
                  <c:v>4007.72</c:v>
                </c:pt>
                <c:pt idx="1">
                  <c:v>3451.23</c:v>
                </c:pt>
                <c:pt idx="2">
                  <c:v>3027.78</c:v>
                </c:pt>
                <c:pt idx="3">
                  <c:v>2196.27</c:v>
                </c:pt>
                <c:pt idx="4">
                  <c:v>950.5</c:v>
                </c:pt>
                <c:pt idx="5">
                  <c:v>4590.9399999999996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7-41EE-AF40-F90DD6D8BA0B}"/>
            </c:ext>
          </c:extLst>
        </c:ser>
        <c:ser>
          <c:idx val="1"/>
          <c:order val="1"/>
          <c:tx>
            <c:strRef>
              <c:f>'UB Prunning'!$A$3</c:f>
              <c:strCache>
                <c:ptCount val="1"/>
                <c:pt idx="0">
                  <c:v>ED-PrunedDTW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'UB Prunning'!$B$1:$H$1</c15:sqref>
                  </c15:fullRef>
                </c:ext>
              </c:extLst>
              <c:f>'UB Prunning'!$B$1:$G$1</c:f>
              <c:strCache>
                <c:ptCount val="6"/>
                <c:pt idx="0">
                  <c:v>smallKitchenApplience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'UB Prunning'!$B$3:$H$3</c15:sqref>
                  </c15:fullRef>
                </c:ext>
              </c:extLst>
              <c:f>'UB Prunning'!$B$3:$G$3</c:f>
              <c:numCache>
                <c:formatCode>General</c:formatCode>
                <c:ptCount val="6"/>
                <c:pt idx="0">
                  <c:v>3832.38</c:v>
                </c:pt>
                <c:pt idx="1">
                  <c:v>3254.64</c:v>
                </c:pt>
                <c:pt idx="2">
                  <c:v>3021.95</c:v>
                </c:pt>
                <c:pt idx="3">
                  <c:v>2116.9699999999998</c:v>
                </c:pt>
                <c:pt idx="4">
                  <c:v>978.56200000000001</c:v>
                </c:pt>
                <c:pt idx="5">
                  <c:v>4643.28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C7-41EE-AF40-F90DD6D8BA0B}"/>
            </c:ext>
          </c:extLst>
        </c:ser>
        <c:ser>
          <c:idx val="2"/>
          <c:order val="2"/>
          <c:tx>
            <c:strRef>
              <c:f>'UB Prunning'!$A$4</c:f>
              <c:strCache>
                <c:ptCount val="1"/>
                <c:pt idx="0">
                  <c:v>BDTW-PrunedDTW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'UB Prunning'!$B$1:$H$1</c15:sqref>
                  </c15:fullRef>
                </c:ext>
              </c:extLst>
              <c:f>'UB Prunning'!$B$1:$G$1</c:f>
              <c:strCache>
                <c:ptCount val="6"/>
                <c:pt idx="0">
                  <c:v>smallKitchenApplience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'UB Prunning'!$B$4:$H$4</c15:sqref>
                  </c15:fullRef>
                </c:ext>
              </c:extLst>
              <c:f>'UB Prunning'!$B$4:$G$4</c:f>
              <c:numCache>
                <c:formatCode>General</c:formatCode>
                <c:ptCount val="6"/>
                <c:pt idx="0">
                  <c:v>2803.8409999999999</c:v>
                </c:pt>
                <c:pt idx="1">
                  <c:v>2160.2840000000001</c:v>
                </c:pt>
                <c:pt idx="2">
                  <c:v>2579.1039999999998</c:v>
                </c:pt>
                <c:pt idx="3">
                  <c:v>1879.4360000000001</c:v>
                </c:pt>
                <c:pt idx="4">
                  <c:v>690.90599999999995</c:v>
                </c:pt>
                <c:pt idx="5">
                  <c:v>4404.9090000000006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C7-41EE-AF40-F90DD6D8BA0B}"/>
            </c:ext>
          </c:extLst>
        </c:ser>
        <c:ser>
          <c:idx val="3"/>
          <c:order val="3"/>
          <c:tx>
            <c:strRef>
              <c:f>'UB Prunning'!$A$5</c:f>
              <c:strCache>
                <c:ptCount val="1"/>
                <c:pt idx="0">
                  <c:v>OracleDTW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'UB Prunning'!$B$1:$H$1</c15:sqref>
                  </c15:fullRef>
                </c:ext>
              </c:extLst>
              <c:f>'UB Prunning'!$B$1:$G$1</c:f>
              <c:strCache>
                <c:ptCount val="6"/>
                <c:pt idx="0">
                  <c:v>smallKitchenApplience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'UB Prunning'!$B$5:$H$5</c15:sqref>
                  </c15:fullRef>
                </c:ext>
              </c:extLst>
              <c:f>'UB Prunning'!$B$5:$G$5</c:f>
              <c:numCache>
                <c:formatCode>General</c:formatCode>
                <c:ptCount val="6"/>
                <c:pt idx="0">
                  <c:v>2715.3</c:v>
                </c:pt>
                <c:pt idx="1">
                  <c:v>2019.03</c:v>
                </c:pt>
                <c:pt idx="2">
                  <c:v>2308.62</c:v>
                </c:pt>
                <c:pt idx="3">
                  <c:v>1630.48</c:v>
                </c:pt>
                <c:pt idx="4">
                  <c:v>561.23400000000004</c:v>
                </c:pt>
                <c:pt idx="5">
                  <c:v>3582.39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C7-41EE-AF40-F90DD6D8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74544"/>
        <c:axId val="436374152"/>
      </c:barChart>
      <c:lineChart>
        <c:grouping val="standard"/>
        <c:varyColors val="0"/>
        <c:ser>
          <c:idx val="4"/>
          <c:order val="4"/>
          <c:tx>
            <c:strRef>
              <c:f>'UB Prunning'!$A$6</c:f>
              <c:strCache>
                <c:ptCount val="1"/>
                <c:pt idx="0">
                  <c:v>Repetition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0259159762121359E-2"/>
                  <c:y val="-2.420664084730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4655942517316226E-2"/>
                  <c:y val="-2.420664084730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6121536769047904E-2"/>
                  <c:y val="-2.0172200706090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9311885034632454E-3"/>
                  <c:y val="-2.2189420776699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1724754013852982E-2"/>
                  <c:y val="-2.420664084730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1036639048485327E-2"/>
                  <c:y val="-2.6223860917917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'UB Prunning'!$B$6:$H$6</c15:sqref>
                  </c15:fullRef>
                </c:ext>
              </c:extLst>
              <c:f>'UB Prunning'!$B$6:$G$6</c:f>
              <c:numCache>
                <c:formatCode>0.0%</c:formatCode>
                <c:ptCount val="6"/>
                <c:pt idx="0">
                  <c:v>0.86395925925925898</c:v>
                </c:pt>
                <c:pt idx="1">
                  <c:v>0.81635740740740703</c:v>
                </c:pt>
                <c:pt idx="2">
                  <c:v>0.77506296296296306</c:v>
                </c:pt>
                <c:pt idx="3">
                  <c:v>0.70920555555555598</c:v>
                </c:pt>
                <c:pt idx="4">
                  <c:v>0.68133981832971802</c:v>
                </c:pt>
                <c:pt idx="5">
                  <c:v>0.63931296296296303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C7-41EE-AF40-F90DD6D8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74936"/>
        <c:axId val="436373368"/>
      </c:lineChart>
      <c:catAx>
        <c:axId val="4363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Dataset</a:t>
                </a:r>
              </a:p>
            </c:rich>
          </c:tx>
          <c:layout>
            <c:manualLayout>
              <c:xMode val="edge"/>
              <c:yMode val="edge"/>
              <c:x val="0.88413000305697564"/>
              <c:y val="0.83054398389527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4152"/>
        <c:crosses val="autoZero"/>
        <c:auto val="1"/>
        <c:lblAlgn val="ctr"/>
        <c:lblOffset val="100"/>
        <c:noMultiLvlLbl val="0"/>
      </c:catAx>
      <c:valAx>
        <c:axId val="4363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Time in seconds</a:t>
                </a:r>
              </a:p>
            </c:rich>
          </c:tx>
          <c:layout>
            <c:manualLayout>
              <c:xMode val="edge"/>
              <c:yMode val="edge"/>
              <c:x val="1.219143615196343E-2"/>
              <c:y val="0.32126246844519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4544"/>
        <c:crosses val="autoZero"/>
        <c:crossBetween val="between"/>
      </c:valAx>
      <c:valAx>
        <c:axId val="43637336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4936"/>
        <c:crosses val="max"/>
        <c:crossBetween val="between"/>
      </c:valAx>
      <c:catAx>
        <c:axId val="43637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7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Classification</a:t>
            </a:r>
            <a:r>
              <a:rPr lang="en-US" sz="1800" baseline="0">
                <a:solidFill>
                  <a:schemeClr val="tx1"/>
                </a:solidFill>
              </a:rPr>
              <a:t> Accuracy Comparison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Constrained_Check!$K$2</c:f>
              <c:strCache>
                <c:ptCount val="1"/>
                <c:pt idx="0">
                  <c:v> DTW_Error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Constrained_Check!$K$3:$K$22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F2-4AC1-B625-7B1B7B7C0CCD}"/>
            </c:ext>
          </c:extLst>
        </c:ser>
        <c:ser>
          <c:idx val="2"/>
          <c:order val="1"/>
          <c:tx>
            <c:strRef>
              <c:f>Constrained_Check!$M$2</c:f>
              <c:strCache>
                <c:ptCount val="1"/>
                <c:pt idx="0">
                  <c:v>BDTW_Error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Constrained_Check!$M$3:$M$22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F2-4AC1-B625-7B1B7B7C0CCD}"/>
            </c:ext>
          </c:extLst>
        </c:ser>
        <c:ser>
          <c:idx val="3"/>
          <c:order val="2"/>
          <c:tx>
            <c:strRef>
              <c:f>Constrained_Check!$L$2</c:f>
              <c:strCache>
                <c:ptCount val="1"/>
                <c:pt idx="0">
                  <c:v>CDTW_Error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Constrained_Check!$L$3:$L$22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F2-4AC1-B625-7B1B7B7C0CCD}"/>
            </c:ext>
          </c:extLst>
        </c:ser>
        <c:ser>
          <c:idx val="1"/>
          <c:order val="3"/>
          <c:tx>
            <c:strRef>
              <c:f>Constrained_Check!$N$2</c:f>
              <c:strCache>
                <c:ptCount val="1"/>
                <c:pt idx="0">
                  <c:v>CBDTW_UB_Error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Constrained_Check!$N$3:$N$22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F2-4AC1-B625-7B1B7B7C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75720"/>
        <c:axId val="436376896"/>
      </c:barChart>
      <c:lineChart>
        <c:grouping val="stacked"/>
        <c:varyColors val="0"/>
        <c:ser>
          <c:idx val="4"/>
          <c:order val="4"/>
          <c:tx>
            <c:strRef>
              <c:f>Constrained_Check!$B$1</c:f>
              <c:strCache>
                <c:ptCount val="1"/>
                <c:pt idx="0">
                  <c:v>Repetition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Constrained_Check!$B$3:$B$22</c:f>
              <c:numCache>
                <c:formatCode>0.0%</c:formatCode>
                <c:ptCount val="14"/>
                <c:pt idx="0">
                  <c:v>0.86395925925925898</c:v>
                </c:pt>
                <c:pt idx="1">
                  <c:v>0.81635740740740703</c:v>
                </c:pt>
                <c:pt idx="2">
                  <c:v>0.77506296296296306</c:v>
                </c:pt>
                <c:pt idx="3">
                  <c:v>0.70920555555555598</c:v>
                </c:pt>
                <c:pt idx="4">
                  <c:v>0.68133981832971802</c:v>
                </c:pt>
                <c:pt idx="5">
                  <c:v>0.63931296296296303</c:v>
                </c:pt>
                <c:pt idx="6">
                  <c:v>0.57611110276291799</c:v>
                </c:pt>
                <c:pt idx="7">
                  <c:v>0.48814614005700996</c:v>
                </c:pt>
                <c:pt idx="8">
                  <c:v>0.47227040816326504</c:v>
                </c:pt>
                <c:pt idx="9">
                  <c:v>0.34385156250000004</c:v>
                </c:pt>
                <c:pt idx="10">
                  <c:v>0.31764676690983096</c:v>
                </c:pt>
                <c:pt idx="11">
                  <c:v>0.28165540644325804</c:v>
                </c:pt>
                <c:pt idx="12">
                  <c:v>0.26244993158794006</c:v>
                </c:pt>
                <c:pt idx="13">
                  <c:v>0.25602061577943702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F2-4AC1-B625-7B1B7B7C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75720"/>
        <c:axId val="436376896"/>
      </c:lineChart>
      <c:catAx>
        <c:axId val="43637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Dataset</a:t>
                </a:r>
              </a:p>
            </c:rich>
          </c:tx>
          <c:layout>
            <c:manualLayout>
              <c:xMode val="edge"/>
              <c:yMode val="edge"/>
              <c:x val="0.92137698465407425"/>
              <c:y val="0.9331445617732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6896"/>
        <c:crosses val="autoZero"/>
        <c:auto val="1"/>
        <c:lblAlgn val="ctr"/>
        <c:lblOffset val="100"/>
        <c:noMultiLvlLbl val="0"/>
      </c:catAx>
      <c:valAx>
        <c:axId val="4363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Error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Run Time Comparison of Constrained DTW and Constrained BDTW 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Constrained_Check!$H$2</c:f>
              <c:strCache>
                <c:ptCount val="1"/>
                <c:pt idx="0">
                  <c:v>CDTW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Constrained_Check!$H$3:$H$22</c:f>
              <c:numCache>
                <c:formatCode>_(* #,##0.0_);_(* \(#,##0.0\);_(* "-"??_);_(@_)</c:formatCode>
                <c:ptCount val="14"/>
                <c:pt idx="0">
                  <c:v>770.71363575600003</c:v>
                </c:pt>
                <c:pt idx="1">
                  <c:v>571.40410711699997</c:v>
                </c:pt>
                <c:pt idx="2">
                  <c:v>514.81309790238413</c:v>
                </c:pt>
                <c:pt idx="3">
                  <c:v>297.52362997199998</c:v>
                </c:pt>
                <c:pt idx="4">
                  <c:v>118.53402074065393</c:v>
                </c:pt>
                <c:pt idx="5">
                  <c:v>1016.305503249</c:v>
                </c:pt>
                <c:pt idx="6">
                  <c:v>4568.5430099530004</c:v>
                </c:pt>
                <c:pt idx="7">
                  <c:v>375.43820229099998</c:v>
                </c:pt>
                <c:pt idx="8">
                  <c:v>3.027736939</c:v>
                </c:pt>
                <c:pt idx="9">
                  <c:v>317.44050869500001</c:v>
                </c:pt>
                <c:pt idx="10">
                  <c:v>967.15724679799996</c:v>
                </c:pt>
                <c:pt idx="11">
                  <c:v>28464.297299531001</c:v>
                </c:pt>
                <c:pt idx="12">
                  <c:v>1064.918276807</c:v>
                </c:pt>
                <c:pt idx="13">
                  <c:v>925.10780182907786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AB-4212-B517-1F51F38B4FB6}"/>
            </c:ext>
          </c:extLst>
        </c:ser>
        <c:ser>
          <c:idx val="1"/>
          <c:order val="1"/>
          <c:tx>
            <c:strRef>
              <c:f>Constrained_Check!$J$2</c:f>
              <c:strCache>
                <c:ptCount val="1"/>
                <c:pt idx="0">
                  <c:v>CBDTW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Constrained_Check!$A$3:$A$22</c:f>
              <c:strCache>
                <c:ptCount val="14"/>
                <c:pt idx="0">
                  <c:v>SmallKitchenAppliances</c:v>
                </c:pt>
                <c:pt idx="1">
                  <c:v>LargeKitchenAppliances</c:v>
                </c:pt>
                <c:pt idx="2">
                  <c:v>ScreenType</c:v>
                </c:pt>
                <c:pt idx="3">
                  <c:v>Computers</c:v>
                </c:pt>
                <c:pt idx="4">
                  <c:v>Earthquakes</c:v>
                </c:pt>
                <c:pt idx="5">
                  <c:v>RefrigerationDevices</c:v>
                </c:pt>
                <c:pt idx="6">
                  <c:v>ElectricDevices</c:v>
                </c:pt>
                <c:pt idx="7">
                  <c:v>wafer</c:v>
                </c:pt>
                <c:pt idx="8">
                  <c:v>FaceFour</c:v>
                </c:pt>
                <c:pt idx="9">
                  <c:v>Two_Patterns</c:v>
                </c:pt>
                <c:pt idx="10">
                  <c:v>uWaveGestureLibrary_Y</c:v>
                </c:pt>
                <c:pt idx="11">
                  <c:v>uWaveGestureLibraryAll</c:v>
                </c:pt>
                <c:pt idx="12">
                  <c:v>uWaveGestureLibrary_X</c:v>
                </c:pt>
                <c:pt idx="13">
                  <c:v>uWaveGestureLibrary_Z</c:v>
                </c:pt>
              </c:strCache>
            </c:strRef>
          </c:cat>
          <c:val>
            <c:numRef>
              <c:f>Constrained_Check!$J$3:$J$22</c:f>
              <c:numCache>
                <c:formatCode>_(* #,##0.0_);_(* \(#,##0.0\);_(* "-"??_);_(@_)</c:formatCode>
                <c:ptCount val="14"/>
                <c:pt idx="0">
                  <c:v>15.989420169000001</c:v>
                </c:pt>
                <c:pt idx="1">
                  <c:v>22.801284506999998</c:v>
                </c:pt>
                <c:pt idx="2">
                  <c:v>27.667642253854357</c:v>
                </c:pt>
                <c:pt idx="3">
                  <c:v>24.741232074999999</c:v>
                </c:pt>
                <c:pt idx="4">
                  <c:v>11.142597989624504</c:v>
                </c:pt>
                <c:pt idx="5">
                  <c:v>86.010421183000005</c:v>
                </c:pt>
                <c:pt idx="6">
                  <c:v>1087.6073200379999</c:v>
                </c:pt>
                <c:pt idx="7">
                  <c:v>278.530576526</c:v>
                </c:pt>
                <c:pt idx="8">
                  <c:v>0.50999256299999995</c:v>
                </c:pt>
                <c:pt idx="9">
                  <c:v>195.06140424399999</c:v>
                </c:pt>
                <c:pt idx="10">
                  <c:v>740.11789340899998</c:v>
                </c:pt>
                <c:pt idx="11">
                  <c:v>13844.741856151</c:v>
                </c:pt>
                <c:pt idx="12">
                  <c:v>850.06910948400002</c:v>
                </c:pt>
                <c:pt idx="13">
                  <c:v>780.63812842510674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AB-4212-B517-1F51F38B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377288"/>
        <c:axId val="436372584"/>
      </c:barChart>
      <c:lineChart>
        <c:grouping val="stacked"/>
        <c:varyColors val="0"/>
        <c:ser>
          <c:idx val="2"/>
          <c:order val="2"/>
          <c:tx>
            <c:strRef>
              <c:f>Constrained_Check!$B$1</c:f>
              <c:strCache>
                <c:ptCount val="1"/>
                <c:pt idx="0">
                  <c:v>Repetition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alpha val="9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Constrained_Check!$B$3:$B$22</c:f>
              <c:numCache>
                <c:formatCode>0.0%</c:formatCode>
                <c:ptCount val="14"/>
                <c:pt idx="0">
                  <c:v>0.86395925925925898</c:v>
                </c:pt>
                <c:pt idx="1">
                  <c:v>0.81635740740740703</c:v>
                </c:pt>
                <c:pt idx="2">
                  <c:v>0.77506296296296306</c:v>
                </c:pt>
                <c:pt idx="3">
                  <c:v>0.70920555555555598</c:v>
                </c:pt>
                <c:pt idx="4">
                  <c:v>0.68133981832971802</c:v>
                </c:pt>
                <c:pt idx="5">
                  <c:v>0.63931296296296303</c:v>
                </c:pt>
                <c:pt idx="6">
                  <c:v>0.57611110276291799</c:v>
                </c:pt>
                <c:pt idx="7">
                  <c:v>0.48814614005700996</c:v>
                </c:pt>
                <c:pt idx="8">
                  <c:v>0.47227040816326504</c:v>
                </c:pt>
                <c:pt idx="9">
                  <c:v>0.34385156250000004</c:v>
                </c:pt>
                <c:pt idx="10">
                  <c:v>0.31764676690983096</c:v>
                </c:pt>
                <c:pt idx="11">
                  <c:v>0.28165540644325804</c:v>
                </c:pt>
                <c:pt idx="12">
                  <c:v>0.26244993158794006</c:v>
                </c:pt>
                <c:pt idx="13">
                  <c:v>0.25602061577943702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AB-4212-B517-1F51F38B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77288"/>
        <c:axId val="436372584"/>
      </c:lineChart>
      <c:catAx>
        <c:axId val="43637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2584"/>
        <c:crosses val="autoZero"/>
        <c:auto val="1"/>
        <c:lblAlgn val="ctr"/>
        <c:lblOffset val="100"/>
        <c:noMultiLvlLbl val="0"/>
      </c:catAx>
      <c:valAx>
        <c:axId val="43637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" right="0.7" top="0.75" bottom="0.75" header="0.3" footer="0.3"/>
  <pageSetup orientation="landscape" horizontalDpi="4294967294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152399</xdr:rowOff>
    </xdr:from>
    <xdr:to>
      <xdr:col>15</xdr:col>
      <xdr:colOff>552450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0.08922</cdr:x>
      <cdr:y>0.89186</cdr:y>
    </cdr:from>
    <cdr:to>
      <cdr:x>0.96279</cdr:x>
      <cdr:y>0.89186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73140" y="5614966"/>
          <a:ext cx="756984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0.04629</cdr:x>
      <cdr:y>0.87029</cdr:y>
    </cdr:from>
    <cdr:to>
      <cdr:x>0.09816</cdr:x>
      <cdr:y>0.89935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1275" y="5475285"/>
          <a:ext cx="449638" cy="182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FF0000"/>
              </a:solidFill>
            </a:rPr>
            <a:t>100%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0.55094</cdr:x>
      <cdr:y>0.6476</cdr:y>
    </cdr:from>
    <cdr:to>
      <cdr:x>0.86729</cdr:x>
      <cdr:y>0.7417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4116" y="4077164"/>
          <a:ext cx="2741342" cy="59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DTW is</a:t>
          </a:r>
          <a:r>
            <a:rPr lang="en-US" sz="1800" baseline="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more accurate</a:t>
          </a:r>
          <a:endParaRPr lang="en-US" sz="18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0.19353</cdr:x>
      <cdr:y>0.36047</cdr:y>
    </cdr:from>
    <cdr:to>
      <cdr:x>0.50988</cdr:x>
      <cdr:y>0.45456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77019" y="2269428"/>
          <a:ext cx="2741342" cy="59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BDTW is</a:t>
          </a:r>
          <a:r>
            <a:rPr lang="en-US" sz="1800" baseline="0">
              <a:solidFill>
                <a:srgbClr val="00206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more accurate</a:t>
          </a:r>
          <a:endParaRPr lang="en-US" sz="1800">
            <a:solidFill>
              <a:srgbClr val="00206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43</xdr:row>
      <xdr:rowOff>109537</xdr:rowOff>
    </xdr:from>
    <xdr:to>
      <xdr:col>4</xdr:col>
      <xdr:colOff>971550</xdr:colOff>
      <xdr:row>57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1009650</xdr:colOff>
      <xdr:row>43</xdr:row>
      <xdr:rowOff>109537</xdr:rowOff>
    </xdr:from>
    <xdr:to>
      <xdr:col>9</xdr:col>
      <xdr:colOff>171450</xdr:colOff>
      <xdr:row>57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5427" cy="629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3" sqref="B3:G3"/>
    </sheetView>
  </sheetViews>
  <sheetFormatPr defaultRowHeight="15" x14ac:dyDescent="0.25"/>
  <sheetData>
    <row r="1" spans="1:11" x14ac:dyDescent="0.25">
      <c r="A1" t="s">
        <v>224</v>
      </c>
    </row>
    <row r="2" spans="1:11" x14ac:dyDescent="0.25">
      <c r="A2" s="56" t="s">
        <v>225</v>
      </c>
      <c r="B2" s="56" t="s">
        <v>226</v>
      </c>
      <c r="C2" s="56" t="s">
        <v>227</v>
      </c>
      <c r="D2" s="56" t="s">
        <v>228</v>
      </c>
      <c r="E2" s="56" t="s">
        <v>229</v>
      </c>
      <c r="F2" s="56" t="s">
        <v>230</v>
      </c>
      <c r="G2" s="56" t="s">
        <v>231</v>
      </c>
      <c r="I2" s="77" t="s">
        <v>238</v>
      </c>
      <c r="J2" s="77"/>
      <c r="K2" s="77"/>
    </row>
    <row r="3" spans="1:11" x14ac:dyDescent="0.25">
      <c r="A3" s="56" t="s">
        <v>232</v>
      </c>
      <c r="B3" s="69">
        <v>0.561111111</v>
      </c>
      <c r="C3" s="69">
        <v>0.80740740700000002</v>
      </c>
      <c r="D3" s="69">
        <v>0.80555555599999995</v>
      </c>
      <c r="E3" s="70">
        <v>0.80740740700000002</v>
      </c>
      <c r="F3" s="69">
        <v>0.76111111099999995</v>
      </c>
      <c r="G3" s="69">
        <v>0.77592592599999999</v>
      </c>
    </row>
    <row r="4" spans="1:11" x14ac:dyDescent="0.25">
      <c r="A4" s="56" t="s">
        <v>233</v>
      </c>
      <c r="B4" s="57">
        <v>51.959236519999997</v>
      </c>
      <c r="C4" s="57">
        <v>8514.1974379999992</v>
      </c>
      <c r="D4" s="57">
        <v>3237.5276880000001</v>
      </c>
      <c r="E4" s="68">
        <v>877.5745981</v>
      </c>
      <c r="F4" s="57">
        <v>936.56171819999997</v>
      </c>
      <c r="G4" s="57">
        <v>307.49560320000001</v>
      </c>
      <c r="I4">
        <f>C4/$E$4</f>
        <v>9.7019643189692726</v>
      </c>
      <c r="J4">
        <f>D4/$E$4</f>
        <v>3.6891766181580867</v>
      </c>
      <c r="K4">
        <f>F4/$G$4</f>
        <v>3.0457727149706444</v>
      </c>
    </row>
  </sheetData>
  <mergeCells count="1">
    <mergeCell ref="I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37" workbookViewId="0">
      <selection activeCell="O5" sqref="O5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16.5703125" bestFit="1" customWidth="1"/>
    <col min="4" max="4" width="12.5703125" bestFit="1" customWidth="1"/>
    <col min="5" max="6" width="21.42578125" bestFit="1" customWidth="1"/>
    <col min="7" max="7" width="20" bestFit="1" customWidth="1"/>
    <col min="10" max="10" width="32.140625" bestFit="1" customWidth="1"/>
    <col min="11" max="11" width="12" bestFit="1" customWidth="1"/>
    <col min="13" max="13" width="32.140625" bestFit="1" customWidth="1"/>
  </cols>
  <sheetData>
    <row r="1" spans="1:15" x14ac:dyDescent="0.25">
      <c r="K1" t="s">
        <v>87</v>
      </c>
      <c r="M1" t="s">
        <v>10</v>
      </c>
      <c r="N1">
        <v>0.13604074074074099</v>
      </c>
      <c r="O1" s="3">
        <f>VLOOKUP(M1,$A$3:$G$41,7,FALSE)</f>
        <v>13.010853348226762</v>
      </c>
    </row>
    <row r="2" spans="1:15" x14ac:dyDescent="0.25">
      <c r="A2" s="8" t="s">
        <v>15</v>
      </c>
      <c r="B2" s="8" t="s">
        <v>19</v>
      </c>
      <c r="C2" s="8" t="s">
        <v>17</v>
      </c>
      <c r="D2" s="8" t="s">
        <v>12</v>
      </c>
      <c r="E2" s="8" t="s">
        <v>18</v>
      </c>
      <c r="F2" s="8" t="s">
        <v>14</v>
      </c>
      <c r="G2" s="8" t="s">
        <v>16</v>
      </c>
      <c r="J2" t="s">
        <v>10</v>
      </c>
      <c r="K2">
        <v>0.91341851851851896</v>
      </c>
      <c r="M2" t="s">
        <v>6</v>
      </c>
      <c r="N2">
        <v>0.183642592592593</v>
      </c>
      <c r="O2" s="3">
        <f t="shared" ref="O2:O65" si="0">VLOOKUP(M2,$A$3:$G$41,7,FALSE)</f>
        <v>16.746466715708547</v>
      </c>
    </row>
    <row r="3" spans="1:15" x14ac:dyDescent="0.25">
      <c r="A3" s="4" t="s">
        <v>6</v>
      </c>
      <c r="B3" s="5">
        <v>0.50700000000000001</v>
      </c>
      <c r="C3" s="5">
        <v>0.20499999999999999</v>
      </c>
      <c r="D3" s="9">
        <v>0.197333333333333</v>
      </c>
      <c r="E3" s="6">
        <v>1202.796180478</v>
      </c>
      <c r="F3" s="6">
        <v>71.823877890000006</v>
      </c>
      <c r="G3" s="7">
        <f t="shared" ref="G3:G11" si="1">E3/F3</f>
        <v>16.746466715708547</v>
      </c>
      <c r="H3">
        <f>VLOOKUP(A3,$M$1:$N$82,2,FALSE)</f>
        <v>0.183642592592593</v>
      </c>
      <c r="I3" s="11">
        <f>G3</f>
        <v>16.746466715708547</v>
      </c>
      <c r="J3" t="s">
        <v>29</v>
      </c>
      <c r="K3">
        <v>0.87471938775510205</v>
      </c>
      <c r="M3" t="s">
        <v>8</v>
      </c>
      <c r="N3">
        <v>0.22493703703703699</v>
      </c>
      <c r="O3" s="3">
        <f t="shared" si="0"/>
        <v>5.5892570732907432</v>
      </c>
    </row>
    <row r="4" spans="1:15" x14ac:dyDescent="0.25">
      <c r="A4" s="4" t="s">
        <v>10</v>
      </c>
      <c r="B4" s="5">
        <v>0.65900000000000003</v>
      </c>
      <c r="C4" s="9">
        <v>0.35699999999999998</v>
      </c>
      <c r="D4" s="5">
        <v>0.36</v>
      </c>
      <c r="E4" s="6">
        <v>1447.1599125539999</v>
      </c>
      <c r="F4" s="6">
        <v>111.22713275</v>
      </c>
      <c r="G4" s="7">
        <f t="shared" si="1"/>
        <v>13.010853348226762</v>
      </c>
      <c r="H4">
        <f t="shared" ref="H4:H41" si="2">VLOOKUP(A4,$M$1:$N$82,2,FALSE)</f>
        <v>0.13604074074074099</v>
      </c>
      <c r="I4" s="11">
        <f t="shared" ref="I4:I11" si="3">G4</f>
        <v>13.010853348226762</v>
      </c>
      <c r="J4" t="s">
        <v>6</v>
      </c>
      <c r="K4">
        <v>0.86748518518518503</v>
      </c>
      <c r="M4" t="s">
        <v>11</v>
      </c>
      <c r="N4">
        <v>0.29079444444444402</v>
      </c>
      <c r="O4" s="3">
        <f t="shared" si="0"/>
        <v>3.453113167975479</v>
      </c>
    </row>
    <row r="5" spans="1:15" x14ac:dyDescent="0.25">
      <c r="A5" s="4" t="s">
        <v>5</v>
      </c>
      <c r="B5" s="5">
        <v>0.60499999999999998</v>
      </c>
      <c r="C5" s="9">
        <v>0.53600000000000003</v>
      </c>
      <c r="D5" s="9">
        <v>0.53600000000000003</v>
      </c>
      <c r="E5" s="6">
        <v>1593.8911746700001</v>
      </c>
      <c r="F5" s="6">
        <v>274.139759363</v>
      </c>
      <c r="G5" s="7">
        <f t="shared" si="1"/>
        <v>5.8141554452868025</v>
      </c>
      <c r="H5">
        <f t="shared" si="2"/>
        <v>0.36068703703703697</v>
      </c>
      <c r="I5" s="11">
        <f t="shared" si="3"/>
        <v>5.8141554452868025</v>
      </c>
      <c r="J5" t="s">
        <v>8</v>
      </c>
      <c r="K5">
        <v>0.85490740740740701</v>
      </c>
      <c r="M5" t="s">
        <v>80</v>
      </c>
      <c r="N5">
        <v>0.31866018167028198</v>
      </c>
      <c r="O5" s="3" t="e">
        <f>VLOOKUP(M5,$A$3:$G$41,7,FALSE)</f>
        <v>#N/A</v>
      </c>
    </row>
    <row r="6" spans="1:15" x14ac:dyDescent="0.25">
      <c r="A6" s="4" t="s">
        <v>8</v>
      </c>
      <c r="B6" s="5">
        <v>0.64</v>
      </c>
      <c r="C6" s="9">
        <v>0.60299999999999998</v>
      </c>
      <c r="D6" s="5">
        <v>0.61066666666666602</v>
      </c>
      <c r="E6" s="6">
        <v>1324.7659234560001</v>
      </c>
      <c r="F6" s="6">
        <v>237.02003791999999</v>
      </c>
      <c r="G6" s="7">
        <f t="shared" si="1"/>
        <v>5.5892570732907432</v>
      </c>
      <c r="H6">
        <f t="shared" si="2"/>
        <v>0.22493703703703699</v>
      </c>
      <c r="I6" s="11">
        <f t="shared" si="3"/>
        <v>5.5892570732907432</v>
      </c>
      <c r="J6" t="s">
        <v>11</v>
      </c>
      <c r="K6">
        <v>0.81429444444444399</v>
      </c>
      <c r="M6" t="s">
        <v>5</v>
      </c>
      <c r="N6">
        <v>0.36068703703703697</v>
      </c>
      <c r="O6" s="3">
        <f t="shared" si="0"/>
        <v>5.8141554452868025</v>
      </c>
    </row>
    <row r="7" spans="1:15" x14ac:dyDescent="0.25">
      <c r="A7" s="4" t="s">
        <v>11</v>
      </c>
      <c r="B7" s="5">
        <v>0.42399999999999999</v>
      </c>
      <c r="C7" s="9">
        <v>0.3</v>
      </c>
      <c r="D7" s="5">
        <v>0.312</v>
      </c>
      <c r="E7" s="6">
        <v>670.35070742599999</v>
      </c>
      <c r="F7" s="6">
        <v>194.129376831</v>
      </c>
      <c r="G7" s="7">
        <f t="shared" si="1"/>
        <v>3.453113167975479</v>
      </c>
      <c r="H7">
        <f t="shared" si="2"/>
        <v>0.29079444444444402</v>
      </c>
      <c r="I7" s="11">
        <f t="shared" si="3"/>
        <v>3.453113167975479</v>
      </c>
      <c r="J7" t="s">
        <v>80</v>
      </c>
      <c r="K7">
        <v>0.78981663503253796</v>
      </c>
      <c r="M7" t="s">
        <v>7</v>
      </c>
      <c r="N7">
        <v>0.42388889723708201</v>
      </c>
      <c r="O7" s="3">
        <f t="shared" si="0"/>
        <v>3.0164188976797908</v>
      </c>
    </row>
    <row r="8" spans="1:15" x14ac:dyDescent="0.25">
      <c r="A8" s="4" t="s">
        <v>7</v>
      </c>
      <c r="B8" s="5">
        <v>0.45</v>
      </c>
      <c r="C8" s="5">
        <v>0.39900000000000002</v>
      </c>
      <c r="D8" s="9">
        <v>0.388146803268058</v>
      </c>
      <c r="E8" s="6">
        <v>9686.5952178209991</v>
      </c>
      <c r="F8" s="6">
        <v>3211.2897930959998</v>
      </c>
      <c r="G8" s="7">
        <f t="shared" si="1"/>
        <v>3.0164188976797908</v>
      </c>
      <c r="H8">
        <f t="shared" si="2"/>
        <v>0.42388889723708201</v>
      </c>
      <c r="I8" s="11">
        <f t="shared" si="3"/>
        <v>3.0164188976797908</v>
      </c>
      <c r="J8" t="s">
        <v>5</v>
      </c>
      <c r="K8">
        <v>0.75588333333333302</v>
      </c>
      <c r="M8" t="s">
        <v>9</v>
      </c>
      <c r="N8">
        <v>0.51185385994299004</v>
      </c>
      <c r="O8" s="3">
        <f t="shared" si="0"/>
        <v>2.060814099046191</v>
      </c>
    </row>
    <row r="9" spans="1:15" x14ac:dyDescent="0.25">
      <c r="A9" s="4" t="s">
        <v>3</v>
      </c>
      <c r="B9" s="5">
        <v>0.439</v>
      </c>
      <c r="C9" s="9">
        <v>0.41604010025062599</v>
      </c>
      <c r="D9" s="9">
        <v>0.41604010025062599</v>
      </c>
      <c r="E9" s="6">
        <v>14.3959846</v>
      </c>
      <c r="F9" s="6">
        <v>5.8461856699999997</v>
      </c>
      <c r="G9" s="7">
        <f t="shared" si="1"/>
        <v>2.4624576454822038</v>
      </c>
      <c r="H9">
        <f t="shared" si="2"/>
        <v>0.86184448462929497</v>
      </c>
      <c r="I9" s="11">
        <f t="shared" si="3"/>
        <v>2.4624576454822038</v>
      </c>
      <c r="J9" t="s">
        <v>7</v>
      </c>
      <c r="K9">
        <v>0.66782623069062896</v>
      </c>
      <c r="M9" t="s">
        <v>29</v>
      </c>
      <c r="N9">
        <v>0.52772959183673496</v>
      </c>
      <c r="O9" s="3" t="e">
        <f t="shared" si="0"/>
        <v>#N/A</v>
      </c>
    </row>
    <row r="10" spans="1:15" x14ac:dyDescent="0.25">
      <c r="A10" s="4" t="s">
        <v>4</v>
      </c>
      <c r="B10" s="5">
        <v>0.29199999999999998</v>
      </c>
      <c r="C10" s="9">
        <v>0.26250000000000001</v>
      </c>
      <c r="D10" s="9">
        <v>0.26250000000000001</v>
      </c>
      <c r="E10" s="6">
        <v>14.117705019000001</v>
      </c>
      <c r="F10" s="6">
        <v>8.2227683040000006</v>
      </c>
      <c r="G10" s="7">
        <f t="shared" si="1"/>
        <v>1.7169041491941812</v>
      </c>
      <c r="H10">
        <f t="shared" si="2"/>
        <v>0.844152892561983</v>
      </c>
      <c r="I10" s="11">
        <f t="shared" si="3"/>
        <v>1.7169041491941812</v>
      </c>
      <c r="J10" t="s">
        <v>9</v>
      </c>
      <c r="K10">
        <v>0.60728716682829398</v>
      </c>
      <c r="M10" t="s">
        <v>64</v>
      </c>
      <c r="N10">
        <v>0.65614843749999996</v>
      </c>
      <c r="O10" s="3" t="e">
        <f t="shared" si="0"/>
        <v>#N/A</v>
      </c>
    </row>
    <row r="11" spans="1:15" x14ac:dyDescent="0.25">
      <c r="A11" s="4" t="s">
        <v>2</v>
      </c>
      <c r="B11" s="9">
        <v>0.438</v>
      </c>
      <c r="C11" s="5">
        <v>0.64494949494949405</v>
      </c>
      <c r="D11" s="5">
        <v>0.64494949494949405</v>
      </c>
      <c r="E11" s="6">
        <v>728.89819544299996</v>
      </c>
      <c r="F11" s="6">
        <v>451.67805306899999</v>
      </c>
      <c r="G11" s="7">
        <f t="shared" si="1"/>
        <v>1.6137560602964494</v>
      </c>
      <c r="H11">
        <f t="shared" si="2"/>
        <v>0.998123224431818</v>
      </c>
      <c r="I11" s="11">
        <f t="shared" si="3"/>
        <v>1.6137560602964494</v>
      </c>
      <c r="J11" t="s">
        <v>63</v>
      </c>
      <c r="K11">
        <v>0.39291465378421903</v>
      </c>
      <c r="M11" t="s">
        <v>66</v>
      </c>
      <c r="N11">
        <v>0.68235323309016904</v>
      </c>
      <c r="O11" s="3" t="e">
        <f t="shared" si="0"/>
        <v>#N/A</v>
      </c>
    </row>
    <row r="12" spans="1:15" x14ac:dyDescent="0.25">
      <c r="A12" t="s">
        <v>99</v>
      </c>
      <c r="C12">
        <v>0</v>
      </c>
      <c r="D12">
        <v>0</v>
      </c>
      <c r="E12">
        <v>0.68239474200000005</v>
      </c>
      <c r="F12">
        <v>0.99377517400000004</v>
      </c>
      <c r="G12" s="7">
        <f t="shared" ref="G12:G41" si="4">E12/F12</f>
        <v>0.68666913790301631</v>
      </c>
      <c r="H12">
        <f t="shared" si="2"/>
        <v>0.99975024000000001</v>
      </c>
      <c r="I12" s="11">
        <f t="shared" ref="I12:I41" si="5">G12</f>
        <v>0.68666913790301631</v>
      </c>
      <c r="J12" t="s">
        <v>64</v>
      </c>
      <c r="K12">
        <v>0.3748578125</v>
      </c>
      <c r="M12" t="s">
        <v>67</v>
      </c>
      <c r="N12">
        <v>0.71834459355674196</v>
      </c>
      <c r="O12" s="3" t="e">
        <f t="shared" si="0"/>
        <v>#N/A</v>
      </c>
    </row>
    <row r="13" spans="1:15" x14ac:dyDescent="0.25">
      <c r="A13" t="s">
        <v>100</v>
      </c>
      <c r="C13">
        <v>9.3333333333333296E-2</v>
      </c>
      <c r="D13">
        <v>9.3333333333333296E-2</v>
      </c>
      <c r="E13">
        <v>1.4361774270000001</v>
      </c>
      <c r="F13">
        <v>2.279744601</v>
      </c>
      <c r="G13" s="7">
        <f t="shared" si="4"/>
        <v>0.62997294800918802</v>
      </c>
      <c r="H13">
        <f t="shared" si="2"/>
        <v>0.99060000000000004</v>
      </c>
      <c r="I13" s="11">
        <f t="shared" si="5"/>
        <v>0.62997294800918802</v>
      </c>
      <c r="J13" t="s">
        <v>66</v>
      </c>
      <c r="K13">
        <v>0.359319282275959</v>
      </c>
      <c r="M13" t="s">
        <v>65</v>
      </c>
      <c r="N13">
        <v>0.73755006841205994</v>
      </c>
      <c r="O13" s="3" t="e">
        <f t="shared" si="0"/>
        <v>#N/A</v>
      </c>
    </row>
    <row r="14" spans="1:15" x14ac:dyDescent="0.25">
      <c r="A14" t="s">
        <v>101</v>
      </c>
      <c r="C14">
        <v>0.54285714285714204</v>
      </c>
      <c r="D14">
        <v>0.53333333333333299</v>
      </c>
      <c r="E14">
        <v>22.960013221000001</v>
      </c>
      <c r="F14">
        <v>33.192634591999997</v>
      </c>
      <c r="G14" s="7">
        <f t="shared" si="4"/>
        <v>0.69172012114198866</v>
      </c>
      <c r="H14">
        <f t="shared" si="2"/>
        <v>0.97240000000000004</v>
      </c>
      <c r="I14" s="11">
        <f t="shared" si="5"/>
        <v>0.69172012114198866</v>
      </c>
      <c r="J14" t="s">
        <v>40</v>
      </c>
      <c r="K14">
        <v>0.356954474097331</v>
      </c>
      <c r="M14" t="s">
        <v>85</v>
      </c>
      <c r="N14">
        <v>0.74397938422056298</v>
      </c>
      <c r="O14" s="3" t="e">
        <f t="shared" si="0"/>
        <v>#N/A</v>
      </c>
    </row>
    <row r="15" spans="1:15" x14ac:dyDescent="0.25">
      <c r="A15" t="s">
        <v>102</v>
      </c>
      <c r="C15">
        <v>0</v>
      </c>
      <c r="D15">
        <v>0</v>
      </c>
      <c r="E15">
        <v>7.3276718870000002</v>
      </c>
      <c r="F15">
        <v>13.883586103000001</v>
      </c>
      <c r="G15" s="7">
        <f t="shared" si="4"/>
        <v>0.52779388787862369</v>
      </c>
      <c r="H15">
        <f t="shared" si="2"/>
        <v>0.99970000000000003</v>
      </c>
      <c r="I15" s="11">
        <f t="shared" si="5"/>
        <v>0.52779388787862369</v>
      </c>
      <c r="J15" t="s">
        <v>67</v>
      </c>
      <c r="K15">
        <v>0.31775074378915402</v>
      </c>
      <c r="M15" t="s">
        <v>63</v>
      </c>
      <c r="N15">
        <v>0.76422820335863795</v>
      </c>
      <c r="O15" s="3" t="e">
        <f t="shared" si="0"/>
        <v>#N/A</v>
      </c>
    </row>
    <row r="16" spans="1:15" x14ac:dyDescent="0.25">
      <c r="A16" t="s">
        <v>103</v>
      </c>
      <c r="C16">
        <v>0.29714285714285699</v>
      </c>
      <c r="D16">
        <v>0.29714285714285699</v>
      </c>
      <c r="E16">
        <v>3.5872630989999998</v>
      </c>
      <c r="F16">
        <v>5.6532002260000001</v>
      </c>
      <c r="G16" s="7">
        <f t="shared" si="4"/>
        <v>0.63455440380504924</v>
      </c>
      <c r="H16">
        <f t="shared" si="2"/>
        <v>0.98089999999999999</v>
      </c>
      <c r="I16" s="11">
        <f t="shared" si="5"/>
        <v>0.63455440380504924</v>
      </c>
      <c r="J16" t="s">
        <v>65</v>
      </c>
      <c r="K16">
        <v>0.296044152363938</v>
      </c>
      <c r="M16" t="s">
        <v>40</v>
      </c>
      <c r="N16">
        <v>0.785054945054945</v>
      </c>
      <c r="O16" s="3" t="e">
        <f t="shared" si="0"/>
        <v>#N/A</v>
      </c>
    </row>
    <row r="17" spans="1:15" x14ac:dyDescent="0.25">
      <c r="A17" t="s">
        <v>23</v>
      </c>
      <c r="C17">
        <v>9.5609756097560894E-2</v>
      </c>
      <c r="D17">
        <v>9.5121951219512196E-2</v>
      </c>
      <c r="E17">
        <v>66.144798046999995</v>
      </c>
      <c r="F17">
        <v>85.484741408999994</v>
      </c>
      <c r="G17" s="7">
        <f t="shared" si="4"/>
        <v>0.77376145680234987</v>
      </c>
      <c r="H17">
        <f t="shared" si="2"/>
        <v>0.99373027989821905</v>
      </c>
      <c r="I17" s="11">
        <f t="shared" si="5"/>
        <v>0.77376145680234987</v>
      </c>
      <c r="J17" t="s">
        <v>85</v>
      </c>
      <c r="K17">
        <v>0.28856703318516602</v>
      </c>
      <c r="M17" t="s">
        <v>52</v>
      </c>
      <c r="N17">
        <v>0.81517957351290704</v>
      </c>
      <c r="O17" s="3">
        <f t="shared" si="0"/>
        <v>1.0249273508290697</v>
      </c>
    </row>
    <row r="18" spans="1:15" x14ac:dyDescent="0.25">
      <c r="A18" t="s">
        <v>83</v>
      </c>
      <c r="C18">
        <v>0.3515625</v>
      </c>
      <c r="D18">
        <v>0.3515625</v>
      </c>
      <c r="E18">
        <v>566.69416623400002</v>
      </c>
      <c r="F18">
        <v>637.40724011299994</v>
      </c>
      <c r="G18" s="7">
        <f t="shared" si="4"/>
        <v>0.88906138896937559</v>
      </c>
      <c r="H18">
        <f t="shared" si="2"/>
        <v>0.993675188331688</v>
      </c>
      <c r="I18" s="11">
        <f t="shared" si="5"/>
        <v>0.88906138896937559</v>
      </c>
      <c r="J18" t="s">
        <v>52</v>
      </c>
      <c r="K18">
        <v>0.19161054994388299</v>
      </c>
      <c r="M18" t="s">
        <v>33</v>
      </c>
      <c r="N18">
        <v>0.82970779220779201</v>
      </c>
      <c r="O18" s="3" t="e">
        <f t="shared" si="0"/>
        <v>#N/A</v>
      </c>
    </row>
    <row r="19" spans="1:15" x14ac:dyDescent="0.25">
      <c r="A19" t="s">
        <v>10</v>
      </c>
      <c r="C19">
        <v>0.36</v>
      </c>
      <c r="D19">
        <v>0.357333333333333</v>
      </c>
      <c r="E19">
        <v>715.38821738900003</v>
      </c>
      <c r="F19">
        <v>20.270571568000001</v>
      </c>
      <c r="G19" s="7">
        <f t="shared" si="4"/>
        <v>35.291960810732277</v>
      </c>
      <c r="H19">
        <f t="shared" si="2"/>
        <v>0.13604074074074099</v>
      </c>
      <c r="I19" s="11">
        <f t="shared" si="5"/>
        <v>35.291960810732277</v>
      </c>
      <c r="J19" t="s">
        <v>37</v>
      </c>
      <c r="K19">
        <v>0.17653061224489799</v>
      </c>
      <c r="M19" t="s">
        <v>37</v>
      </c>
      <c r="N19">
        <v>0.82970779220779201</v>
      </c>
      <c r="O19" s="3" t="e">
        <f t="shared" si="0"/>
        <v>#N/A</v>
      </c>
    </row>
    <row r="20" spans="1:15" x14ac:dyDescent="0.25">
      <c r="A20" t="s">
        <v>9</v>
      </c>
      <c r="C20">
        <v>1.8170019467877999E-2</v>
      </c>
      <c r="D20">
        <v>2.01168072680077E-2</v>
      </c>
      <c r="E20">
        <v>1120.001391174</v>
      </c>
      <c r="F20">
        <v>543.47521772699997</v>
      </c>
      <c r="G20" s="7">
        <f t="shared" si="4"/>
        <v>2.060814099046191</v>
      </c>
      <c r="H20">
        <f t="shared" si="2"/>
        <v>0.51185385994299004</v>
      </c>
      <c r="I20" s="11">
        <f t="shared" si="5"/>
        <v>2.060814099046191</v>
      </c>
      <c r="J20" t="s">
        <v>33</v>
      </c>
      <c r="K20">
        <v>0.17653061224489799</v>
      </c>
      <c r="M20" t="s">
        <v>21</v>
      </c>
      <c r="N20">
        <v>0.833945275503717</v>
      </c>
      <c r="O20" s="3" t="e">
        <f t="shared" si="0"/>
        <v>#N/A</v>
      </c>
    </row>
    <row r="21" spans="1:15" x14ac:dyDescent="0.25">
      <c r="A21" t="s">
        <v>42</v>
      </c>
      <c r="C21">
        <v>0.42592592592592499</v>
      </c>
      <c r="D21">
        <v>0.42592592592592499</v>
      </c>
      <c r="E21">
        <v>1.347017616</v>
      </c>
      <c r="F21">
        <v>1.8218050699999999</v>
      </c>
      <c r="G21" s="7">
        <f t="shared" si="4"/>
        <v>0.73938624838715594</v>
      </c>
      <c r="H21">
        <f t="shared" si="2"/>
        <v>0.99426349426349403</v>
      </c>
      <c r="I21" s="11">
        <f t="shared" si="5"/>
        <v>0.73938624838715594</v>
      </c>
      <c r="J21" t="s">
        <v>21</v>
      </c>
      <c r="K21">
        <v>0.16894793518170101</v>
      </c>
      <c r="M21" t="s">
        <v>61</v>
      </c>
      <c r="N21">
        <v>0.83690290900322295</v>
      </c>
      <c r="O21" s="3" t="e">
        <f t="shared" si="0"/>
        <v>#N/A</v>
      </c>
    </row>
    <row r="22" spans="1:15" x14ac:dyDescent="0.25">
      <c r="A22" t="s">
        <v>11</v>
      </c>
      <c r="C22">
        <v>0.312</v>
      </c>
      <c r="D22">
        <v>0.3</v>
      </c>
      <c r="E22">
        <v>312.89355898600002</v>
      </c>
      <c r="F22">
        <v>37.076303924999998</v>
      </c>
      <c r="G22" s="7">
        <f t="shared" si="4"/>
        <v>8.439178824807847</v>
      </c>
      <c r="H22">
        <f t="shared" si="2"/>
        <v>0.29079444444444402</v>
      </c>
      <c r="I22" s="11">
        <f t="shared" si="5"/>
        <v>8.439178824807847</v>
      </c>
      <c r="J22" t="s">
        <v>61</v>
      </c>
      <c r="K22">
        <v>0.168270600872482</v>
      </c>
      <c r="M22" t="s">
        <v>51</v>
      </c>
      <c r="N22">
        <v>0.844152892561983</v>
      </c>
      <c r="O22" s="3">
        <f t="shared" si="0"/>
        <v>0.966180644122697</v>
      </c>
    </row>
    <row r="23" spans="1:15" x14ac:dyDescent="0.25">
      <c r="A23" t="s">
        <v>43</v>
      </c>
      <c r="C23">
        <v>0.26315789473684198</v>
      </c>
      <c r="D23">
        <v>0.26315789473684198</v>
      </c>
      <c r="E23">
        <v>24.172040413000001</v>
      </c>
      <c r="F23">
        <v>33.469249802999997</v>
      </c>
      <c r="G23" s="7">
        <f t="shared" si="4"/>
        <v>0.72221637937141203</v>
      </c>
      <c r="H23">
        <f t="shared" si="2"/>
        <v>0.999796386299454</v>
      </c>
      <c r="I23" s="11">
        <f t="shared" si="5"/>
        <v>0.72221637937141203</v>
      </c>
      <c r="J23" t="s">
        <v>4</v>
      </c>
      <c r="K23">
        <v>0.161632231404959</v>
      </c>
      <c r="M23" t="s">
        <v>4</v>
      </c>
      <c r="N23">
        <v>0.844152892561983</v>
      </c>
      <c r="O23" s="3">
        <f t="shared" si="0"/>
        <v>1.7169041491941812</v>
      </c>
    </row>
    <row r="24" spans="1:15" x14ac:dyDescent="0.25">
      <c r="A24" t="s">
        <v>44</v>
      </c>
      <c r="C24">
        <v>0.3</v>
      </c>
      <c r="D24">
        <v>0.3</v>
      </c>
      <c r="E24">
        <v>1.0596032310000001</v>
      </c>
      <c r="F24">
        <v>1.5268612210000001</v>
      </c>
      <c r="G24" s="7">
        <f t="shared" si="4"/>
        <v>0.69397481344507861</v>
      </c>
      <c r="H24">
        <f t="shared" si="2"/>
        <v>0.99931640624999996</v>
      </c>
      <c r="I24" s="11">
        <f t="shared" si="5"/>
        <v>0.69397481344507861</v>
      </c>
      <c r="J24" t="s">
        <v>51</v>
      </c>
      <c r="K24">
        <v>0.161632231404959</v>
      </c>
      <c r="M24" t="s">
        <v>34</v>
      </c>
      <c r="N24">
        <v>0.84639766741911204</v>
      </c>
      <c r="O24" s="3" t="e">
        <f t="shared" si="0"/>
        <v>#N/A</v>
      </c>
    </row>
    <row r="25" spans="1:15" x14ac:dyDescent="0.25">
      <c r="A25" t="s">
        <v>45</v>
      </c>
      <c r="C25">
        <v>0.25</v>
      </c>
      <c r="D25">
        <v>0.25</v>
      </c>
      <c r="E25">
        <v>1.0244371830000001</v>
      </c>
      <c r="F25">
        <v>1.4629393429999999</v>
      </c>
      <c r="G25" s="7">
        <f t="shared" si="4"/>
        <v>0.70025950693158723</v>
      </c>
      <c r="H25">
        <f t="shared" si="2"/>
        <v>0.98774414062500004</v>
      </c>
      <c r="I25" s="11">
        <f t="shared" si="5"/>
        <v>0.70025950693158723</v>
      </c>
      <c r="J25" t="s">
        <v>34</v>
      </c>
      <c r="K25">
        <v>0.15927859292701299</v>
      </c>
      <c r="M25" t="s">
        <v>36</v>
      </c>
      <c r="N25">
        <v>0.84882990867579899</v>
      </c>
      <c r="O25" s="3" t="e">
        <f t="shared" si="0"/>
        <v>#N/A</v>
      </c>
    </row>
    <row r="26" spans="1:15" x14ac:dyDescent="0.25">
      <c r="A26" t="s">
        <v>46</v>
      </c>
      <c r="C26">
        <v>0.77162447257383904</v>
      </c>
      <c r="D26">
        <v>0.77162447257383904</v>
      </c>
      <c r="E26">
        <v>5010.8860484500001</v>
      </c>
      <c r="F26">
        <v>6901.9960106669996</v>
      </c>
      <c r="G26" s="7">
        <f t="shared" si="4"/>
        <v>0.72600535275675349</v>
      </c>
      <c r="H26">
        <f t="shared" si="2"/>
        <v>0.99870686463270097</v>
      </c>
      <c r="I26" s="11">
        <f t="shared" si="5"/>
        <v>0.72600535275675349</v>
      </c>
      <c r="J26" t="s">
        <v>36</v>
      </c>
      <c r="K26">
        <v>0.156706621004566</v>
      </c>
      <c r="M26" t="s">
        <v>3</v>
      </c>
      <c r="N26">
        <v>0.86184448462929497</v>
      </c>
      <c r="O26" s="3">
        <f t="shared" si="0"/>
        <v>2.4624576454822038</v>
      </c>
    </row>
    <row r="27" spans="1:15" x14ac:dyDescent="0.25">
      <c r="A27" t="s">
        <v>47</v>
      </c>
      <c r="C27">
        <v>0.25</v>
      </c>
      <c r="D27">
        <v>0.25</v>
      </c>
      <c r="E27">
        <v>3.6670611829999999</v>
      </c>
      <c r="F27">
        <v>4.2426014649999999</v>
      </c>
      <c r="G27" s="7">
        <f t="shared" si="4"/>
        <v>0.86434260046624489</v>
      </c>
      <c r="H27">
        <f t="shared" si="2"/>
        <v>0.86209386281588496</v>
      </c>
      <c r="I27" s="11">
        <f t="shared" si="5"/>
        <v>0.86434260046624489</v>
      </c>
      <c r="J27" t="s">
        <v>26</v>
      </c>
      <c r="K27">
        <v>0.152795841954872</v>
      </c>
      <c r="M27" t="s">
        <v>47</v>
      </c>
      <c r="N27">
        <v>0.86209386281588496</v>
      </c>
      <c r="O27" s="3">
        <f t="shared" si="0"/>
        <v>0.86434260046624489</v>
      </c>
    </row>
    <row r="28" spans="1:15" x14ac:dyDescent="0.25">
      <c r="A28" t="s">
        <v>48</v>
      </c>
      <c r="C28">
        <v>0.35166666666666602</v>
      </c>
      <c r="D28">
        <v>0.35166666666666602</v>
      </c>
      <c r="E28">
        <v>10.376454009</v>
      </c>
      <c r="F28">
        <v>12.121710573</v>
      </c>
      <c r="G28" s="7">
        <f t="shared" si="4"/>
        <v>0.85602225416209832</v>
      </c>
      <c r="H28">
        <f t="shared" si="2"/>
        <v>0.87522446689113398</v>
      </c>
      <c r="I28" s="11">
        <f t="shared" si="5"/>
        <v>0.85602225416209832</v>
      </c>
      <c r="J28" t="s">
        <v>3</v>
      </c>
      <c r="K28">
        <v>0.14326401446654599</v>
      </c>
      <c r="M28" t="s">
        <v>48</v>
      </c>
      <c r="N28">
        <v>0.87522446689113398</v>
      </c>
      <c r="O28" s="3">
        <f t="shared" si="0"/>
        <v>0.85602225416209832</v>
      </c>
    </row>
    <row r="29" spans="1:15" x14ac:dyDescent="0.25">
      <c r="A29" t="s">
        <v>3</v>
      </c>
      <c r="C29">
        <v>0.41604010025062599</v>
      </c>
      <c r="D29">
        <v>0.41604010025062599</v>
      </c>
      <c r="E29">
        <v>3.633648676</v>
      </c>
      <c r="F29">
        <v>3.9640966010000001</v>
      </c>
      <c r="G29" s="7">
        <f t="shared" si="4"/>
        <v>0.91663979003018248</v>
      </c>
      <c r="H29">
        <f t="shared" si="2"/>
        <v>0.86184448462929497</v>
      </c>
      <c r="I29" s="11">
        <f t="shared" si="5"/>
        <v>0.91663979003018248</v>
      </c>
      <c r="J29" t="s">
        <v>47</v>
      </c>
      <c r="K29">
        <v>0.14300541516245499</v>
      </c>
      <c r="M29" t="s">
        <v>26</v>
      </c>
      <c r="N29">
        <v>0.88640999113213104</v>
      </c>
      <c r="O29" s="3" t="e">
        <f t="shared" si="0"/>
        <v>#N/A</v>
      </c>
    </row>
    <row r="30" spans="1:15" x14ac:dyDescent="0.25">
      <c r="A30" t="s">
        <v>49</v>
      </c>
      <c r="C30">
        <v>0.19230769230769201</v>
      </c>
      <c r="D30">
        <v>0.19230769230769201</v>
      </c>
      <c r="E30">
        <v>174.99755508000001</v>
      </c>
      <c r="F30">
        <v>225.68343196199999</v>
      </c>
      <c r="G30" s="7">
        <f t="shared" si="4"/>
        <v>0.77541161776317569</v>
      </c>
      <c r="H30">
        <f t="shared" si="2"/>
        <v>0.99373027989821905</v>
      </c>
      <c r="I30" s="11">
        <f t="shared" si="5"/>
        <v>0.77541161776317569</v>
      </c>
      <c r="J30" t="s">
        <v>39</v>
      </c>
      <c r="K30">
        <v>0.133999412283279</v>
      </c>
      <c r="M30" t="s">
        <v>39</v>
      </c>
      <c r="N30">
        <v>0.92735401536459405</v>
      </c>
      <c r="O30" s="3" t="e">
        <f t="shared" si="0"/>
        <v>#N/A</v>
      </c>
    </row>
    <row r="31" spans="1:15" x14ac:dyDescent="0.25">
      <c r="A31" t="s">
        <v>50</v>
      </c>
      <c r="C31">
        <v>0</v>
      </c>
      <c r="D31">
        <v>0</v>
      </c>
      <c r="E31">
        <v>2.004115831</v>
      </c>
      <c r="F31">
        <v>2.7010493900000001</v>
      </c>
      <c r="G31" s="7">
        <f t="shared" si="4"/>
        <v>0.74197674371293154</v>
      </c>
      <c r="H31">
        <f t="shared" si="2"/>
        <v>1</v>
      </c>
      <c r="I31" s="11">
        <f t="shared" si="5"/>
        <v>0.74197674371293154</v>
      </c>
      <c r="J31" t="s">
        <v>48</v>
      </c>
      <c r="K31">
        <v>0.12947530864197501</v>
      </c>
      <c r="M31" t="s">
        <v>24</v>
      </c>
      <c r="N31">
        <v>0.949847897635968</v>
      </c>
      <c r="O31" s="3" t="e">
        <f t="shared" si="0"/>
        <v>#N/A</v>
      </c>
    </row>
    <row r="32" spans="1:15" x14ac:dyDescent="0.25">
      <c r="A32" t="s">
        <v>51</v>
      </c>
      <c r="C32">
        <v>0.19512195121951201</v>
      </c>
      <c r="D32">
        <v>0.19512195121951201</v>
      </c>
      <c r="E32">
        <v>4.5991743100000004</v>
      </c>
      <c r="F32">
        <v>4.76015985</v>
      </c>
      <c r="G32" s="7">
        <f t="shared" si="4"/>
        <v>0.966180644122697</v>
      </c>
      <c r="H32">
        <f t="shared" si="2"/>
        <v>0.844152892561983</v>
      </c>
      <c r="I32" s="11">
        <f t="shared" si="5"/>
        <v>0.966180644122697</v>
      </c>
      <c r="J32" t="s">
        <v>38</v>
      </c>
      <c r="K32">
        <v>9.2701956348150094E-2</v>
      </c>
      <c r="M32" t="s">
        <v>38</v>
      </c>
      <c r="N32">
        <v>0.95162363587969101</v>
      </c>
      <c r="O32" s="3" t="e">
        <f t="shared" si="0"/>
        <v>#N/A</v>
      </c>
    </row>
    <row r="33" spans="1:15" x14ac:dyDescent="0.25">
      <c r="A33" t="s">
        <v>52</v>
      </c>
      <c r="C33">
        <v>0.216494845360824</v>
      </c>
      <c r="D33">
        <v>0.216494845360824</v>
      </c>
      <c r="E33">
        <v>9.7281775770000003</v>
      </c>
      <c r="F33">
        <v>9.4915776899999997</v>
      </c>
      <c r="G33" s="7">
        <f t="shared" si="4"/>
        <v>1.0249273508290697</v>
      </c>
      <c r="H33">
        <f t="shared" si="2"/>
        <v>0.81517957351290704</v>
      </c>
      <c r="I33" s="11">
        <f t="shared" si="5"/>
        <v>1.0249273508290697</v>
      </c>
      <c r="J33" t="s">
        <v>24</v>
      </c>
      <c r="K33">
        <v>8.8592752365320701E-2</v>
      </c>
      <c r="M33" t="s">
        <v>1</v>
      </c>
      <c r="N33">
        <v>0.96057633819951305</v>
      </c>
      <c r="O33" s="3" t="e">
        <f t="shared" si="0"/>
        <v>#N/A</v>
      </c>
    </row>
    <row r="34" spans="1:15" x14ac:dyDescent="0.25">
      <c r="A34" t="s">
        <v>4</v>
      </c>
      <c r="C34">
        <v>0.26250000000000001</v>
      </c>
      <c r="D34">
        <v>0.26250000000000001</v>
      </c>
      <c r="E34">
        <v>4.6205022339999999</v>
      </c>
      <c r="F34">
        <v>4.8471866290000003</v>
      </c>
      <c r="G34" s="7">
        <f t="shared" si="4"/>
        <v>0.95323382152364811</v>
      </c>
      <c r="H34">
        <f t="shared" si="2"/>
        <v>0.844152892561983</v>
      </c>
      <c r="I34" s="11">
        <f t="shared" si="5"/>
        <v>0.95323382152364811</v>
      </c>
      <c r="J34" t="s">
        <v>1</v>
      </c>
      <c r="K34">
        <v>7.6072080291970795E-2</v>
      </c>
      <c r="M34" t="s">
        <v>72</v>
      </c>
      <c r="N34">
        <v>0.96473356984790504</v>
      </c>
      <c r="O34" s="3" t="e">
        <f t="shared" si="0"/>
        <v>#N/A</v>
      </c>
    </row>
    <row r="35" spans="1:15" x14ac:dyDescent="0.25">
      <c r="A35" t="s">
        <v>5</v>
      </c>
      <c r="C35">
        <v>0.53600000000000003</v>
      </c>
      <c r="D35">
        <v>0.53600000000000003</v>
      </c>
      <c r="E35">
        <v>758.690916657</v>
      </c>
      <c r="F35">
        <v>150.15298974699999</v>
      </c>
      <c r="G35" s="7">
        <f t="shared" si="4"/>
        <v>5.0527859480877133</v>
      </c>
      <c r="H35">
        <f t="shared" si="2"/>
        <v>0.36068703703703697</v>
      </c>
      <c r="I35" s="11">
        <f t="shared" si="5"/>
        <v>5.0527859480877133</v>
      </c>
      <c r="J35" t="s">
        <v>72</v>
      </c>
      <c r="K35">
        <v>6.0328778671537499E-2</v>
      </c>
      <c r="M35" t="s">
        <v>101</v>
      </c>
      <c r="N35">
        <v>0.97240000000000004</v>
      </c>
      <c r="O35" s="3">
        <f t="shared" si="0"/>
        <v>0.69172012114198866</v>
      </c>
    </row>
    <row r="36" spans="1:15" x14ac:dyDescent="0.25">
      <c r="A36" t="s">
        <v>53</v>
      </c>
      <c r="C36">
        <v>0.35</v>
      </c>
      <c r="D36">
        <v>0.35</v>
      </c>
      <c r="E36">
        <v>13.716535286999999</v>
      </c>
      <c r="F36">
        <v>17.306309409000001</v>
      </c>
      <c r="G36" s="7">
        <f t="shared" si="4"/>
        <v>0.79257425502093648</v>
      </c>
      <c r="H36">
        <f t="shared" si="2"/>
        <v>0.99997999999999998</v>
      </c>
      <c r="I36" s="11">
        <f t="shared" si="5"/>
        <v>0.79257425502093648</v>
      </c>
      <c r="J36" t="s">
        <v>55</v>
      </c>
      <c r="K36">
        <v>3.7145182291666697E-2</v>
      </c>
      <c r="M36" t="s">
        <v>103</v>
      </c>
      <c r="N36">
        <v>0.98089999999999999</v>
      </c>
      <c r="O36" s="3">
        <f t="shared" si="0"/>
        <v>0.63455440380504924</v>
      </c>
    </row>
    <row r="37" spans="1:15" x14ac:dyDescent="0.25">
      <c r="A37" t="s">
        <v>54</v>
      </c>
      <c r="C37">
        <v>0.40909090909090901</v>
      </c>
      <c r="D37">
        <v>0.40909090909090901</v>
      </c>
      <c r="E37">
        <v>88.388209877999998</v>
      </c>
      <c r="F37">
        <v>126.75068063800001</v>
      </c>
      <c r="G37" s="7">
        <f t="shared" si="4"/>
        <v>0.69733913406300962</v>
      </c>
      <c r="H37">
        <f t="shared" si="2"/>
        <v>0.99984104612841396</v>
      </c>
      <c r="I37" s="11">
        <f t="shared" si="5"/>
        <v>0.69733913406300962</v>
      </c>
      <c r="J37" t="s">
        <v>74</v>
      </c>
      <c r="K37">
        <v>2.5894997786631301E-2</v>
      </c>
      <c r="M37" t="s">
        <v>55</v>
      </c>
      <c r="N37">
        <v>0.98121256510416699</v>
      </c>
      <c r="O37" s="3">
        <f t="shared" si="0"/>
        <v>0.72146502428083648</v>
      </c>
    </row>
    <row r="38" spans="1:15" x14ac:dyDescent="0.25">
      <c r="A38" t="s">
        <v>55</v>
      </c>
      <c r="C38">
        <v>0.23166666666666599</v>
      </c>
      <c r="D38">
        <v>0.23166666666666599</v>
      </c>
      <c r="E38">
        <v>1042.133461633</v>
      </c>
      <c r="F38">
        <v>1444.468444845</v>
      </c>
      <c r="G38" s="7">
        <f t="shared" si="4"/>
        <v>0.72146502428083648</v>
      </c>
      <c r="H38">
        <f t="shared" si="2"/>
        <v>0.98121256510416699</v>
      </c>
      <c r="I38" s="11">
        <f t="shared" si="5"/>
        <v>0.72146502428083648</v>
      </c>
      <c r="J38" t="s">
        <v>75</v>
      </c>
      <c r="K38">
        <v>2.4967507746790601E-2</v>
      </c>
      <c r="M38" t="s">
        <v>41</v>
      </c>
      <c r="N38">
        <v>0.98249850254567195</v>
      </c>
      <c r="O38" s="3" t="e">
        <f t="shared" si="0"/>
        <v>#N/A</v>
      </c>
    </row>
    <row r="39" spans="1:15" x14ac:dyDescent="0.25">
      <c r="A39" t="s">
        <v>56</v>
      </c>
      <c r="C39">
        <v>0.266666666666666</v>
      </c>
      <c r="D39">
        <v>0.266666666666666</v>
      </c>
      <c r="E39">
        <v>13.052891042000001</v>
      </c>
      <c r="F39">
        <v>19.893227267</v>
      </c>
      <c r="G39" s="7">
        <f t="shared" si="4"/>
        <v>0.6561474851118233</v>
      </c>
      <c r="H39">
        <f t="shared" si="2"/>
        <v>0.99907567879838199</v>
      </c>
      <c r="I39" s="11">
        <f t="shared" si="5"/>
        <v>0.6561474851118233</v>
      </c>
      <c r="J39" t="s">
        <v>45</v>
      </c>
      <c r="K39">
        <v>2.4511718750000001E-2</v>
      </c>
      <c r="M39" t="s">
        <v>74</v>
      </c>
      <c r="N39">
        <v>0.98542045152722402</v>
      </c>
      <c r="O39" s="3" t="e">
        <f t="shared" si="0"/>
        <v>#N/A</v>
      </c>
    </row>
    <row r="40" spans="1:15" x14ac:dyDescent="0.25">
      <c r="A40" t="s">
        <v>57</v>
      </c>
      <c r="C40">
        <v>0.396419437340153</v>
      </c>
      <c r="D40">
        <v>0.396419437340153</v>
      </c>
      <c r="E40">
        <v>48.165407549000001</v>
      </c>
      <c r="F40">
        <v>73.672228356999995</v>
      </c>
      <c r="G40" s="7">
        <f t="shared" si="4"/>
        <v>0.65377970265268281</v>
      </c>
      <c r="H40">
        <f t="shared" si="2"/>
        <v>0.99969444767780202</v>
      </c>
      <c r="I40" s="11">
        <f t="shared" si="5"/>
        <v>0.65377970265268281</v>
      </c>
      <c r="J40" t="s">
        <v>41</v>
      </c>
      <c r="K40">
        <v>2.2948487571129099E-2</v>
      </c>
      <c r="M40" t="s">
        <v>75</v>
      </c>
      <c r="N40">
        <v>0.98578486055776904</v>
      </c>
      <c r="O40" s="3" t="e">
        <f t="shared" si="0"/>
        <v>#N/A</v>
      </c>
    </row>
    <row r="41" spans="1:15" x14ac:dyDescent="0.25">
      <c r="A41" t="s">
        <v>58</v>
      </c>
      <c r="C41">
        <v>0.163333333333333</v>
      </c>
      <c r="D41">
        <v>0.163333333333333</v>
      </c>
      <c r="E41">
        <v>1590.0933952299999</v>
      </c>
      <c r="F41">
        <v>2290.1432923940001</v>
      </c>
      <c r="G41" s="7">
        <f t="shared" si="4"/>
        <v>0.6943204822645821</v>
      </c>
      <c r="H41">
        <f t="shared" si="2"/>
        <v>0.99946649594536896</v>
      </c>
      <c r="I41" s="11">
        <f t="shared" si="5"/>
        <v>0.6943204822645821</v>
      </c>
      <c r="J41" t="s">
        <v>59</v>
      </c>
      <c r="K41">
        <v>2.02935335849951E-2</v>
      </c>
      <c r="M41" t="s">
        <v>45</v>
      </c>
      <c r="N41">
        <v>0.98774414062500004</v>
      </c>
      <c r="O41" s="3">
        <f t="shared" si="0"/>
        <v>0.70025950693158723</v>
      </c>
    </row>
    <row r="42" spans="1:15" x14ac:dyDescent="0.25">
      <c r="J42" t="s">
        <v>42</v>
      </c>
      <c r="K42">
        <v>1.14730114730115E-2</v>
      </c>
      <c r="M42" t="s">
        <v>59</v>
      </c>
      <c r="N42">
        <v>0.98795606965696903</v>
      </c>
      <c r="O42" s="3" t="e">
        <f t="shared" si="0"/>
        <v>#N/A</v>
      </c>
    </row>
    <row r="43" spans="1:15" x14ac:dyDescent="0.25">
      <c r="J43" t="s">
        <v>23</v>
      </c>
      <c r="K43">
        <v>1.01849024597116E-2</v>
      </c>
      <c r="M43" t="s">
        <v>100</v>
      </c>
      <c r="N43">
        <v>0.99060000000000004</v>
      </c>
      <c r="O43" s="3">
        <f t="shared" si="0"/>
        <v>0.62997294800918802</v>
      </c>
    </row>
    <row r="44" spans="1:15" x14ac:dyDescent="0.25">
      <c r="J44" t="s">
        <v>49</v>
      </c>
      <c r="K44">
        <v>1.01849024597116E-2</v>
      </c>
      <c r="M44" t="s">
        <v>83</v>
      </c>
      <c r="N44">
        <v>0.993675188331688</v>
      </c>
      <c r="O44" s="3">
        <f t="shared" si="0"/>
        <v>0.88906138896937559</v>
      </c>
    </row>
    <row r="45" spans="1:15" x14ac:dyDescent="0.25">
      <c r="J45" t="s">
        <v>73</v>
      </c>
      <c r="K45">
        <v>8.8759911714215607E-3</v>
      </c>
      <c r="M45" t="s">
        <v>23</v>
      </c>
      <c r="N45">
        <v>0.99373027989821905</v>
      </c>
      <c r="O45" s="3">
        <f t="shared" si="0"/>
        <v>0.77376145680234987</v>
      </c>
    </row>
    <row r="46" spans="1:15" x14ac:dyDescent="0.25">
      <c r="J46" t="s">
        <v>83</v>
      </c>
      <c r="K46">
        <v>8.7137498216688404E-3</v>
      </c>
      <c r="M46" t="s">
        <v>49</v>
      </c>
      <c r="N46">
        <v>0.99373027989821905</v>
      </c>
      <c r="O46" s="3">
        <f t="shared" si="0"/>
        <v>0.77541161776317569</v>
      </c>
    </row>
    <row r="47" spans="1:15" x14ac:dyDescent="0.25">
      <c r="J47" t="s">
        <v>68</v>
      </c>
      <c r="K47">
        <v>8.5951456934820307E-3</v>
      </c>
      <c r="M47" t="s">
        <v>42</v>
      </c>
      <c r="N47">
        <v>0.99426349426349403</v>
      </c>
      <c r="O47" s="3">
        <f t="shared" si="0"/>
        <v>0.73938624838715594</v>
      </c>
    </row>
    <row r="48" spans="1:15" x14ac:dyDescent="0.25">
      <c r="J48" t="s">
        <v>35</v>
      </c>
      <c r="K48">
        <v>5.6752018354581102E-3</v>
      </c>
      <c r="M48" t="s">
        <v>73</v>
      </c>
      <c r="N48">
        <v>0.99494482138477902</v>
      </c>
      <c r="O48" s="3" t="e">
        <f t="shared" si="0"/>
        <v>#N/A</v>
      </c>
    </row>
    <row r="49" spans="10:15" x14ac:dyDescent="0.25">
      <c r="J49" t="s">
        <v>81</v>
      </c>
      <c r="K49">
        <v>4.3982930298719801E-3</v>
      </c>
      <c r="M49" t="s">
        <v>68</v>
      </c>
      <c r="N49">
        <v>0.99536777792063702</v>
      </c>
      <c r="O49" s="3" t="e">
        <f t="shared" si="0"/>
        <v>#N/A</v>
      </c>
    </row>
    <row r="50" spans="10:15" x14ac:dyDescent="0.25">
      <c r="J50" t="s">
        <v>2</v>
      </c>
      <c r="K50">
        <v>3.6896306818181802E-3</v>
      </c>
      <c r="M50" t="s">
        <v>35</v>
      </c>
      <c r="N50">
        <v>0.99712993225254898</v>
      </c>
      <c r="O50" s="3" t="e">
        <f t="shared" si="0"/>
        <v>#N/A</v>
      </c>
    </row>
    <row r="51" spans="10:15" x14ac:dyDescent="0.25">
      <c r="J51" t="s">
        <v>32</v>
      </c>
      <c r="K51">
        <v>2.64650283553875E-3</v>
      </c>
      <c r="M51" t="s">
        <v>81</v>
      </c>
      <c r="N51">
        <v>0.99779069294858802</v>
      </c>
      <c r="O51" s="3" t="e">
        <f t="shared" si="0"/>
        <v>#N/A</v>
      </c>
    </row>
    <row r="52" spans="10:15" x14ac:dyDescent="0.25">
      <c r="J52" t="s">
        <v>25</v>
      </c>
      <c r="K52">
        <v>2.0776367187499999E-3</v>
      </c>
      <c r="M52" t="s">
        <v>2</v>
      </c>
      <c r="N52">
        <v>0.998123224431818</v>
      </c>
      <c r="O52" s="3">
        <f t="shared" si="0"/>
        <v>1.6137560602964494</v>
      </c>
    </row>
    <row r="53" spans="10:15" x14ac:dyDescent="0.25">
      <c r="J53" t="s">
        <v>70</v>
      </c>
      <c r="K53">
        <v>1.86111111111111E-3</v>
      </c>
      <c r="M53" t="s">
        <v>32</v>
      </c>
      <c r="N53">
        <v>0.99866774687190596</v>
      </c>
      <c r="O53" s="3" t="e">
        <f t="shared" si="0"/>
        <v>#N/A</v>
      </c>
    </row>
    <row r="54" spans="10:15" x14ac:dyDescent="0.25">
      <c r="J54" t="s">
        <v>56</v>
      </c>
      <c r="K54">
        <v>1.8486424032351199E-3</v>
      </c>
      <c r="M54" t="s">
        <v>46</v>
      </c>
      <c r="N54">
        <v>0.99870686463270097</v>
      </c>
      <c r="O54" s="3">
        <f t="shared" si="0"/>
        <v>0.72600535275675349</v>
      </c>
    </row>
    <row r="55" spans="10:15" x14ac:dyDescent="0.25">
      <c r="J55" t="s">
        <v>69</v>
      </c>
      <c r="K55">
        <v>1.8117231940126099E-3</v>
      </c>
      <c r="M55" t="s">
        <v>25</v>
      </c>
      <c r="N55">
        <v>0.99895222981770804</v>
      </c>
      <c r="O55" s="3" t="e">
        <f t="shared" si="0"/>
        <v>#N/A</v>
      </c>
    </row>
    <row r="56" spans="10:15" x14ac:dyDescent="0.25">
      <c r="J56" t="s">
        <v>46</v>
      </c>
      <c r="K56">
        <v>1.63284952606635E-3</v>
      </c>
      <c r="M56" t="s">
        <v>70</v>
      </c>
      <c r="N56">
        <v>0.99906944444444401</v>
      </c>
      <c r="O56" s="3" t="e">
        <f t="shared" si="0"/>
        <v>#N/A</v>
      </c>
    </row>
    <row r="57" spans="10:15" x14ac:dyDescent="0.25">
      <c r="J57" t="s">
        <v>31</v>
      </c>
      <c r="K57">
        <v>1.4893617021276601E-3</v>
      </c>
      <c r="M57" t="s">
        <v>56</v>
      </c>
      <c r="N57">
        <v>0.99907567879838199</v>
      </c>
      <c r="O57" s="3">
        <f t="shared" si="0"/>
        <v>0.6561474851118233</v>
      </c>
    </row>
    <row r="58" spans="10:15" x14ac:dyDescent="0.25">
      <c r="J58" t="s">
        <v>44</v>
      </c>
      <c r="K58">
        <v>1.3671874999999999E-3</v>
      </c>
      <c r="M58" t="s">
        <v>69</v>
      </c>
      <c r="N58">
        <v>0.99909413840299399</v>
      </c>
      <c r="O58" s="3" t="e">
        <f t="shared" si="0"/>
        <v>#N/A</v>
      </c>
    </row>
    <row r="59" spans="10:15" x14ac:dyDescent="0.25">
      <c r="J59" t="s">
        <v>58</v>
      </c>
      <c r="K59">
        <v>1.0670081092616301E-3</v>
      </c>
      <c r="M59" t="s">
        <v>31</v>
      </c>
      <c r="N59">
        <v>0.99925531914893595</v>
      </c>
      <c r="O59" s="3" t="e">
        <f t="shared" si="0"/>
        <v>#N/A</v>
      </c>
    </row>
    <row r="60" spans="10:15" x14ac:dyDescent="0.25">
      <c r="J60" t="s">
        <v>62</v>
      </c>
      <c r="K60">
        <v>1.00446428571429E-3</v>
      </c>
      <c r="M60" t="s">
        <v>44</v>
      </c>
      <c r="N60">
        <v>0.99931640624999996</v>
      </c>
      <c r="O60" s="3">
        <f t="shared" si="0"/>
        <v>0.69397481344507861</v>
      </c>
    </row>
    <row r="61" spans="10:15" x14ac:dyDescent="0.25">
      <c r="J61" t="s">
        <v>79</v>
      </c>
      <c r="K61">
        <v>9.1552734375E-4</v>
      </c>
      <c r="M61" t="s">
        <v>58</v>
      </c>
      <c r="N61">
        <v>0.99946649594536896</v>
      </c>
      <c r="O61" s="3">
        <f t="shared" si="0"/>
        <v>0.6943204822645821</v>
      </c>
    </row>
    <row r="62" spans="10:15" x14ac:dyDescent="0.25">
      <c r="J62" t="s">
        <v>60</v>
      </c>
      <c r="K62">
        <v>8.2690527614933697E-4</v>
      </c>
      <c r="M62" t="s">
        <v>62</v>
      </c>
      <c r="N62">
        <v>0.99949776785714295</v>
      </c>
      <c r="O62" s="3" t="e">
        <f t="shared" si="0"/>
        <v>#N/A</v>
      </c>
    </row>
    <row r="63" spans="10:15" x14ac:dyDescent="0.25">
      <c r="J63" t="s">
        <v>28</v>
      </c>
      <c r="K63">
        <v>7.0428571428571404E-4</v>
      </c>
      <c r="M63" t="s">
        <v>79</v>
      </c>
      <c r="N63">
        <v>0.999542236328125</v>
      </c>
      <c r="O63" s="3" t="e">
        <f t="shared" si="0"/>
        <v>#N/A</v>
      </c>
    </row>
    <row r="64" spans="10:15" x14ac:dyDescent="0.25">
      <c r="J64" t="s">
        <v>84</v>
      </c>
      <c r="K64">
        <v>6.3433599345201605E-4</v>
      </c>
      <c r="M64" t="s">
        <v>60</v>
      </c>
      <c r="N64">
        <v>0.99958654736192498</v>
      </c>
      <c r="O64" s="3" t="e">
        <f t="shared" si="0"/>
        <v>#N/A</v>
      </c>
    </row>
    <row r="65" spans="10:15" x14ac:dyDescent="0.25">
      <c r="J65" t="s">
        <v>57</v>
      </c>
      <c r="K65">
        <v>6.1110464439529701E-4</v>
      </c>
      <c r="M65" t="s">
        <v>28</v>
      </c>
      <c r="N65">
        <v>0.99962285714285704</v>
      </c>
      <c r="O65" s="3" t="e">
        <f t="shared" si="0"/>
        <v>#N/A</v>
      </c>
    </row>
    <row r="66" spans="10:15" x14ac:dyDescent="0.25">
      <c r="J66" t="s">
        <v>30</v>
      </c>
      <c r="K66">
        <v>5.8479532163742702E-4</v>
      </c>
      <c r="M66" t="s">
        <v>84</v>
      </c>
      <c r="N66">
        <v>0.99967669326785302</v>
      </c>
      <c r="O66" s="3" t="e">
        <f t="shared" ref="O66:O82" si="6">VLOOKUP(M66,$A$3:$G$41,7,FALSE)</f>
        <v>#N/A</v>
      </c>
    </row>
    <row r="67" spans="10:15" x14ac:dyDescent="0.25">
      <c r="J67" t="s">
        <v>77</v>
      </c>
      <c r="K67">
        <v>4.2735042735042702E-4</v>
      </c>
      <c r="M67" t="s">
        <v>57</v>
      </c>
      <c r="N67">
        <v>0.99969444767780202</v>
      </c>
      <c r="O67" s="3">
        <f t="shared" si="6"/>
        <v>0.65377970265268281</v>
      </c>
    </row>
    <row r="68" spans="10:15" x14ac:dyDescent="0.25">
      <c r="J68" t="s">
        <v>78</v>
      </c>
      <c r="K68">
        <v>4.1880341880341901E-4</v>
      </c>
      <c r="M68" t="s">
        <v>102</v>
      </c>
      <c r="N68">
        <v>0.99970000000000003</v>
      </c>
      <c r="O68" s="3">
        <f t="shared" si="6"/>
        <v>0.52779388787862369</v>
      </c>
    </row>
    <row r="69" spans="10:15" x14ac:dyDescent="0.25">
      <c r="J69" t="s">
        <v>27</v>
      </c>
      <c r="K69">
        <v>4.1666666666666702E-4</v>
      </c>
      <c r="M69" t="s">
        <v>30</v>
      </c>
      <c r="N69">
        <v>0.99970760233918099</v>
      </c>
      <c r="O69" s="3" t="e">
        <f t="shared" si="6"/>
        <v>#N/A</v>
      </c>
    </row>
    <row r="70" spans="10:15" x14ac:dyDescent="0.25">
      <c r="J70" t="s">
        <v>43</v>
      </c>
      <c r="K70">
        <v>4.0722740109243202E-4</v>
      </c>
      <c r="M70" t="s">
        <v>99</v>
      </c>
      <c r="N70">
        <v>0.99975024000000001</v>
      </c>
      <c r="O70" s="3">
        <f t="shared" si="6"/>
        <v>0.68666913790301631</v>
      </c>
    </row>
    <row r="71" spans="10:15" x14ac:dyDescent="0.25">
      <c r="J71" t="s">
        <v>54</v>
      </c>
      <c r="K71">
        <v>3.17907743172931E-4</v>
      </c>
      <c r="M71" t="s">
        <v>77</v>
      </c>
      <c r="N71">
        <v>0.99978632478632501</v>
      </c>
      <c r="O71" s="3" t="e">
        <f t="shared" si="6"/>
        <v>#N/A</v>
      </c>
    </row>
    <row r="72" spans="10:15" x14ac:dyDescent="0.25">
      <c r="J72" t="s">
        <v>71</v>
      </c>
      <c r="K72">
        <v>2.9635217414731403E-4</v>
      </c>
      <c r="M72" t="s">
        <v>78</v>
      </c>
      <c r="N72">
        <v>0.99979059829059802</v>
      </c>
      <c r="O72" s="3" t="e">
        <f t="shared" si="6"/>
        <v>#N/A</v>
      </c>
    </row>
    <row r="73" spans="10:15" x14ac:dyDescent="0.25">
      <c r="J73" t="s">
        <v>76</v>
      </c>
      <c r="K73">
        <v>1.2820512820512799E-4</v>
      </c>
      <c r="M73" t="s">
        <v>27</v>
      </c>
      <c r="N73">
        <v>0.99979166666666697</v>
      </c>
      <c r="O73" s="3" t="e">
        <f t="shared" si="6"/>
        <v>#N/A</v>
      </c>
    </row>
    <row r="74" spans="10:15" x14ac:dyDescent="0.25">
      <c r="J74" t="s">
        <v>82</v>
      </c>
      <c r="K74" s="10">
        <v>9.5366621682411206E-5</v>
      </c>
      <c r="M74" t="s">
        <v>43</v>
      </c>
      <c r="N74">
        <v>0.999796386299454</v>
      </c>
      <c r="O74" s="3">
        <f t="shared" si="6"/>
        <v>0.72221637937141203</v>
      </c>
    </row>
    <row r="75" spans="10:15" x14ac:dyDescent="0.25">
      <c r="J75" t="s">
        <v>0</v>
      </c>
      <c r="K75" s="10">
        <v>6.7204301075268804E-5</v>
      </c>
      <c r="M75" t="s">
        <v>54</v>
      </c>
      <c r="N75">
        <v>0.99984104612841396</v>
      </c>
      <c r="O75" s="3">
        <f t="shared" si="6"/>
        <v>0.69733913406300962</v>
      </c>
    </row>
    <row r="76" spans="10:15" x14ac:dyDescent="0.25">
      <c r="J76" t="s">
        <v>53</v>
      </c>
      <c r="K76" s="10">
        <v>4.0000000000000003E-5</v>
      </c>
      <c r="M76" t="s">
        <v>71</v>
      </c>
      <c r="N76">
        <v>0.99985182391292604</v>
      </c>
      <c r="O76" s="3" t="e">
        <f t="shared" si="6"/>
        <v>#N/A</v>
      </c>
    </row>
    <row r="77" spans="10:15" x14ac:dyDescent="0.25">
      <c r="J77" t="s">
        <v>22</v>
      </c>
      <c r="K77">
        <v>0</v>
      </c>
      <c r="M77" t="s">
        <v>76</v>
      </c>
      <c r="N77">
        <v>0.99993589743589695</v>
      </c>
      <c r="O77" s="3" t="e">
        <f t="shared" si="6"/>
        <v>#N/A</v>
      </c>
    </row>
    <row r="78" spans="10:15" x14ac:dyDescent="0.25">
      <c r="J78" t="s">
        <v>50</v>
      </c>
      <c r="K78">
        <v>0</v>
      </c>
      <c r="M78" t="s">
        <v>82</v>
      </c>
      <c r="N78">
        <v>0.99995231668915896</v>
      </c>
      <c r="O78" s="3" t="e">
        <f t="shared" si="6"/>
        <v>#N/A</v>
      </c>
    </row>
    <row r="79" spans="10:15" x14ac:dyDescent="0.25">
      <c r="M79" t="s">
        <v>0</v>
      </c>
      <c r="N79">
        <v>0.99996639784946195</v>
      </c>
      <c r="O79" s="3" t="e">
        <f t="shared" si="6"/>
        <v>#N/A</v>
      </c>
    </row>
    <row r="80" spans="10:15" x14ac:dyDescent="0.25">
      <c r="M80" t="s">
        <v>53</v>
      </c>
      <c r="N80">
        <v>0.99997999999999998</v>
      </c>
      <c r="O80" s="3">
        <f t="shared" si="6"/>
        <v>0.79257425502093648</v>
      </c>
    </row>
    <row r="81" spans="13:15" x14ac:dyDescent="0.25">
      <c r="M81" t="s">
        <v>22</v>
      </c>
      <c r="N81">
        <v>1</v>
      </c>
      <c r="O81" s="3" t="e">
        <f t="shared" si="6"/>
        <v>#N/A</v>
      </c>
    </row>
    <row r="82" spans="13:15" x14ac:dyDescent="0.25">
      <c r="M82" t="s">
        <v>50</v>
      </c>
      <c r="N82">
        <v>1</v>
      </c>
      <c r="O82" s="3">
        <f t="shared" si="6"/>
        <v>0.74197674371293154</v>
      </c>
    </row>
    <row r="83" spans="13:15" x14ac:dyDescent="0.25">
      <c r="M83" t="s">
        <v>86</v>
      </c>
    </row>
  </sheetData>
  <autoFilter ref="A1:K78"/>
  <sortState ref="M1:N83">
    <sortCondition ref="N2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46" workbookViewId="0">
      <selection activeCell="B77" sqref="B77"/>
    </sheetView>
  </sheetViews>
  <sheetFormatPr defaultRowHeight="15" x14ac:dyDescent="0.25"/>
  <cols>
    <col min="1" max="1" width="32.140625" bestFit="1" customWidth="1"/>
    <col min="2" max="2" width="12" bestFit="1" customWidth="1"/>
  </cols>
  <sheetData>
    <row r="1" spans="1:2" x14ac:dyDescent="0.25">
      <c r="A1" t="s">
        <v>10</v>
      </c>
      <c r="B1">
        <v>0.91341851851851896</v>
      </c>
    </row>
    <row r="2" spans="1:2" x14ac:dyDescent="0.25">
      <c r="A2" t="s">
        <v>29</v>
      </c>
      <c r="B2">
        <v>0.87471938775510205</v>
      </c>
    </row>
    <row r="3" spans="1:2" x14ac:dyDescent="0.25">
      <c r="A3" t="s">
        <v>6</v>
      </c>
      <c r="B3">
        <v>0.86748518518518503</v>
      </c>
    </row>
    <row r="4" spans="1:2" x14ac:dyDescent="0.25">
      <c r="A4" t="s">
        <v>8</v>
      </c>
      <c r="B4">
        <v>0.85490740740740701</v>
      </c>
    </row>
    <row r="5" spans="1:2" x14ac:dyDescent="0.25">
      <c r="A5" t="s">
        <v>11</v>
      </c>
      <c r="B5">
        <v>0.81429444444444399</v>
      </c>
    </row>
    <row r="6" spans="1:2" x14ac:dyDescent="0.25">
      <c r="A6" t="s">
        <v>80</v>
      </c>
      <c r="B6">
        <v>0.78981663503253796</v>
      </c>
    </row>
    <row r="7" spans="1:2" x14ac:dyDescent="0.25">
      <c r="A7" t="s">
        <v>5</v>
      </c>
      <c r="B7">
        <v>0.75588333333333302</v>
      </c>
    </row>
    <row r="8" spans="1:2" x14ac:dyDescent="0.25">
      <c r="A8" t="s">
        <v>7</v>
      </c>
      <c r="B8">
        <v>0.66782623069062896</v>
      </c>
    </row>
    <row r="9" spans="1:2" x14ac:dyDescent="0.25">
      <c r="A9" t="s">
        <v>9</v>
      </c>
      <c r="B9">
        <v>0.60728716682829398</v>
      </c>
    </row>
    <row r="10" spans="1:2" x14ac:dyDescent="0.25">
      <c r="A10" t="s">
        <v>63</v>
      </c>
      <c r="B10">
        <v>0.39291465378421903</v>
      </c>
    </row>
    <row r="11" spans="1:2" x14ac:dyDescent="0.25">
      <c r="A11" t="s">
        <v>64</v>
      </c>
      <c r="B11">
        <v>0.3748578125</v>
      </c>
    </row>
    <row r="12" spans="1:2" x14ac:dyDescent="0.25">
      <c r="A12" t="s">
        <v>66</v>
      </c>
      <c r="B12">
        <v>0.359319282275959</v>
      </c>
    </row>
    <row r="13" spans="1:2" x14ac:dyDescent="0.25">
      <c r="A13" t="s">
        <v>40</v>
      </c>
      <c r="B13">
        <v>0.356954474097331</v>
      </c>
    </row>
    <row r="14" spans="1:2" x14ac:dyDescent="0.25">
      <c r="A14" t="s">
        <v>67</v>
      </c>
      <c r="B14">
        <v>0.31775074378915402</v>
      </c>
    </row>
    <row r="15" spans="1:2" x14ac:dyDescent="0.25">
      <c r="A15" t="s">
        <v>65</v>
      </c>
      <c r="B15">
        <v>0.296044152363938</v>
      </c>
    </row>
    <row r="16" spans="1:2" x14ac:dyDescent="0.25">
      <c r="A16" t="s">
        <v>85</v>
      </c>
      <c r="B16">
        <v>0.28856703318516602</v>
      </c>
    </row>
    <row r="17" spans="1:2" x14ac:dyDescent="0.25">
      <c r="A17" t="s">
        <v>52</v>
      </c>
      <c r="B17">
        <v>0.19161054994388299</v>
      </c>
    </row>
    <row r="18" spans="1:2" x14ac:dyDescent="0.25">
      <c r="A18" t="s">
        <v>37</v>
      </c>
      <c r="B18">
        <v>0.17653061224489799</v>
      </c>
    </row>
    <row r="19" spans="1:2" x14ac:dyDescent="0.25">
      <c r="A19" t="s">
        <v>33</v>
      </c>
      <c r="B19">
        <v>0.17653061224489799</v>
      </c>
    </row>
    <row r="20" spans="1:2" x14ac:dyDescent="0.25">
      <c r="A20" t="s">
        <v>21</v>
      </c>
      <c r="B20">
        <v>0.16894793518170101</v>
      </c>
    </row>
    <row r="21" spans="1:2" x14ac:dyDescent="0.25">
      <c r="A21" t="s">
        <v>61</v>
      </c>
      <c r="B21">
        <v>0.168270600872482</v>
      </c>
    </row>
    <row r="22" spans="1:2" x14ac:dyDescent="0.25">
      <c r="A22" t="s">
        <v>4</v>
      </c>
      <c r="B22">
        <v>0.161632231404959</v>
      </c>
    </row>
    <row r="23" spans="1:2" x14ac:dyDescent="0.25">
      <c r="A23" t="s">
        <v>51</v>
      </c>
      <c r="B23">
        <v>0.161632231404959</v>
      </c>
    </row>
    <row r="24" spans="1:2" x14ac:dyDescent="0.25">
      <c r="A24" t="s">
        <v>34</v>
      </c>
      <c r="B24">
        <v>0.15927859292701299</v>
      </c>
    </row>
    <row r="25" spans="1:2" x14ac:dyDescent="0.25">
      <c r="A25" t="s">
        <v>36</v>
      </c>
      <c r="B25">
        <v>0.156706621004566</v>
      </c>
    </row>
    <row r="26" spans="1:2" x14ac:dyDescent="0.25">
      <c r="A26" t="s">
        <v>26</v>
      </c>
      <c r="B26">
        <v>0.152795841954872</v>
      </c>
    </row>
    <row r="27" spans="1:2" x14ac:dyDescent="0.25">
      <c r="A27" t="s">
        <v>3</v>
      </c>
      <c r="B27">
        <v>0.14326401446654599</v>
      </c>
    </row>
    <row r="28" spans="1:2" x14ac:dyDescent="0.25">
      <c r="A28" t="s">
        <v>47</v>
      </c>
      <c r="B28">
        <v>0.14300541516245499</v>
      </c>
    </row>
    <row r="29" spans="1:2" x14ac:dyDescent="0.25">
      <c r="A29" t="s">
        <v>39</v>
      </c>
      <c r="B29">
        <v>0.133999412283279</v>
      </c>
    </row>
    <row r="30" spans="1:2" x14ac:dyDescent="0.25">
      <c r="A30" t="s">
        <v>48</v>
      </c>
      <c r="B30">
        <v>0.12947530864197501</v>
      </c>
    </row>
    <row r="31" spans="1:2" x14ac:dyDescent="0.25">
      <c r="A31" t="s">
        <v>38</v>
      </c>
      <c r="B31">
        <v>9.2701956348150094E-2</v>
      </c>
    </row>
    <row r="32" spans="1:2" x14ac:dyDescent="0.25">
      <c r="A32" t="s">
        <v>24</v>
      </c>
      <c r="B32">
        <v>8.8592752365320701E-2</v>
      </c>
    </row>
    <row r="33" spans="1:2" x14ac:dyDescent="0.25">
      <c r="A33" t="s">
        <v>1</v>
      </c>
      <c r="B33">
        <v>7.6072080291970795E-2</v>
      </c>
    </row>
    <row r="34" spans="1:2" x14ac:dyDescent="0.25">
      <c r="A34" t="s">
        <v>72</v>
      </c>
      <c r="B34">
        <v>6.0328778671537499E-2</v>
      </c>
    </row>
    <row r="35" spans="1:2" x14ac:dyDescent="0.25">
      <c r="A35" t="s">
        <v>55</v>
      </c>
      <c r="B35">
        <v>3.7145182291666697E-2</v>
      </c>
    </row>
    <row r="36" spans="1:2" x14ac:dyDescent="0.25">
      <c r="A36" t="s">
        <v>74</v>
      </c>
      <c r="B36">
        <v>2.5894997786631301E-2</v>
      </c>
    </row>
    <row r="37" spans="1:2" x14ac:dyDescent="0.25">
      <c r="A37" t="s">
        <v>75</v>
      </c>
      <c r="B37">
        <v>2.4967507746790601E-2</v>
      </c>
    </row>
    <row r="38" spans="1:2" x14ac:dyDescent="0.25">
      <c r="A38" t="s">
        <v>45</v>
      </c>
      <c r="B38">
        <v>2.4511718750000001E-2</v>
      </c>
    </row>
    <row r="39" spans="1:2" x14ac:dyDescent="0.25">
      <c r="A39" t="s">
        <v>41</v>
      </c>
      <c r="B39">
        <v>2.2948487571129099E-2</v>
      </c>
    </row>
    <row r="40" spans="1:2" x14ac:dyDescent="0.25">
      <c r="A40" t="s">
        <v>59</v>
      </c>
      <c r="B40">
        <v>2.02935335849951E-2</v>
      </c>
    </row>
    <row r="41" spans="1:2" x14ac:dyDescent="0.25">
      <c r="A41" t="s">
        <v>42</v>
      </c>
      <c r="B41">
        <v>1.14730114730115E-2</v>
      </c>
    </row>
    <row r="42" spans="1:2" x14ac:dyDescent="0.25">
      <c r="A42" t="s">
        <v>23</v>
      </c>
      <c r="B42">
        <v>1.01849024597116E-2</v>
      </c>
    </row>
    <row r="43" spans="1:2" x14ac:dyDescent="0.25">
      <c r="A43" t="s">
        <v>49</v>
      </c>
      <c r="B43">
        <v>1.01849024597116E-2</v>
      </c>
    </row>
    <row r="44" spans="1:2" x14ac:dyDescent="0.25">
      <c r="A44" t="s">
        <v>73</v>
      </c>
      <c r="B44">
        <v>8.8759911714215607E-3</v>
      </c>
    </row>
    <row r="45" spans="1:2" x14ac:dyDescent="0.25">
      <c r="A45" t="s">
        <v>83</v>
      </c>
      <c r="B45">
        <v>8.7137498216688404E-3</v>
      </c>
    </row>
    <row r="46" spans="1:2" x14ac:dyDescent="0.25">
      <c r="A46" t="s">
        <v>68</v>
      </c>
      <c r="B46">
        <v>8.5951456934820307E-3</v>
      </c>
    </row>
    <row r="47" spans="1:2" x14ac:dyDescent="0.25">
      <c r="A47" t="s">
        <v>35</v>
      </c>
      <c r="B47">
        <v>5.6752018354581102E-3</v>
      </c>
    </row>
    <row r="48" spans="1:2" x14ac:dyDescent="0.25">
      <c r="A48" t="s">
        <v>81</v>
      </c>
      <c r="B48">
        <v>4.3982930298719801E-3</v>
      </c>
    </row>
    <row r="49" spans="1:2" x14ac:dyDescent="0.25">
      <c r="A49" t="s">
        <v>2</v>
      </c>
      <c r="B49">
        <v>3.6896306818181802E-3</v>
      </c>
    </row>
    <row r="50" spans="1:2" x14ac:dyDescent="0.25">
      <c r="A50" t="s">
        <v>32</v>
      </c>
      <c r="B50">
        <v>2.64650283553875E-3</v>
      </c>
    </row>
    <row r="51" spans="1:2" x14ac:dyDescent="0.25">
      <c r="A51" t="s">
        <v>25</v>
      </c>
      <c r="B51">
        <v>2.0776367187499999E-3</v>
      </c>
    </row>
    <row r="52" spans="1:2" x14ac:dyDescent="0.25">
      <c r="A52" t="s">
        <v>70</v>
      </c>
      <c r="B52">
        <v>1.86111111111111E-3</v>
      </c>
    </row>
    <row r="53" spans="1:2" x14ac:dyDescent="0.25">
      <c r="A53" t="s">
        <v>56</v>
      </c>
      <c r="B53">
        <v>1.8486424032351199E-3</v>
      </c>
    </row>
    <row r="54" spans="1:2" x14ac:dyDescent="0.25">
      <c r="A54" t="s">
        <v>69</v>
      </c>
      <c r="B54">
        <v>1.8117231940126099E-3</v>
      </c>
    </row>
    <row r="55" spans="1:2" x14ac:dyDescent="0.25">
      <c r="A55" t="s">
        <v>46</v>
      </c>
      <c r="B55">
        <v>1.63284952606635E-3</v>
      </c>
    </row>
    <row r="56" spans="1:2" x14ac:dyDescent="0.25">
      <c r="A56" t="s">
        <v>31</v>
      </c>
      <c r="B56">
        <v>1.4893617021276601E-3</v>
      </c>
    </row>
    <row r="57" spans="1:2" x14ac:dyDescent="0.25">
      <c r="A57" t="s">
        <v>44</v>
      </c>
      <c r="B57">
        <v>1.3671874999999999E-3</v>
      </c>
    </row>
    <row r="58" spans="1:2" x14ac:dyDescent="0.25">
      <c r="A58" t="s">
        <v>58</v>
      </c>
      <c r="B58">
        <v>1.0670081092616301E-3</v>
      </c>
    </row>
    <row r="59" spans="1:2" x14ac:dyDescent="0.25">
      <c r="A59" t="s">
        <v>62</v>
      </c>
      <c r="B59">
        <v>1.00446428571429E-3</v>
      </c>
    </row>
    <row r="60" spans="1:2" x14ac:dyDescent="0.25">
      <c r="A60" t="s">
        <v>79</v>
      </c>
      <c r="B60">
        <v>9.1552734375E-4</v>
      </c>
    </row>
    <row r="61" spans="1:2" x14ac:dyDescent="0.25">
      <c r="A61" t="s">
        <v>60</v>
      </c>
      <c r="B61">
        <v>8.2690527614933697E-4</v>
      </c>
    </row>
    <row r="62" spans="1:2" x14ac:dyDescent="0.25">
      <c r="A62" t="s">
        <v>28</v>
      </c>
      <c r="B62">
        <v>7.0428571428571404E-4</v>
      </c>
    </row>
    <row r="63" spans="1:2" x14ac:dyDescent="0.25">
      <c r="A63" t="s">
        <v>84</v>
      </c>
      <c r="B63">
        <v>6.3433599345201605E-4</v>
      </c>
    </row>
    <row r="64" spans="1:2" x14ac:dyDescent="0.25">
      <c r="A64" t="s">
        <v>57</v>
      </c>
      <c r="B64">
        <v>6.1110464439529701E-4</v>
      </c>
    </row>
    <row r="65" spans="1:2" x14ac:dyDescent="0.25">
      <c r="A65" t="s">
        <v>30</v>
      </c>
      <c r="B65">
        <v>5.8479532163742702E-4</v>
      </c>
    </row>
    <row r="66" spans="1:2" x14ac:dyDescent="0.25">
      <c r="A66" t="s">
        <v>77</v>
      </c>
      <c r="B66">
        <v>4.2735042735042702E-4</v>
      </c>
    </row>
    <row r="67" spans="1:2" x14ac:dyDescent="0.25">
      <c r="A67" t="s">
        <v>78</v>
      </c>
      <c r="B67">
        <v>4.1880341880341901E-4</v>
      </c>
    </row>
    <row r="68" spans="1:2" x14ac:dyDescent="0.25">
      <c r="A68" t="s">
        <v>27</v>
      </c>
      <c r="B68">
        <v>4.1666666666666702E-4</v>
      </c>
    </row>
    <row r="69" spans="1:2" x14ac:dyDescent="0.25">
      <c r="A69" t="s">
        <v>43</v>
      </c>
      <c r="B69">
        <v>4.0722740109243202E-4</v>
      </c>
    </row>
    <row r="70" spans="1:2" x14ac:dyDescent="0.25">
      <c r="A70" t="s">
        <v>54</v>
      </c>
      <c r="B70">
        <v>3.17907743172931E-4</v>
      </c>
    </row>
    <row r="71" spans="1:2" x14ac:dyDescent="0.25">
      <c r="A71" t="s">
        <v>71</v>
      </c>
      <c r="B71">
        <v>2.9635217414731403E-4</v>
      </c>
    </row>
    <row r="72" spans="1:2" x14ac:dyDescent="0.25">
      <c r="A72" t="s">
        <v>76</v>
      </c>
      <c r="B72">
        <v>1.2820512820512799E-4</v>
      </c>
    </row>
    <row r="73" spans="1:2" x14ac:dyDescent="0.25">
      <c r="A73" t="s">
        <v>82</v>
      </c>
      <c r="B73" s="10">
        <v>9.5366621682411206E-5</v>
      </c>
    </row>
    <row r="74" spans="1:2" x14ac:dyDescent="0.25">
      <c r="A74" t="s">
        <v>0</v>
      </c>
      <c r="B74" s="10">
        <v>6.7204301075268804E-5</v>
      </c>
    </row>
    <row r="75" spans="1:2" x14ac:dyDescent="0.25">
      <c r="A75" t="s">
        <v>53</v>
      </c>
      <c r="B75" s="10">
        <v>4.0000000000000003E-5</v>
      </c>
    </row>
    <row r="76" spans="1:2" x14ac:dyDescent="0.25">
      <c r="A76" t="s">
        <v>22</v>
      </c>
      <c r="B76">
        <v>0</v>
      </c>
    </row>
    <row r="77" spans="1:2" x14ac:dyDescent="0.25">
      <c r="A77" t="s">
        <v>50</v>
      </c>
      <c r="B77">
        <v>0</v>
      </c>
    </row>
    <row r="78" spans="1:2" x14ac:dyDescent="0.25">
      <c r="A78" t="s">
        <v>20</v>
      </c>
    </row>
  </sheetData>
  <sortState ref="A1:B78">
    <sortCondition descending="1" ref="B1:B7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H1" workbookViewId="0">
      <selection activeCell="M3" sqref="M3"/>
    </sheetView>
  </sheetViews>
  <sheetFormatPr defaultRowHeight="15" x14ac:dyDescent="0.25"/>
  <sheetData>
    <row r="1" spans="1:27" ht="34.5" x14ac:dyDescent="0.45">
      <c r="A1" s="12"/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  <c r="G1" s="13" t="s">
        <v>93</v>
      </c>
      <c r="H1" s="13" t="s">
        <v>88</v>
      </c>
      <c r="J1" s="14"/>
      <c r="K1" s="30">
        <v>1</v>
      </c>
      <c r="L1" s="30">
        <v>3</v>
      </c>
      <c r="M1" s="30">
        <v>3</v>
      </c>
      <c r="N1" s="30">
        <v>2</v>
      </c>
      <c r="O1" s="30">
        <v>3</v>
      </c>
      <c r="P1" s="30">
        <v>3</v>
      </c>
      <c r="Q1" s="30">
        <v>3</v>
      </c>
      <c r="R1" s="30">
        <v>3</v>
      </c>
      <c r="S1" s="30">
        <v>3</v>
      </c>
      <c r="T1" s="30">
        <v>1</v>
      </c>
      <c r="U1" s="30">
        <v>1</v>
      </c>
      <c r="V1" s="30">
        <v>2</v>
      </c>
      <c r="W1" s="30">
        <v>2</v>
      </c>
      <c r="X1" s="30">
        <v>2</v>
      </c>
      <c r="Y1" s="30">
        <v>2</v>
      </c>
      <c r="Z1" s="30">
        <v>1</v>
      </c>
    </row>
    <row r="2" spans="1:27" ht="23.25" x14ac:dyDescent="0.35">
      <c r="A2" s="13" t="s">
        <v>88</v>
      </c>
      <c r="B2" s="12"/>
      <c r="C2" s="12"/>
      <c r="D2" s="12"/>
      <c r="E2" s="12"/>
      <c r="F2" s="12"/>
      <c r="G2" s="12"/>
      <c r="H2" s="12"/>
      <c r="J2" s="15">
        <v>1</v>
      </c>
      <c r="K2" s="16">
        <v>0</v>
      </c>
      <c r="L2" s="17">
        <v>4</v>
      </c>
      <c r="M2" s="18">
        <v>8</v>
      </c>
      <c r="N2" s="19">
        <v>9</v>
      </c>
      <c r="O2" s="20">
        <v>13</v>
      </c>
      <c r="P2" s="20">
        <v>17</v>
      </c>
      <c r="Q2" s="20">
        <v>21</v>
      </c>
      <c r="R2" s="20">
        <v>25</v>
      </c>
      <c r="S2" s="21">
        <v>29</v>
      </c>
      <c r="T2" s="22">
        <v>29</v>
      </c>
      <c r="U2" s="23">
        <v>29</v>
      </c>
      <c r="V2" s="24">
        <v>30</v>
      </c>
      <c r="W2" s="24">
        <v>31</v>
      </c>
      <c r="X2" s="24">
        <v>32</v>
      </c>
      <c r="Y2" s="25">
        <v>33</v>
      </c>
      <c r="Z2" s="23">
        <v>33</v>
      </c>
      <c r="AA2">
        <v>1</v>
      </c>
    </row>
    <row r="3" spans="1:27" ht="23.25" x14ac:dyDescent="0.35">
      <c r="A3" s="13" t="s">
        <v>94</v>
      </c>
      <c r="B3" s="12"/>
      <c r="C3" s="12"/>
      <c r="D3" s="12"/>
      <c r="E3" s="12"/>
      <c r="F3" s="12"/>
      <c r="G3" s="12"/>
      <c r="H3" s="12"/>
      <c r="J3" s="15">
        <v>2</v>
      </c>
      <c r="K3" s="24">
        <v>1</v>
      </c>
      <c r="L3" s="20">
        <v>1</v>
      </c>
      <c r="M3" s="20">
        <v>2</v>
      </c>
      <c r="N3" s="26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8">
        <v>8</v>
      </c>
      <c r="U3" s="28">
        <v>9</v>
      </c>
      <c r="V3" s="17">
        <v>9</v>
      </c>
      <c r="W3" s="17">
        <v>9</v>
      </c>
      <c r="X3" s="17">
        <v>9</v>
      </c>
      <c r="Y3" s="17">
        <v>9</v>
      </c>
      <c r="Z3" s="24">
        <v>10</v>
      </c>
      <c r="AA3">
        <v>3</v>
      </c>
    </row>
    <row r="4" spans="1:27" ht="23.25" x14ac:dyDescent="0.35">
      <c r="A4" s="13" t="s">
        <v>95</v>
      </c>
      <c r="B4" s="12"/>
      <c r="C4" s="12"/>
      <c r="D4" s="12"/>
      <c r="E4" s="12"/>
      <c r="F4" s="12"/>
      <c r="G4" s="12"/>
      <c r="H4" s="12"/>
      <c r="J4" s="15">
        <v>2</v>
      </c>
      <c r="K4" s="25">
        <v>2</v>
      </c>
      <c r="L4" s="20">
        <v>2</v>
      </c>
      <c r="M4" s="21">
        <v>2</v>
      </c>
      <c r="N4" s="29">
        <v>2</v>
      </c>
      <c r="O4" s="27">
        <v>3</v>
      </c>
      <c r="P4" s="27">
        <v>4</v>
      </c>
      <c r="Q4" s="27">
        <v>5</v>
      </c>
      <c r="R4" s="27">
        <v>6</v>
      </c>
      <c r="S4" s="16">
        <v>7</v>
      </c>
      <c r="T4" s="28">
        <v>8</v>
      </c>
      <c r="U4" s="19">
        <v>9</v>
      </c>
      <c r="V4" s="17">
        <v>9</v>
      </c>
      <c r="W4" s="17">
        <v>9</v>
      </c>
      <c r="X4" s="17">
        <v>9</v>
      </c>
      <c r="Y4" s="18">
        <v>9</v>
      </c>
      <c r="Z4" s="25">
        <v>10</v>
      </c>
      <c r="AA4">
        <v>3</v>
      </c>
    </row>
    <row r="5" spans="1:27" ht="23.25" x14ac:dyDescent="0.35">
      <c r="A5" s="13" t="s">
        <v>96</v>
      </c>
      <c r="B5" s="12"/>
      <c r="C5" s="12"/>
      <c r="D5" s="12"/>
      <c r="E5" s="12"/>
      <c r="F5" s="12"/>
      <c r="G5" s="12"/>
      <c r="H5" s="12"/>
      <c r="J5" s="15">
        <v>1</v>
      </c>
      <c r="K5" s="26">
        <v>2</v>
      </c>
      <c r="L5" s="27">
        <v>6</v>
      </c>
      <c r="M5" s="27">
        <v>6</v>
      </c>
      <c r="N5" s="22">
        <v>3</v>
      </c>
      <c r="O5" s="17">
        <v>6</v>
      </c>
      <c r="P5" s="17">
        <v>7</v>
      </c>
      <c r="Q5" s="17">
        <v>8</v>
      </c>
      <c r="R5" s="17">
        <v>9</v>
      </c>
      <c r="S5" s="17">
        <v>10</v>
      </c>
      <c r="T5" s="26">
        <v>7</v>
      </c>
      <c r="U5" s="26">
        <v>7</v>
      </c>
      <c r="V5" s="22">
        <v>8</v>
      </c>
      <c r="W5" s="22">
        <v>9</v>
      </c>
      <c r="X5" s="22">
        <v>10</v>
      </c>
      <c r="Y5" s="22">
        <v>10</v>
      </c>
      <c r="Z5" s="27">
        <v>9</v>
      </c>
      <c r="AA5">
        <v>2</v>
      </c>
    </row>
    <row r="6" spans="1:27" ht="23.25" x14ac:dyDescent="0.35">
      <c r="A6" s="13" t="s">
        <v>97</v>
      </c>
      <c r="B6" s="12"/>
      <c r="C6" s="12"/>
      <c r="D6" s="12"/>
      <c r="E6" s="12"/>
      <c r="F6" s="12"/>
      <c r="G6" s="12"/>
      <c r="H6" s="12"/>
      <c r="J6" s="15">
        <v>1</v>
      </c>
      <c r="K6" s="26">
        <v>2</v>
      </c>
      <c r="L6" s="27">
        <v>6</v>
      </c>
      <c r="M6" s="27">
        <v>10</v>
      </c>
      <c r="N6" s="22">
        <v>4</v>
      </c>
      <c r="O6" s="17">
        <v>7</v>
      </c>
      <c r="P6" s="17">
        <v>10</v>
      </c>
      <c r="Q6" s="17">
        <v>11</v>
      </c>
      <c r="R6" s="17">
        <v>12</v>
      </c>
      <c r="S6" s="17">
        <v>13</v>
      </c>
      <c r="T6" s="26">
        <v>7</v>
      </c>
      <c r="U6" s="26">
        <v>7</v>
      </c>
      <c r="V6" s="22">
        <v>8</v>
      </c>
      <c r="W6" s="22">
        <v>9</v>
      </c>
      <c r="X6" s="22">
        <v>10</v>
      </c>
      <c r="Y6" s="22">
        <v>11</v>
      </c>
      <c r="Z6" s="27">
        <v>9</v>
      </c>
      <c r="AA6">
        <v>3</v>
      </c>
    </row>
    <row r="7" spans="1:27" ht="23.25" x14ac:dyDescent="0.35">
      <c r="A7" s="13" t="s">
        <v>98</v>
      </c>
      <c r="B7" s="12"/>
      <c r="C7" s="12"/>
      <c r="D7" s="12"/>
      <c r="E7" s="12"/>
      <c r="F7" s="12"/>
      <c r="G7" s="12"/>
      <c r="H7" s="12"/>
      <c r="J7" s="15">
        <v>1</v>
      </c>
      <c r="K7" s="26">
        <v>2</v>
      </c>
      <c r="L7" s="27">
        <v>6</v>
      </c>
      <c r="M7" s="27">
        <v>10</v>
      </c>
      <c r="N7" s="22">
        <v>5</v>
      </c>
      <c r="O7" s="17">
        <v>8</v>
      </c>
      <c r="P7" s="17">
        <v>11</v>
      </c>
      <c r="Q7" s="17">
        <v>14</v>
      </c>
      <c r="R7" s="17">
        <v>15</v>
      </c>
      <c r="S7" s="17">
        <v>16</v>
      </c>
      <c r="T7" s="26">
        <v>7</v>
      </c>
      <c r="U7" s="26">
        <v>7</v>
      </c>
      <c r="V7" s="22">
        <v>8</v>
      </c>
      <c r="W7" s="22">
        <v>9</v>
      </c>
      <c r="X7" s="22">
        <v>10</v>
      </c>
      <c r="Y7" s="22">
        <v>11</v>
      </c>
      <c r="Z7" s="27">
        <v>9</v>
      </c>
      <c r="AA7">
        <v>3</v>
      </c>
    </row>
    <row r="8" spans="1:27" ht="23.25" x14ac:dyDescent="0.35">
      <c r="A8" s="13" t="s">
        <v>90</v>
      </c>
      <c r="B8" s="12"/>
      <c r="C8" s="12"/>
      <c r="D8" s="12"/>
      <c r="E8" s="12"/>
      <c r="F8" s="12"/>
      <c r="G8" s="12"/>
      <c r="H8" s="12"/>
      <c r="J8" s="15">
        <v>1</v>
      </c>
      <c r="K8" s="29">
        <v>2</v>
      </c>
      <c r="L8" s="27">
        <v>6</v>
      </c>
      <c r="M8" s="16">
        <v>10</v>
      </c>
      <c r="N8" s="23">
        <v>6</v>
      </c>
      <c r="O8" s="17">
        <v>9</v>
      </c>
      <c r="P8" s="17">
        <v>12</v>
      </c>
      <c r="Q8" s="17">
        <v>15</v>
      </c>
      <c r="R8" s="17">
        <v>18</v>
      </c>
      <c r="S8" s="18">
        <v>19</v>
      </c>
      <c r="T8" s="26">
        <v>7</v>
      </c>
      <c r="U8" s="29">
        <v>7</v>
      </c>
      <c r="V8" s="22">
        <v>8</v>
      </c>
      <c r="W8" s="22">
        <v>9</v>
      </c>
      <c r="X8" s="22">
        <v>10</v>
      </c>
      <c r="Y8" s="23">
        <v>11</v>
      </c>
      <c r="Z8" s="16">
        <v>9</v>
      </c>
      <c r="AA8">
        <v>3</v>
      </c>
    </row>
    <row r="9" spans="1:27" ht="15.75" x14ac:dyDescent="0.25">
      <c r="J9" s="15">
        <v>2</v>
      </c>
      <c r="K9" s="22">
        <v>3</v>
      </c>
      <c r="L9" s="17">
        <v>3</v>
      </c>
      <c r="M9" s="17">
        <v>4</v>
      </c>
      <c r="N9" s="20">
        <v>4</v>
      </c>
      <c r="O9" s="22">
        <v>5</v>
      </c>
      <c r="P9" s="22">
        <v>6</v>
      </c>
      <c r="Q9" s="22">
        <v>7</v>
      </c>
      <c r="R9" s="22">
        <v>8</v>
      </c>
      <c r="S9" s="22">
        <v>9</v>
      </c>
      <c r="T9" s="27">
        <v>8</v>
      </c>
      <c r="U9" s="27">
        <v>8</v>
      </c>
      <c r="V9" s="26">
        <v>7</v>
      </c>
      <c r="W9" s="26">
        <v>7</v>
      </c>
      <c r="X9" s="26">
        <v>7</v>
      </c>
      <c r="Y9" s="26">
        <v>7</v>
      </c>
      <c r="Z9" s="28">
        <v>8</v>
      </c>
      <c r="AA9">
        <v>3</v>
      </c>
    </row>
    <row r="10" spans="1:27" ht="15.75" x14ac:dyDescent="0.25">
      <c r="J10" s="15">
        <v>2</v>
      </c>
      <c r="K10" s="22">
        <v>4</v>
      </c>
      <c r="L10" s="17">
        <v>4</v>
      </c>
      <c r="M10" s="17">
        <v>4</v>
      </c>
      <c r="N10" s="20">
        <v>4</v>
      </c>
      <c r="O10" s="22">
        <v>5</v>
      </c>
      <c r="P10" s="22">
        <v>6</v>
      </c>
      <c r="Q10" s="22">
        <v>7</v>
      </c>
      <c r="R10" s="22">
        <v>8</v>
      </c>
      <c r="S10" s="22">
        <v>9</v>
      </c>
      <c r="T10" s="27">
        <v>9</v>
      </c>
      <c r="U10" s="27">
        <v>9</v>
      </c>
      <c r="V10" s="26">
        <v>7</v>
      </c>
      <c r="W10" s="26">
        <v>7</v>
      </c>
      <c r="X10" s="26">
        <v>7</v>
      </c>
      <c r="Y10" s="26">
        <v>7</v>
      </c>
      <c r="Z10" s="28">
        <v>8</v>
      </c>
      <c r="AA10">
        <v>3</v>
      </c>
    </row>
    <row r="11" spans="1:27" ht="15.75" x14ac:dyDescent="0.25">
      <c r="J11" s="15">
        <v>2</v>
      </c>
      <c r="K11" s="22">
        <v>5</v>
      </c>
      <c r="L11" s="17">
        <v>5</v>
      </c>
      <c r="M11" s="17">
        <v>5</v>
      </c>
      <c r="N11" s="20">
        <v>4</v>
      </c>
      <c r="O11" s="22">
        <v>5</v>
      </c>
      <c r="P11" s="22">
        <v>6</v>
      </c>
      <c r="Q11" s="22">
        <v>7</v>
      </c>
      <c r="R11" s="22">
        <v>8</v>
      </c>
      <c r="S11" s="22">
        <v>9</v>
      </c>
      <c r="T11" s="27">
        <v>10</v>
      </c>
      <c r="U11" s="27">
        <v>10</v>
      </c>
      <c r="V11" s="26">
        <v>7</v>
      </c>
      <c r="W11" s="26">
        <v>7</v>
      </c>
      <c r="X11" s="26">
        <v>7</v>
      </c>
      <c r="Y11" s="26">
        <v>7</v>
      </c>
      <c r="Z11" s="28">
        <v>8</v>
      </c>
      <c r="AA11">
        <v>1</v>
      </c>
    </row>
    <row r="12" spans="1:27" ht="15.75" x14ac:dyDescent="0.25">
      <c r="J12" s="15">
        <v>2</v>
      </c>
      <c r="K12" s="22">
        <v>6</v>
      </c>
      <c r="L12" s="17">
        <v>6</v>
      </c>
      <c r="M12" s="17">
        <v>6</v>
      </c>
      <c r="N12" s="20">
        <v>4</v>
      </c>
      <c r="O12" s="22">
        <v>5</v>
      </c>
      <c r="P12" s="22">
        <v>6</v>
      </c>
      <c r="Q12" s="22">
        <v>7</v>
      </c>
      <c r="R12" s="22">
        <v>8</v>
      </c>
      <c r="S12" s="22">
        <v>9</v>
      </c>
      <c r="T12" s="27">
        <v>10</v>
      </c>
      <c r="U12" s="27">
        <v>11</v>
      </c>
      <c r="V12" s="26">
        <v>7</v>
      </c>
      <c r="W12" s="26">
        <v>7</v>
      </c>
      <c r="X12" s="26">
        <v>7</v>
      </c>
      <c r="Y12" s="26">
        <v>7</v>
      </c>
      <c r="Z12" s="28">
        <v>8</v>
      </c>
      <c r="AA12">
        <v>1</v>
      </c>
    </row>
    <row r="13" spans="1:27" ht="18.75" x14ac:dyDescent="0.3">
      <c r="J13" s="15">
        <v>2</v>
      </c>
      <c r="K13" s="23">
        <v>7</v>
      </c>
      <c r="L13" s="17">
        <v>7</v>
      </c>
      <c r="M13" s="18">
        <v>7</v>
      </c>
      <c r="N13" s="21">
        <v>4</v>
      </c>
      <c r="O13" s="22">
        <v>5</v>
      </c>
      <c r="P13" s="22">
        <v>6</v>
      </c>
      <c r="Q13" s="22">
        <v>7</v>
      </c>
      <c r="R13" s="22">
        <v>8</v>
      </c>
      <c r="S13" s="23">
        <v>9</v>
      </c>
      <c r="T13" s="27">
        <v>10</v>
      </c>
      <c r="U13" s="16">
        <v>11</v>
      </c>
      <c r="V13" s="26">
        <v>7</v>
      </c>
      <c r="W13" s="26">
        <v>7</v>
      </c>
      <c r="X13" s="26">
        <v>7</v>
      </c>
      <c r="Y13" s="29">
        <v>7</v>
      </c>
      <c r="Z13" s="19">
        <v>8</v>
      </c>
      <c r="AA13">
        <v>2</v>
      </c>
    </row>
    <row r="14" spans="1:27" ht="15.75" x14ac:dyDescent="0.25">
      <c r="J14" s="15">
        <v>3</v>
      </c>
      <c r="K14" s="17">
        <v>11</v>
      </c>
      <c r="L14" s="22">
        <v>7</v>
      </c>
      <c r="M14" s="22">
        <v>7</v>
      </c>
      <c r="N14" s="27">
        <v>5</v>
      </c>
      <c r="O14" s="24">
        <v>4</v>
      </c>
      <c r="P14" s="24">
        <v>4</v>
      </c>
      <c r="Q14" s="24">
        <v>4</v>
      </c>
      <c r="R14" s="24">
        <v>4</v>
      </c>
      <c r="S14" s="24">
        <v>4</v>
      </c>
      <c r="T14" s="20">
        <v>8</v>
      </c>
      <c r="U14" s="20">
        <v>12</v>
      </c>
      <c r="V14" s="27">
        <v>8</v>
      </c>
      <c r="W14" s="27">
        <v>8</v>
      </c>
      <c r="X14" s="27">
        <v>8</v>
      </c>
      <c r="Y14" s="27">
        <v>8</v>
      </c>
      <c r="Z14" s="26">
        <v>11</v>
      </c>
      <c r="AA14">
        <v>2</v>
      </c>
    </row>
    <row r="15" spans="1:27" ht="15.75" x14ac:dyDescent="0.25">
      <c r="J15" s="15">
        <v>3</v>
      </c>
      <c r="K15" s="17">
        <v>15</v>
      </c>
      <c r="L15" s="22">
        <v>7</v>
      </c>
      <c r="M15" s="22">
        <v>7</v>
      </c>
      <c r="N15" s="27">
        <v>6</v>
      </c>
      <c r="O15" s="24">
        <v>4</v>
      </c>
      <c r="P15" s="24">
        <v>4</v>
      </c>
      <c r="Q15" s="24">
        <v>4</v>
      </c>
      <c r="R15" s="24">
        <v>4</v>
      </c>
      <c r="S15" s="24">
        <v>4</v>
      </c>
      <c r="T15" s="20">
        <v>8</v>
      </c>
      <c r="U15" s="20">
        <v>12</v>
      </c>
      <c r="V15" s="27">
        <v>9</v>
      </c>
      <c r="W15" s="27">
        <v>9</v>
      </c>
      <c r="X15" s="27">
        <v>9</v>
      </c>
      <c r="Y15" s="27">
        <v>9</v>
      </c>
      <c r="Z15" s="26">
        <v>12</v>
      </c>
      <c r="AA15">
        <v>2</v>
      </c>
    </row>
    <row r="16" spans="1:27" ht="18.75" x14ac:dyDescent="0.3">
      <c r="J16" s="15">
        <v>3</v>
      </c>
      <c r="K16" s="18">
        <v>19</v>
      </c>
      <c r="L16" s="22">
        <v>7</v>
      </c>
      <c r="M16" s="23">
        <v>7</v>
      </c>
      <c r="N16" s="16">
        <v>7</v>
      </c>
      <c r="O16" s="24">
        <v>4</v>
      </c>
      <c r="P16" s="24">
        <v>4</v>
      </c>
      <c r="Q16" s="24">
        <v>4</v>
      </c>
      <c r="R16" s="24">
        <v>4</v>
      </c>
      <c r="S16" s="25">
        <v>4</v>
      </c>
      <c r="T16" s="20">
        <v>8</v>
      </c>
      <c r="U16" s="21">
        <v>12</v>
      </c>
      <c r="V16" s="27">
        <v>10</v>
      </c>
      <c r="W16" s="27">
        <v>10</v>
      </c>
      <c r="X16" s="27">
        <v>10</v>
      </c>
      <c r="Y16" s="16">
        <v>10</v>
      </c>
      <c r="Z16" s="29">
        <v>13</v>
      </c>
      <c r="AA16">
        <v>2</v>
      </c>
    </row>
    <row r="17" spans="10:27" ht="15.75" x14ac:dyDescent="0.25">
      <c r="J17" s="15">
        <v>1</v>
      </c>
      <c r="K17" s="28">
        <v>19</v>
      </c>
      <c r="L17" s="26">
        <v>11</v>
      </c>
      <c r="M17" s="26">
        <v>11</v>
      </c>
      <c r="N17" s="17">
        <v>8</v>
      </c>
      <c r="O17" s="28">
        <v>8</v>
      </c>
      <c r="P17" s="28">
        <v>8</v>
      </c>
      <c r="Q17" s="28">
        <v>8</v>
      </c>
      <c r="R17" s="28">
        <v>8</v>
      </c>
      <c r="S17" s="28">
        <v>8</v>
      </c>
      <c r="T17" s="17">
        <v>4</v>
      </c>
      <c r="U17" s="17">
        <v>4</v>
      </c>
      <c r="V17" s="24">
        <v>5</v>
      </c>
      <c r="W17" s="24">
        <v>6</v>
      </c>
      <c r="X17" s="24">
        <v>7</v>
      </c>
      <c r="Y17" s="24">
        <v>8</v>
      </c>
      <c r="Z17" s="20">
        <v>8</v>
      </c>
      <c r="AA17">
        <v>1</v>
      </c>
    </row>
    <row r="18" spans="10:27" ht="15.75" x14ac:dyDescent="0.25">
      <c r="J18" s="15">
        <v>1</v>
      </c>
      <c r="K18" s="28">
        <v>19</v>
      </c>
      <c r="L18" s="26">
        <v>15</v>
      </c>
      <c r="M18" s="26">
        <v>15</v>
      </c>
      <c r="N18" s="17">
        <v>9</v>
      </c>
      <c r="O18" s="28">
        <v>12</v>
      </c>
      <c r="P18" s="28">
        <v>12</v>
      </c>
      <c r="Q18" s="28">
        <v>12</v>
      </c>
      <c r="R18" s="28">
        <v>12</v>
      </c>
      <c r="S18" s="28">
        <v>12</v>
      </c>
      <c r="T18" s="17">
        <v>4</v>
      </c>
      <c r="U18" s="17">
        <v>4</v>
      </c>
      <c r="V18" s="24">
        <v>5</v>
      </c>
      <c r="W18" s="24">
        <v>6</v>
      </c>
      <c r="X18" s="24">
        <v>7</v>
      </c>
      <c r="Y18" s="24">
        <v>8</v>
      </c>
      <c r="Z18" s="20">
        <v>8</v>
      </c>
    </row>
    <row r="19" spans="10:27" ht="15.75" x14ac:dyDescent="0.25">
      <c r="J19" s="15">
        <v>1</v>
      </c>
      <c r="K19" s="28">
        <v>19</v>
      </c>
      <c r="L19" s="26">
        <v>19</v>
      </c>
      <c r="M19" s="26">
        <v>19</v>
      </c>
      <c r="N19" s="17">
        <v>10</v>
      </c>
      <c r="O19" s="28">
        <v>13</v>
      </c>
      <c r="P19" s="28">
        <v>16</v>
      </c>
      <c r="Q19" s="28">
        <v>16</v>
      </c>
      <c r="R19" s="28">
        <v>16</v>
      </c>
      <c r="S19" s="28">
        <v>16</v>
      </c>
      <c r="T19" s="17">
        <v>4</v>
      </c>
      <c r="U19" s="17">
        <v>4</v>
      </c>
      <c r="V19" s="24">
        <v>5</v>
      </c>
      <c r="W19" s="24">
        <v>6</v>
      </c>
      <c r="X19" s="24">
        <v>7</v>
      </c>
      <c r="Y19" s="24">
        <v>8</v>
      </c>
      <c r="Z19" s="20">
        <v>8</v>
      </c>
    </row>
    <row r="20" spans="10:27" ht="15.75" x14ac:dyDescent="0.25">
      <c r="J20" s="15">
        <v>1</v>
      </c>
      <c r="K20" s="28">
        <v>19</v>
      </c>
      <c r="L20" s="26">
        <v>23</v>
      </c>
      <c r="M20" s="26">
        <v>23</v>
      </c>
      <c r="N20" s="17">
        <v>11</v>
      </c>
      <c r="O20" s="28">
        <v>14</v>
      </c>
      <c r="P20" s="28">
        <v>17</v>
      </c>
      <c r="Q20" s="28">
        <v>20</v>
      </c>
      <c r="R20" s="28">
        <v>20</v>
      </c>
      <c r="S20" s="28">
        <v>20</v>
      </c>
      <c r="T20" s="17">
        <v>4</v>
      </c>
      <c r="U20" s="17">
        <v>4</v>
      </c>
      <c r="V20" s="24">
        <v>5</v>
      </c>
      <c r="W20" s="24">
        <v>6</v>
      </c>
      <c r="X20" s="24">
        <v>7</v>
      </c>
      <c r="Y20" s="24">
        <v>8</v>
      </c>
      <c r="Z20" s="20">
        <v>8</v>
      </c>
    </row>
    <row r="21" spans="10:27" ht="18.75" x14ac:dyDescent="0.3">
      <c r="J21" s="15">
        <v>1</v>
      </c>
      <c r="K21" s="19">
        <v>19</v>
      </c>
      <c r="L21" s="26">
        <v>23</v>
      </c>
      <c r="M21" s="29">
        <v>27</v>
      </c>
      <c r="N21" s="18">
        <v>12</v>
      </c>
      <c r="O21" s="28">
        <v>15</v>
      </c>
      <c r="P21" s="28">
        <v>18</v>
      </c>
      <c r="Q21" s="28">
        <v>21</v>
      </c>
      <c r="R21" s="28">
        <v>24</v>
      </c>
      <c r="S21" s="19">
        <v>24</v>
      </c>
      <c r="T21" s="17">
        <v>4</v>
      </c>
      <c r="U21" s="18">
        <v>4</v>
      </c>
      <c r="V21" s="24">
        <v>5</v>
      </c>
      <c r="W21" s="24">
        <v>6</v>
      </c>
      <c r="X21" s="24">
        <v>7</v>
      </c>
      <c r="Y21" s="24">
        <v>8</v>
      </c>
      <c r="Z21" s="20">
        <v>8</v>
      </c>
    </row>
    <row r="22" spans="10:27" ht="18.75" x14ac:dyDescent="0.3">
      <c r="J22" s="15">
        <v>2</v>
      </c>
      <c r="K22" s="21">
        <v>20</v>
      </c>
      <c r="L22" s="28">
        <v>20</v>
      </c>
      <c r="M22" s="19">
        <v>21</v>
      </c>
      <c r="N22" s="29">
        <v>12</v>
      </c>
      <c r="O22" s="20">
        <v>13</v>
      </c>
      <c r="P22" s="20">
        <v>14</v>
      </c>
      <c r="Q22" s="20">
        <v>15</v>
      </c>
      <c r="R22" s="20">
        <v>16</v>
      </c>
      <c r="S22" s="21">
        <v>17</v>
      </c>
      <c r="T22" s="24">
        <v>5</v>
      </c>
      <c r="U22" s="25">
        <v>5</v>
      </c>
      <c r="V22" s="20">
        <v>4</v>
      </c>
      <c r="W22" s="20">
        <v>4</v>
      </c>
      <c r="X22" s="20">
        <v>4</v>
      </c>
      <c r="Y22" s="21">
        <v>4</v>
      </c>
      <c r="Z22" s="2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3:I17"/>
  <sheetViews>
    <sheetView workbookViewId="0">
      <selection activeCell="K26" sqref="K26"/>
    </sheetView>
  </sheetViews>
  <sheetFormatPr defaultRowHeight="15" x14ac:dyDescent="0.25"/>
  <cols>
    <col min="6" max="6" width="11" bestFit="1" customWidth="1"/>
  </cols>
  <sheetData>
    <row r="13" spans="6:9" x14ac:dyDescent="0.25">
      <c r="G13">
        <v>0.1</v>
      </c>
      <c r="H13" t="s">
        <v>105</v>
      </c>
      <c r="I13" t="s">
        <v>106</v>
      </c>
    </row>
    <row r="14" spans="6:9" x14ac:dyDescent="0.25">
      <c r="F14" t="s">
        <v>104</v>
      </c>
      <c r="G14">
        <v>614.96</v>
      </c>
      <c r="H14">
        <v>3240.4</v>
      </c>
      <c r="I14">
        <f>H14</f>
        <v>3240.4</v>
      </c>
    </row>
    <row r="15" spans="6:9" x14ac:dyDescent="0.25">
      <c r="F15" t="s">
        <v>107</v>
      </c>
      <c r="G15">
        <v>688.23</v>
      </c>
      <c r="H15">
        <v>3112.53</v>
      </c>
      <c r="I15">
        <f>MIN(G15,G14)+H15</f>
        <v>3727.4900000000002</v>
      </c>
    </row>
    <row r="16" spans="6:9" x14ac:dyDescent="0.25">
      <c r="F16" t="s">
        <v>108</v>
      </c>
      <c r="G16">
        <v>662.2</v>
      </c>
      <c r="H16">
        <v>2271.71</v>
      </c>
      <c r="I16">
        <f>H16</f>
        <v>2271.71</v>
      </c>
    </row>
    <row r="17" spans="6:9" x14ac:dyDescent="0.25">
      <c r="F17" t="s">
        <v>109</v>
      </c>
      <c r="G17">
        <v>32.46</v>
      </c>
      <c r="H17">
        <v>3049.1</v>
      </c>
      <c r="I17">
        <f>G17+H17</f>
        <v>3081.56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6"/>
    </sheetView>
  </sheetViews>
  <sheetFormatPr defaultRowHeight="15" x14ac:dyDescent="0.25"/>
  <cols>
    <col min="1" max="1" width="17.85546875" bestFit="1" customWidth="1"/>
  </cols>
  <sheetData>
    <row r="1" spans="1:8" x14ac:dyDescent="0.25">
      <c r="B1" t="s">
        <v>128</v>
      </c>
      <c r="C1" t="s">
        <v>6</v>
      </c>
      <c r="D1" t="s">
        <v>8</v>
      </c>
      <c r="E1" t="s">
        <v>11</v>
      </c>
      <c r="F1" t="s">
        <v>80</v>
      </c>
      <c r="G1" t="s">
        <v>5</v>
      </c>
      <c r="H1" t="s">
        <v>29</v>
      </c>
    </row>
    <row r="2" spans="1:8" x14ac:dyDescent="0.25">
      <c r="A2" t="s">
        <v>126</v>
      </c>
      <c r="B2">
        <v>4007.72</v>
      </c>
      <c r="C2">
        <v>3451.23</v>
      </c>
      <c r="D2">
        <v>3027.78</v>
      </c>
      <c r="E2">
        <v>2196.27</v>
      </c>
      <c r="F2">
        <v>950.5</v>
      </c>
      <c r="G2">
        <v>4590.9399999999996</v>
      </c>
      <c r="H2">
        <v>83.984499999999997</v>
      </c>
    </row>
    <row r="3" spans="1:8" x14ac:dyDescent="0.25">
      <c r="A3" t="s">
        <v>125</v>
      </c>
      <c r="B3">
        <v>3832.38</v>
      </c>
      <c r="C3">
        <v>3254.64</v>
      </c>
      <c r="D3">
        <v>3021.95</v>
      </c>
      <c r="E3">
        <v>2116.9699999999998</v>
      </c>
      <c r="F3">
        <v>978.56200000000001</v>
      </c>
      <c r="G3">
        <v>4643.28</v>
      </c>
      <c r="H3">
        <v>81.796999999999997</v>
      </c>
    </row>
    <row r="4" spans="1:8" x14ac:dyDescent="0.25">
      <c r="A4" t="s">
        <v>124</v>
      </c>
      <c r="B4">
        <v>2803.8409999999999</v>
      </c>
      <c r="C4">
        <v>2160.2840000000001</v>
      </c>
      <c r="D4">
        <v>2579.1039999999998</v>
      </c>
      <c r="E4">
        <v>1879.4360000000001</v>
      </c>
      <c r="F4">
        <v>690.90599999999995</v>
      </c>
      <c r="G4">
        <v>4404.9090000000006</v>
      </c>
      <c r="H4">
        <v>82.890500000000003</v>
      </c>
    </row>
    <row r="5" spans="1:8" x14ac:dyDescent="0.25">
      <c r="A5" t="s">
        <v>123</v>
      </c>
      <c r="B5">
        <v>2715.3</v>
      </c>
      <c r="C5">
        <v>2019.03</v>
      </c>
      <c r="D5">
        <v>2308.62</v>
      </c>
      <c r="E5">
        <v>1630.48</v>
      </c>
      <c r="F5">
        <v>561.23400000000004</v>
      </c>
      <c r="G5">
        <v>3582.39</v>
      </c>
      <c r="H5">
        <v>48.984400000000001</v>
      </c>
    </row>
    <row r="6" spans="1:8" x14ac:dyDescent="0.25">
      <c r="A6" t="s">
        <v>118</v>
      </c>
      <c r="B6" s="34">
        <v>0.86395925925925898</v>
      </c>
      <c r="C6" s="34">
        <v>0.81635740740740703</v>
      </c>
      <c r="D6" s="34">
        <v>0.77506296296296306</v>
      </c>
      <c r="E6" s="34">
        <v>0.70920555555555598</v>
      </c>
      <c r="F6" s="34">
        <v>0.68133981832971802</v>
      </c>
      <c r="G6" s="34">
        <v>0.63931296296296303</v>
      </c>
      <c r="H6" s="34">
        <v>0.47227040816326504</v>
      </c>
    </row>
    <row r="11" spans="1:8" x14ac:dyDescent="0.25">
      <c r="E11" s="3"/>
    </row>
    <row r="12" spans="1:8" x14ac:dyDescent="0.25">
      <c r="E12" s="3"/>
    </row>
    <row r="13" spans="1:8" x14ac:dyDescent="0.25">
      <c r="E13" s="3"/>
    </row>
    <row r="14" spans="1:8" x14ac:dyDescent="0.25">
      <c r="E14" s="3"/>
    </row>
    <row r="15" spans="1:8" x14ac:dyDescent="0.25">
      <c r="E15" s="3"/>
    </row>
    <row r="16" spans="1:8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5" x14ac:dyDescent="0.25"/>
  <cols>
    <col min="1" max="1" width="22.5703125" bestFit="1" customWidth="1"/>
    <col min="2" max="2" width="15" bestFit="1" customWidth="1"/>
    <col min="4" max="4" width="14.85546875" bestFit="1" customWidth="1"/>
    <col min="5" max="5" width="18.140625" bestFit="1" customWidth="1"/>
    <col min="6" max="6" width="11" bestFit="1" customWidth="1"/>
  </cols>
  <sheetData>
    <row r="1" spans="1:6" x14ac:dyDescent="0.25">
      <c r="A1" s="56" t="s">
        <v>239</v>
      </c>
      <c r="B1" s="56" t="s">
        <v>118</v>
      </c>
      <c r="C1" s="56" t="s">
        <v>126</v>
      </c>
      <c r="D1" s="56" t="s">
        <v>125</v>
      </c>
      <c r="E1" s="56" t="s">
        <v>124</v>
      </c>
      <c r="F1" s="56" t="s">
        <v>123</v>
      </c>
    </row>
    <row r="2" spans="1:6" x14ac:dyDescent="0.25">
      <c r="A2" s="32" t="s">
        <v>128</v>
      </c>
      <c r="B2" s="36">
        <v>0.86395925925925898</v>
      </c>
      <c r="C2" s="32">
        <v>4007.72</v>
      </c>
      <c r="D2" s="32">
        <v>3832.38</v>
      </c>
      <c r="E2" s="32">
        <v>2803.8409999999999</v>
      </c>
      <c r="F2" s="32">
        <v>2715.3</v>
      </c>
    </row>
    <row r="3" spans="1:6" x14ac:dyDescent="0.25">
      <c r="A3" s="32" t="s">
        <v>6</v>
      </c>
      <c r="B3" s="36">
        <v>0.81635740740740703</v>
      </c>
      <c r="C3" s="32">
        <v>3451.23</v>
      </c>
      <c r="D3" s="32">
        <v>3254.64</v>
      </c>
      <c r="E3" s="32">
        <v>2160.2840000000001</v>
      </c>
      <c r="F3" s="32">
        <v>2019.03</v>
      </c>
    </row>
    <row r="4" spans="1:6" x14ac:dyDescent="0.25">
      <c r="A4" s="32" t="s">
        <v>8</v>
      </c>
      <c r="B4" s="36">
        <v>0.77506296296296306</v>
      </c>
      <c r="C4" s="32">
        <v>3027.78</v>
      </c>
      <c r="D4" s="32">
        <v>3021.95</v>
      </c>
      <c r="E4" s="32">
        <v>2579.1039999999998</v>
      </c>
      <c r="F4" s="32">
        <v>2308.62</v>
      </c>
    </row>
    <row r="5" spans="1:6" x14ac:dyDescent="0.25">
      <c r="A5" s="32" t="s">
        <v>11</v>
      </c>
      <c r="B5" s="36">
        <v>0.70920555555555598</v>
      </c>
      <c r="C5" s="32">
        <v>2196.27</v>
      </c>
      <c r="D5" s="32">
        <v>2116.9699999999998</v>
      </c>
      <c r="E5" s="32">
        <v>1879.4360000000001</v>
      </c>
      <c r="F5" s="32">
        <v>1630.48</v>
      </c>
    </row>
    <row r="6" spans="1:6" x14ac:dyDescent="0.25">
      <c r="A6" s="32" t="s">
        <v>80</v>
      </c>
      <c r="B6" s="36">
        <v>0.68133981832971802</v>
      </c>
      <c r="C6" s="32">
        <v>950.5</v>
      </c>
      <c r="D6" s="32">
        <v>978.56200000000001</v>
      </c>
      <c r="E6" s="32">
        <v>690.90599999999995</v>
      </c>
      <c r="F6" s="32">
        <v>561.23400000000004</v>
      </c>
    </row>
    <row r="7" spans="1:6" x14ac:dyDescent="0.25">
      <c r="A7" s="32" t="s">
        <v>5</v>
      </c>
      <c r="B7" s="36">
        <v>0.63931296296296303</v>
      </c>
      <c r="C7" s="32">
        <v>4590.9399999999996</v>
      </c>
      <c r="D7" s="32">
        <v>4643.28</v>
      </c>
      <c r="E7" s="32">
        <v>4404.9090000000006</v>
      </c>
      <c r="F7" s="32">
        <v>3582.39</v>
      </c>
    </row>
    <row r="8" spans="1:6" x14ac:dyDescent="0.25">
      <c r="A8" s="32" t="s">
        <v>29</v>
      </c>
      <c r="B8" s="36">
        <v>0.47227040816326504</v>
      </c>
      <c r="C8" s="32">
        <v>83.984499999999997</v>
      </c>
      <c r="D8" s="32">
        <v>81.796999999999997</v>
      </c>
      <c r="E8" s="32">
        <v>82.890500000000003</v>
      </c>
      <c r="F8" s="32">
        <v>48.984400000000001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L22" sqref="L22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127</v>
      </c>
      <c r="C1" t="s">
        <v>128</v>
      </c>
      <c r="E1" t="s">
        <v>5</v>
      </c>
      <c r="G1" t="s">
        <v>6</v>
      </c>
      <c r="I1" t="s">
        <v>29</v>
      </c>
      <c r="K1" t="s">
        <v>7</v>
      </c>
      <c r="M1" t="s">
        <v>80</v>
      </c>
      <c r="O1" t="s">
        <v>11</v>
      </c>
      <c r="Q1" t="s">
        <v>203</v>
      </c>
    </row>
    <row r="2" spans="1:18" x14ac:dyDescent="0.25">
      <c r="A2">
        <v>1</v>
      </c>
      <c r="C2">
        <v>1</v>
      </c>
      <c r="E2">
        <v>1</v>
      </c>
      <c r="G2">
        <v>1</v>
      </c>
      <c r="I2">
        <v>1</v>
      </c>
      <c r="K2">
        <v>1</v>
      </c>
      <c r="M2">
        <v>1</v>
      </c>
      <c r="O2">
        <v>1</v>
      </c>
      <c r="Q2">
        <v>1</v>
      </c>
    </row>
    <row r="3" spans="1:18" x14ac:dyDescent="0.25">
      <c r="A3" t="s">
        <v>194</v>
      </c>
      <c r="B3">
        <f>RIGHT(A3,LEN(A3)-FIND(":",A3))*1</f>
        <v>4796.8</v>
      </c>
      <c r="C3" t="s">
        <v>193</v>
      </c>
      <c r="D3">
        <f>RIGHT(C3,LEN(C3)-FIND(":",C3))*1</f>
        <v>4008.27</v>
      </c>
      <c r="E3" t="s">
        <v>192</v>
      </c>
      <c r="F3">
        <f>RIGHT(E3,LEN(E3)-FIND(":",E3))*1</f>
        <v>4587.17</v>
      </c>
      <c r="G3" t="s">
        <v>191</v>
      </c>
      <c r="H3">
        <f>RIGHT(G3,LEN(G3)-FIND(":",G3))*1</f>
        <v>3460.91</v>
      </c>
      <c r="I3" t="s">
        <v>190</v>
      </c>
      <c r="J3">
        <f>RIGHT(I3,LEN(I3)-FIND(":",I3))*1</f>
        <v>15.4688</v>
      </c>
      <c r="K3" t="s">
        <v>189</v>
      </c>
      <c r="L3">
        <f>RIGHT(K3,LEN(K3)-FIND(":",K3))*1</f>
        <v>28599.7</v>
      </c>
      <c r="M3" t="s">
        <v>188</v>
      </c>
      <c r="N3">
        <f>RIGHT(M3,LEN(M3)-FIND(":",M3))*1</f>
        <v>947.73400000000004</v>
      </c>
      <c r="O3" t="s">
        <v>187</v>
      </c>
      <c r="P3">
        <f>RIGHT(O3,LEN(O3)-FIND(":",O3))*1</f>
        <v>2193.75</v>
      </c>
      <c r="Q3" t="s">
        <v>195</v>
      </c>
      <c r="R3">
        <f>RIGHT(Q3,LEN(Q3)-FIND(":",Q3))*1</f>
        <v>3031.28</v>
      </c>
    </row>
    <row r="4" spans="1:18" x14ac:dyDescent="0.25">
      <c r="A4" t="s">
        <v>186</v>
      </c>
      <c r="B4">
        <f>RIGHT(A4,LEN(A4)-FIND(":",A4))*1</f>
        <v>5053.38</v>
      </c>
      <c r="C4" t="s">
        <v>185</v>
      </c>
      <c r="D4">
        <f>RIGHT(C4,LEN(C4)-FIND(":",C4))*1</f>
        <v>3832.38</v>
      </c>
      <c r="E4" t="s">
        <v>184</v>
      </c>
      <c r="F4">
        <f>RIGHT(E4,LEN(E4)-FIND(":",E4))*1</f>
        <v>4643.28</v>
      </c>
      <c r="G4" t="s">
        <v>183</v>
      </c>
      <c r="H4">
        <f>RIGHT(G4,LEN(G4)-FIND(":",G4))*1</f>
        <v>3254.64</v>
      </c>
      <c r="I4" t="s">
        <v>182</v>
      </c>
      <c r="J4">
        <f>RIGHT(I4,LEN(I4)-FIND(":",I4))*1</f>
        <v>16.359400000000001</v>
      </c>
      <c r="K4" t="s">
        <v>181</v>
      </c>
      <c r="L4">
        <f>RIGHT(K4,LEN(K4)-FIND(":",K4))*1</f>
        <v>30822.6</v>
      </c>
      <c r="M4" t="s">
        <v>180</v>
      </c>
      <c r="N4">
        <f>RIGHT(M4,LEN(M4)-FIND(":",M4))*1</f>
        <v>978.56200000000001</v>
      </c>
      <c r="O4" t="s">
        <v>179</v>
      </c>
      <c r="P4">
        <f>RIGHT(O4,LEN(O4)-FIND(":",O4))*1</f>
        <v>2116.9699999999998</v>
      </c>
      <c r="Q4" t="s">
        <v>196</v>
      </c>
      <c r="R4">
        <f>RIGHT(Q4,LEN(Q4)-FIND(":",Q4))*1</f>
        <v>3021.95</v>
      </c>
    </row>
    <row r="5" spans="1:18" x14ac:dyDescent="0.25">
      <c r="A5" t="s">
        <v>178</v>
      </c>
      <c r="B5">
        <f>RIGHT(A5,LEN(A5)-FIND(":",A5))*1</f>
        <v>3296.41</v>
      </c>
      <c r="C5" t="s">
        <v>177</v>
      </c>
      <c r="D5">
        <f>RIGHT(C5,LEN(C5)-FIND(":",C5))*1</f>
        <v>2719.33</v>
      </c>
      <c r="E5" t="s">
        <v>176</v>
      </c>
      <c r="F5">
        <f>RIGHT(E5,LEN(E5)-FIND(":",E5))*1</f>
        <v>3578.16</v>
      </c>
      <c r="G5" t="s">
        <v>175</v>
      </c>
      <c r="H5">
        <f>RIGHT(G5,LEN(G5)-FIND(":",G5))*1</f>
        <v>2006.64</v>
      </c>
      <c r="I5" t="s">
        <v>174</v>
      </c>
      <c r="J5">
        <f>RIGHT(I5,LEN(I5)-FIND(":",I5))*1</f>
        <v>10.078099999999999</v>
      </c>
      <c r="K5" t="s">
        <v>173</v>
      </c>
      <c r="L5">
        <f>RIGHT(K5,LEN(K5)-FIND(":",K5))*1</f>
        <v>26455.4</v>
      </c>
      <c r="M5" t="s">
        <v>172</v>
      </c>
      <c r="N5">
        <f>RIGHT(M5,LEN(M5)-FIND(":",M5))*1</f>
        <v>560.21900000000005</v>
      </c>
      <c r="O5" t="s">
        <v>171</v>
      </c>
      <c r="P5">
        <f>RIGHT(O5,LEN(O5)-FIND(":",O5))*1</f>
        <v>1629.14</v>
      </c>
      <c r="Q5" t="s">
        <v>197</v>
      </c>
      <c r="R5">
        <f>RIGHT(Q5,LEN(Q5)-FIND(":",Q5))*1</f>
        <v>2308.56</v>
      </c>
    </row>
    <row r="6" spans="1:18" x14ac:dyDescent="0.25">
      <c r="A6" t="s">
        <v>170</v>
      </c>
      <c r="B6">
        <f>RIGHT(A6,LEN(A6)-FIND(":",A6))*1</f>
        <v>2417.11</v>
      </c>
      <c r="C6" t="s">
        <v>169</v>
      </c>
      <c r="D6">
        <f>RIGHT(C6,LEN(C6)-FIND(":",C6))*1</f>
        <v>105.39100000000001</v>
      </c>
      <c r="E6" t="s">
        <v>168</v>
      </c>
      <c r="F6">
        <f>RIGHT(E6,LEN(E6)-FIND(":",E6))*1</f>
        <v>707.85900000000004</v>
      </c>
      <c r="G6" t="s">
        <v>167</v>
      </c>
      <c r="H6">
        <f>RIGHT(G6,LEN(G6)-FIND(":",G6))*1</f>
        <v>144.59399999999999</v>
      </c>
      <c r="I6" t="s">
        <v>166</v>
      </c>
      <c r="J6">
        <f>RIGHT(I6,LEN(I6)-FIND(":",I6))*1</f>
        <v>6.3125</v>
      </c>
      <c r="K6" t="s">
        <v>165</v>
      </c>
      <c r="L6">
        <f>RIGHT(K6,LEN(K6)-FIND(":",K6))*1</f>
        <v>7471.73</v>
      </c>
      <c r="M6" t="s">
        <v>164</v>
      </c>
      <c r="N6">
        <f>RIGHT(M6,LEN(M6)-FIND(":",M6))*1</f>
        <v>119.5</v>
      </c>
      <c r="O6" t="s">
        <v>163</v>
      </c>
      <c r="P6">
        <f>RIGHT(O6,LEN(O6)-FIND(":",O6))*1</f>
        <v>213.76599999999999</v>
      </c>
      <c r="Q6" t="s">
        <v>198</v>
      </c>
      <c r="R6">
        <f>RIGHT(Q6,LEN(Q6)-FIND(":",Q6))*1</f>
        <v>189.48400000000001</v>
      </c>
    </row>
    <row r="7" spans="1:18" x14ac:dyDescent="0.25">
      <c r="A7">
        <v>2</v>
      </c>
      <c r="C7">
        <v>2</v>
      </c>
      <c r="E7">
        <v>2</v>
      </c>
      <c r="G7">
        <v>2</v>
      </c>
      <c r="I7">
        <v>2</v>
      </c>
      <c r="K7">
        <v>2</v>
      </c>
      <c r="M7">
        <v>2</v>
      </c>
      <c r="O7">
        <v>2</v>
      </c>
      <c r="Q7">
        <v>2</v>
      </c>
    </row>
    <row r="8" spans="1:18" x14ac:dyDescent="0.25">
      <c r="A8" t="s">
        <v>162</v>
      </c>
      <c r="B8">
        <f>RIGHT(A8,LEN(A8)-FIND(":",A8))*1</f>
        <v>4766.9399999999996</v>
      </c>
      <c r="C8" t="s">
        <v>161</v>
      </c>
      <c r="D8">
        <f>RIGHT(C8,LEN(C8)-FIND(":",C8))*1</f>
        <v>4007.72</v>
      </c>
      <c r="E8" t="s">
        <v>160</v>
      </c>
      <c r="F8">
        <f>RIGHT(E8,LEN(E8)-FIND(":",E8))*1</f>
        <v>4590.9399999999996</v>
      </c>
      <c r="G8" t="s">
        <v>159</v>
      </c>
      <c r="H8">
        <f>RIGHT(G8,LEN(G8)-FIND(":",G8))*1</f>
        <v>3451.23</v>
      </c>
      <c r="I8" t="s">
        <v>158</v>
      </c>
      <c r="J8">
        <f>RIGHT(I8,LEN(I8)-FIND(":",I8))*1</f>
        <v>16.796900000000001</v>
      </c>
      <c r="K8" t="s">
        <v>157</v>
      </c>
      <c r="L8">
        <f>RIGHT(K8,LEN(K8)-FIND(":",K8))*1</f>
        <v>28580.7</v>
      </c>
      <c r="M8" t="s">
        <v>156</v>
      </c>
      <c r="N8">
        <f>RIGHT(M8,LEN(M8)-FIND(":",M8))*1</f>
        <v>950.5</v>
      </c>
      <c r="O8" t="s">
        <v>155</v>
      </c>
      <c r="P8">
        <f>RIGHT(O8,LEN(O8)-FIND(":",O8))*1</f>
        <v>2196.27</v>
      </c>
      <c r="Q8" t="s">
        <v>199</v>
      </c>
      <c r="R8">
        <f>RIGHT(Q8,LEN(Q8)-FIND(":",Q8))*1</f>
        <v>3027.78</v>
      </c>
    </row>
    <row r="9" spans="1:18" x14ac:dyDescent="0.25">
      <c r="A9" t="s">
        <v>154</v>
      </c>
      <c r="B9">
        <f>RIGHT(A9,LEN(A9)-FIND(":",A9))*1</f>
        <v>3305.36</v>
      </c>
      <c r="C9" t="s">
        <v>153</v>
      </c>
      <c r="D9">
        <f>RIGHT(C9,LEN(C9)-FIND(":",C9))*1</f>
        <v>2721.41</v>
      </c>
      <c r="E9" t="s">
        <v>152</v>
      </c>
      <c r="F9">
        <f>RIGHT(E9,LEN(E9)-FIND(":",E9))*1</f>
        <v>3577.92</v>
      </c>
      <c r="G9" t="s">
        <v>151</v>
      </c>
      <c r="H9">
        <f>RIGHT(G9,LEN(G9)-FIND(":",G9))*1</f>
        <v>2006.39</v>
      </c>
      <c r="I9" t="s">
        <v>150</v>
      </c>
      <c r="J9">
        <f>RIGHT(I9,LEN(I9)-FIND(":",I9))*1</f>
        <v>10.6875</v>
      </c>
      <c r="K9" t="s">
        <v>149</v>
      </c>
      <c r="L9">
        <f>RIGHT(K9,LEN(K9)-FIND(":",K9))*1</f>
        <v>26391.7</v>
      </c>
      <c r="M9" t="s">
        <v>148</v>
      </c>
      <c r="N9">
        <f>RIGHT(M9,LEN(M9)-FIND(":",M9))*1</f>
        <v>560.45299999999997</v>
      </c>
      <c r="O9" t="s">
        <v>147</v>
      </c>
      <c r="P9">
        <f>RIGHT(O9,LEN(O9)-FIND(":",O9))*1</f>
        <v>1628.2</v>
      </c>
      <c r="Q9" t="s">
        <v>200</v>
      </c>
      <c r="R9">
        <f>RIGHT(Q9,LEN(Q9)-FIND(":",Q9))*1</f>
        <v>2302.5300000000002</v>
      </c>
    </row>
    <row r="10" spans="1:18" x14ac:dyDescent="0.25">
      <c r="A10" t="s">
        <v>146</v>
      </c>
      <c r="B10">
        <f>RIGHT(A10,LEN(A10)-FIND(":",A10))*1</f>
        <v>3291.56</v>
      </c>
      <c r="C10" t="s">
        <v>145</v>
      </c>
      <c r="D10">
        <f>RIGHT(C10,LEN(C10)-FIND(":",C10))*1</f>
        <v>2715.3</v>
      </c>
      <c r="E10" t="s">
        <v>144</v>
      </c>
      <c r="F10">
        <f>RIGHT(E10,LEN(E10)-FIND(":",E10))*1</f>
        <v>3582.39</v>
      </c>
      <c r="G10" t="s">
        <v>143</v>
      </c>
      <c r="H10">
        <f>RIGHT(G10,LEN(G10)-FIND(":",G10))*1</f>
        <v>2019.03</v>
      </c>
      <c r="I10" t="s">
        <v>142</v>
      </c>
      <c r="J10">
        <f>RIGHT(I10,LEN(I10)-FIND(":",I10))*1</f>
        <v>9.7968799999999998</v>
      </c>
      <c r="K10" t="s">
        <v>141</v>
      </c>
      <c r="L10">
        <f>RIGHT(K10,LEN(K10)-FIND(":",K10))*1</f>
        <v>26355.8</v>
      </c>
      <c r="M10" t="s">
        <v>140</v>
      </c>
      <c r="N10">
        <f>RIGHT(M10,LEN(M10)-FIND(":",M10))*1</f>
        <v>561.23400000000004</v>
      </c>
      <c r="O10" t="s">
        <v>139</v>
      </c>
      <c r="P10">
        <f>RIGHT(O10,LEN(O10)-FIND(":",O10))*1</f>
        <v>1630.48</v>
      </c>
      <c r="Q10" t="s">
        <v>201</v>
      </c>
      <c r="R10">
        <f>RIGHT(Q10,LEN(Q10)-FIND(":",Q10))*1</f>
        <v>2308.62</v>
      </c>
    </row>
    <row r="11" spans="1:18" x14ac:dyDescent="0.25">
      <c r="A11" t="s">
        <v>138</v>
      </c>
      <c r="B11">
        <f>RIGHT(A11,LEN(A11)-FIND(":",A11))*1</f>
        <v>3435.36</v>
      </c>
      <c r="C11" t="s">
        <v>137</v>
      </c>
      <c r="D11">
        <f>RIGHT(C11,LEN(C11)-FIND(":",C11))*1</f>
        <v>2698.45</v>
      </c>
      <c r="E11" t="s">
        <v>136</v>
      </c>
      <c r="F11">
        <f>RIGHT(E11,LEN(E11)-FIND(":",E11))*1</f>
        <v>3697.05</v>
      </c>
      <c r="G11" t="s">
        <v>135</v>
      </c>
      <c r="H11">
        <f>RIGHT(G11,LEN(G11)-FIND(":",G11))*1</f>
        <v>2015.69</v>
      </c>
      <c r="I11" t="s">
        <v>134</v>
      </c>
      <c r="J11">
        <f>RIGHT(I11,LEN(I11)-FIND(":",I11))*1</f>
        <v>10.265599999999999</v>
      </c>
      <c r="K11" t="s">
        <v>133</v>
      </c>
      <c r="L11">
        <f>RIGHT(K11,LEN(K11)-FIND(":",K11))*1</f>
        <v>26656.3</v>
      </c>
      <c r="M11" t="s">
        <v>132</v>
      </c>
      <c r="N11">
        <f>RIGHT(M11,LEN(M11)-FIND(":",M11))*1</f>
        <v>571.40599999999995</v>
      </c>
      <c r="O11" t="s">
        <v>131</v>
      </c>
      <c r="P11">
        <f>RIGHT(O11,LEN(O11)-FIND(":",O11))*1</f>
        <v>1665.67</v>
      </c>
      <c r="Q11" t="s">
        <v>202</v>
      </c>
      <c r="R11">
        <f>RIGHT(Q11,LEN(Q11)-FIND(":",Q11))*1</f>
        <v>2389.62</v>
      </c>
    </row>
    <row r="14" spans="1:18" x14ac:dyDescent="0.25">
      <c r="B14" t="str">
        <f>A1</f>
        <v>two patterns</v>
      </c>
      <c r="D14" t="str">
        <f>C1</f>
        <v>smallKitchenApplience</v>
      </c>
      <c r="F14" t="str">
        <f>E1</f>
        <v>RefrigerationDevices</v>
      </c>
      <c r="H14" t="str">
        <f>G1</f>
        <v>LargeKitchenAppliances</v>
      </c>
      <c r="J14" t="str">
        <f>I1</f>
        <v>FaceFour</v>
      </c>
      <c r="L14" t="str">
        <f>K1</f>
        <v>ElectricDevices</v>
      </c>
      <c r="N14" t="str">
        <f>M1</f>
        <v>Earthquakes</v>
      </c>
      <c r="P14" t="str">
        <f>O1</f>
        <v>Computers</v>
      </c>
      <c r="R14" t="str">
        <f>Q1</f>
        <v>Screen Type</v>
      </c>
    </row>
    <row r="15" spans="1:18" x14ac:dyDescent="0.25">
      <c r="A15" t="s">
        <v>126</v>
      </c>
      <c r="B15">
        <f>B8</f>
        <v>4766.9399999999996</v>
      </c>
      <c r="D15">
        <f>D8</f>
        <v>4007.72</v>
      </c>
      <c r="F15">
        <f>F8</f>
        <v>4590.9399999999996</v>
      </c>
      <c r="H15">
        <f>H8</f>
        <v>3451.23</v>
      </c>
      <c r="J15">
        <f>J8</f>
        <v>16.796900000000001</v>
      </c>
      <c r="L15">
        <f>L8</f>
        <v>28580.7</v>
      </c>
      <c r="N15">
        <f>N8</f>
        <v>950.5</v>
      </c>
      <c r="P15">
        <f>P8</f>
        <v>2196.27</v>
      </c>
      <c r="R15">
        <f>R8</f>
        <v>3027.78</v>
      </c>
    </row>
    <row r="16" spans="1:18" x14ac:dyDescent="0.25">
      <c r="A16" t="s">
        <v>130</v>
      </c>
      <c r="B16">
        <f>B4</f>
        <v>5053.38</v>
      </c>
      <c r="D16">
        <f>D4</f>
        <v>3832.38</v>
      </c>
      <c r="F16">
        <f>F4</f>
        <v>4643.28</v>
      </c>
      <c r="H16">
        <f>H4</f>
        <v>3254.64</v>
      </c>
      <c r="J16">
        <f>J4</f>
        <v>16.359400000000001</v>
      </c>
      <c r="L16">
        <f>L4</f>
        <v>30822.6</v>
      </c>
      <c r="N16">
        <f>N4</f>
        <v>978.56200000000001</v>
      </c>
      <c r="P16">
        <f>P4</f>
        <v>2116.9699999999998</v>
      </c>
      <c r="R16">
        <f>R4</f>
        <v>3021.95</v>
      </c>
    </row>
    <row r="17" spans="1:18" x14ac:dyDescent="0.25">
      <c r="A17" t="s">
        <v>123</v>
      </c>
      <c r="B17">
        <f>B10</f>
        <v>3291.56</v>
      </c>
      <c r="D17">
        <f>D10</f>
        <v>2715.3</v>
      </c>
      <c r="F17">
        <f>F10</f>
        <v>3582.39</v>
      </c>
      <c r="H17">
        <f>H10</f>
        <v>2019.03</v>
      </c>
      <c r="J17">
        <f>J10</f>
        <v>9.7968799999999998</v>
      </c>
      <c r="L17">
        <f>L10</f>
        <v>26355.8</v>
      </c>
      <c r="N17">
        <f>N10</f>
        <v>561.23400000000004</v>
      </c>
      <c r="P17">
        <f>P10</f>
        <v>1630.48</v>
      </c>
      <c r="R17">
        <f>R10</f>
        <v>2308.62</v>
      </c>
    </row>
    <row r="18" spans="1:18" x14ac:dyDescent="0.25">
      <c r="A18" t="s">
        <v>129</v>
      </c>
      <c r="B18">
        <f>B11+B6</f>
        <v>5852.47</v>
      </c>
      <c r="D18">
        <f>D11+D6</f>
        <v>2803.8409999999999</v>
      </c>
      <c r="F18">
        <f>F11+F6</f>
        <v>4404.9090000000006</v>
      </c>
      <c r="H18">
        <f>H11+H6</f>
        <v>2160.2840000000001</v>
      </c>
      <c r="J18">
        <f>J11+J6</f>
        <v>16.578099999999999</v>
      </c>
      <c r="L18">
        <f>L11+L6</f>
        <v>34128.03</v>
      </c>
      <c r="N18">
        <f>N11+N6</f>
        <v>690.90599999999995</v>
      </c>
      <c r="P18">
        <f>P11+P6</f>
        <v>1879.4360000000001</v>
      </c>
      <c r="R18">
        <f>R11+R6</f>
        <v>2579.1039999999998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I28" sqref="I28"/>
    </sheetView>
  </sheetViews>
  <sheetFormatPr defaultRowHeight="15" x14ac:dyDescent="0.25"/>
  <cols>
    <col min="1" max="1" width="22.5703125" customWidth="1"/>
    <col min="2" max="2" width="10.42578125" customWidth="1"/>
    <col min="7" max="10" width="9.7109375" customWidth="1"/>
    <col min="11" max="14" width="8" hidden="1" customWidth="1"/>
    <col min="15" max="15" width="19.42578125" hidden="1" customWidth="1"/>
    <col min="16" max="16" width="12" hidden="1" customWidth="1"/>
    <col min="17" max="17" width="16.42578125" hidden="1" customWidth="1"/>
    <col min="18" max="19" width="16" hidden="1" customWidth="1"/>
    <col min="20" max="22" width="0" hidden="1" customWidth="1"/>
    <col min="23" max="25" width="8.85546875" customWidth="1"/>
  </cols>
  <sheetData>
    <row r="1" spans="1:25" ht="18" customHeight="1" x14ac:dyDescent="0.25">
      <c r="A1" s="81" t="s">
        <v>119</v>
      </c>
      <c r="B1" s="81" t="s">
        <v>118</v>
      </c>
      <c r="C1" s="78" t="s">
        <v>245</v>
      </c>
      <c r="D1" s="78"/>
      <c r="E1" s="78"/>
      <c r="F1" s="78"/>
      <c r="G1" s="78" t="s">
        <v>240</v>
      </c>
      <c r="H1" s="78"/>
      <c r="I1" s="78"/>
      <c r="J1" s="7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78" t="s">
        <v>247</v>
      </c>
      <c r="X1" s="78"/>
      <c r="Y1" s="78"/>
    </row>
    <row r="2" spans="1:25" ht="18" customHeight="1" x14ac:dyDescent="0.25">
      <c r="A2" s="81"/>
      <c r="B2" s="81"/>
      <c r="C2" s="61" t="s">
        <v>241</v>
      </c>
      <c r="D2" s="61" t="s">
        <v>242</v>
      </c>
      <c r="E2" s="61" t="s">
        <v>243</v>
      </c>
      <c r="F2" s="61" t="s">
        <v>244</v>
      </c>
      <c r="G2" s="61" t="s">
        <v>241</v>
      </c>
      <c r="H2" s="61" t="s">
        <v>242</v>
      </c>
      <c r="I2" s="61" t="s">
        <v>243</v>
      </c>
      <c r="J2" s="61" t="s">
        <v>244</v>
      </c>
      <c r="K2" s="61" t="s">
        <v>214</v>
      </c>
      <c r="L2" s="61" t="s">
        <v>212</v>
      </c>
      <c r="M2" s="61" t="s">
        <v>213</v>
      </c>
      <c r="N2" s="61" t="s">
        <v>211</v>
      </c>
      <c r="O2" s="60" t="s">
        <v>210</v>
      </c>
      <c r="P2" s="60" t="s">
        <v>209</v>
      </c>
      <c r="Q2" s="60" t="s">
        <v>208</v>
      </c>
      <c r="R2" s="60" t="s">
        <v>207</v>
      </c>
      <c r="S2" s="60" t="s">
        <v>206</v>
      </c>
      <c r="T2" s="60" t="s">
        <v>205</v>
      </c>
      <c r="U2" s="60" t="s">
        <v>204</v>
      </c>
      <c r="V2" s="60"/>
      <c r="W2" s="61" t="s">
        <v>241</v>
      </c>
      <c r="X2" s="61" t="s">
        <v>242</v>
      </c>
      <c r="Y2" s="61" t="s">
        <v>243</v>
      </c>
    </row>
    <row r="3" spans="1:25" x14ac:dyDescent="0.25">
      <c r="A3" s="60" t="s">
        <v>10</v>
      </c>
      <c r="B3" s="62">
        <f>VLOOKUP(A3,'Main data'!$A$3:$H$89,8,FALSE)</f>
        <v>0.86395925925925898</v>
      </c>
      <c r="C3" s="63">
        <f t="shared" ref="C3:C16" si="0">1-K3</f>
        <v>0.64266666700000008</v>
      </c>
      <c r="D3" s="63">
        <f t="shared" ref="D3:D16" si="1">1-L3</f>
        <v>0.61333333333333395</v>
      </c>
      <c r="E3" s="63">
        <f t="shared" ref="E3:E16" si="2">1-M3</f>
        <v>0.64</v>
      </c>
      <c r="F3" s="63">
        <f t="shared" ref="F3:F16" si="3">1-N3</f>
        <v>0.72799999999999998</v>
      </c>
      <c r="G3" s="64">
        <f>VLOOKUP(A3,'Main data'!$A$3:$E$89,5,FALSE)</f>
        <v>715.38821740000003</v>
      </c>
      <c r="H3" s="64">
        <f t="shared" ref="H3:H22" si="4">P3</f>
        <v>770.71363575600003</v>
      </c>
      <c r="I3" s="64">
        <f>VLOOKUP(A3,'Main data'!$A$3:$F$89,6,FALSE)</f>
        <v>20.270571570000001</v>
      </c>
      <c r="J3" s="64">
        <f>Q3</f>
        <v>15.989420169000001</v>
      </c>
      <c r="K3" s="65">
        <f>VLOOKUP(A3,'Main data'!$A$3:$C$89,3,FALSE)</f>
        <v>0.35733333299999998</v>
      </c>
      <c r="L3" s="65">
        <v>0.38666666666666599</v>
      </c>
      <c r="M3" s="65">
        <f>VLOOKUP(A3,'Main data'!$A$3:$D$89,4,FALSE)</f>
        <v>0.36</v>
      </c>
      <c r="N3" s="65">
        <v>0.27200000000000002</v>
      </c>
      <c r="O3" s="65">
        <v>0.25600000000000001</v>
      </c>
      <c r="P3" s="60">
        <v>770.71363575600003</v>
      </c>
      <c r="Q3" s="60">
        <v>15.989420169000001</v>
      </c>
      <c r="R3" s="60">
        <v>15.219096939</v>
      </c>
      <c r="S3" s="60">
        <f t="shared" ref="S3:S22" si="5">I3/R3</f>
        <v>1.3319168444255878</v>
      </c>
      <c r="T3" s="60">
        <f t="shared" ref="T3:T22" si="6">$G3/Q3</f>
        <v>44.741348331503715</v>
      </c>
      <c r="U3" s="60">
        <f t="shared" ref="U3:U22" si="7">$P3/Q3</f>
        <v>48.201474950933225</v>
      </c>
      <c r="V3" s="60">
        <f>VLOOKUP(A3,'Main data'!$A$3:$H$89,8,FALSE)</f>
        <v>0.86395925925925898</v>
      </c>
      <c r="W3" s="66">
        <f>G3/$J3</f>
        <v>44.741348331503715</v>
      </c>
      <c r="X3" s="66">
        <f t="shared" ref="X3:Y3" si="8">H3/$J3</f>
        <v>48.201474950933225</v>
      </c>
      <c r="Y3" s="66">
        <f t="shared" si="8"/>
        <v>1.267749008766448</v>
      </c>
    </row>
    <row r="4" spans="1:25" x14ac:dyDescent="0.25">
      <c r="A4" s="60" t="s">
        <v>6</v>
      </c>
      <c r="B4" s="62">
        <f>VLOOKUP(A4,'Main data'!$A$3:$H$89,8,FALSE)</f>
        <v>0.81635740740740703</v>
      </c>
      <c r="C4" s="63">
        <f t="shared" si="0"/>
        <v>0.79466666699999999</v>
      </c>
      <c r="D4" s="63">
        <f t="shared" si="1"/>
        <v>0.706666666666667</v>
      </c>
      <c r="E4" s="63">
        <f t="shared" si="2"/>
        <v>0.802666667</v>
      </c>
      <c r="F4" s="63">
        <f t="shared" si="3"/>
        <v>0.72</v>
      </c>
      <c r="G4" s="64">
        <f>VLOOKUP(A4,'Main data'!$A$3:$E$89,5,FALSE)</f>
        <v>718.94714409999995</v>
      </c>
      <c r="H4" s="64">
        <f t="shared" si="4"/>
        <v>571.40410711699997</v>
      </c>
      <c r="I4" s="64">
        <f>VLOOKUP(A4,'Main data'!$A$3:$F$89,6,FALSE)</f>
        <v>37.563896319999998</v>
      </c>
      <c r="J4" s="64">
        <f t="shared" ref="J4:J22" si="9">Q4</f>
        <v>22.801284506999998</v>
      </c>
      <c r="K4" s="65">
        <f>VLOOKUP(A4,'Main data'!$A$3:$C$89,3,FALSE)</f>
        <v>0.20533333300000001</v>
      </c>
      <c r="L4" s="65">
        <v>0.293333333333333</v>
      </c>
      <c r="M4" s="65">
        <f>VLOOKUP(A4,'Main data'!$A$3:$D$89,4,FALSE)</f>
        <v>0.197333333</v>
      </c>
      <c r="N4" s="65">
        <v>0.28000000000000003</v>
      </c>
      <c r="O4" s="65">
        <v>0.27200000000000002</v>
      </c>
      <c r="P4" s="60">
        <v>571.40410711699997</v>
      </c>
      <c r="Q4" s="60">
        <v>22.801284506999998</v>
      </c>
      <c r="R4" s="60">
        <v>22.670153315</v>
      </c>
      <c r="S4" s="60">
        <f t="shared" si="5"/>
        <v>1.656975839468424</v>
      </c>
      <c r="T4" s="60">
        <f t="shared" si="6"/>
        <v>31.530993084152037</v>
      </c>
      <c r="U4" s="60">
        <f t="shared" si="7"/>
        <v>25.060171804863835</v>
      </c>
      <c r="V4" s="60">
        <f>VLOOKUP(A4,'Main data'!$A$3:$H$89,8,FALSE)</f>
        <v>0.81635740740740703</v>
      </c>
      <c r="W4" s="66">
        <f t="shared" ref="W4:W16" si="10">G4/$J4</f>
        <v>31.530993084152037</v>
      </c>
      <c r="X4" s="66">
        <f t="shared" ref="X4:X16" si="11">H4/$J4</f>
        <v>25.060171804863835</v>
      </c>
      <c r="Y4" s="66">
        <f t="shared" ref="Y4:Y16" si="12">I4/$J4</f>
        <v>1.6474464983965214</v>
      </c>
    </row>
    <row r="5" spans="1:25" x14ac:dyDescent="0.25">
      <c r="A5" s="60" t="s">
        <v>8</v>
      </c>
      <c r="B5" s="62">
        <f>VLOOKUP(A5,'Main data'!$A$3:$H$89,8,FALSE)</f>
        <v>0.77506296296296306</v>
      </c>
      <c r="C5" s="63">
        <f t="shared" si="0"/>
        <v>0.39733333299999996</v>
      </c>
      <c r="D5" s="63">
        <f t="shared" si="1"/>
        <v>0.43466666700000001</v>
      </c>
      <c r="E5" s="63">
        <f t="shared" si="2"/>
        <v>0.38933333299999995</v>
      </c>
      <c r="F5" s="63">
        <f t="shared" si="3"/>
        <v>0.38666666699999996</v>
      </c>
      <c r="G5" s="64">
        <f>VLOOKUP(A5,'Main data'!$A$3:$E$89,5,FALSE)</f>
        <v>647.74369290000004</v>
      </c>
      <c r="H5" s="64">
        <f t="shared" si="4"/>
        <v>514.81309790238413</v>
      </c>
      <c r="I5" s="64">
        <f>VLOOKUP(A5,'Main data'!$A$3:$F$89,6,FALSE)</f>
        <v>45.580960349999998</v>
      </c>
      <c r="J5" s="64">
        <f t="shared" si="9"/>
        <v>27.667642253854357</v>
      </c>
      <c r="K5" s="65">
        <f>VLOOKUP(A5,'Main data'!$A$3:$C$89,3,FALSE)</f>
        <v>0.60266666700000004</v>
      </c>
      <c r="L5" s="65">
        <v>0.56533333299999999</v>
      </c>
      <c r="M5" s="65">
        <f>VLOOKUP(A5,'Main data'!$A$3:$D$89,4,FALSE)</f>
        <v>0.61066666700000005</v>
      </c>
      <c r="N5" s="65">
        <v>0.61333333300000004</v>
      </c>
      <c r="O5" s="65">
        <v>0.59199999999999997</v>
      </c>
      <c r="P5" s="67">
        <f>G5*P4/G4</f>
        <v>514.81309790238413</v>
      </c>
      <c r="Q5" s="67">
        <f>I5*Q4/I4</f>
        <v>27.667642253854357</v>
      </c>
      <c r="R5" s="67">
        <f>I5*R4/I4</f>
        <v>27.508524424002992</v>
      </c>
      <c r="S5" s="60">
        <f t="shared" si="5"/>
        <v>1.6569758394684238</v>
      </c>
      <c r="T5" s="60">
        <f t="shared" si="6"/>
        <v>23.411597090813309</v>
      </c>
      <c r="U5" s="60">
        <f t="shared" si="7"/>
        <v>18.607046208668756</v>
      </c>
      <c r="V5" s="60">
        <f>VLOOKUP(A5,'Main data'!$A$3:$H$89,8,FALSE)</f>
        <v>0.77506296296296306</v>
      </c>
      <c r="W5" s="66">
        <f t="shared" si="10"/>
        <v>23.411597090813309</v>
      </c>
      <c r="X5" s="66">
        <f t="shared" si="11"/>
        <v>18.607046208668756</v>
      </c>
      <c r="Y5" s="66">
        <f t="shared" si="12"/>
        <v>1.6474464983965214</v>
      </c>
    </row>
    <row r="6" spans="1:25" x14ac:dyDescent="0.25">
      <c r="A6" s="60" t="s">
        <v>11</v>
      </c>
      <c r="B6" s="62">
        <f>VLOOKUP(A6,'Main data'!$A$3:$H$89,8,FALSE)</f>
        <v>0.70920555555555598</v>
      </c>
      <c r="C6" s="63">
        <f t="shared" si="0"/>
        <v>0.7</v>
      </c>
      <c r="D6" s="63">
        <f t="shared" si="1"/>
        <v>0.63600000000000001</v>
      </c>
      <c r="E6" s="63">
        <f t="shared" si="2"/>
        <v>0.68799999999999994</v>
      </c>
      <c r="F6" s="63">
        <f t="shared" si="3"/>
        <v>0.64800000000000002</v>
      </c>
      <c r="G6" s="64">
        <f>VLOOKUP(A6,'Main data'!$A$3:$E$89,5,FALSE)</f>
        <v>312.89355899999998</v>
      </c>
      <c r="H6" s="64">
        <f t="shared" si="4"/>
        <v>297.52362997199998</v>
      </c>
      <c r="I6" s="64">
        <f>VLOOKUP(A6,'Main data'!$A$3:$F$89,6,FALSE)</f>
        <v>37.076303930000002</v>
      </c>
      <c r="J6" s="64">
        <f t="shared" si="9"/>
        <v>24.741232074999999</v>
      </c>
      <c r="K6" s="65">
        <f>VLOOKUP(A6,'Main data'!$A$3:$C$89,3,FALSE)</f>
        <v>0.3</v>
      </c>
      <c r="L6" s="65">
        <v>0.36399999999999999</v>
      </c>
      <c r="M6" s="65">
        <f>VLOOKUP(A6,'Main data'!$A$3:$D$89,4,FALSE)</f>
        <v>0.312</v>
      </c>
      <c r="N6" s="65">
        <v>0.35199999999999998</v>
      </c>
      <c r="O6" s="65">
        <v>0.36399999999999999</v>
      </c>
      <c r="P6" s="60">
        <v>297.52362997199998</v>
      </c>
      <c r="Q6" s="60">
        <v>24.741232074999999</v>
      </c>
      <c r="R6" s="60">
        <v>24.718552637999998</v>
      </c>
      <c r="S6" s="60">
        <f t="shared" si="5"/>
        <v>1.499938304356961</v>
      </c>
      <c r="T6" s="60">
        <f t="shared" si="6"/>
        <v>12.646644195062787</v>
      </c>
      <c r="U6" s="60">
        <f t="shared" si="7"/>
        <v>12.025416885872689</v>
      </c>
      <c r="V6" s="60">
        <f>VLOOKUP(A6,'Main data'!$A$3:$H$89,8,FALSE)</f>
        <v>0.70920555555555598</v>
      </c>
      <c r="W6" s="66">
        <f t="shared" si="10"/>
        <v>12.646644195062787</v>
      </c>
      <c r="X6" s="66">
        <f t="shared" si="11"/>
        <v>12.025416885872689</v>
      </c>
      <c r="Y6" s="66">
        <f t="shared" si="12"/>
        <v>1.4985633624715111</v>
      </c>
    </row>
    <row r="7" spans="1:25" x14ac:dyDescent="0.25">
      <c r="A7" s="60" t="s">
        <v>80</v>
      </c>
      <c r="B7" s="62">
        <f>VLOOKUP(A7,'Main data'!$A$3:$H$89,8,FALSE)</f>
        <v>0.68133981832971802</v>
      </c>
      <c r="C7" s="63">
        <f t="shared" si="0"/>
        <v>0.74223602499999997</v>
      </c>
      <c r="D7" s="63">
        <f t="shared" si="1"/>
        <v>0.73913043499999997</v>
      </c>
      <c r="E7" s="63">
        <f t="shared" si="2"/>
        <v>0.74223602499999997</v>
      </c>
      <c r="F7" s="63">
        <f t="shared" si="3"/>
        <v>0.74223602499999997</v>
      </c>
      <c r="G7" s="64">
        <f>VLOOKUP(A7,'Main data'!$A$3:$E$89,5,FALSE)</f>
        <v>124.6574318</v>
      </c>
      <c r="H7" s="64">
        <f t="shared" si="4"/>
        <v>118.53402074065393</v>
      </c>
      <c r="I7" s="64">
        <f>VLOOKUP(A7,'Main data'!$A$3:$F$89,6,FALSE)</f>
        <v>16.697889109999998</v>
      </c>
      <c r="J7" s="64">
        <f t="shared" si="9"/>
        <v>11.142597989624504</v>
      </c>
      <c r="K7" s="65">
        <f>VLOOKUP(A7,'Main data'!$A$3:$C$89,3,FALSE)</f>
        <v>0.25776397499999998</v>
      </c>
      <c r="L7" s="65">
        <v>0.26086956500000003</v>
      </c>
      <c r="M7" s="65">
        <f>VLOOKUP(A7,'Main data'!$A$3:$D$89,4,FALSE)</f>
        <v>0.25776397499999998</v>
      </c>
      <c r="N7" s="65">
        <v>0.25776397499999998</v>
      </c>
      <c r="O7" s="65">
        <v>0.24534161500000001</v>
      </c>
      <c r="P7" s="67">
        <f>G7*P6/G6</f>
        <v>118.53402074065393</v>
      </c>
      <c r="Q7" s="67">
        <f>I7*Q6/I6</f>
        <v>11.142597989624504</v>
      </c>
      <c r="R7" s="67">
        <f>I7*R6/I6</f>
        <v>11.132383953057692</v>
      </c>
      <c r="S7" s="60">
        <f t="shared" si="5"/>
        <v>1.4999383043569612</v>
      </c>
      <c r="T7" s="60">
        <f t="shared" si="6"/>
        <v>11.187465608655675</v>
      </c>
      <c r="U7" s="60">
        <f t="shared" si="7"/>
        <v>10.637915937650051</v>
      </c>
      <c r="V7" s="60">
        <f>VLOOKUP(A7,'Main data'!$A$3:$H$89,8,FALSE)</f>
        <v>0.68133981832971802</v>
      </c>
      <c r="W7" s="66">
        <f t="shared" si="10"/>
        <v>11.187465608655675</v>
      </c>
      <c r="X7" s="66">
        <f t="shared" si="11"/>
        <v>10.637915937650051</v>
      </c>
      <c r="Y7" s="66">
        <f t="shared" si="12"/>
        <v>1.4985633624715113</v>
      </c>
    </row>
    <row r="8" spans="1:25" x14ac:dyDescent="0.25">
      <c r="A8" s="60" t="s">
        <v>5</v>
      </c>
      <c r="B8" s="62">
        <f>VLOOKUP(A8,'Main data'!$A$3:$H$89,8,FALSE)</f>
        <v>0.63931296296296303</v>
      </c>
      <c r="C8" s="63">
        <f t="shared" si="0"/>
        <v>0.46399999999999997</v>
      </c>
      <c r="D8" s="63">
        <f t="shared" si="1"/>
        <v>0.46399999999999997</v>
      </c>
      <c r="E8" s="63">
        <f t="shared" si="2"/>
        <v>0.46399999999999997</v>
      </c>
      <c r="F8" s="63">
        <f t="shared" si="3"/>
        <v>0.51200000000000001</v>
      </c>
      <c r="G8" s="64">
        <f>VLOOKUP(A8,'Main data'!$A$3:$E$89,5,FALSE)</f>
        <v>758.6909167</v>
      </c>
      <c r="H8" s="64">
        <f t="shared" si="4"/>
        <v>1016.305503249</v>
      </c>
      <c r="I8" s="64">
        <f>VLOOKUP(A8,'Main data'!$A$3:$F$89,6,FALSE)</f>
        <v>150.15298970000001</v>
      </c>
      <c r="J8" s="64">
        <f t="shared" si="9"/>
        <v>86.010421183000005</v>
      </c>
      <c r="K8" s="65">
        <f>VLOOKUP(A8,'Main data'!$A$3:$C$89,3,FALSE)</f>
        <v>0.53600000000000003</v>
      </c>
      <c r="L8" s="65">
        <v>0.53600000000000003</v>
      </c>
      <c r="M8" s="65">
        <f>VLOOKUP(A8,'Main data'!$A$3:$D$89,4,FALSE)</f>
        <v>0.53600000000000003</v>
      </c>
      <c r="N8" s="65">
        <v>0.48799999999999999</v>
      </c>
      <c r="O8" s="65">
        <v>0.47199999999999998</v>
      </c>
      <c r="P8" s="60">
        <v>1016.305503249</v>
      </c>
      <c r="Q8" s="60">
        <v>86.010421183000005</v>
      </c>
      <c r="R8" s="60">
        <v>85.627964994999999</v>
      </c>
      <c r="S8" s="60">
        <f t="shared" si="5"/>
        <v>1.7535508371449415</v>
      </c>
      <c r="T8" s="60">
        <f t="shared" si="6"/>
        <v>8.8209185150456584</v>
      </c>
      <c r="U8" s="60">
        <f t="shared" si="7"/>
        <v>11.816074020689404</v>
      </c>
      <c r="V8" s="60">
        <f>VLOOKUP(A8,'Main data'!$A$3:$H$89,8,FALSE)</f>
        <v>0.63931296296296303</v>
      </c>
      <c r="W8" s="66">
        <f t="shared" si="10"/>
        <v>8.8209185150456584</v>
      </c>
      <c r="X8" s="66">
        <f t="shared" si="11"/>
        <v>11.816074020689404</v>
      </c>
      <c r="Y8" s="66">
        <f t="shared" si="12"/>
        <v>1.7457534521372371</v>
      </c>
    </row>
    <row r="9" spans="1:25" x14ac:dyDescent="0.25">
      <c r="A9" s="60" t="s">
        <v>7</v>
      </c>
      <c r="B9" s="62">
        <f>VLOOKUP(A9,'Main data'!$A$3:$H$89,8,FALSE)</f>
        <v>0.57611110276291799</v>
      </c>
      <c r="C9" s="63">
        <f t="shared" si="0"/>
        <v>0.59577227300000002</v>
      </c>
      <c r="D9" s="63">
        <f t="shared" si="1"/>
        <v>0.61755933082609293</v>
      </c>
      <c r="E9" s="63">
        <f t="shared" si="2"/>
        <v>0.61185319700000007</v>
      </c>
      <c r="F9" s="63">
        <f t="shared" si="3"/>
        <v>0.64077292180002599</v>
      </c>
      <c r="G9" s="64">
        <f>VLOOKUP(A9,'Main data'!$A$3:$E$89,5,FALSE)</f>
        <v>6172.2332690000003</v>
      </c>
      <c r="H9" s="64">
        <f t="shared" si="4"/>
        <v>4568.5430099530004</v>
      </c>
      <c r="I9" s="64">
        <f>VLOOKUP(A9,'Main data'!$A$3:$F$89,6,FALSE)</f>
        <v>2111.5041769999998</v>
      </c>
      <c r="J9" s="64">
        <f t="shared" si="9"/>
        <v>1087.6073200379999</v>
      </c>
      <c r="K9" s="65">
        <f>VLOOKUP(A9,'Main data'!$A$3:$C$89,3,FALSE)</f>
        <v>0.40422772699999998</v>
      </c>
      <c r="L9" s="65">
        <v>0.38244066917390701</v>
      </c>
      <c r="M9" s="65">
        <f>VLOOKUP(A9,'Main data'!$A$3:$D$89,4,FALSE)</f>
        <v>0.38814680299999998</v>
      </c>
      <c r="N9" s="65">
        <v>0.35922707819997401</v>
      </c>
      <c r="O9" s="65">
        <v>0.37686421994553199</v>
      </c>
      <c r="P9" s="60">
        <v>4568.5430099530004</v>
      </c>
      <c r="Q9" s="60">
        <v>1087.6073200379999</v>
      </c>
      <c r="R9" s="60">
        <v>1081.061201728</v>
      </c>
      <c r="S9" s="60">
        <f t="shared" si="5"/>
        <v>1.9531772795332119</v>
      </c>
      <c r="T9" s="60">
        <f t="shared" si="6"/>
        <v>5.6750567555800826</v>
      </c>
      <c r="U9" s="60">
        <f t="shared" si="7"/>
        <v>4.2005445584840126</v>
      </c>
      <c r="V9" s="60">
        <f>VLOOKUP(A9,'Main data'!$A$3:$H$89,8,FALSE)</f>
        <v>0.57611110276291799</v>
      </c>
      <c r="W9" s="66">
        <f t="shared" si="10"/>
        <v>5.6750567555800826</v>
      </c>
      <c r="X9" s="66">
        <f t="shared" si="11"/>
        <v>4.2005445584840126</v>
      </c>
      <c r="Y9" s="66">
        <f t="shared" si="12"/>
        <v>1.9414214469669311</v>
      </c>
    </row>
    <row r="10" spans="1:25" x14ac:dyDescent="0.25">
      <c r="A10" s="60" t="s">
        <v>9</v>
      </c>
      <c r="B10" s="62">
        <f>VLOOKUP(A10,'Main data'!$A$3:$H$89,8,FALSE)</f>
        <v>0.48814614005700996</v>
      </c>
      <c r="C10" s="63">
        <f t="shared" si="0"/>
        <v>0.97988319300000004</v>
      </c>
      <c r="D10" s="63">
        <f t="shared" si="1"/>
        <v>0.98312783906554191</v>
      </c>
      <c r="E10" s="63">
        <f t="shared" si="2"/>
        <v>0.98182998099999996</v>
      </c>
      <c r="F10" s="63">
        <f t="shared" si="3"/>
        <v>0.99675535366645041</v>
      </c>
      <c r="G10" s="64">
        <f>VLOOKUP(A10,'Main data'!$A$3:$E$89,5,FALSE)</f>
        <v>1120.001391</v>
      </c>
      <c r="H10" s="64">
        <f t="shared" si="4"/>
        <v>375.43820229099998</v>
      </c>
      <c r="I10" s="64">
        <f>VLOOKUP(A10,'Main data'!$A$3:$F$89,6,FALSE)</f>
        <v>543.47521770000003</v>
      </c>
      <c r="J10" s="64">
        <f t="shared" si="9"/>
        <v>278.530576526</v>
      </c>
      <c r="K10" s="65">
        <f>VLOOKUP(A10,'Main data'!$A$3:$C$89,3,FALSE)</f>
        <v>2.0116807E-2</v>
      </c>
      <c r="L10" s="65">
        <v>1.6872160934458098E-2</v>
      </c>
      <c r="M10" s="65">
        <f>VLOOKUP(A10,'Main data'!$A$3:$D$89,4,FALSE)</f>
        <v>1.8170018999999999E-2</v>
      </c>
      <c r="N10" s="65">
        <v>3.2446463335496401E-3</v>
      </c>
      <c r="O10" s="65">
        <v>3.8935756002595702E-3</v>
      </c>
      <c r="P10" s="60">
        <v>375.43820229099998</v>
      </c>
      <c r="Q10" s="60">
        <v>278.530576526</v>
      </c>
      <c r="R10" s="60">
        <v>278.25204702299999</v>
      </c>
      <c r="S10" s="60">
        <f t="shared" si="5"/>
        <v>1.9531759910290147</v>
      </c>
      <c r="T10" s="60">
        <f t="shared" si="6"/>
        <v>4.0211075026998024</v>
      </c>
      <c r="U10" s="60">
        <f t="shared" si="7"/>
        <v>1.3479245509548354</v>
      </c>
      <c r="V10" s="60">
        <f>VLOOKUP(A10,'Main data'!$A$3:$H$89,8,FALSE)</f>
        <v>0.48814614005700996</v>
      </c>
      <c r="W10" s="66">
        <f t="shared" si="10"/>
        <v>4.0211075026998024</v>
      </c>
      <c r="X10" s="66">
        <f t="shared" si="11"/>
        <v>1.3479245509548354</v>
      </c>
      <c r="Y10" s="66">
        <f t="shared" si="12"/>
        <v>1.9512228225660109</v>
      </c>
    </row>
    <row r="11" spans="1:25" x14ac:dyDescent="0.25">
      <c r="A11" s="60" t="s">
        <v>29</v>
      </c>
      <c r="B11" s="62">
        <f>VLOOKUP(A11,'Main data'!$A$3:$H$89,8,FALSE)</f>
        <v>0.47227040816326504</v>
      </c>
      <c r="C11" s="63">
        <f t="shared" si="0"/>
        <v>0.82954545499999999</v>
      </c>
      <c r="D11" s="63">
        <f t="shared" si="1"/>
        <v>0.82954545454545503</v>
      </c>
      <c r="E11" s="63">
        <f t="shared" si="2"/>
        <v>0.82954545499999999</v>
      </c>
      <c r="F11" s="63">
        <f t="shared" si="3"/>
        <v>0.875</v>
      </c>
      <c r="G11" s="64">
        <f>VLOOKUP(A11,'Main data'!$A$3:$E$89,5,FALSE)</f>
        <v>2.7125622639999998</v>
      </c>
      <c r="H11" s="64">
        <f t="shared" si="4"/>
        <v>3.027736939</v>
      </c>
      <c r="I11" s="64">
        <f>VLOOKUP(A11,'Main data'!$A$3:$F$89,6,FALSE)</f>
        <v>1.363340811</v>
      </c>
      <c r="J11" s="64">
        <f t="shared" si="9"/>
        <v>0.50999256299999995</v>
      </c>
      <c r="K11" s="65">
        <f>VLOOKUP(A11,'Main data'!$A$3:$C$89,3,FALSE)</f>
        <v>0.17045454500000001</v>
      </c>
      <c r="L11" s="65">
        <v>0.170454545454545</v>
      </c>
      <c r="M11" s="65">
        <f>VLOOKUP(A11,'Main data'!$A$3:$D$89,4,FALSE)</f>
        <v>0.17045454500000001</v>
      </c>
      <c r="N11" s="65">
        <v>0.125</v>
      </c>
      <c r="O11" s="65">
        <v>0.125</v>
      </c>
      <c r="P11" s="60">
        <v>3.027736939</v>
      </c>
      <c r="Q11" s="60">
        <v>0.50999256299999995</v>
      </c>
      <c r="R11" s="60">
        <v>0.50769246999999995</v>
      </c>
      <c r="S11" s="60">
        <f t="shared" si="5"/>
        <v>2.6853674055870873</v>
      </c>
      <c r="T11" s="60">
        <f t="shared" si="6"/>
        <v>5.3188270982688817</v>
      </c>
      <c r="U11" s="60">
        <f t="shared" si="7"/>
        <v>5.9368256689656871</v>
      </c>
      <c r="V11" s="60">
        <f>VLOOKUP(A11,'Main data'!$A$3:$H$89,8,FALSE)</f>
        <v>0.47227040816326504</v>
      </c>
      <c r="W11" s="66">
        <f t="shared" si="10"/>
        <v>5.3188270982688817</v>
      </c>
      <c r="X11" s="66">
        <f t="shared" si="11"/>
        <v>5.9368256689656871</v>
      </c>
      <c r="Y11" s="66">
        <f t="shared" si="12"/>
        <v>2.6732562588368571</v>
      </c>
    </row>
    <row r="12" spans="1:25" x14ac:dyDescent="0.25">
      <c r="A12" s="60" t="s">
        <v>64</v>
      </c>
      <c r="B12" s="62">
        <f>VLOOKUP(A12,'Main data'!$A$3:$H$89,8,FALSE)</f>
        <v>0.34385156250000004</v>
      </c>
      <c r="C12" s="63">
        <f t="shared" si="0"/>
        <v>1</v>
      </c>
      <c r="D12" s="63">
        <f t="shared" si="1"/>
        <v>1</v>
      </c>
      <c r="E12" s="63">
        <f t="shared" si="2"/>
        <v>1</v>
      </c>
      <c r="F12" s="63">
        <f t="shared" si="3"/>
        <v>0.99950000000000006</v>
      </c>
      <c r="G12" s="64">
        <f>VLOOKUP(A12,'Main data'!$A$3:$E$89,5,FALSE)</f>
        <v>724.7836155</v>
      </c>
      <c r="H12" s="64">
        <f t="shared" si="4"/>
        <v>317.44050869500001</v>
      </c>
      <c r="I12" s="64">
        <f>VLOOKUP(A12,'Main data'!$A$3:$F$89,6,FALSE)</f>
        <v>478.47543780000001</v>
      </c>
      <c r="J12" s="64">
        <f t="shared" si="9"/>
        <v>195.06140424399999</v>
      </c>
      <c r="K12" s="65">
        <f>VLOOKUP(A12,'Main data'!$A$3:$C$89,3,FALSE)</f>
        <v>0</v>
      </c>
      <c r="L12" s="65">
        <v>0</v>
      </c>
      <c r="M12" s="65">
        <f>VLOOKUP(A12,'Main data'!$A$3:$D$89,4,FALSE)</f>
        <v>0</v>
      </c>
      <c r="N12" s="65">
        <v>5.0000000000000001E-4</v>
      </c>
      <c r="O12" s="65">
        <v>1.375E-2</v>
      </c>
      <c r="P12" s="60">
        <v>317.44050869500001</v>
      </c>
      <c r="Q12" s="60">
        <v>195.06140424399999</v>
      </c>
      <c r="R12" s="60">
        <v>191.25254910800001</v>
      </c>
      <c r="S12" s="60">
        <f t="shared" si="5"/>
        <v>2.5017990088582072</v>
      </c>
      <c r="T12" s="60">
        <f t="shared" si="6"/>
        <v>3.7156690136064889</v>
      </c>
      <c r="U12" s="60">
        <f t="shared" si="7"/>
        <v>1.6273875907194713</v>
      </c>
      <c r="V12" s="60">
        <f>VLOOKUP(A12,'Main data'!$A$3:$H$89,8,FALSE)</f>
        <v>0.34385156250000004</v>
      </c>
      <c r="W12" s="66">
        <f t="shared" si="10"/>
        <v>3.7156690136064889</v>
      </c>
      <c r="X12" s="66">
        <f t="shared" si="11"/>
        <v>1.6273875907194713</v>
      </c>
      <c r="Y12" s="66">
        <f t="shared" si="12"/>
        <v>2.452947776390868</v>
      </c>
    </row>
    <row r="13" spans="1:25" x14ac:dyDescent="0.25">
      <c r="A13" s="60" t="s">
        <v>66</v>
      </c>
      <c r="B13" s="62">
        <f>VLOOKUP(A13,'Main data'!$A$3:$H$89,8,FALSE)</f>
        <v>0.31764676690983096</v>
      </c>
      <c r="C13" s="63">
        <f t="shared" si="0"/>
        <v>0.63400334999999997</v>
      </c>
      <c r="D13" s="63">
        <f t="shared" si="1"/>
        <v>0.65717476270240094</v>
      </c>
      <c r="E13" s="63">
        <f t="shared" si="2"/>
        <v>0.63204913499999993</v>
      </c>
      <c r="F13" s="63">
        <f t="shared" si="3"/>
        <v>0.70016750418760498</v>
      </c>
      <c r="G13" s="64">
        <f>VLOOKUP(A13,'Main data'!$A$3:$E$89,5,FALSE)</f>
        <v>2496.330132</v>
      </c>
      <c r="H13" s="64">
        <f t="shared" si="4"/>
        <v>967.15724679799996</v>
      </c>
      <c r="I13" s="64">
        <f>VLOOKUP(A13,'Main data'!$A$3:$F$89,6,FALSE)</f>
        <v>1686.326638</v>
      </c>
      <c r="J13" s="64">
        <f t="shared" si="9"/>
        <v>740.11789340899998</v>
      </c>
      <c r="K13" s="65">
        <f>VLOOKUP(A13,'Main data'!$A$3:$C$89,3,FALSE)</f>
        <v>0.36599664999999998</v>
      </c>
      <c r="L13" s="65">
        <v>0.34282523729759901</v>
      </c>
      <c r="M13" s="65">
        <f>VLOOKUP(A13,'Main data'!$A$3:$D$89,4,FALSE)</f>
        <v>0.36795086500000002</v>
      </c>
      <c r="N13" s="65">
        <v>0.29983249581239502</v>
      </c>
      <c r="O13" s="65">
        <v>0.29480737018425401</v>
      </c>
      <c r="P13" s="60">
        <v>967.15724679799996</v>
      </c>
      <c r="Q13" s="60">
        <v>740.11789340899998</v>
      </c>
      <c r="R13" s="60">
        <v>730.09236071400005</v>
      </c>
      <c r="S13" s="60">
        <f t="shared" si="5"/>
        <v>2.3097442580426981</v>
      </c>
      <c r="T13" s="60">
        <f t="shared" si="6"/>
        <v>3.3728817452336495</v>
      </c>
      <c r="U13" s="60">
        <f t="shared" si="7"/>
        <v>1.3067610652449593</v>
      </c>
      <c r="V13" s="60">
        <f>VLOOKUP(A13,'Main data'!$A$3:$H$89,8,FALSE)</f>
        <v>0.31764676690983096</v>
      </c>
      <c r="W13" s="66">
        <f t="shared" si="10"/>
        <v>3.3728817452336495</v>
      </c>
      <c r="X13" s="66">
        <f t="shared" si="11"/>
        <v>1.3067610652449593</v>
      </c>
      <c r="Y13" s="66">
        <f t="shared" si="12"/>
        <v>2.2784567877865252</v>
      </c>
    </row>
    <row r="14" spans="1:25" x14ac:dyDescent="0.25">
      <c r="A14" s="60" t="s">
        <v>67</v>
      </c>
      <c r="B14" s="62">
        <f>VLOOKUP(A14,'Main data'!$A$3:$H$89,8,FALSE)</f>
        <v>0.28165540644325804</v>
      </c>
      <c r="C14" s="63">
        <f t="shared" si="0"/>
        <v>0.891680625</v>
      </c>
      <c r="D14" s="63">
        <f t="shared" si="1"/>
        <v>0.89195979899497502</v>
      </c>
      <c r="E14" s="63">
        <f t="shared" si="2"/>
        <v>0.90536013400000004</v>
      </c>
      <c r="F14" s="63">
        <f t="shared" si="3"/>
        <v>0.94751535455053049</v>
      </c>
      <c r="G14" s="64">
        <f>VLOOKUP(A14,'Main data'!$A$3:$E$89,5,FALSE)</f>
        <v>26655.046310000002</v>
      </c>
      <c r="H14" s="64">
        <f t="shared" si="4"/>
        <v>28464.297299531001</v>
      </c>
      <c r="I14" s="64">
        <f>VLOOKUP(A14,'Main data'!$A$3:$F$89,6,FALSE)</f>
        <v>22290.893029999999</v>
      </c>
      <c r="J14" s="64">
        <f t="shared" si="9"/>
        <v>13844.741856151</v>
      </c>
      <c r="K14" s="65">
        <f>VLOOKUP(A14,'Main data'!$A$3:$C$89,3,FALSE)</f>
        <v>0.108319375</v>
      </c>
      <c r="L14" s="65">
        <v>0.108040201005025</v>
      </c>
      <c r="M14" s="65">
        <f>VLOOKUP(A14,'Main data'!$A$3:$D$89,4,FALSE)</f>
        <v>9.4639866000000003E-2</v>
      </c>
      <c r="N14" s="65">
        <v>5.24846454494695E-2</v>
      </c>
      <c r="O14" s="65">
        <v>5.3322166387493E-2</v>
      </c>
      <c r="P14" s="60">
        <v>28464.297299531001</v>
      </c>
      <c r="Q14" s="60">
        <v>13844.741856151</v>
      </c>
      <c r="R14" s="60">
        <v>14163.654799624001</v>
      </c>
      <c r="S14" s="60">
        <f t="shared" si="5"/>
        <v>1.5738093977404584</v>
      </c>
      <c r="T14" s="60">
        <f t="shared" si="6"/>
        <v>1.9252830126375802</v>
      </c>
      <c r="U14" s="60">
        <f t="shared" si="7"/>
        <v>2.0559644661691374</v>
      </c>
      <c r="V14" s="60">
        <f>VLOOKUP(A14,'Main data'!$A$3:$H$89,8,FALSE)</f>
        <v>0.28165540644325804</v>
      </c>
      <c r="W14" s="66">
        <f t="shared" si="10"/>
        <v>1.9252830126375802</v>
      </c>
      <c r="X14" s="66">
        <f t="shared" si="11"/>
        <v>2.0559644661691374</v>
      </c>
      <c r="Y14" s="66">
        <f t="shared" si="12"/>
        <v>1.6100620193287682</v>
      </c>
    </row>
    <row r="15" spans="1:25" x14ac:dyDescent="0.25">
      <c r="A15" s="60" t="s">
        <v>65</v>
      </c>
      <c r="B15" s="62">
        <f>VLOOKUP(A15,'Main data'!$A$3:$H$89,8,FALSE)</f>
        <v>0.26244993158794006</v>
      </c>
      <c r="C15" s="63">
        <f t="shared" si="0"/>
        <v>0.72752652099999993</v>
      </c>
      <c r="D15" s="63">
        <f t="shared" si="1"/>
        <v>0.73813512004466797</v>
      </c>
      <c r="E15" s="63">
        <f t="shared" si="2"/>
        <v>0.72724734800000002</v>
      </c>
      <c r="F15" s="63">
        <f t="shared" si="3"/>
        <v>0.80067001675041904</v>
      </c>
      <c r="G15" s="64">
        <f>VLOOKUP(A15,'Main data'!$A$3:$E$89,5,FALSE)</f>
        <v>2688.5627330000002</v>
      </c>
      <c r="H15" s="64">
        <f t="shared" si="4"/>
        <v>1064.918276807</v>
      </c>
      <c r="I15" s="64">
        <f>VLOOKUP(A15,'Main data'!$A$3:$F$89,6,FALSE)</f>
        <v>1932.7240750000001</v>
      </c>
      <c r="J15" s="64">
        <f t="shared" si="9"/>
        <v>850.06910948400002</v>
      </c>
      <c r="K15" s="65">
        <f>VLOOKUP(A15,'Main data'!$A$3:$C$89,3,FALSE)</f>
        <v>0.27247347900000002</v>
      </c>
      <c r="L15" s="65">
        <v>0.26186487995533198</v>
      </c>
      <c r="M15" s="65">
        <f>VLOOKUP(A15,'Main data'!$A$3:$D$89,4,FALSE)</f>
        <v>0.27275265199999998</v>
      </c>
      <c r="N15" s="65">
        <v>0.19932998324958101</v>
      </c>
      <c r="O15" s="65">
        <v>0.19597989949748701</v>
      </c>
      <c r="P15" s="60">
        <v>1064.918276807</v>
      </c>
      <c r="Q15" s="60">
        <v>850.06910948400002</v>
      </c>
      <c r="R15" s="60">
        <v>839.51416638499995</v>
      </c>
      <c r="S15" s="60">
        <f t="shared" si="5"/>
        <v>2.3021935214296976</v>
      </c>
      <c r="T15" s="60">
        <f t="shared" si="6"/>
        <v>3.1627578311038538</v>
      </c>
      <c r="U15" s="60">
        <f t="shared" si="7"/>
        <v>1.2527431769087756</v>
      </c>
      <c r="V15" s="60">
        <f>VLOOKUP(A15,'Main data'!$A$3:$H$89,8,FALSE)</f>
        <v>0.26244993158794006</v>
      </c>
      <c r="W15" s="66">
        <f t="shared" si="10"/>
        <v>3.1627578311038538</v>
      </c>
      <c r="X15" s="66">
        <f t="shared" si="11"/>
        <v>1.2527431769087756</v>
      </c>
      <c r="Y15" s="66">
        <f t="shared" si="12"/>
        <v>2.2736081730733422</v>
      </c>
    </row>
    <row r="16" spans="1:25" x14ac:dyDescent="0.25">
      <c r="A16" s="60" t="s">
        <v>85</v>
      </c>
      <c r="B16" s="62">
        <f>VLOOKUP(A16,'Main data'!$A$3:$H$89,8,FALSE)</f>
        <v>0.25602061577943702</v>
      </c>
      <c r="C16" s="63">
        <f t="shared" si="0"/>
        <v>0.65829145700000002</v>
      </c>
      <c r="D16" s="63">
        <f t="shared" si="1"/>
        <v>0.66554997199999999</v>
      </c>
      <c r="E16" s="63">
        <f t="shared" si="2"/>
        <v>0.65884980500000001</v>
      </c>
      <c r="F16" s="63">
        <f t="shared" si="3"/>
        <v>0.69597989900000001</v>
      </c>
      <c r="G16" s="64">
        <f>VLOOKUP(A16,'Main data'!$A$3:$E$89,5,FALSE)</f>
        <v>2335.5880109999998</v>
      </c>
      <c r="H16" s="64">
        <f t="shared" si="4"/>
        <v>925.10780182907786</v>
      </c>
      <c r="I16" s="64">
        <f>VLOOKUP(A16,'Main data'!$A$3:$F$89,6,FALSE)</f>
        <v>1774.865229</v>
      </c>
      <c r="J16" s="64">
        <f t="shared" si="9"/>
        <v>780.63812842510674</v>
      </c>
      <c r="K16" s="65">
        <f>VLOOKUP(A16,'Main data'!$A$3:$C$89,3,FALSE)</f>
        <v>0.34170854299999998</v>
      </c>
      <c r="L16" s="65">
        <v>0.33445002800000001</v>
      </c>
      <c r="M16" s="65">
        <f>VLOOKUP(A16,'Main data'!$A$3:$D$89,4,FALSE)</f>
        <v>0.34115019499999999</v>
      </c>
      <c r="N16" s="65">
        <v>0.30402010099999999</v>
      </c>
      <c r="O16" s="65">
        <v>0.31351200400000001</v>
      </c>
      <c r="P16" s="67">
        <f>G16*P15/G15</f>
        <v>925.10780182907786</v>
      </c>
      <c r="Q16" s="67">
        <f>I16*Q15/I15</f>
        <v>780.63812842510674</v>
      </c>
      <c r="R16" s="67">
        <f>I16*R15/I15</f>
        <v>770.94528000312562</v>
      </c>
      <c r="S16" s="60">
        <f t="shared" si="5"/>
        <v>2.3021935214296976</v>
      </c>
      <c r="T16" s="60">
        <f t="shared" si="6"/>
        <v>2.9918958938271647</v>
      </c>
      <c r="U16" s="60">
        <f t="shared" si="7"/>
        <v>1.1850661249347767</v>
      </c>
      <c r="V16" s="60">
        <f>VLOOKUP(A16,'Main data'!$A$3:$H$89,8,FALSE)</f>
        <v>0.25602061577943702</v>
      </c>
      <c r="W16" s="66">
        <f t="shared" si="10"/>
        <v>2.9918958938271647</v>
      </c>
      <c r="X16" s="66">
        <f t="shared" si="11"/>
        <v>1.1850661249347767</v>
      </c>
      <c r="Y16" s="66">
        <f t="shared" si="12"/>
        <v>2.2736081730733422</v>
      </c>
    </row>
    <row r="17" spans="1:22" hidden="1" x14ac:dyDescent="0.25">
      <c r="A17" s="49" t="s">
        <v>63</v>
      </c>
      <c r="B17" s="55">
        <f>VLOOKUP(A17,'Main data'!$A$3:$H$89,8,FALSE)</f>
        <v>0.23577179664136205</v>
      </c>
      <c r="G17" s="50">
        <f>VLOOKUP(A17,'Main data'!$A$3:$E$89,5,FALSE)</f>
        <v>0.66648978999999997</v>
      </c>
      <c r="H17" s="50">
        <f t="shared" si="4"/>
        <v>0.85361156800000004</v>
      </c>
      <c r="I17" s="50">
        <f>VLOOKUP(A17,'Main data'!$A$3:$F$89,6,FALSE)</f>
        <v>0.67081144199999998</v>
      </c>
      <c r="J17" s="51">
        <f t="shared" si="9"/>
        <v>0.30410756799999999</v>
      </c>
      <c r="K17" s="52">
        <f>VLOOKUP(A17,'Main data'!$A$3:$C$89,3,FALSE)</f>
        <v>0.27454242899999998</v>
      </c>
      <c r="L17" s="53">
        <v>0.27454242928452499</v>
      </c>
      <c r="M17" s="53">
        <f>VLOOKUP(A17,'Main data'!$A$3:$D$89,4,FALSE)</f>
        <v>0.28286189699999997</v>
      </c>
      <c r="N17" s="54">
        <v>0.287853577371048</v>
      </c>
      <c r="O17" s="3">
        <v>0.27953410981697102</v>
      </c>
      <c r="P17">
        <v>0.85361156800000004</v>
      </c>
      <c r="Q17">
        <v>0.30410756799999999</v>
      </c>
      <c r="R17">
        <v>0.31051237599999998</v>
      </c>
      <c r="S17">
        <f t="shared" si="5"/>
        <v>2.1603372163175876</v>
      </c>
      <c r="T17">
        <f t="shared" si="6"/>
        <v>2.1916251357480192</v>
      </c>
      <c r="U17">
        <f t="shared" si="7"/>
        <v>2.8069395760647433</v>
      </c>
      <c r="V17">
        <f>VLOOKUP(A17,'Main data'!$A$3:$H$89,8,FALSE)</f>
        <v>0.23577179664136205</v>
      </c>
    </row>
    <row r="18" spans="1:22" hidden="1" x14ac:dyDescent="0.25">
      <c r="A18" s="41" t="s">
        <v>40</v>
      </c>
      <c r="B18" s="47">
        <f>VLOOKUP(A18,'Main data'!$A$3:$H$89,8,FALSE)</f>
        <v>0.214945054945055</v>
      </c>
      <c r="G18" s="32">
        <f>VLOOKUP(A18,'Main data'!$A$3:$E$89,5,FALSE)</f>
        <v>1.3078606399999999</v>
      </c>
      <c r="H18" s="32">
        <f t="shared" si="4"/>
        <v>1.8549967329999999</v>
      </c>
      <c r="I18" s="32">
        <f>VLOOKUP(A18,'Main data'!$A$3:$F$89,6,FALSE)</f>
        <v>1.3046522270000001</v>
      </c>
      <c r="J18" s="45">
        <f t="shared" si="9"/>
        <v>0.60742760500000004</v>
      </c>
      <c r="K18" s="37">
        <f>VLOOKUP(A18,'Main data'!$A$3:$C$89,3,FALSE)</f>
        <v>0.16894018899999999</v>
      </c>
      <c r="L18" s="33">
        <v>0.168940188877229</v>
      </c>
      <c r="M18" s="33">
        <f>VLOOKUP(A18,'Main data'!$A$3:$D$89,4,FALSE)</f>
        <v>0.17103882500000001</v>
      </c>
      <c r="N18" s="38">
        <v>0.189926547743966</v>
      </c>
      <c r="O18" s="3">
        <v>0.187827911857292</v>
      </c>
      <c r="P18">
        <v>1.8549967329999999</v>
      </c>
      <c r="Q18">
        <v>0.60742760500000004</v>
      </c>
      <c r="R18">
        <v>0.61526114600000004</v>
      </c>
      <c r="S18">
        <f t="shared" si="5"/>
        <v>2.1204853182781673</v>
      </c>
      <c r="T18">
        <f t="shared" si="6"/>
        <v>2.1531136043775945</v>
      </c>
      <c r="U18">
        <f t="shared" si="7"/>
        <v>3.0538564887909563</v>
      </c>
      <c r="V18">
        <f>VLOOKUP(A18,'Main data'!$A$3:$H$89,8,FALSE)</f>
        <v>0.214945054945055</v>
      </c>
    </row>
    <row r="19" spans="1:22" hidden="1" x14ac:dyDescent="0.25">
      <c r="A19" s="41" t="s">
        <v>52</v>
      </c>
      <c r="B19" s="47">
        <f>VLOOKUP(A19,'Main data'!$A$3:$H$89,8,FALSE)</f>
        <v>0.18482042648709296</v>
      </c>
      <c r="G19" s="32">
        <f>VLOOKUP(A19,'Main data'!$A$3:$E$89,5,FALSE)</f>
        <v>9.7281775770000003</v>
      </c>
      <c r="H19" s="32">
        <f t="shared" si="4"/>
        <v>6.1233054649999996</v>
      </c>
      <c r="I19" s="32">
        <f>VLOOKUP(A19,'Main data'!$A$3:$F$89,6,FALSE)</f>
        <v>9.4915776899999997</v>
      </c>
      <c r="J19" s="45">
        <f t="shared" si="9"/>
        <v>4.9612181030000002</v>
      </c>
      <c r="K19" s="37">
        <f>VLOOKUP(A19,'Main data'!$A$3:$C$89,3,FALSE)</f>
        <v>0.21649484499999999</v>
      </c>
      <c r="L19" s="33">
        <v>0.213058419243986</v>
      </c>
      <c r="M19" s="33">
        <f>VLOOKUP(A19,'Main data'!$A$3:$D$89,4,FALSE)</f>
        <v>0.21649484499999999</v>
      </c>
      <c r="N19" s="38">
        <v>0.216494845360824</v>
      </c>
      <c r="O19" s="3">
        <v>0.216494845360824</v>
      </c>
      <c r="P19">
        <v>6.1233054649999996</v>
      </c>
      <c r="Q19">
        <v>4.9612181030000002</v>
      </c>
      <c r="R19">
        <v>5.0490252020000002</v>
      </c>
      <c r="S19">
        <f t="shared" si="5"/>
        <v>1.8798832072060629</v>
      </c>
      <c r="T19">
        <f t="shared" si="6"/>
        <v>1.9608445698280159</v>
      </c>
      <c r="U19">
        <f t="shared" si="7"/>
        <v>1.2342342823624901</v>
      </c>
      <c r="V19">
        <f>VLOOKUP(A19,'Main data'!$A$3:$H$89,8,FALSE)</f>
        <v>0.18482042648709296</v>
      </c>
    </row>
    <row r="20" spans="1:22" hidden="1" x14ac:dyDescent="0.25">
      <c r="A20" s="41" t="s">
        <v>33</v>
      </c>
      <c r="B20" s="47">
        <f>VLOOKUP(A20,'Main data'!$A$3:$H$89,8,FALSE)</f>
        <v>0.17029220779220799</v>
      </c>
      <c r="G20" s="32">
        <f>VLOOKUP(A20,'Main data'!$A$3:$E$89,5,FALSE)</f>
        <v>3.4925738989999999</v>
      </c>
      <c r="H20" s="32">
        <f t="shared" si="4"/>
        <v>2.7267882060000002</v>
      </c>
      <c r="I20" s="32">
        <f>VLOOKUP(A20,'Main data'!$A$3:$F$89,6,FALSE)</f>
        <v>3.4822969439999998</v>
      </c>
      <c r="J20" s="45">
        <f t="shared" si="9"/>
        <v>1.6666876989999999</v>
      </c>
      <c r="K20" s="37">
        <f>VLOOKUP(A20,'Main data'!$A$3:$C$89,3,FALSE)</f>
        <v>0.20749999999999999</v>
      </c>
      <c r="L20" s="33">
        <v>0.21249999999999999</v>
      </c>
      <c r="M20" s="33">
        <f>VLOOKUP(A20,'Main data'!$A$3:$D$89,4,FALSE)</f>
        <v>0.20749999999999999</v>
      </c>
      <c r="N20" s="38">
        <v>0.20749999999999999</v>
      </c>
      <c r="O20" s="3">
        <v>0.20749999999999999</v>
      </c>
      <c r="P20">
        <v>2.7267882060000002</v>
      </c>
      <c r="Q20">
        <v>1.6666876989999999</v>
      </c>
      <c r="R20">
        <v>1.6649801319999999</v>
      </c>
      <c r="S20">
        <f t="shared" si="5"/>
        <v>2.0914945932820297</v>
      </c>
      <c r="T20">
        <f t="shared" si="6"/>
        <v>2.095517895221473</v>
      </c>
      <c r="U20">
        <f t="shared" si="7"/>
        <v>1.6360522776018882</v>
      </c>
      <c r="V20">
        <f>VLOOKUP(A20,'Main data'!$A$3:$H$89,8,FALSE)</f>
        <v>0.17029220779220799</v>
      </c>
    </row>
    <row r="21" spans="1:22" hidden="1" x14ac:dyDescent="0.25">
      <c r="A21" s="41" t="s">
        <v>61</v>
      </c>
      <c r="B21" s="47">
        <f>VLOOKUP(A21,'Main data'!$A$3:$H$89,8,FALSE)</f>
        <v>0.16309709099677705</v>
      </c>
      <c r="G21" s="32">
        <f>VLOOKUP(A21,'Main data'!$A$3:$E$89,5,FALSE)</f>
        <v>5.3420125919999997</v>
      </c>
      <c r="H21" s="32">
        <f t="shared" si="4"/>
        <v>5.8746889009999999</v>
      </c>
      <c r="I21" s="32">
        <f>VLOOKUP(A21,'Main data'!$A$3:$F$89,6,FALSE)</f>
        <v>5.2845306939999999</v>
      </c>
      <c r="J21" s="45">
        <f t="shared" si="9"/>
        <v>2.3629530139999999</v>
      </c>
      <c r="K21" s="37">
        <f>VLOOKUP(A21,'Main data'!$A$3:$C$89,3,FALSE)</f>
        <v>0.27397260299999998</v>
      </c>
      <c r="L21" s="33">
        <v>0.26027397260273899</v>
      </c>
      <c r="M21" s="33">
        <f>VLOOKUP(A21,'Main data'!$A$3:$D$89,4,FALSE)</f>
        <v>0.27397260299999998</v>
      </c>
      <c r="N21" s="38">
        <v>0.24657534246575299</v>
      </c>
      <c r="O21" s="3">
        <v>0.24657534246575299</v>
      </c>
      <c r="P21">
        <v>5.8746889009999999</v>
      </c>
      <c r="Q21">
        <v>2.3629530139999999</v>
      </c>
      <c r="R21">
        <v>2.1840348550000002</v>
      </c>
      <c r="S21">
        <f t="shared" si="5"/>
        <v>2.4196182958810883</v>
      </c>
      <c r="T21">
        <f t="shared" si="6"/>
        <v>2.260735850585982</v>
      </c>
      <c r="U21">
        <f t="shared" si="7"/>
        <v>2.4861640778270675</v>
      </c>
      <c r="V21">
        <f>VLOOKUP(A21,'Main data'!$A$3:$H$89,8,FALSE)</f>
        <v>0.16309709099677705</v>
      </c>
    </row>
    <row r="22" spans="1:22" ht="15.75" hidden="1" thickBot="1" x14ac:dyDescent="0.3">
      <c r="A22" s="42" t="s">
        <v>26</v>
      </c>
      <c r="B22" s="48">
        <f>VLOOKUP(A22,'Main data'!$A$3:$H$89,8,FALSE)</f>
        <v>0.11359000886786896</v>
      </c>
      <c r="G22" s="43">
        <f>VLOOKUP(A22,'Main data'!$A$3:$E$89,5,FALSE)</f>
        <v>37.950222740000001</v>
      </c>
      <c r="H22" s="43">
        <f t="shared" si="4"/>
        <v>20.801753239</v>
      </c>
      <c r="I22" s="43">
        <f>VLOOKUP(A22,'Main data'!$A$3:$F$89,6,FALSE)</f>
        <v>37.098094240000002</v>
      </c>
      <c r="J22" s="46">
        <f t="shared" si="9"/>
        <v>22.906582234999998</v>
      </c>
      <c r="K22" s="44">
        <f>VLOOKUP(A22,'Main data'!$A$3:$C$89,3,FALSE)</f>
        <v>5.0251256000000001E-2</v>
      </c>
      <c r="L22" s="39">
        <v>5.1256281407035101E-2</v>
      </c>
      <c r="M22" s="39">
        <f>VLOOKUP(A22,'Main data'!$A$3:$D$89,4,FALSE)</f>
        <v>5.0251256000000001E-2</v>
      </c>
      <c r="N22" s="40">
        <v>6.0301507537688398E-2</v>
      </c>
      <c r="O22" s="3">
        <v>5.7286432160804E-2</v>
      </c>
      <c r="P22">
        <v>20.801753239</v>
      </c>
      <c r="Q22">
        <v>22.906582234999998</v>
      </c>
      <c r="R22">
        <v>22.164062348000002</v>
      </c>
      <c r="S22">
        <f t="shared" si="5"/>
        <v>1.6737948873053765</v>
      </c>
      <c r="T22">
        <f t="shared" si="6"/>
        <v>1.6567387640227771</v>
      </c>
      <c r="U22">
        <f t="shared" si="7"/>
        <v>0.9081124816261793</v>
      </c>
      <c r="V22">
        <f>VLOOKUP(A22,'Main data'!$A$3:$H$89,8,FALSE)</f>
        <v>0.11359000886786896</v>
      </c>
    </row>
  </sheetData>
  <mergeCells count="5">
    <mergeCell ref="G1:J1"/>
    <mergeCell ref="C1:F1"/>
    <mergeCell ref="B1:B2"/>
    <mergeCell ref="A1:A2"/>
    <mergeCell ref="W1:Y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G2" sqref="A2:H83"/>
    </sheetView>
  </sheetViews>
  <sheetFormatPr defaultRowHeight="15" x14ac:dyDescent="0.25"/>
  <sheetData>
    <row r="1" spans="1:8" x14ac:dyDescent="0.25">
      <c r="A1" t="s">
        <v>119</v>
      </c>
      <c r="B1" t="s">
        <v>215</v>
      </c>
      <c r="C1" t="s">
        <v>216</v>
      </c>
      <c r="D1" t="s">
        <v>217</v>
      </c>
      <c r="G1" t="s">
        <v>110</v>
      </c>
    </row>
    <row r="2" spans="1:8" x14ac:dyDescent="0.25">
      <c r="A2" t="s">
        <v>99</v>
      </c>
      <c r="B2">
        <v>0.5</v>
      </c>
      <c r="C2">
        <v>0.64</v>
      </c>
      <c r="D2">
        <v>0</v>
      </c>
      <c r="E2">
        <f>VLOOKUP(A2,'Main data'!$A$3:$C$89,3,FALSE)</f>
        <v>0</v>
      </c>
      <c r="F2">
        <f t="shared" ref="F2:F33" si="0">IF(D2&lt;=E2,1,0)</f>
        <v>1</v>
      </c>
      <c r="G2">
        <f>VLOOKUP(A2,'Main data'!$A$3:$H$89,8,FALSE)</f>
        <v>2.4975999999998777E-4</v>
      </c>
      <c r="H2">
        <f t="shared" ref="H2:H33" si="1">D2-E2</f>
        <v>0</v>
      </c>
    </row>
    <row r="3" spans="1:8" x14ac:dyDescent="0.25">
      <c r="A3" t="s">
        <v>100</v>
      </c>
      <c r="B3">
        <v>0.1</v>
      </c>
      <c r="C3">
        <v>0.94</v>
      </c>
      <c r="D3">
        <v>7.3333333000000001E-2</v>
      </c>
      <c r="E3">
        <f>VLOOKUP(A3,'Main data'!$A$3:$C$89,3,FALSE)</f>
        <v>9.3333333000000004E-2</v>
      </c>
      <c r="F3">
        <f t="shared" si="0"/>
        <v>1</v>
      </c>
      <c r="G3">
        <f>VLOOKUP(A3,'Main data'!$A$3:$H$89,8,FALSE)</f>
        <v>9.3999999999999639E-3</v>
      </c>
      <c r="H3">
        <f t="shared" si="1"/>
        <v>-2.0000000000000004E-2</v>
      </c>
    </row>
    <row r="4" spans="1:8" x14ac:dyDescent="0.25">
      <c r="A4" t="s">
        <v>101</v>
      </c>
      <c r="B4">
        <v>0.4</v>
      </c>
      <c r="C4">
        <v>1</v>
      </c>
      <c r="D4">
        <v>0.49523809499999999</v>
      </c>
      <c r="E4">
        <f>VLOOKUP(A4,'Main data'!$A$3:$C$89,3,FALSE)</f>
        <v>0.53333333299999997</v>
      </c>
      <c r="F4">
        <f t="shared" si="0"/>
        <v>1</v>
      </c>
      <c r="G4">
        <f>VLOOKUP(A4,'Main data'!$A$3:$H$89,8,FALSE)</f>
        <v>2.7599999999999958E-2</v>
      </c>
      <c r="H4">
        <f t="shared" si="1"/>
        <v>-3.8095237999999976E-2</v>
      </c>
    </row>
    <row r="5" spans="1:8" x14ac:dyDescent="0.25">
      <c r="A5" t="s">
        <v>102</v>
      </c>
      <c r="B5">
        <v>0.4</v>
      </c>
      <c r="C5">
        <v>0.98</v>
      </c>
      <c r="D5">
        <v>0</v>
      </c>
      <c r="E5">
        <f>VLOOKUP(A5,'Main data'!$A$3:$C$89,3,FALSE)</f>
        <v>0</v>
      </c>
      <c r="F5">
        <f t="shared" si="0"/>
        <v>1</v>
      </c>
      <c r="G5">
        <f>VLOOKUP(A5,'Main data'!$A$3:$H$89,8,FALSE)</f>
        <v>2.9999999999996696E-4</v>
      </c>
      <c r="H5">
        <f t="shared" si="1"/>
        <v>0</v>
      </c>
    </row>
    <row r="6" spans="1:8" x14ac:dyDescent="0.25">
      <c r="A6" t="s">
        <v>103</v>
      </c>
      <c r="B6">
        <v>0.2</v>
      </c>
      <c r="C6">
        <v>0.55000000000000004</v>
      </c>
      <c r="D6">
        <v>0.28571428599999998</v>
      </c>
      <c r="E6">
        <f>VLOOKUP(A6,'Main data'!$A$3:$C$89,3,FALSE)</f>
        <v>0.29714285699999998</v>
      </c>
      <c r="F6">
        <f t="shared" si="0"/>
        <v>1</v>
      </c>
      <c r="G6">
        <f>VLOOKUP(A6,'Main data'!$A$3:$H$89,8,FALSE)</f>
        <v>1.9100000000000006E-2</v>
      </c>
      <c r="H6">
        <f t="shared" si="1"/>
        <v>-1.1428570999999998E-2</v>
      </c>
    </row>
    <row r="7" spans="1:8" x14ac:dyDescent="0.25">
      <c r="A7" t="s">
        <v>10</v>
      </c>
      <c r="B7">
        <v>0.5</v>
      </c>
      <c r="C7">
        <v>1</v>
      </c>
      <c r="D7">
        <v>0.40266666699999998</v>
      </c>
      <c r="E7">
        <f>VLOOKUP(A7,'Main data'!$A$3:$C$89,3,FALSE)</f>
        <v>0.35733333299999998</v>
      </c>
      <c r="F7">
        <f t="shared" si="0"/>
        <v>0</v>
      </c>
      <c r="G7">
        <f>VLOOKUP(A7,'Main data'!$A$3:$H$89,8,FALSE)</f>
        <v>0.86395925925925898</v>
      </c>
      <c r="H7">
        <f t="shared" si="1"/>
        <v>4.5333334000000003E-2</v>
      </c>
    </row>
    <row r="8" spans="1:8" x14ac:dyDescent="0.25">
      <c r="A8" t="s">
        <v>9</v>
      </c>
      <c r="B8">
        <v>0.5</v>
      </c>
      <c r="C8">
        <v>0.995</v>
      </c>
      <c r="D8">
        <v>2.3523685999999999E-2</v>
      </c>
      <c r="E8">
        <f>VLOOKUP(A8,'Main data'!$A$3:$C$89,3,FALSE)</f>
        <v>2.0116807E-2</v>
      </c>
      <c r="F8">
        <f t="shared" si="0"/>
        <v>0</v>
      </c>
      <c r="G8">
        <f>VLOOKUP(A8,'Main data'!$A$3:$H$89,8,FALSE)</f>
        <v>0.48814614005700996</v>
      </c>
      <c r="H8">
        <f t="shared" si="1"/>
        <v>3.4068789999999981E-3</v>
      </c>
    </row>
    <row r="9" spans="1:8" x14ac:dyDescent="0.25">
      <c r="A9" t="s">
        <v>42</v>
      </c>
      <c r="B9">
        <v>0.1</v>
      </c>
      <c r="C9">
        <v>0.96515151499999996</v>
      </c>
      <c r="D9">
        <v>0.592592593</v>
      </c>
      <c r="E9">
        <f>VLOOKUP(A9,'Main data'!$A$3:$C$89,3,FALSE)</f>
        <v>0.42592592600000001</v>
      </c>
      <c r="F9">
        <f t="shared" si="0"/>
        <v>0</v>
      </c>
      <c r="G9">
        <f>VLOOKUP(A9,'Main data'!$A$3:$H$89,8,FALSE)</f>
        <v>5.7365057365059702E-3</v>
      </c>
      <c r="H9">
        <f t="shared" si="1"/>
        <v>0.16666666699999999</v>
      </c>
    </row>
    <row r="10" spans="1:8" x14ac:dyDescent="0.25">
      <c r="A10" t="s">
        <v>11</v>
      </c>
      <c r="B10">
        <v>0.1</v>
      </c>
      <c r="C10">
        <v>0.98799999999999999</v>
      </c>
      <c r="D10">
        <v>0.42</v>
      </c>
      <c r="E10">
        <f>VLOOKUP(A10,'Main data'!$A$3:$C$89,3,FALSE)</f>
        <v>0.3</v>
      </c>
      <c r="F10">
        <f t="shared" si="0"/>
        <v>0</v>
      </c>
      <c r="G10">
        <f>VLOOKUP(A10,'Main data'!$A$3:$H$89,8,FALSE)</f>
        <v>0.70920555555555598</v>
      </c>
      <c r="H10">
        <f t="shared" si="1"/>
        <v>0.12</v>
      </c>
    </row>
    <row r="11" spans="1:8" x14ac:dyDescent="0.25">
      <c r="A11" t="s">
        <v>43</v>
      </c>
      <c r="B11">
        <v>0.4</v>
      </c>
      <c r="C11">
        <v>0.99473684200000001</v>
      </c>
      <c r="D11">
        <v>0.25</v>
      </c>
      <c r="E11">
        <f>VLOOKUP(A11,'Main data'!$A$3:$C$89,3,FALSE)</f>
        <v>0.26315789499999998</v>
      </c>
      <c r="F11">
        <f t="shared" si="0"/>
        <v>1</v>
      </c>
      <c r="G11">
        <f>VLOOKUP(A11,'Main data'!$A$3:$H$89,8,FALSE)</f>
        <v>2.0361370054600147E-4</v>
      </c>
      <c r="H11">
        <f t="shared" si="1"/>
        <v>-1.3157894999999975E-2</v>
      </c>
    </row>
    <row r="12" spans="1:8" x14ac:dyDescent="0.25">
      <c r="A12" t="s">
        <v>44</v>
      </c>
      <c r="B12">
        <v>0.5</v>
      </c>
      <c r="C12">
        <v>0.95</v>
      </c>
      <c r="D12">
        <v>0.3</v>
      </c>
      <c r="E12">
        <f>VLOOKUP(A12,'Main data'!$A$3:$C$89,3,FALSE)</f>
        <v>0.3</v>
      </c>
      <c r="F12">
        <f t="shared" si="0"/>
        <v>1</v>
      </c>
      <c r="G12">
        <f>VLOOKUP(A12,'Main data'!$A$3:$H$89,8,FALSE)</f>
        <v>6.8359375000004441E-4</v>
      </c>
      <c r="H12">
        <f t="shared" si="1"/>
        <v>0</v>
      </c>
    </row>
    <row r="13" spans="1:8" x14ac:dyDescent="0.25">
      <c r="A13" t="s">
        <v>45</v>
      </c>
      <c r="B13">
        <v>0.5</v>
      </c>
      <c r="C13">
        <v>1</v>
      </c>
      <c r="D13">
        <v>0.25</v>
      </c>
      <c r="E13">
        <f>VLOOKUP(A13,'Main data'!$A$3:$C$89,3,FALSE)</f>
        <v>0.25</v>
      </c>
      <c r="F13">
        <f t="shared" si="0"/>
        <v>1</v>
      </c>
      <c r="G13">
        <f>VLOOKUP(A13,'Main data'!$A$3:$H$89,8,FALSE)</f>
        <v>1.2255859374999956E-2</v>
      </c>
      <c r="H13">
        <f t="shared" si="1"/>
        <v>0</v>
      </c>
    </row>
    <row r="14" spans="1:8" x14ac:dyDescent="0.25">
      <c r="A14" t="s">
        <v>46</v>
      </c>
      <c r="B14">
        <v>0.5</v>
      </c>
      <c r="C14">
        <v>1</v>
      </c>
      <c r="D14">
        <v>0.79957805900000001</v>
      </c>
      <c r="E14">
        <f>VLOOKUP(A14,'Main data'!$A$3:$C$89,3,FALSE)</f>
        <v>0.77162447300000003</v>
      </c>
      <c r="F14">
        <f t="shared" si="0"/>
        <v>0</v>
      </c>
      <c r="G14">
        <f>VLOOKUP(A14,'Main data'!$A$3:$H$89,8,FALSE)</f>
        <v>1.2931353672990253E-3</v>
      </c>
      <c r="H14">
        <f t="shared" si="1"/>
        <v>2.7953585999999975E-2</v>
      </c>
    </row>
    <row r="15" spans="1:8" x14ac:dyDescent="0.25">
      <c r="A15" t="s">
        <v>47</v>
      </c>
      <c r="B15">
        <v>0.5</v>
      </c>
      <c r="C15">
        <v>0.98709677399999995</v>
      </c>
      <c r="D15">
        <v>0.27250000000000002</v>
      </c>
      <c r="E15">
        <f>VLOOKUP(A15,'Main data'!$A$3:$C$89,3,FALSE)</f>
        <v>0.25</v>
      </c>
      <c r="F15">
        <f t="shared" si="0"/>
        <v>0</v>
      </c>
      <c r="G15">
        <f>VLOOKUP(A15,'Main data'!$A$3:$H$89,8,FALSE)</f>
        <v>0.13790613718411504</v>
      </c>
      <c r="H15">
        <f t="shared" si="1"/>
        <v>2.250000000000002E-2</v>
      </c>
    </row>
    <row r="16" spans="1:8" x14ac:dyDescent="0.25">
      <c r="A16" t="s">
        <v>48</v>
      </c>
      <c r="B16">
        <v>0.4</v>
      </c>
      <c r="C16">
        <v>0.57387492699999998</v>
      </c>
      <c r="D16">
        <v>0.26500000000000001</v>
      </c>
      <c r="E16">
        <f>VLOOKUP(A16,'Main data'!$A$3:$C$89,3,FALSE)</f>
        <v>0.35166666699999999</v>
      </c>
      <c r="F16">
        <f t="shared" si="0"/>
        <v>1</v>
      </c>
      <c r="G16">
        <f>VLOOKUP(A16,'Main data'!$A$3:$H$89,8,FALSE)</f>
        <v>0.12477553310886602</v>
      </c>
      <c r="H16">
        <f t="shared" si="1"/>
        <v>-8.6666666999999975E-2</v>
      </c>
    </row>
    <row r="17" spans="1:8" x14ac:dyDescent="0.25">
      <c r="A17" t="s">
        <v>3</v>
      </c>
      <c r="B17">
        <v>0.5</v>
      </c>
      <c r="C17">
        <v>0.99354838700000003</v>
      </c>
      <c r="D17">
        <v>0.418546366</v>
      </c>
      <c r="E17">
        <f>VLOOKUP(A17,'Main data'!$A$3:$C$89,3,FALSE)</f>
        <v>0.41604010000000002</v>
      </c>
      <c r="F17">
        <f t="shared" si="0"/>
        <v>0</v>
      </c>
      <c r="G17">
        <f>VLOOKUP(A17,'Main data'!$A$3:$H$89,8,FALSE)</f>
        <v>0.13815551537070503</v>
      </c>
      <c r="H17">
        <f t="shared" si="1"/>
        <v>2.5062659999999792E-3</v>
      </c>
    </row>
    <row r="18" spans="1:8" x14ac:dyDescent="0.25">
      <c r="A18" t="s">
        <v>49</v>
      </c>
      <c r="B18">
        <v>0.4</v>
      </c>
      <c r="C18">
        <v>1</v>
      </c>
      <c r="D18">
        <v>0.26686390500000001</v>
      </c>
      <c r="E18">
        <f>VLOOKUP(A18,'Main data'!$A$3:$C$89,3,FALSE)</f>
        <v>0.192307692</v>
      </c>
      <c r="F18">
        <f t="shared" si="0"/>
        <v>0</v>
      </c>
      <c r="G18">
        <f>VLOOKUP(A18,'Main data'!$A$3:$H$89,8,FALSE)</f>
        <v>6.2697201017809512E-3</v>
      </c>
      <c r="H18">
        <f t="shared" si="1"/>
        <v>7.455621300000001E-2</v>
      </c>
    </row>
    <row r="19" spans="1:8" x14ac:dyDescent="0.25">
      <c r="A19" t="s">
        <v>50</v>
      </c>
      <c r="B19">
        <v>0.1</v>
      </c>
      <c r="C19">
        <v>0.97142857100000002</v>
      </c>
      <c r="D19">
        <v>4.7619047999999997E-2</v>
      </c>
      <c r="E19">
        <f>VLOOKUP(A19,'Main data'!$A$3:$C$89,3,FALSE)</f>
        <v>0</v>
      </c>
      <c r="F19">
        <f t="shared" si="0"/>
        <v>0</v>
      </c>
      <c r="G19">
        <f>VLOOKUP(A19,'Main data'!$A$3:$H$89,8,FALSE)</f>
        <v>0</v>
      </c>
      <c r="H19">
        <f t="shared" si="1"/>
        <v>4.7619047999999997E-2</v>
      </c>
    </row>
    <row r="20" spans="1:8" x14ac:dyDescent="0.25">
      <c r="A20" t="s">
        <v>51</v>
      </c>
      <c r="B20">
        <v>0.5</v>
      </c>
      <c r="C20">
        <v>0.995</v>
      </c>
      <c r="D20">
        <v>0.23414634100000001</v>
      </c>
      <c r="E20">
        <f>VLOOKUP(A20,'Main data'!$A$3:$C$89,3,FALSE)</f>
        <v>0.19512195099999999</v>
      </c>
      <c r="F20">
        <f t="shared" si="0"/>
        <v>0</v>
      </c>
      <c r="G20">
        <f>VLOOKUP(A20,'Main data'!$A$3:$H$89,8,FALSE)</f>
        <v>0.155847107438017</v>
      </c>
      <c r="H20">
        <f t="shared" si="1"/>
        <v>3.902439000000002E-2</v>
      </c>
    </row>
    <row r="21" spans="1:8" x14ac:dyDescent="0.25">
      <c r="A21" t="s">
        <v>52</v>
      </c>
      <c r="B21">
        <v>0.5</v>
      </c>
      <c r="C21">
        <v>0.71666666700000003</v>
      </c>
      <c r="D21">
        <v>0.23024054999999999</v>
      </c>
      <c r="E21">
        <f>VLOOKUP(A21,'Main data'!$A$3:$C$89,3,FALSE)</f>
        <v>0.21649484499999999</v>
      </c>
      <c r="F21">
        <f t="shared" si="0"/>
        <v>0</v>
      </c>
      <c r="G21">
        <f>VLOOKUP(A21,'Main data'!$A$3:$H$89,8,FALSE)</f>
        <v>0.18482042648709296</v>
      </c>
      <c r="H21">
        <f t="shared" si="1"/>
        <v>1.3745704999999997E-2</v>
      </c>
    </row>
    <row r="22" spans="1:8" x14ac:dyDescent="0.25">
      <c r="A22" t="s">
        <v>4</v>
      </c>
      <c r="B22">
        <v>0.5</v>
      </c>
      <c r="C22">
        <v>0.99024390200000001</v>
      </c>
      <c r="D22">
        <v>0.29249999999999998</v>
      </c>
      <c r="E22">
        <f>VLOOKUP(A22,'Main data'!$A$3:$C$89,3,FALSE)</f>
        <v>0.26250000000000001</v>
      </c>
      <c r="F22">
        <f t="shared" si="0"/>
        <v>0</v>
      </c>
      <c r="G22">
        <f>VLOOKUP(A22,'Main data'!$A$3:$H$89,8,FALSE)</f>
        <v>0.155847107438017</v>
      </c>
      <c r="H22">
        <f t="shared" si="1"/>
        <v>2.9999999999999971E-2</v>
      </c>
    </row>
    <row r="23" spans="1:8" x14ac:dyDescent="0.25">
      <c r="A23" t="s">
        <v>5</v>
      </c>
      <c r="B23">
        <v>0.1</v>
      </c>
      <c r="C23">
        <v>0.99199999999999999</v>
      </c>
      <c r="D23">
        <v>0.55733333299999999</v>
      </c>
      <c r="E23">
        <f>VLOOKUP(A23,'Main data'!$A$3:$C$89,3,FALSE)</f>
        <v>0.53600000000000003</v>
      </c>
      <c r="F23">
        <f t="shared" si="0"/>
        <v>0</v>
      </c>
      <c r="G23">
        <f>VLOOKUP(A23,'Main data'!$A$3:$H$89,8,FALSE)</f>
        <v>0.63931296296296303</v>
      </c>
      <c r="H23">
        <f t="shared" si="1"/>
        <v>2.1333332999999954E-2</v>
      </c>
    </row>
    <row r="24" spans="1:8" x14ac:dyDescent="0.25">
      <c r="A24" t="s">
        <v>53</v>
      </c>
      <c r="B24">
        <v>0.2</v>
      </c>
      <c r="C24">
        <v>0.35</v>
      </c>
      <c r="D24">
        <v>0.48888888899999999</v>
      </c>
      <c r="E24">
        <f>VLOOKUP(A24,'Main data'!$A$3:$C$89,3,FALSE)</f>
        <v>0.35</v>
      </c>
      <c r="F24">
        <f t="shared" si="0"/>
        <v>0</v>
      </c>
      <c r="G24">
        <f>VLOOKUP(A24,'Main data'!$A$3:$H$89,8,FALSE)</f>
        <v>2.0000000000020002E-5</v>
      </c>
      <c r="H24">
        <f t="shared" si="1"/>
        <v>0.13888888900000002</v>
      </c>
    </row>
    <row r="25" spans="1:8" x14ac:dyDescent="0.25">
      <c r="A25" t="s">
        <v>54</v>
      </c>
      <c r="B25">
        <v>0.4</v>
      </c>
      <c r="C25">
        <v>0.995</v>
      </c>
      <c r="D25">
        <v>0.38842975200000002</v>
      </c>
      <c r="E25">
        <f>VLOOKUP(A25,'Main data'!$A$3:$C$89,3,FALSE)</f>
        <v>0.409090909</v>
      </c>
      <c r="F25">
        <f t="shared" si="0"/>
        <v>1</v>
      </c>
      <c r="G25">
        <f>VLOOKUP(A25,'Main data'!$A$3:$H$89,8,FALSE)</f>
        <v>1.5895387158604279E-4</v>
      </c>
      <c r="H25">
        <f t="shared" si="1"/>
        <v>-2.0661156999999986E-2</v>
      </c>
    </row>
    <row r="26" spans="1:8" x14ac:dyDescent="0.25">
      <c r="A26" t="s">
        <v>55</v>
      </c>
      <c r="B26">
        <v>0.5</v>
      </c>
      <c r="C26">
        <v>1</v>
      </c>
      <c r="D26">
        <v>0.236666667</v>
      </c>
      <c r="E26">
        <f>VLOOKUP(A26,'Main data'!$A$3:$C$89,3,FALSE)</f>
        <v>0.23166666699999999</v>
      </c>
      <c r="F26">
        <f t="shared" si="0"/>
        <v>0</v>
      </c>
      <c r="G26">
        <f>VLOOKUP(A26,'Main data'!$A$3:$H$89,8,FALSE)</f>
        <v>1.8787434895833011E-2</v>
      </c>
      <c r="H26">
        <f t="shared" si="1"/>
        <v>5.0000000000000044E-3</v>
      </c>
    </row>
    <row r="27" spans="1:8" x14ac:dyDescent="0.25">
      <c r="A27" t="s">
        <v>56</v>
      </c>
      <c r="B27">
        <v>0.5</v>
      </c>
      <c r="C27">
        <v>1</v>
      </c>
      <c r="D27">
        <v>0.28333333300000002</v>
      </c>
      <c r="E27">
        <f>VLOOKUP(A27,'Main data'!$A$3:$C$89,3,FALSE)</f>
        <v>0.26666666700000002</v>
      </c>
      <c r="F27">
        <f t="shared" si="0"/>
        <v>0</v>
      </c>
      <c r="G27">
        <f>VLOOKUP(A27,'Main data'!$A$3:$H$89,8,FALSE)</f>
        <v>9.2432120161800579E-4</v>
      </c>
      <c r="H27">
        <f t="shared" si="1"/>
        <v>1.6666665999999997E-2</v>
      </c>
    </row>
    <row r="28" spans="1:8" x14ac:dyDescent="0.25">
      <c r="A28" t="s">
        <v>57</v>
      </c>
      <c r="B28">
        <v>0.5</v>
      </c>
      <c r="C28">
        <v>1</v>
      </c>
      <c r="D28">
        <v>0.40409207200000002</v>
      </c>
      <c r="E28">
        <f>VLOOKUP(A28,'Main data'!$A$3:$C$89,3,FALSE)</f>
        <v>0.39641943699999999</v>
      </c>
      <c r="F28">
        <f t="shared" si="0"/>
        <v>0</v>
      </c>
      <c r="G28">
        <f>VLOOKUP(A28,'Main data'!$A$3:$H$89,8,FALSE)</f>
        <v>3.0555232219797723E-4</v>
      </c>
      <c r="H28">
        <f t="shared" si="1"/>
        <v>7.6726350000000387E-3</v>
      </c>
    </row>
    <row r="29" spans="1:8" x14ac:dyDescent="0.25">
      <c r="A29" t="s">
        <v>58</v>
      </c>
      <c r="B29">
        <v>0.5</v>
      </c>
      <c r="C29">
        <v>0.98666666700000005</v>
      </c>
      <c r="D29">
        <v>0.15533333299999999</v>
      </c>
      <c r="E29">
        <f>VLOOKUP(A29,'Main data'!$A$3:$C$89,3,FALSE)</f>
        <v>0.163333333</v>
      </c>
      <c r="F29">
        <f t="shared" si="0"/>
        <v>1</v>
      </c>
      <c r="G29">
        <f>VLOOKUP(A29,'Main data'!$A$3:$H$89,8,FALSE)</f>
        <v>5.3350405463103989E-4</v>
      </c>
      <c r="H29">
        <f t="shared" si="1"/>
        <v>-8.0000000000000071E-3</v>
      </c>
    </row>
    <row r="30" spans="1:8" x14ac:dyDescent="0.25">
      <c r="A30" t="s">
        <v>6</v>
      </c>
      <c r="B30">
        <v>0.5</v>
      </c>
      <c r="C30">
        <v>0.99466666699999995</v>
      </c>
      <c r="D30">
        <v>0.25066666700000001</v>
      </c>
      <c r="E30">
        <f>VLOOKUP(A30,'Main data'!$A$3:$C$89,3,FALSE)</f>
        <v>0.20533333300000001</v>
      </c>
      <c r="F30">
        <f t="shared" si="0"/>
        <v>0</v>
      </c>
      <c r="G30">
        <f>VLOOKUP(A30,'Main data'!$A$3:$H$89,8,FALSE)</f>
        <v>0.81635740740740703</v>
      </c>
      <c r="H30">
        <f t="shared" si="1"/>
        <v>4.5333334000000003E-2</v>
      </c>
    </row>
    <row r="31" spans="1:8" x14ac:dyDescent="0.25">
      <c r="A31" t="s">
        <v>59</v>
      </c>
      <c r="B31">
        <v>0.2</v>
      </c>
      <c r="C31">
        <v>0.675675676</v>
      </c>
      <c r="D31">
        <v>0.19600000000000001</v>
      </c>
      <c r="E31">
        <f>VLOOKUP(A31,'Main data'!$A$3:$C$89,3,FALSE)</f>
        <v>0.20200000000000001</v>
      </c>
      <c r="F31">
        <f t="shared" si="0"/>
        <v>1</v>
      </c>
      <c r="G31">
        <f>VLOOKUP(A31,'Main data'!$A$3:$H$89,8,FALSE)</f>
        <v>1.2043930343030973E-2</v>
      </c>
      <c r="H31">
        <f t="shared" si="1"/>
        <v>-6.0000000000000053E-3</v>
      </c>
    </row>
    <row r="32" spans="1:8" x14ac:dyDescent="0.25">
      <c r="A32" t="s">
        <v>60</v>
      </c>
      <c r="B32">
        <v>0.4</v>
      </c>
      <c r="C32">
        <v>0.98857142899999995</v>
      </c>
      <c r="D32">
        <v>0.23428571400000001</v>
      </c>
      <c r="E32">
        <f>VLOOKUP(A32,'Main data'!$A$3:$C$89,3,FALSE)</f>
        <v>0.17714285699999999</v>
      </c>
      <c r="F32">
        <f t="shared" si="0"/>
        <v>0</v>
      </c>
      <c r="G32">
        <f>VLOOKUP(A32,'Main data'!$A$3:$H$89,8,FALSE)</f>
        <v>4.1345263807501809E-4</v>
      </c>
      <c r="H32">
        <f t="shared" si="1"/>
        <v>5.7142857000000019E-2</v>
      </c>
    </row>
    <row r="33" spans="1:8" x14ac:dyDescent="0.25">
      <c r="A33" t="s">
        <v>61</v>
      </c>
      <c r="B33">
        <v>0.4</v>
      </c>
      <c r="C33">
        <v>0.985714286</v>
      </c>
      <c r="D33">
        <v>0.219178082</v>
      </c>
      <c r="E33">
        <f>VLOOKUP(A33,'Main data'!$A$3:$C$89,3,FALSE)</f>
        <v>0.27397260299999998</v>
      </c>
      <c r="F33">
        <f t="shared" si="0"/>
        <v>1</v>
      </c>
      <c r="G33">
        <f>VLOOKUP(A33,'Main data'!$A$3:$H$89,8,FALSE)</f>
        <v>0.16309709099677705</v>
      </c>
      <c r="H33">
        <f t="shared" si="1"/>
        <v>-5.4794520999999985E-2</v>
      </c>
    </row>
    <row r="34" spans="1:8" x14ac:dyDescent="0.25">
      <c r="A34" t="s">
        <v>62</v>
      </c>
      <c r="B34">
        <v>0.1</v>
      </c>
      <c r="C34">
        <v>0.96666666700000003</v>
      </c>
      <c r="D34">
        <v>0.233333333</v>
      </c>
      <c r="E34">
        <f>VLOOKUP(A34,'Main data'!$A$3:$C$89,3,FALSE)</f>
        <v>6.6666666999999999E-2</v>
      </c>
      <c r="F34">
        <f t="shared" ref="F34:F65" si="2">IF(D34&lt;=E34,1,0)</f>
        <v>0</v>
      </c>
      <c r="G34">
        <f>VLOOKUP(A34,'Main data'!$A$3:$H$89,8,FALSE)</f>
        <v>5.0223214285705087E-4</v>
      </c>
      <c r="H34">
        <f t="shared" ref="H34:H65" si="3">D34-E34</f>
        <v>0.16666666600000002</v>
      </c>
    </row>
    <row r="35" spans="1:8" x14ac:dyDescent="0.25">
      <c r="A35" t="s">
        <v>21</v>
      </c>
      <c r="B35">
        <v>0.2</v>
      </c>
      <c r="C35">
        <v>0.96666666700000003</v>
      </c>
      <c r="D35">
        <v>0.13114754100000001</v>
      </c>
      <c r="E35">
        <f>VLOOKUP(A35,'Main data'!$A$3:$C$89,3,FALSE)</f>
        <v>0.13114754100000001</v>
      </c>
      <c r="F35">
        <f t="shared" si="2"/>
        <v>1</v>
      </c>
      <c r="G35">
        <f>VLOOKUP(A35,'Main data'!$A$3:$H$89,8,FALSE)</f>
        <v>0.166054724496283</v>
      </c>
      <c r="H35">
        <f t="shared" si="3"/>
        <v>0</v>
      </c>
    </row>
    <row r="36" spans="1:8" x14ac:dyDescent="0.25">
      <c r="A36" t="s">
        <v>22</v>
      </c>
      <c r="B36">
        <v>0.5</v>
      </c>
      <c r="C36">
        <v>1</v>
      </c>
      <c r="D36">
        <v>0.04</v>
      </c>
      <c r="E36">
        <f>VLOOKUP(A36,'Main data'!$A$3:$C$89,3,FALSE)</f>
        <v>6.6666670000000003E-3</v>
      </c>
      <c r="F36">
        <f t="shared" si="2"/>
        <v>0</v>
      </c>
      <c r="G36">
        <f>VLOOKUP(A36,'Main data'!$A$3:$H$89,8,FALSE)</f>
        <v>0</v>
      </c>
      <c r="H36">
        <f t="shared" si="3"/>
        <v>3.3333333E-2</v>
      </c>
    </row>
    <row r="37" spans="1:8" x14ac:dyDescent="0.25">
      <c r="A37" t="s">
        <v>23</v>
      </c>
      <c r="B37">
        <v>0.2</v>
      </c>
      <c r="C37">
        <v>0.995</v>
      </c>
      <c r="D37">
        <v>0.185853659</v>
      </c>
      <c r="E37">
        <f>VLOOKUP(A37,'Main data'!$A$3:$C$89,3,FALSE)</f>
        <v>9.5121950999999996E-2</v>
      </c>
      <c r="F37">
        <f t="shared" si="2"/>
        <v>0</v>
      </c>
      <c r="G37">
        <f>VLOOKUP(A37,'Main data'!$A$3:$H$89,8,FALSE)</f>
        <v>6.2697201017809512E-3</v>
      </c>
      <c r="H37">
        <f t="shared" si="3"/>
        <v>9.0731708000000008E-2</v>
      </c>
    </row>
    <row r="38" spans="1:8" x14ac:dyDescent="0.25">
      <c r="A38" t="s">
        <v>24</v>
      </c>
      <c r="B38">
        <v>0.4</v>
      </c>
      <c r="C38">
        <v>1</v>
      </c>
      <c r="D38">
        <v>0.34057970999999998</v>
      </c>
      <c r="E38">
        <f>VLOOKUP(A38,'Main data'!$A$3:$C$89,3,FALSE)</f>
        <v>0.34927536199999998</v>
      </c>
      <c r="F38">
        <f t="shared" si="2"/>
        <v>1</v>
      </c>
      <c r="G38">
        <f>VLOOKUP(A38,'Main data'!$A$3:$H$89,8,FALSE)</f>
        <v>5.0152102364032003E-2</v>
      </c>
      <c r="H38">
        <f t="shared" si="3"/>
        <v>-8.6956519999999982E-3</v>
      </c>
    </row>
    <row r="39" spans="1:8" x14ac:dyDescent="0.25">
      <c r="A39" t="s">
        <v>25</v>
      </c>
      <c r="B39">
        <v>0.5</v>
      </c>
      <c r="C39">
        <v>1</v>
      </c>
      <c r="D39">
        <v>8.6567164000000002E-2</v>
      </c>
      <c r="E39">
        <f>VLOOKUP(A39,'Main data'!$A$3:$C$89,3,FALSE)</f>
        <v>6.6098081000000003E-2</v>
      </c>
      <c r="F39">
        <f t="shared" si="2"/>
        <v>0</v>
      </c>
      <c r="G39">
        <f>VLOOKUP(A39,'Main data'!$A$3:$H$89,8,FALSE)</f>
        <v>1.0477701822919627E-3</v>
      </c>
      <c r="H39">
        <f t="shared" si="3"/>
        <v>2.0469082999999999E-2</v>
      </c>
    </row>
    <row r="40" spans="1:8" x14ac:dyDescent="0.25">
      <c r="A40" t="s">
        <v>26</v>
      </c>
      <c r="B40">
        <v>0.5</v>
      </c>
      <c r="C40">
        <v>0.92</v>
      </c>
      <c r="D40">
        <v>5.1256281000000001E-2</v>
      </c>
      <c r="E40">
        <f>VLOOKUP(A40,'Main data'!$A$3:$C$89,3,FALSE)</f>
        <v>5.0251256000000001E-2</v>
      </c>
      <c r="F40">
        <f t="shared" si="2"/>
        <v>0</v>
      </c>
      <c r="G40">
        <f>VLOOKUP(A40,'Main data'!$A$3:$H$89,8,FALSE)</f>
        <v>0.11359000886786896</v>
      </c>
      <c r="H40">
        <f t="shared" si="3"/>
        <v>1.0050249999999997E-3</v>
      </c>
    </row>
    <row r="41" spans="1:8" x14ac:dyDescent="0.25">
      <c r="A41" t="s">
        <v>27</v>
      </c>
      <c r="B41">
        <v>0.2</v>
      </c>
      <c r="C41">
        <v>0.97</v>
      </c>
      <c r="D41">
        <v>0.21</v>
      </c>
      <c r="E41">
        <f>VLOOKUP(A41,'Main data'!$A$3:$C$89,3,FALSE)</f>
        <v>0.23</v>
      </c>
      <c r="F41">
        <f t="shared" si="2"/>
        <v>1</v>
      </c>
      <c r="G41">
        <f>VLOOKUP(A41,'Main data'!$A$3:$H$89,8,FALSE)</f>
        <v>2.0833333333303283E-4</v>
      </c>
      <c r="H41">
        <f t="shared" si="3"/>
        <v>-2.0000000000000018E-2</v>
      </c>
    </row>
    <row r="42" spans="1:8" x14ac:dyDescent="0.25">
      <c r="A42" t="s">
        <v>28</v>
      </c>
      <c r="B42">
        <v>0.5</v>
      </c>
      <c r="C42">
        <v>1</v>
      </c>
      <c r="D42">
        <v>7.5333333000000002E-2</v>
      </c>
      <c r="E42">
        <f>VLOOKUP(A42,'Main data'!$A$3:$C$89,3,FALSE)</f>
        <v>7.5555555999999996E-2</v>
      </c>
      <c r="F42">
        <f t="shared" si="2"/>
        <v>1</v>
      </c>
      <c r="G42">
        <f>VLOOKUP(A42,'Main data'!$A$3:$H$89,8,FALSE)</f>
        <v>3.7714285714296469E-4</v>
      </c>
      <c r="H42">
        <f t="shared" si="3"/>
        <v>-2.2222299999999362E-4</v>
      </c>
    </row>
    <row r="43" spans="1:8" x14ac:dyDescent="0.25">
      <c r="A43" t="s">
        <v>29</v>
      </c>
      <c r="B43">
        <v>0.2</v>
      </c>
      <c r="C43">
        <v>0.92</v>
      </c>
      <c r="D43">
        <v>0.14772727299999999</v>
      </c>
      <c r="E43">
        <f>VLOOKUP(A43,'Main data'!$A$3:$C$89,3,FALSE)</f>
        <v>0.17045454500000001</v>
      </c>
      <c r="F43">
        <f t="shared" si="2"/>
        <v>1</v>
      </c>
      <c r="G43">
        <f>VLOOKUP(A43,'Main data'!$A$3:$H$89,8,FALSE)</f>
        <v>0.47227040816326504</v>
      </c>
      <c r="H43">
        <f t="shared" si="3"/>
        <v>-2.2727272000000021E-2</v>
      </c>
    </row>
    <row r="44" spans="1:8" x14ac:dyDescent="0.25">
      <c r="A44" t="s">
        <v>30</v>
      </c>
      <c r="B44">
        <v>0.1</v>
      </c>
      <c r="C44">
        <v>0.93333333299999999</v>
      </c>
      <c r="D44">
        <v>0.63333333300000005</v>
      </c>
      <c r="E44">
        <f>VLOOKUP(A44,'Main data'!$A$3:$C$89,3,FALSE)</f>
        <v>0.16666666699999999</v>
      </c>
      <c r="F44">
        <f t="shared" si="2"/>
        <v>0</v>
      </c>
      <c r="G44">
        <f>VLOOKUP(A44,'Main data'!$A$3:$H$89,8,FALSE)</f>
        <v>2.9239766081901042E-4</v>
      </c>
      <c r="H44">
        <f t="shared" si="3"/>
        <v>0.46666666600000006</v>
      </c>
    </row>
    <row r="45" spans="1:8" x14ac:dyDescent="0.25">
      <c r="A45" t="s">
        <v>31</v>
      </c>
      <c r="B45">
        <v>0.5</v>
      </c>
      <c r="C45">
        <v>1</v>
      </c>
      <c r="D45">
        <v>0.33333333300000001</v>
      </c>
      <c r="E45">
        <f>VLOOKUP(A45,'Main data'!$A$3:$C$89,3,FALSE)</f>
        <v>0.366666667</v>
      </c>
      <c r="F45">
        <f t="shared" si="2"/>
        <v>1</v>
      </c>
      <c r="G45">
        <f>VLOOKUP(A45,'Main data'!$A$3:$H$89,8,FALSE)</f>
        <v>7.4468085106405013E-4</v>
      </c>
      <c r="H45">
        <f t="shared" si="3"/>
        <v>-3.3333333999999992E-2</v>
      </c>
    </row>
    <row r="46" spans="1:8" x14ac:dyDescent="0.25">
      <c r="A46" t="s">
        <v>32</v>
      </c>
      <c r="B46">
        <v>0.5</v>
      </c>
      <c r="C46">
        <v>0.86666666699999995</v>
      </c>
      <c r="D46">
        <v>3.2679738999999999E-2</v>
      </c>
      <c r="E46">
        <f>VLOOKUP(A46,'Main data'!$A$3:$C$89,3,FALSE)</f>
        <v>3.2679738999999999E-2</v>
      </c>
      <c r="F46">
        <f t="shared" si="2"/>
        <v>1</v>
      </c>
      <c r="G46">
        <f>VLOOKUP(A46,'Main data'!$A$3:$H$89,8,FALSE)</f>
        <v>1.3322531280940408E-3</v>
      </c>
      <c r="H46">
        <f t="shared" si="3"/>
        <v>0</v>
      </c>
    </row>
    <row r="47" spans="1:8" x14ac:dyDescent="0.25">
      <c r="A47" t="s">
        <v>33</v>
      </c>
      <c r="B47">
        <v>0.4</v>
      </c>
      <c r="C47">
        <v>0.98544973499999999</v>
      </c>
      <c r="D47">
        <v>0.22750000000000001</v>
      </c>
      <c r="E47">
        <f>VLOOKUP(A47,'Main data'!$A$3:$C$89,3,FALSE)</f>
        <v>0.20749999999999999</v>
      </c>
      <c r="F47">
        <f t="shared" si="2"/>
        <v>0</v>
      </c>
      <c r="G47">
        <f>VLOOKUP(A47,'Main data'!$A$3:$H$89,8,FALSE)</f>
        <v>0.17029220779220799</v>
      </c>
      <c r="H47">
        <f t="shared" si="3"/>
        <v>2.0000000000000018E-2</v>
      </c>
    </row>
    <row r="48" spans="1:8" x14ac:dyDescent="0.25">
      <c r="A48" t="s">
        <v>34</v>
      </c>
      <c r="B48">
        <v>0.1</v>
      </c>
      <c r="C48">
        <v>0.71277777799999997</v>
      </c>
      <c r="D48">
        <v>0.32284382299999997</v>
      </c>
      <c r="E48">
        <f>VLOOKUP(A48,'Main data'!$A$3:$C$89,3,FALSE)</f>
        <v>0.27156177199999998</v>
      </c>
      <c r="F48">
        <f t="shared" si="2"/>
        <v>0</v>
      </c>
      <c r="G48">
        <f>VLOOKUP(A48,'Main data'!$A$3:$H$89,8,FALSE)</f>
        <v>0.15360233258088796</v>
      </c>
      <c r="H48">
        <f t="shared" si="3"/>
        <v>5.1282050999999995E-2</v>
      </c>
    </row>
    <row r="49" spans="1:8" x14ac:dyDescent="0.25">
      <c r="A49" t="s">
        <v>35</v>
      </c>
      <c r="B49">
        <v>0.4</v>
      </c>
      <c r="C49">
        <v>0.986486486</v>
      </c>
      <c r="D49">
        <v>5.5464926999999997E-2</v>
      </c>
      <c r="E49">
        <f>VLOOKUP(A49,'Main data'!$A$3:$C$89,3,FALSE)</f>
        <v>6.0358890999999998E-2</v>
      </c>
      <c r="F49">
        <f t="shared" si="2"/>
        <v>1</v>
      </c>
      <c r="G49">
        <f>VLOOKUP(A49,'Main data'!$A$3:$H$89,8,FALSE)</f>
        <v>2.8700677474510217E-3</v>
      </c>
      <c r="H49">
        <f t="shared" si="3"/>
        <v>-4.8939640000000006E-3</v>
      </c>
    </row>
    <row r="50" spans="1:8" x14ac:dyDescent="0.25">
      <c r="A50" t="s">
        <v>36</v>
      </c>
      <c r="B50">
        <v>0.2</v>
      </c>
      <c r="C50">
        <v>0.64857142899999998</v>
      </c>
      <c r="D50">
        <v>0.26500000000000001</v>
      </c>
      <c r="E50">
        <f>VLOOKUP(A50,'Main data'!$A$3:$C$89,3,FALSE)</f>
        <v>0.23166666699999999</v>
      </c>
      <c r="F50">
        <f t="shared" si="2"/>
        <v>0</v>
      </c>
      <c r="G50">
        <f>VLOOKUP(A50,'Main data'!$A$3:$H$89,8,FALSE)</f>
        <v>0.15117009132420101</v>
      </c>
      <c r="H50">
        <f t="shared" si="3"/>
        <v>3.3333333000000021E-2</v>
      </c>
    </row>
    <row r="51" spans="1:8" x14ac:dyDescent="0.25">
      <c r="A51" t="s">
        <v>37</v>
      </c>
      <c r="B51">
        <v>0.4</v>
      </c>
      <c r="C51">
        <v>0.99259259300000002</v>
      </c>
      <c r="D51">
        <v>0.28000000000000003</v>
      </c>
      <c r="E51">
        <f>VLOOKUP(A51,'Main data'!$A$3:$C$89,3,FALSE)</f>
        <v>0.28999999999999998</v>
      </c>
      <c r="F51">
        <f t="shared" si="2"/>
        <v>1</v>
      </c>
      <c r="G51">
        <f>VLOOKUP(A51,'Main data'!$A$3:$H$89,8,FALSE)</f>
        <v>0.17029220779220799</v>
      </c>
      <c r="H51">
        <f t="shared" si="3"/>
        <v>-9.9999999999999534E-3</v>
      </c>
    </row>
    <row r="52" spans="1:8" x14ac:dyDescent="0.25">
      <c r="A52" t="s">
        <v>2</v>
      </c>
      <c r="B52">
        <v>0.5</v>
      </c>
      <c r="C52">
        <v>0.99545454499999997</v>
      </c>
      <c r="D52">
        <v>0.67121212100000005</v>
      </c>
      <c r="E52">
        <f>VLOOKUP(A52,'Main data'!$A$3:$C$89,3,FALSE)</f>
        <v>0.64494949499999998</v>
      </c>
      <c r="F52">
        <f t="shared" si="2"/>
        <v>0</v>
      </c>
      <c r="G52">
        <f>VLOOKUP(A52,'Main data'!$A$3:$H$89,8,FALSE)</f>
        <v>1.8767755681819986E-3</v>
      </c>
      <c r="H52">
        <f t="shared" si="3"/>
        <v>2.6262626000000067E-2</v>
      </c>
    </row>
    <row r="53" spans="1:8" x14ac:dyDescent="0.25">
      <c r="A53" t="s">
        <v>0</v>
      </c>
      <c r="B53">
        <v>0.5</v>
      </c>
      <c r="C53">
        <v>0.93333333299999999</v>
      </c>
      <c r="D53">
        <v>8.8888890000000005E-3</v>
      </c>
      <c r="E53">
        <f>VLOOKUP(A53,'Main data'!$A$3:$C$89,3,FALSE)</f>
        <v>3.333333E-3</v>
      </c>
      <c r="F53">
        <f t="shared" si="2"/>
        <v>0</v>
      </c>
      <c r="G53">
        <f>VLOOKUP(A53,'Main data'!$A$3:$H$89,8,FALSE)</f>
        <v>3.3602150538047937E-5</v>
      </c>
      <c r="H53">
        <f t="shared" si="3"/>
        <v>5.5555560000000006E-3</v>
      </c>
    </row>
    <row r="54" spans="1:8" x14ac:dyDescent="0.25">
      <c r="A54" t="s">
        <v>38</v>
      </c>
      <c r="B54">
        <v>0.5</v>
      </c>
      <c r="C54">
        <v>0.92</v>
      </c>
      <c r="D54">
        <v>0.29965156799999998</v>
      </c>
      <c r="E54">
        <f>VLOOKUP(A54,'Main data'!$A$3:$C$89,3,FALSE)</f>
        <v>0.232288037</v>
      </c>
      <c r="F54">
        <f t="shared" si="2"/>
        <v>0</v>
      </c>
      <c r="G54">
        <f>VLOOKUP(A54,'Main data'!$A$3:$H$89,8,FALSE)</f>
        <v>4.837636412030899E-2</v>
      </c>
      <c r="H54">
        <f t="shared" si="3"/>
        <v>6.7363530999999977E-2</v>
      </c>
    </row>
    <row r="55" spans="1:8" x14ac:dyDescent="0.25">
      <c r="A55" t="s">
        <v>39</v>
      </c>
      <c r="B55">
        <v>0.5</v>
      </c>
      <c r="C55">
        <v>0.91</v>
      </c>
      <c r="D55">
        <v>0.20632133499999999</v>
      </c>
      <c r="E55">
        <f>VLOOKUP(A55,'Main data'!$A$3:$C$89,3,FALSE)</f>
        <v>9.5697981000000001E-2</v>
      </c>
      <c r="F55">
        <f t="shared" si="2"/>
        <v>0</v>
      </c>
      <c r="G55">
        <f>VLOOKUP(A55,'Main data'!$A$3:$H$89,8,FALSE)</f>
        <v>7.2645984635405947E-2</v>
      </c>
      <c r="H55">
        <f t="shared" si="3"/>
        <v>0.11062335399999999</v>
      </c>
    </row>
    <row r="56" spans="1:8" x14ac:dyDescent="0.25">
      <c r="A56" t="s">
        <v>40</v>
      </c>
      <c r="B56">
        <v>0.1</v>
      </c>
      <c r="C56">
        <v>0.81333333299999999</v>
      </c>
      <c r="D56">
        <v>0.248688353</v>
      </c>
      <c r="E56">
        <f>VLOOKUP(A56,'Main data'!$A$3:$C$89,3,FALSE)</f>
        <v>0.16894018899999999</v>
      </c>
      <c r="F56">
        <f t="shared" si="2"/>
        <v>0</v>
      </c>
      <c r="G56">
        <f>VLOOKUP(A56,'Main data'!$A$3:$H$89,8,FALSE)</f>
        <v>0.214945054945055</v>
      </c>
      <c r="H56">
        <f t="shared" si="3"/>
        <v>7.974816400000001E-2</v>
      </c>
    </row>
    <row r="57" spans="1:8" x14ac:dyDescent="0.25">
      <c r="A57" t="s">
        <v>41</v>
      </c>
      <c r="B57">
        <v>0.5</v>
      </c>
      <c r="C57">
        <v>0.85</v>
      </c>
      <c r="D57">
        <v>0.130191693</v>
      </c>
      <c r="E57">
        <f>VLOOKUP(A57,'Main data'!$A$3:$C$89,3,FALSE)</f>
        <v>0.16533546299999999</v>
      </c>
      <c r="F57">
        <f t="shared" si="2"/>
        <v>1</v>
      </c>
      <c r="G57">
        <f>VLOOKUP(A57,'Main data'!$A$3:$H$89,8,FALSE)</f>
        <v>1.7501497454328052E-2</v>
      </c>
      <c r="H57">
        <f t="shared" si="3"/>
        <v>-3.5143769999999991E-2</v>
      </c>
    </row>
    <row r="58" spans="1:8" x14ac:dyDescent="0.25">
      <c r="A58" t="s">
        <v>63</v>
      </c>
      <c r="B58">
        <v>0.5</v>
      </c>
      <c r="C58">
        <v>0.85</v>
      </c>
      <c r="D58">
        <v>0.28951747100000003</v>
      </c>
      <c r="E58">
        <f>VLOOKUP(A58,'Main data'!$A$3:$C$89,3,FALSE)</f>
        <v>0.27454242899999998</v>
      </c>
      <c r="F58">
        <f t="shared" si="2"/>
        <v>0</v>
      </c>
      <c r="G58">
        <f>VLOOKUP(A58,'Main data'!$A$3:$H$89,8,FALSE)</f>
        <v>0.23577179664136205</v>
      </c>
      <c r="H58">
        <f t="shared" si="3"/>
        <v>1.4975042000000049E-2</v>
      </c>
    </row>
    <row r="59" spans="1:8" x14ac:dyDescent="0.25">
      <c r="A59" t="s">
        <v>64</v>
      </c>
      <c r="B59">
        <v>0.5</v>
      </c>
      <c r="C59">
        <v>0.999</v>
      </c>
      <c r="D59">
        <v>0</v>
      </c>
      <c r="E59">
        <f>VLOOKUP(A59,'Main data'!$A$3:$C$89,3,FALSE)</f>
        <v>0</v>
      </c>
      <c r="F59">
        <f t="shared" si="2"/>
        <v>1</v>
      </c>
      <c r="G59">
        <f>VLOOKUP(A59,'Main data'!$A$3:$H$89,8,FALSE)</f>
        <v>0.34385156250000004</v>
      </c>
      <c r="H59">
        <f t="shared" si="3"/>
        <v>0</v>
      </c>
    </row>
    <row r="60" spans="1:8" x14ac:dyDescent="0.25">
      <c r="A60" t="s">
        <v>65</v>
      </c>
      <c r="B60">
        <v>0.4</v>
      </c>
      <c r="C60">
        <v>0.99888888899999995</v>
      </c>
      <c r="D60">
        <v>0.26772752700000002</v>
      </c>
      <c r="E60">
        <f>VLOOKUP(A60,'Main data'!$A$3:$C$89,3,FALSE)</f>
        <v>0.27247347900000002</v>
      </c>
      <c r="F60">
        <f t="shared" si="2"/>
        <v>1</v>
      </c>
      <c r="G60">
        <f>VLOOKUP(A60,'Main data'!$A$3:$H$89,8,FALSE)</f>
        <v>0.26244993158794006</v>
      </c>
      <c r="H60">
        <f t="shared" si="3"/>
        <v>-4.7459519999999977E-3</v>
      </c>
    </row>
    <row r="61" spans="1:8" x14ac:dyDescent="0.25">
      <c r="A61" t="s">
        <v>66</v>
      </c>
      <c r="B61">
        <v>0.4</v>
      </c>
      <c r="C61">
        <v>1</v>
      </c>
      <c r="D61">
        <v>0.36487995499999998</v>
      </c>
      <c r="E61">
        <f>VLOOKUP(A61,'Main data'!$A$3:$C$89,3,FALSE)</f>
        <v>0.36599664999999998</v>
      </c>
      <c r="F61">
        <f t="shared" si="2"/>
        <v>1</v>
      </c>
      <c r="G61">
        <f>VLOOKUP(A61,'Main data'!$A$3:$H$89,8,FALSE)</f>
        <v>0.31764676690983096</v>
      </c>
      <c r="H61">
        <f t="shared" si="3"/>
        <v>-1.1166950000000009E-3</v>
      </c>
    </row>
    <row r="62" spans="1:8" x14ac:dyDescent="0.25">
      <c r="A62" t="s">
        <v>67</v>
      </c>
      <c r="B62">
        <v>0.5</v>
      </c>
      <c r="C62">
        <v>1</v>
      </c>
      <c r="D62">
        <v>9.5756561000000004E-2</v>
      </c>
      <c r="E62">
        <f>VLOOKUP(A62,'Main data'!$A$3:$C$89,3,FALSE)</f>
        <v>0.108319375</v>
      </c>
      <c r="F62">
        <f t="shared" si="2"/>
        <v>1</v>
      </c>
      <c r="G62">
        <f>VLOOKUP(A62,'Main data'!$A$3:$H$89,8,FALSE)</f>
        <v>0.28165540644325804</v>
      </c>
      <c r="H62">
        <f t="shared" si="3"/>
        <v>-1.2562813999999992E-2</v>
      </c>
    </row>
    <row r="63" spans="1:8" x14ac:dyDescent="0.25">
      <c r="A63" t="s">
        <v>69</v>
      </c>
      <c r="B63">
        <v>0.5</v>
      </c>
      <c r="C63">
        <v>0.99354838700000003</v>
      </c>
      <c r="D63">
        <v>0.63311688300000002</v>
      </c>
      <c r="E63">
        <f>VLOOKUP(A63,'Main data'!$A$3:$C$89,3,FALSE)</f>
        <v>0.62337662299999996</v>
      </c>
      <c r="F63">
        <f t="shared" si="2"/>
        <v>0</v>
      </c>
      <c r="G63">
        <f>VLOOKUP(A63,'Main data'!$A$3:$H$89,8,FALSE)</f>
        <v>9.0586159700600799E-4</v>
      </c>
      <c r="H63">
        <f t="shared" si="3"/>
        <v>9.7402600000000561E-3</v>
      </c>
    </row>
    <row r="64" spans="1:8" x14ac:dyDescent="0.25">
      <c r="A64" t="s">
        <v>70</v>
      </c>
      <c r="B64">
        <v>0.2</v>
      </c>
      <c r="C64">
        <v>0.998</v>
      </c>
      <c r="D64">
        <v>0.36159999999999998</v>
      </c>
      <c r="E64">
        <f>VLOOKUP(A64,'Main data'!$A$3:$C$89,3,FALSE)</f>
        <v>0.20799999999999999</v>
      </c>
      <c r="F64">
        <f t="shared" si="2"/>
        <v>0</v>
      </c>
      <c r="G64">
        <f>VLOOKUP(A64,'Main data'!$A$3:$H$89,8,FALSE)</f>
        <v>9.3055555555598968E-4</v>
      </c>
      <c r="H64">
        <f t="shared" si="3"/>
        <v>0.15359999999999999</v>
      </c>
    </row>
    <row r="65" spans="1:8" x14ac:dyDescent="0.25">
      <c r="A65" t="s">
        <v>71</v>
      </c>
      <c r="B65">
        <v>0.5</v>
      </c>
      <c r="C65">
        <v>0.375</v>
      </c>
      <c r="D65">
        <v>0.21491228100000001</v>
      </c>
      <c r="E65">
        <f>VLOOKUP(A65,'Main data'!$A$3:$C$89,3,FALSE)</f>
        <v>0.22807017500000001</v>
      </c>
      <c r="F65">
        <f t="shared" si="2"/>
        <v>1</v>
      </c>
      <c r="G65">
        <f>VLOOKUP(A65,'Main data'!$A$3:$H$89,8,FALSE)</f>
        <v>1.4817608707395902E-4</v>
      </c>
      <c r="H65">
        <f t="shared" si="3"/>
        <v>-1.3157894000000003E-2</v>
      </c>
    </row>
    <row r="66" spans="1:8" x14ac:dyDescent="0.25">
      <c r="A66" t="s">
        <v>72</v>
      </c>
      <c r="B66">
        <v>0.2</v>
      </c>
      <c r="C66">
        <v>0.33928571400000002</v>
      </c>
      <c r="D66">
        <v>0.17692307700000001</v>
      </c>
      <c r="E66">
        <f>VLOOKUP(A66,'Main data'!$A$3:$C$89,3,FALSE)</f>
        <v>0.16153846199999999</v>
      </c>
      <c r="F66">
        <f t="shared" ref="F66:F83" si="4">IF(D66&lt;=E66,1,0)</f>
        <v>0</v>
      </c>
      <c r="G66">
        <f>VLOOKUP(A66,'Main data'!$A$3:$H$89,8,FALSE)</f>
        <v>3.5266430152094963E-2</v>
      </c>
      <c r="H66">
        <f t="shared" ref="H66:H83" si="5">D66-E66</f>
        <v>1.5384615000000018E-2</v>
      </c>
    </row>
    <row r="67" spans="1:8" x14ac:dyDescent="0.25">
      <c r="A67" t="s">
        <v>73</v>
      </c>
      <c r="B67">
        <v>0.5</v>
      </c>
      <c r="C67">
        <v>1</v>
      </c>
      <c r="D67">
        <v>0.62</v>
      </c>
      <c r="E67">
        <f>VLOOKUP(A67,'Main data'!$A$3:$C$89,3,FALSE)</f>
        <v>0.61636363599999999</v>
      </c>
      <c r="F67">
        <f t="shared" si="4"/>
        <v>0</v>
      </c>
      <c r="G67">
        <f>VLOOKUP(A67,'Main data'!$A$3:$H$89,8,FALSE)</f>
        <v>5.0551786152209788E-3</v>
      </c>
      <c r="H67">
        <f t="shared" si="5"/>
        <v>3.636364000000003E-3</v>
      </c>
    </row>
    <row r="68" spans="1:8" x14ac:dyDescent="0.25">
      <c r="A68" t="s">
        <v>74</v>
      </c>
      <c r="B68">
        <v>0.5</v>
      </c>
      <c r="C68">
        <v>1</v>
      </c>
      <c r="D68">
        <v>0.22086513999999999</v>
      </c>
      <c r="E68">
        <f>VLOOKUP(A68,'Main data'!$A$3:$C$89,3,FALSE)</f>
        <v>0.20966921099999999</v>
      </c>
      <c r="F68">
        <f t="shared" si="4"/>
        <v>0</v>
      </c>
      <c r="G68">
        <f>VLOOKUP(A68,'Main data'!$A$3:$H$89,8,FALSE)</f>
        <v>1.4579548472775983E-2</v>
      </c>
      <c r="H68">
        <f t="shared" si="5"/>
        <v>1.1195928999999993E-2</v>
      </c>
    </row>
    <row r="69" spans="1:8" x14ac:dyDescent="0.25">
      <c r="A69" t="s">
        <v>75</v>
      </c>
      <c r="B69">
        <v>0.5</v>
      </c>
      <c r="C69">
        <v>1</v>
      </c>
      <c r="D69">
        <v>0.154198473</v>
      </c>
      <c r="E69">
        <f>VLOOKUP(A69,'Main data'!$A$3:$C$89,3,FALSE)</f>
        <v>0.13536895700000001</v>
      </c>
      <c r="F69">
        <f t="shared" si="4"/>
        <v>0</v>
      </c>
      <c r="G69">
        <f>VLOOKUP(A69,'Main data'!$A$3:$H$89,8,FALSE)</f>
        <v>1.4215139442230962E-2</v>
      </c>
      <c r="H69">
        <f t="shared" si="5"/>
        <v>1.8829515999999991E-2</v>
      </c>
    </row>
    <row r="70" spans="1:8" x14ac:dyDescent="0.25">
      <c r="A70" t="s">
        <v>76</v>
      </c>
      <c r="B70">
        <v>0.5</v>
      </c>
      <c r="C70">
        <v>1</v>
      </c>
      <c r="D70">
        <v>0.30256410299999997</v>
      </c>
      <c r="E70">
        <f>VLOOKUP(A70,'Main data'!$A$3:$C$89,3,FALSE)</f>
        <v>0.256410256</v>
      </c>
      <c r="F70">
        <f t="shared" si="4"/>
        <v>0</v>
      </c>
      <c r="G70">
        <f>VLOOKUP(A70,'Main data'!$A$3:$H$89,8,FALSE)</f>
        <v>6.4102564103052373E-5</v>
      </c>
      <c r="H70">
        <f t="shared" si="5"/>
        <v>4.615384699999997E-2</v>
      </c>
    </row>
    <row r="71" spans="1:8" x14ac:dyDescent="0.25">
      <c r="A71" t="s">
        <v>77</v>
      </c>
      <c r="B71">
        <v>0.3</v>
      </c>
      <c r="C71">
        <v>0.994871795</v>
      </c>
      <c r="D71">
        <v>0.243589744</v>
      </c>
      <c r="E71">
        <f>VLOOKUP(A71,'Main data'!$A$3:$C$89,3,FALSE)</f>
        <v>0.24615384600000001</v>
      </c>
      <c r="F71">
        <f t="shared" si="4"/>
        <v>1</v>
      </c>
      <c r="G71">
        <f>VLOOKUP(A71,'Main data'!$A$3:$H$89,8,FALSE)</f>
        <v>2.1367521367499087E-4</v>
      </c>
      <c r="H71">
        <f t="shared" si="5"/>
        <v>-2.5641020000000125E-3</v>
      </c>
    </row>
    <row r="72" spans="1:8" x14ac:dyDescent="0.25">
      <c r="A72" t="s">
        <v>78</v>
      </c>
      <c r="B72">
        <v>0.5</v>
      </c>
      <c r="C72">
        <v>1</v>
      </c>
      <c r="D72">
        <v>0.256410256</v>
      </c>
      <c r="E72">
        <f>VLOOKUP(A72,'Main data'!$A$3:$C$89,3,FALSE)</f>
        <v>0.24615384600000001</v>
      </c>
      <c r="F72">
        <f t="shared" si="4"/>
        <v>0</v>
      </c>
      <c r="G72">
        <f>VLOOKUP(A72,'Main data'!$A$3:$H$89,8,FALSE)</f>
        <v>2.0940170940197955E-4</v>
      </c>
      <c r="H72">
        <f t="shared" si="5"/>
        <v>1.0256409999999994E-2</v>
      </c>
    </row>
    <row r="73" spans="1:8" x14ac:dyDescent="0.25">
      <c r="A73" t="s">
        <v>79</v>
      </c>
      <c r="B73">
        <v>0.2</v>
      </c>
      <c r="C73">
        <v>0.95384615399999995</v>
      </c>
      <c r="D73">
        <v>0.4375</v>
      </c>
      <c r="E73">
        <f>VLOOKUP(A73,'Main data'!$A$3:$C$89,3,FALSE)</f>
        <v>0.46875</v>
      </c>
      <c r="F73">
        <f t="shared" si="4"/>
        <v>1</v>
      </c>
      <c r="G73">
        <f>VLOOKUP(A73,'Main data'!$A$3:$H$89,8,FALSE)</f>
        <v>4.57763671875E-4</v>
      </c>
      <c r="H73">
        <f t="shared" si="5"/>
        <v>-3.125E-2</v>
      </c>
    </row>
    <row r="74" spans="1:8" x14ac:dyDescent="0.25">
      <c r="A74" t="s">
        <v>80</v>
      </c>
      <c r="B74">
        <v>0.5</v>
      </c>
      <c r="C74">
        <v>0.143915344</v>
      </c>
      <c r="D74">
        <v>0.248447205</v>
      </c>
      <c r="E74">
        <f>VLOOKUP(A74,'Main data'!$A$3:$C$89,3,FALSE)</f>
        <v>0.25776397499999998</v>
      </c>
      <c r="F74">
        <f t="shared" si="4"/>
        <v>1</v>
      </c>
      <c r="G74">
        <f>VLOOKUP(A74,'Main data'!$A$3:$H$89,8,FALSE)</f>
        <v>0.68133981832971802</v>
      </c>
      <c r="H74">
        <f t="shared" si="5"/>
        <v>-9.3167699999999742E-3</v>
      </c>
    </row>
    <row r="75" spans="1:8" x14ac:dyDescent="0.25">
      <c r="A75" t="s">
        <v>81</v>
      </c>
      <c r="B75">
        <v>0.2</v>
      </c>
      <c r="C75">
        <v>0.99696969700000004</v>
      </c>
      <c r="D75">
        <v>0.443765621</v>
      </c>
      <c r="E75">
        <f>VLOOKUP(A75,'Main data'!$A$3:$C$89,3,FALSE)</f>
        <v>0.43793390700000001</v>
      </c>
      <c r="F75">
        <f t="shared" si="4"/>
        <v>0</v>
      </c>
      <c r="G75">
        <f>VLOOKUP(A75,'Main data'!$A$3:$H$89,8,FALSE)</f>
        <v>2.2093070514119795E-3</v>
      </c>
      <c r="H75">
        <f t="shared" si="5"/>
        <v>5.8317139999999879E-3</v>
      </c>
    </row>
    <row r="76" spans="1:8" x14ac:dyDescent="0.25">
      <c r="A76" t="s">
        <v>82</v>
      </c>
      <c r="B76">
        <v>0.2</v>
      </c>
      <c r="C76">
        <v>0.99506172800000003</v>
      </c>
      <c r="D76">
        <v>0.43206820699999998</v>
      </c>
      <c r="E76">
        <f>VLOOKUP(A76,'Main data'!$A$3:$C$89,3,FALSE)</f>
        <v>0.40594059399999999</v>
      </c>
      <c r="F76">
        <f t="shared" si="4"/>
        <v>0</v>
      </c>
      <c r="G76">
        <f>VLOOKUP(A76,'Main data'!$A$3:$H$89,8,FALSE)</f>
        <v>4.7683310841040161E-5</v>
      </c>
      <c r="H76">
        <f t="shared" si="5"/>
        <v>2.6127612999999994E-2</v>
      </c>
    </row>
    <row r="77" spans="1:8" x14ac:dyDescent="0.25">
      <c r="A77" t="s">
        <v>83</v>
      </c>
      <c r="B77">
        <v>0.3</v>
      </c>
      <c r="C77">
        <v>0.99357126500000004</v>
      </c>
      <c r="D77">
        <v>0.41119791700000002</v>
      </c>
      <c r="E77">
        <f>VLOOKUP(A77,'Main data'!$A$3:$C$89,3,FALSE)</f>
        <v>0.3515625</v>
      </c>
      <c r="F77">
        <f t="shared" si="4"/>
        <v>0</v>
      </c>
      <c r="G77">
        <f>VLOOKUP(A77,'Main data'!$A$3:$H$89,8,FALSE)</f>
        <v>6.3248116683120026E-3</v>
      </c>
      <c r="H77">
        <f t="shared" si="5"/>
        <v>5.9635417000000024E-2</v>
      </c>
    </row>
    <row r="78" spans="1:8" x14ac:dyDescent="0.25">
      <c r="A78" t="s">
        <v>84</v>
      </c>
      <c r="B78">
        <v>0.5</v>
      </c>
      <c r="C78">
        <v>1</v>
      </c>
      <c r="D78">
        <v>0.34169279000000002</v>
      </c>
      <c r="E78">
        <f>VLOOKUP(A78,'Main data'!$A$3:$C$89,3,FALSE)</f>
        <v>0.35109717899999998</v>
      </c>
      <c r="F78">
        <f t="shared" si="4"/>
        <v>1</v>
      </c>
      <c r="G78">
        <f>VLOOKUP(A78,'Main data'!$A$3:$H$89,8,FALSE)</f>
        <v>3.2330673214697736E-4</v>
      </c>
      <c r="H78">
        <f t="shared" si="5"/>
        <v>-9.4043889999999575E-3</v>
      </c>
    </row>
    <row r="79" spans="1:8" x14ac:dyDescent="0.25">
      <c r="A79" t="s">
        <v>8</v>
      </c>
      <c r="B79">
        <v>0.1</v>
      </c>
      <c r="C79">
        <v>0.99733333300000004</v>
      </c>
      <c r="D79">
        <v>0.6</v>
      </c>
      <c r="E79">
        <f>VLOOKUP(A79,'Main data'!$A$3:$C$89,3,FALSE)</f>
        <v>0.60266666700000004</v>
      </c>
      <c r="F79">
        <f t="shared" si="4"/>
        <v>1</v>
      </c>
      <c r="G79">
        <f>VLOOKUP(A79,'Main data'!$A$3:$H$89,8,FALSE)</f>
        <v>0.77506296296296306</v>
      </c>
      <c r="H79">
        <f t="shared" si="5"/>
        <v>-2.666667000000067E-3</v>
      </c>
    </row>
    <row r="80" spans="1:8" x14ac:dyDescent="0.25">
      <c r="A80" t="s">
        <v>111</v>
      </c>
      <c r="B80">
        <v>0.5</v>
      </c>
      <c r="C80">
        <v>0.997777778</v>
      </c>
      <c r="D80">
        <v>0.30109890099999997</v>
      </c>
      <c r="E80">
        <f>VLOOKUP(A80,'Main data'!$A$3:$C$89,3,FALSE)</f>
        <v>0.30989011</v>
      </c>
      <c r="F80">
        <f t="shared" si="4"/>
        <v>1</v>
      </c>
      <c r="G80">
        <f>VLOOKUP(A80,'Main data'!$A$3:$H$89,8,FALSE)</f>
        <v>3.3000000000005247E-4</v>
      </c>
      <c r="H80">
        <f t="shared" si="5"/>
        <v>-8.791209000000022E-3</v>
      </c>
    </row>
    <row r="81" spans="1:8" x14ac:dyDescent="0.25">
      <c r="A81" t="s">
        <v>112</v>
      </c>
      <c r="B81">
        <v>0.5</v>
      </c>
      <c r="C81">
        <v>0.97333333300000002</v>
      </c>
      <c r="D81">
        <v>0.53038673999999997</v>
      </c>
      <c r="E81">
        <f>VLOOKUP(A81,'Main data'!$A$3:$C$89,3,FALSE)</f>
        <v>0.53591160199999999</v>
      </c>
      <c r="F81">
        <f t="shared" si="4"/>
        <v>1</v>
      </c>
      <c r="G81">
        <f>VLOOKUP(A81,'Main data'!$A$3:$H$89,8,FALSE)</f>
        <v>5.1799999999999957E-2</v>
      </c>
      <c r="H81">
        <f t="shared" si="5"/>
        <v>-5.5248620000000193E-3</v>
      </c>
    </row>
    <row r="82" spans="1:8" x14ac:dyDescent="0.25">
      <c r="A82" t="s">
        <v>113</v>
      </c>
      <c r="B82">
        <v>0.5</v>
      </c>
      <c r="C82">
        <v>0.98666666700000005</v>
      </c>
      <c r="D82">
        <v>0.34254143599999998</v>
      </c>
      <c r="E82">
        <f>VLOOKUP(A82,'Main data'!$A$3:$C$89,3,FALSE)</f>
        <v>0.33701657499999998</v>
      </c>
      <c r="F82">
        <f t="shared" si="4"/>
        <v>0</v>
      </c>
      <c r="G82">
        <f>VLOOKUP(A82,'Main data'!$A$3:$H$89,8,FALSE)</f>
        <v>5.1761999999999975E-2</v>
      </c>
      <c r="H82">
        <f t="shared" si="5"/>
        <v>5.524860999999992E-3</v>
      </c>
    </row>
    <row r="83" spans="1:8" x14ac:dyDescent="0.25">
      <c r="A83" t="s">
        <v>85</v>
      </c>
      <c r="B83">
        <v>0.4</v>
      </c>
      <c r="C83">
        <v>0.99888888899999995</v>
      </c>
      <c r="D83">
        <v>0.34561697400000002</v>
      </c>
      <c r="E83">
        <f>VLOOKUP(A83,'Main data'!$A$3:$C$89,3,FALSE)</f>
        <v>0.34170854299999998</v>
      </c>
      <c r="F83">
        <f t="shared" si="4"/>
        <v>0</v>
      </c>
      <c r="G83">
        <f>VLOOKUP(A83,'Main data'!$A$3:$H$89,8,FALSE)</f>
        <v>0.25602061577943702</v>
      </c>
      <c r="H83">
        <f t="shared" si="5"/>
        <v>3.9084310000000455E-3</v>
      </c>
    </row>
  </sheetData>
  <autoFilter ref="A1:H8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I6"/>
    </sheetView>
  </sheetViews>
  <sheetFormatPr defaultRowHeight="15" x14ac:dyDescent="0.25"/>
  <cols>
    <col min="1" max="1" width="47.28515625" customWidth="1"/>
    <col min="2" max="2" width="15" bestFit="1" customWidth="1"/>
  </cols>
  <sheetData>
    <row r="1" spans="1:13" x14ac:dyDescent="0.25">
      <c r="A1" t="s">
        <v>237</v>
      </c>
    </row>
    <row r="2" spans="1:13" x14ac:dyDescent="0.25">
      <c r="A2" s="56" t="s">
        <v>119</v>
      </c>
      <c r="B2" s="56" t="s">
        <v>118</v>
      </c>
      <c r="C2" s="56" t="s">
        <v>225</v>
      </c>
      <c r="D2" s="56" t="s">
        <v>234</v>
      </c>
      <c r="E2" s="56" t="s">
        <v>227</v>
      </c>
      <c r="F2" s="56" t="s">
        <v>228</v>
      </c>
      <c r="G2" s="56" t="s">
        <v>229</v>
      </c>
      <c r="H2" s="56" t="s">
        <v>230</v>
      </c>
      <c r="I2" s="56" t="s">
        <v>231</v>
      </c>
      <c r="K2" s="77" t="s">
        <v>238</v>
      </c>
      <c r="L2" s="77"/>
      <c r="M2" s="77"/>
    </row>
    <row r="3" spans="1:13" x14ac:dyDescent="0.25">
      <c r="A3" s="78" t="s">
        <v>235</v>
      </c>
      <c r="B3" s="79">
        <v>0.498</v>
      </c>
      <c r="C3" s="56" t="s">
        <v>232</v>
      </c>
      <c r="D3" s="57">
        <v>0.87244898000000004</v>
      </c>
      <c r="E3" s="57">
        <v>0.903061224</v>
      </c>
      <c r="F3" s="57">
        <v>0.903061224</v>
      </c>
      <c r="G3" s="57">
        <v>0.903061224</v>
      </c>
      <c r="H3" s="57">
        <v>0.88775510199999996</v>
      </c>
      <c r="I3" s="57">
        <v>0.87244898000000004</v>
      </c>
    </row>
    <row r="4" spans="1:13" x14ac:dyDescent="0.25">
      <c r="A4" s="78"/>
      <c r="B4" s="80"/>
      <c r="C4" s="56" t="s">
        <v>233</v>
      </c>
      <c r="D4" s="57">
        <v>5.6742442999999998</v>
      </c>
      <c r="E4" s="57">
        <v>143.8500449</v>
      </c>
      <c r="F4" s="57">
        <v>174.97996800000001</v>
      </c>
      <c r="G4" s="57">
        <v>57.408952079999999</v>
      </c>
      <c r="H4" s="57">
        <v>71.92502245</v>
      </c>
      <c r="I4" s="57">
        <v>33.201134209999999</v>
      </c>
      <c r="K4">
        <f>E4/G4</f>
        <v>2.5057075541031195</v>
      </c>
      <c r="L4">
        <f>F4/G4</f>
        <v>3.0479561402926065</v>
      </c>
      <c r="M4">
        <f>H4/I4</f>
        <v>2.1663423302067968</v>
      </c>
    </row>
    <row r="5" spans="1:13" x14ac:dyDescent="0.25">
      <c r="A5" s="78" t="s">
        <v>236</v>
      </c>
      <c r="B5" s="79">
        <v>0.9113</v>
      </c>
      <c r="C5" s="56" t="s">
        <v>232</v>
      </c>
      <c r="D5" s="57">
        <v>0.64</v>
      </c>
      <c r="E5" s="57">
        <v>0.86</v>
      </c>
      <c r="F5" s="57">
        <v>0.86</v>
      </c>
      <c r="G5" s="57">
        <v>0.86</v>
      </c>
      <c r="H5" s="57">
        <v>0.73</v>
      </c>
      <c r="I5" s="57">
        <v>0.77</v>
      </c>
    </row>
    <row r="6" spans="1:13" x14ac:dyDescent="0.25">
      <c r="A6" s="78"/>
      <c r="B6" s="80"/>
      <c r="C6" s="56" t="s">
        <v>233</v>
      </c>
      <c r="D6" s="57">
        <v>17.62055449</v>
      </c>
      <c r="E6" s="57">
        <v>1394.8347269999999</v>
      </c>
      <c r="F6" s="57">
        <v>117.2277208</v>
      </c>
      <c r="G6" s="57">
        <v>28.75847061</v>
      </c>
      <c r="H6" s="57">
        <v>697.4173634</v>
      </c>
      <c r="I6" s="57">
        <v>14.95113491</v>
      </c>
      <c r="K6">
        <f>E6/G6</f>
        <v>48.501700452561025</v>
      </c>
      <c r="L6">
        <f>F6/G6</f>
        <v>4.0762849453905643</v>
      </c>
      <c r="M6">
        <f>H6/I6</f>
        <v>46.646449757706051</v>
      </c>
    </row>
  </sheetData>
  <mergeCells count="5">
    <mergeCell ref="A3:A4"/>
    <mergeCell ref="B3:B4"/>
    <mergeCell ref="A5:A6"/>
    <mergeCell ref="B5:B6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" sqref="H2"/>
    </sheetView>
  </sheetViews>
  <sheetFormatPr defaultRowHeight="15" x14ac:dyDescent="0.25"/>
  <cols>
    <col min="1" max="1" width="23" bestFit="1" customWidth="1"/>
    <col min="2" max="3" width="0" hidden="1" customWidth="1"/>
    <col min="4" max="5" width="10.5703125" hidden="1" customWidth="1"/>
    <col min="6" max="7" width="0" hidden="1" customWidth="1"/>
  </cols>
  <sheetData>
    <row r="1" spans="1:9" x14ac:dyDescent="0.25">
      <c r="A1" s="8" t="s">
        <v>15</v>
      </c>
      <c r="B1" s="8" t="s">
        <v>17</v>
      </c>
      <c r="C1" s="8" t="s">
        <v>12</v>
      </c>
      <c r="D1" s="8" t="s">
        <v>18</v>
      </c>
      <c r="E1" s="8" t="s">
        <v>14</v>
      </c>
      <c r="G1" s="35" t="str">
        <f>I1</f>
        <v>Speed up percentage</v>
      </c>
      <c r="H1" s="35" t="s">
        <v>110</v>
      </c>
      <c r="I1" s="8" t="s">
        <v>16</v>
      </c>
    </row>
    <row r="2" spans="1:9" x14ac:dyDescent="0.25">
      <c r="A2" s="32" t="s">
        <v>10</v>
      </c>
      <c r="B2" s="73">
        <v>0.35733333299999998</v>
      </c>
      <c r="C2" s="73">
        <v>0.36</v>
      </c>
      <c r="D2" s="72">
        <v>715.38821740000003</v>
      </c>
      <c r="E2" s="72">
        <v>20.270571570000001</v>
      </c>
      <c r="G2" s="36">
        <v>0.35291960807792849</v>
      </c>
      <c r="H2" s="36">
        <v>0.86395925925925898</v>
      </c>
      <c r="I2" s="7">
        <v>35.291960807792847</v>
      </c>
    </row>
    <row r="3" spans="1:9" x14ac:dyDescent="0.25">
      <c r="A3" s="32" t="s">
        <v>6</v>
      </c>
      <c r="B3" s="73">
        <v>0.20533333300000001</v>
      </c>
      <c r="C3" s="73">
        <v>0.197333333</v>
      </c>
      <c r="D3" s="72">
        <v>718.94714409999995</v>
      </c>
      <c r="E3" s="72">
        <v>37.563896319999998</v>
      </c>
      <c r="G3" s="36">
        <v>0.19139312332656339</v>
      </c>
      <c r="H3" s="36">
        <v>0.81635740740740703</v>
      </c>
      <c r="I3" s="7">
        <v>19.139312332656338</v>
      </c>
    </row>
    <row r="4" spans="1:9" x14ac:dyDescent="0.25">
      <c r="A4" s="32" t="s">
        <v>8</v>
      </c>
      <c r="B4" s="73">
        <v>0.60266666700000004</v>
      </c>
      <c r="C4" s="73">
        <v>0.61066666700000005</v>
      </c>
      <c r="D4" s="72">
        <v>647.74369290000004</v>
      </c>
      <c r="E4" s="72">
        <v>45.580960349999998</v>
      </c>
      <c r="G4" s="36">
        <v>0.14210839085578855</v>
      </c>
      <c r="H4" s="36">
        <v>0.77506296296296306</v>
      </c>
      <c r="I4" s="7">
        <v>14.210839085578856</v>
      </c>
    </row>
    <row r="5" spans="1:9" x14ac:dyDescent="0.25">
      <c r="A5" s="32" t="s">
        <v>11</v>
      </c>
      <c r="B5" s="73">
        <v>0.3</v>
      </c>
      <c r="C5" s="73">
        <v>0.312</v>
      </c>
      <c r="D5" s="72">
        <v>312.89355899999998</v>
      </c>
      <c r="E5" s="72">
        <v>37.076303930000002</v>
      </c>
      <c r="G5" s="36">
        <v>8.4391788240473622E-2</v>
      </c>
      <c r="H5" s="36">
        <v>0.70920555555555598</v>
      </c>
      <c r="I5" s="7">
        <v>8.439178824047362</v>
      </c>
    </row>
    <row r="6" spans="1:9" x14ac:dyDescent="0.25">
      <c r="A6" s="32" t="s">
        <v>80</v>
      </c>
      <c r="B6" s="73">
        <v>0.25776397499999998</v>
      </c>
      <c r="C6" s="73">
        <v>0.25776397499999998</v>
      </c>
      <c r="D6" s="72">
        <v>124.6574318</v>
      </c>
      <c r="E6" s="72">
        <v>16.697889109999998</v>
      </c>
      <c r="G6" s="36">
        <v>7.4654605129306675E-2</v>
      </c>
      <c r="H6" s="36">
        <v>0.68133981832971802</v>
      </c>
      <c r="I6" s="7">
        <v>7.4654605129306679</v>
      </c>
    </row>
    <row r="7" spans="1:9" x14ac:dyDescent="0.25">
      <c r="A7" s="32" t="s">
        <v>5</v>
      </c>
      <c r="B7" s="73">
        <v>0.53600000000000003</v>
      </c>
      <c r="C7" s="73">
        <v>0.53600000000000003</v>
      </c>
      <c r="D7" s="72">
        <v>758.6909167</v>
      </c>
      <c r="E7" s="72">
        <v>150.15298970000001</v>
      </c>
      <c r="G7" s="36">
        <v>5.0527859499556807E-2</v>
      </c>
      <c r="H7" s="36">
        <v>0.63931296296296303</v>
      </c>
      <c r="I7" s="7">
        <v>5.0527859499556804</v>
      </c>
    </row>
    <row r="8" spans="1:9" x14ac:dyDescent="0.25">
      <c r="A8" s="32" t="s">
        <v>7</v>
      </c>
      <c r="B8" s="73">
        <v>0.40422772699999998</v>
      </c>
      <c r="C8" s="73">
        <v>0.38814680299999998</v>
      </c>
      <c r="D8" s="72">
        <v>6172.2332690000003</v>
      </c>
      <c r="E8" s="72">
        <v>2111.5041769999998</v>
      </c>
      <c r="G8" s="36">
        <v>2.9231451854238984E-2</v>
      </c>
      <c r="H8" s="36">
        <v>0.57611110276291799</v>
      </c>
      <c r="I8" s="7">
        <v>2.9231451854238983</v>
      </c>
    </row>
    <row r="9" spans="1:9" x14ac:dyDescent="0.25">
      <c r="A9" s="32" t="s">
        <v>9</v>
      </c>
      <c r="B9" s="73">
        <v>2.0116807E-2</v>
      </c>
      <c r="C9" s="73">
        <v>1.8170018999999999E-2</v>
      </c>
      <c r="D9" s="72">
        <v>1120.001391</v>
      </c>
      <c r="E9" s="72">
        <v>543.47521770000003</v>
      </c>
      <c r="G9" s="36">
        <v>2.0608140988284108E-2</v>
      </c>
      <c r="H9" s="36">
        <v>0.48814614005700996</v>
      </c>
      <c r="I9" s="7">
        <v>2.0608140988284109</v>
      </c>
    </row>
    <row r="10" spans="1:9" x14ac:dyDescent="0.25">
      <c r="A10" s="32" t="s">
        <v>29</v>
      </c>
      <c r="B10" s="73">
        <v>0.17045454500000001</v>
      </c>
      <c r="C10" s="73">
        <v>0.17045454500000001</v>
      </c>
      <c r="D10" s="72">
        <v>2.7125622639999998</v>
      </c>
      <c r="E10" s="72">
        <v>1.363340811</v>
      </c>
      <c r="G10" s="36">
        <v>1.9896435594929165E-2</v>
      </c>
      <c r="H10" s="36">
        <v>0.47227040816326504</v>
      </c>
      <c r="I10" s="7">
        <v>1.9896435594929167</v>
      </c>
    </row>
    <row r="11" spans="1:9" x14ac:dyDescent="0.25">
      <c r="A11" s="32" t="s">
        <v>64</v>
      </c>
      <c r="B11" s="73">
        <v>0</v>
      </c>
      <c r="C11" s="73">
        <v>0</v>
      </c>
      <c r="D11" s="72">
        <v>724.7836155</v>
      </c>
      <c r="E11" s="72">
        <v>478.47543780000001</v>
      </c>
      <c r="G11" s="36">
        <v>1.514777056963487E-2</v>
      </c>
      <c r="H11" s="36">
        <v>0.34385156250000004</v>
      </c>
      <c r="I11" s="7">
        <v>1.5147770569634871</v>
      </c>
    </row>
    <row r="12" spans="1:9" x14ac:dyDescent="0.25">
      <c r="A12" s="32" t="s">
        <v>66</v>
      </c>
      <c r="B12" s="73">
        <v>0.36599664999999998</v>
      </c>
      <c r="C12" s="73">
        <v>0.36795086500000002</v>
      </c>
      <c r="D12" s="72">
        <v>2496.330132</v>
      </c>
      <c r="E12" s="72">
        <v>1686.326638</v>
      </c>
      <c r="G12" s="36">
        <v>1.480336060492214E-2</v>
      </c>
      <c r="H12" s="36">
        <v>0.31764676690983096</v>
      </c>
      <c r="I12" s="7">
        <v>1.480336060492214</v>
      </c>
    </row>
    <row r="13" spans="1:9" x14ac:dyDescent="0.25">
      <c r="A13" s="32" t="s">
        <v>67</v>
      </c>
      <c r="B13" s="73">
        <v>0.108319375</v>
      </c>
      <c r="C13" s="73">
        <v>9.4639866000000003E-2</v>
      </c>
      <c r="D13" s="72">
        <v>26655.046310000002</v>
      </c>
      <c r="E13" s="72">
        <v>22290.893029999999</v>
      </c>
      <c r="G13" s="36">
        <v>1.1957818950603076E-2</v>
      </c>
      <c r="H13" s="36">
        <v>0.28165540644325804</v>
      </c>
      <c r="I13" s="7">
        <v>1.1957818950603076</v>
      </c>
    </row>
    <row r="14" spans="1:9" x14ac:dyDescent="0.25">
      <c r="A14" s="32" t="s">
        <v>65</v>
      </c>
      <c r="B14" s="73">
        <v>0.27247347900000002</v>
      </c>
      <c r="C14" s="73">
        <v>0.27275265199999998</v>
      </c>
      <c r="D14" s="72">
        <v>2688.5627330000002</v>
      </c>
      <c r="E14" s="72">
        <v>1932.7240750000001</v>
      </c>
      <c r="G14" s="36">
        <v>1.3910742706508687E-2</v>
      </c>
      <c r="H14" s="36">
        <v>0.26244993158794006</v>
      </c>
      <c r="I14" s="7">
        <v>1.3910742706508687</v>
      </c>
    </row>
    <row r="15" spans="1:9" x14ac:dyDescent="0.25">
      <c r="A15" s="32" t="s">
        <v>85</v>
      </c>
      <c r="B15" s="73">
        <v>0.34170854299999998</v>
      </c>
      <c r="C15" s="73">
        <v>0.34115019499999999</v>
      </c>
      <c r="D15" s="72">
        <v>2335.5880109999998</v>
      </c>
      <c r="E15" s="72">
        <v>1774.865229</v>
      </c>
      <c r="G15" s="36">
        <v>1.3159241461482256E-2</v>
      </c>
      <c r="H15" s="36">
        <v>0.25602061577943702</v>
      </c>
      <c r="I15" s="7">
        <v>1.3159241461482256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A16" sqref="A3:A16"/>
    </sheetView>
  </sheetViews>
  <sheetFormatPr defaultRowHeight="15" x14ac:dyDescent="0.25"/>
  <cols>
    <col min="1" max="1" width="23.140625" bestFit="1" customWidth="1"/>
    <col min="2" max="2" width="7.28515625" hidden="1" customWidth="1"/>
    <col min="3" max="3" width="16.5703125" bestFit="1" customWidth="1"/>
    <col min="4" max="4" width="12.5703125" bestFit="1" customWidth="1"/>
    <col min="5" max="6" width="21.42578125" bestFit="1" customWidth="1"/>
    <col min="7" max="7" width="20" bestFit="1" customWidth="1"/>
    <col min="9" max="9" width="20" bestFit="1" customWidth="1"/>
    <col min="10" max="10" width="32.140625" hidden="1" customWidth="1"/>
    <col min="11" max="11" width="12" hidden="1" customWidth="1"/>
    <col min="12" max="12" width="0" hidden="1" customWidth="1"/>
    <col min="13" max="13" width="32.140625" hidden="1" customWidth="1"/>
    <col min="14" max="15" width="0" hidden="1" customWidth="1"/>
  </cols>
  <sheetData>
    <row r="1" spans="1:16" x14ac:dyDescent="0.25">
      <c r="K1" t="s">
        <v>87</v>
      </c>
      <c r="M1" t="s">
        <v>10</v>
      </c>
      <c r="N1">
        <v>0.13604074074074099</v>
      </c>
      <c r="O1" s="3">
        <f t="shared" ref="O1:O64" si="0">VLOOKUP(M1,$A$3:$G$89,7,FALSE)</f>
        <v>35.291960807792847</v>
      </c>
    </row>
    <row r="2" spans="1:16" x14ac:dyDescent="0.25">
      <c r="A2" s="8" t="s">
        <v>15</v>
      </c>
      <c r="B2" s="8" t="s">
        <v>19</v>
      </c>
      <c r="C2" s="8" t="s">
        <v>17</v>
      </c>
      <c r="D2" s="8" t="s">
        <v>12</v>
      </c>
      <c r="E2" s="8" t="s">
        <v>18</v>
      </c>
      <c r="F2" s="8" t="s">
        <v>14</v>
      </c>
      <c r="G2" s="8" t="s">
        <v>16</v>
      </c>
      <c r="H2" s="35" t="s">
        <v>110</v>
      </c>
      <c r="I2" t="str">
        <f>G2</f>
        <v>Speed up percentage</v>
      </c>
      <c r="J2" t="s">
        <v>10</v>
      </c>
      <c r="K2">
        <v>0.91341851851851896</v>
      </c>
      <c r="M2" t="s">
        <v>6</v>
      </c>
      <c r="N2">
        <v>0.183642592592593</v>
      </c>
      <c r="O2" s="3">
        <f t="shared" si="0"/>
        <v>19.139312332656338</v>
      </c>
    </row>
    <row r="3" spans="1:16" x14ac:dyDescent="0.25">
      <c r="A3" s="32" t="s">
        <v>10</v>
      </c>
      <c r="B3" s="32"/>
      <c r="C3" s="32">
        <v>0.35733333299999998</v>
      </c>
      <c r="D3" s="32">
        <v>0.36</v>
      </c>
      <c r="E3" s="32">
        <v>715.38821740000003</v>
      </c>
      <c r="F3" s="32">
        <v>20.270571570000001</v>
      </c>
      <c r="G3" s="7">
        <f t="shared" ref="G3:G34" si="1">E3/F3</f>
        <v>35.291960807792847</v>
      </c>
      <c r="H3" s="36">
        <f>1-VLOOKUP(A3,$M$1:$N$85,2,FALSE)</f>
        <v>0.86395925925925898</v>
      </c>
      <c r="I3" s="71">
        <f>G3/100</f>
        <v>0.35291960807792849</v>
      </c>
      <c r="J3" t="s">
        <v>9</v>
      </c>
      <c r="K3">
        <v>0.60728716682829398</v>
      </c>
      <c r="M3" t="s">
        <v>8</v>
      </c>
      <c r="N3">
        <v>0.22493703703703699</v>
      </c>
      <c r="O3" s="3">
        <f t="shared" si="0"/>
        <v>14.210839085578856</v>
      </c>
      <c r="P3">
        <f>IF(F3&lt;E3,1,0)</f>
        <v>1</v>
      </c>
    </row>
    <row r="4" spans="1:16" x14ac:dyDescent="0.25">
      <c r="A4" s="32" t="s">
        <v>6</v>
      </c>
      <c r="B4" s="32"/>
      <c r="C4" s="32">
        <v>0.20533333300000001</v>
      </c>
      <c r="D4" s="32">
        <v>0.197333333</v>
      </c>
      <c r="E4" s="32">
        <v>718.94714409999995</v>
      </c>
      <c r="F4" s="32">
        <v>37.563896319999998</v>
      </c>
      <c r="G4" s="7">
        <f t="shared" si="1"/>
        <v>19.139312332656338</v>
      </c>
      <c r="H4" s="36">
        <f t="shared" ref="H4:H67" si="2">1-VLOOKUP(A4,$M$1:$N$85,2,FALSE)</f>
        <v>0.81635740740740703</v>
      </c>
      <c r="I4" s="71">
        <f t="shared" ref="I4:I67" si="3">G4/100</f>
        <v>0.19139312332656339</v>
      </c>
      <c r="J4" t="s">
        <v>24</v>
      </c>
      <c r="K4">
        <v>8.8592752365320701E-2</v>
      </c>
      <c r="M4" t="s">
        <v>11</v>
      </c>
      <c r="N4">
        <v>0.29079444444444402</v>
      </c>
      <c r="O4" s="3">
        <f t="shared" si="0"/>
        <v>8.439178824047362</v>
      </c>
      <c r="P4">
        <f t="shared" ref="P4:P67" si="4">IF(F4&lt;E4,1,0)</f>
        <v>1</v>
      </c>
    </row>
    <row r="5" spans="1:16" x14ac:dyDescent="0.25">
      <c r="A5" s="32" t="s">
        <v>8</v>
      </c>
      <c r="B5" s="32"/>
      <c r="C5" s="32">
        <v>0.60266666700000004</v>
      </c>
      <c r="D5" s="32">
        <v>0.61066666700000005</v>
      </c>
      <c r="E5" s="32">
        <v>647.74369290000004</v>
      </c>
      <c r="F5" s="32">
        <v>45.580960349999998</v>
      </c>
      <c r="G5" s="7">
        <f t="shared" si="1"/>
        <v>14.210839085578856</v>
      </c>
      <c r="H5" s="36">
        <f t="shared" si="2"/>
        <v>0.77506296296296306</v>
      </c>
      <c r="I5" s="71">
        <f t="shared" si="3"/>
        <v>0.14210839085578855</v>
      </c>
      <c r="J5" t="s">
        <v>66</v>
      </c>
      <c r="K5">
        <v>0.359319282275959</v>
      </c>
      <c r="M5" t="s">
        <v>80</v>
      </c>
      <c r="N5">
        <v>0.31866018167028198</v>
      </c>
      <c r="O5" s="3">
        <f t="shared" si="0"/>
        <v>7.4654605129306679</v>
      </c>
      <c r="P5">
        <f t="shared" si="4"/>
        <v>1</v>
      </c>
    </row>
    <row r="6" spans="1:16" x14ac:dyDescent="0.25">
      <c r="A6" s="32" t="s">
        <v>11</v>
      </c>
      <c r="B6" s="32"/>
      <c r="C6" s="32">
        <v>0.3</v>
      </c>
      <c r="D6" s="32">
        <v>0.312</v>
      </c>
      <c r="E6" s="32">
        <v>312.89355899999998</v>
      </c>
      <c r="F6" s="32">
        <v>37.076303930000002</v>
      </c>
      <c r="G6" s="7">
        <f t="shared" si="1"/>
        <v>8.439178824047362</v>
      </c>
      <c r="H6" s="36">
        <f t="shared" si="2"/>
        <v>0.70920555555555598</v>
      </c>
      <c r="I6" s="71">
        <f t="shared" si="3"/>
        <v>8.4391788240473622E-2</v>
      </c>
      <c r="J6" t="s">
        <v>36</v>
      </c>
      <c r="K6">
        <v>0.156706621004566</v>
      </c>
      <c r="M6" t="s">
        <v>5</v>
      </c>
      <c r="N6">
        <v>0.36068703703703697</v>
      </c>
      <c r="O6" s="3">
        <f t="shared" si="0"/>
        <v>5.0527859499556804</v>
      </c>
      <c r="P6">
        <f t="shared" si="4"/>
        <v>1</v>
      </c>
    </row>
    <row r="7" spans="1:16" x14ac:dyDescent="0.25">
      <c r="A7" s="32" t="s">
        <v>80</v>
      </c>
      <c r="B7" s="32"/>
      <c r="C7" s="32">
        <v>0.25776397499999998</v>
      </c>
      <c r="D7" s="32">
        <v>0.25776397499999998</v>
      </c>
      <c r="E7" s="32">
        <v>124.6574318</v>
      </c>
      <c r="F7" s="32">
        <v>16.697889109999998</v>
      </c>
      <c r="G7" s="7">
        <f t="shared" si="1"/>
        <v>7.4654605129306679</v>
      </c>
      <c r="H7" s="36">
        <f t="shared" si="2"/>
        <v>0.68133981832971802</v>
      </c>
      <c r="I7" s="71">
        <f t="shared" si="3"/>
        <v>7.4654605129306675E-2</v>
      </c>
      <c r="J7" t="s">
        <v>83</v>
      </c>
      <c r="K7">
        <v>8.7137498216688404E-3</v>
      </c>
      <c r="M7" t="s">
        <v>7</v>
      </c>
      <c r="N7">
        <v>0.42388889723708201</v>
      </c>
      <c r="O7" s="3">
        <f t="shared" si="0"/>
        <v>2.9231451854238983</v>
      </c>
      <c r="P7">
        <f t="shared" si="4"/>
        <v>1</v>
      </c>
    </row>
    <row r="8" spans="1:16" x14ac:dyDescent="0.25">
      <c r="A8" s="32" t="s">
        <v>5</v>
      </c>
      <c r="B8" s="32"/>
      <c r="C8" s="32">
        <v>0.53600000000000003</v>
      </c>
      <c r="D8" s="32">
        <v>0.53600000000000003</v>
      </c>
      <c r="E8" s="32">
        <v>758.6909167</v>
      </c>
      <c r="F8" s="32">
        <v>150.15298970000001</v>
      </c>
      <c r="G8" s="7">
        <f t="shared" si="1"/>
        <v>5.0527859499556804</v>
      </c>
      <c r="H8" s="36">
        <f t="shared" si="2"/>
        <v>0.63931296296296303</v>
      </c>
      <c r="I8" s="71">
        <f t="shared" si="3"/>
        <v>5.0527859499556807E-2</v>
      </c>
      <c r="J8" t="s">
        <v>63</v>
      </c>
      <c r="K8">
        <v>0.39291465378421903</v>
      </c>
      <c r="M8" t="s">
        <v>9</v>
      </c>
      <c r="N8">
        <v>0.51185385994299004</v>
      </c>
      <c r="O8" s="3">
        <f t="shared" si="0"/>
        <v>2.0608140988284109</v>
      </c>
      <c r="P8">
        <f t="shared" si="4"/>
        <v>1</v>
      </c>
    </row>
    <row r="9" spans="1:16" x14ac:dyDescent="0.25">
      <c r="A9" s="32" t="s">
        <v>7</v>
      </c>
      <c r="B9" s="32"/>
      <c r="C9" s="32">
        <v>0.40422772699999998</v>
      </c>
      <c r="D9" s="32">
        <v>0.38814680299999998</v>
      </c>
      <c r="E9" s="32">
        <v>6172.2332690000003</v>
      </c>
      <c r="F9" s="32">
        <v>2111.5041769999998</v>
      </c>
      <c r="G9" s="7">
        <f t="shared" si="1"/>
        <v>2.9231451854238983</v>
      </c>
      <c r="H9" s="36">
        <f t="shared" si="2"/>
        <v>0.57611110276291799</v>
      </c>
      <c r="I9" s="71">
        <f t="shared" si="3"/>
        <v>2.9231451854238984E-2</v>
      </c>
      <c r="J9" t="s">
        <v>68</v>
      </c>
      <c r="K9">
        <v>8.5951456934820307E-3</v>
      </c>
      <c r="M9" t="s">
        <v>29</v>
      </c>
      <c r="N9">
        <v>0.52772959183673496</v>
      </c>
      <c r="O9" s="3">
        <f t="shared" si="0"/>
        <v>1.9896435594929167</v>
      </c>
      <c r="P9">
        <f t="shared" si="4"/>
        <v>1</v>
      </c>
    </row>
    <row r="10" spans="1:16" x14ac:dyDescent="0.25">
      <c r="A10" s="32" t="s">
        <v>9</v>
      </c>
      <c r="B10" s="32"/>
      <c r="C10" s="32">
        <v>2.0116807E-2</v>
      </c>
      <c r="D10" s="32">
        <v>1.8170018999999999E-2</v>
      </c>
      <c r="E10" s="32">
        <v>1120.001391</v>
      </c>
      <c r="F10" s="32">
        <v>543.47521770000003</v>
      </c>
      <c r="G10" s="7">
        <f t="shared" si="1"/>
        <v>2.0608140988284109</v>
      </c>
      <c r="H10" s="36">
        <f t="shared" si="2"/>
        <v>0.48814614005700996</v>
      </c>
      <c r="I10" s="71">
        <f t="shared" si="3"/>
        <v>2.0608140988284108E-2</v>
      </c>
      <c r="J10" t="s">
        <v>84</v>
      </c>
      <c r="K10">
        <v>6.3433599345201605E-4</v>
      </c>
      <c r="M10" t="s">
        <v>64</v>
      </c>
      <c r="N10">
        <v>0.65614843749999996</v>
      </c>
      <c r="O10" s="3">
        <f t="shared" si="0"/>
        <v>1.5147770569634871</v>
      </c>
      <c r="P10">
        <f t="shared" si="4"/>
        <v>1</v>
      </c>
    </row>
    <row r="11" spans="1:16" x14ac:dyDescent="0.25">
      <c r="A11" s="32" t="s">
        <v>29</v>
      </c>
      <c r="B11" s="32"/>
      <c r="C11" s="32">
        <v>0.17045454500000001</v>
      </c>
      <c r="D11" s="32">
        <v>0.17045454500000001</v>
      </c>
      <c r="E11" s="32">
        <v>2.7125622639999998</v>
      </c>
      <c r="F11" s="32">
        <v>1.363340811</v>
      </c>
      <c r="G11" s="7">
        <f t="shared" si="1"/>
        <v>1.9896435594929167</v>
      </c>
      <c r="H11" s="36">
        <f t="shared" si="2"/>
        <v>0.47227040816326504</v>
      </c>
      <c r="I11" s="71">
        <f t="shared" si="3"/>
        <v>1.9896435594929165E-2</v>
      </c>
      <c r="J11" t="s">
        <v>30</v>
      </c>
      <c r="K11">
        <v>5.8479532163742702E-4</v>
      </c>
      <c r="M11" t="s">
        <v>66</v>
      </c>
      <c r="N11">
        <v>0.68235323309016904</v>
      </c>
      <c r="O11" s="3">
        <f t="shared" si="0"/>
        <v>1.480336060492214</v>
      </c>
      <c r="P11">
        <f t="shared" si="4"/>
        <v>1</v>
      </c>
    </row>
    <row r="12" spans="1:16" x14ac:dyDescent="0.25">
      <c r="A12" s="32" t="s">
        <v>64</v>
      </c>
      <c r="B12" s="32"/>
      <c r="C12" s="32">
        <v>0</v>
      </c>
      <c r="D12" s="32">
        <v>0</v>
      </c>
      <c r="E12" s="32">
        <v>724.7836155</v>
      </c>
      <c r="F12" s="32">
        <v>478.47543780000001</v>
      </c>
      <c r="G12" s="7">
        <f t="shared" si="1"/>
        <v>1.5147770569634871</v>
      </c>
      <c r="H12" s="36">
        <f t="shared" si="2"/>
        <v>0.34385156250000004</v>
      </c>
      <c r="I12" s="71">
        <f t="shared" si="3"/>
        <v>1.514777056963487E-2</v>
      </c>
      <c r="J12" t="s">
        <v>57</v>
      </c>
      <c r="K12">
        <v>6.1110464439529701E-4</v>
      </c>
      <c r="M12" t="s">
        <v>67</v>
      </c>
      <c r="N12">
        <v>0.71834459355674196</v>
      </c>
      <c r="O12" s="3">
        <f t="shared" si="0"/>
        <v>1.1957818950603076</v>
      </c>
      <c r="P12">
        <f t="shared" si="4"/>
        <v>1</v>
      </c>
    </row>
    <row r="13" spans="1:16" x14ac:dyDescent="0.25">
      <c r="A13" s="32" t="s">
        <v>66</v>
      </c>
      <c r="B13" s="32"/>
      <c r="C13" s="32">
        <v>0.36599664999999998</v>
      </c>
      <c r="D13" s="32">
        <v>0.36795086500000002</v>
      </c>
      <c r="E13" s="32">
        <v>2496.330132</v>
      </c>
      <c r="F13" s="32">
        <v>1686.326638</v>
      </c>
      <c r="G13" s="7">
        <f t="shared" si="1"/>
        <v>1.480336060492214</v>
      </c>
      <c r="H13" s="36">
        <f t="shared" si="2"/>
        <v>0.31764676690983096</v>
      </c>
      <c r="I13" s="71">
        <f t="shared" si="3"/>
        <v>1.480336060492214E-2</v>
      </c>
      <c r="J13" t="s">
        <v>77</v>
      </c>
      <c r="K13">
        <v>4.2735042735042702E-4</v>
      </c>
      <c r="M13" t="s">
        <v>65</v>
      </c>
      <c r="N13">
        <v>0.73755006841205994</v>
      </c>
      <c r="O13" s="3">
        <f t="shared" si="0"/>
        <v>1.3910742706508687</v>
      </c>
      <c r="P13">
        <f t="shared" si="4"/>
        <v>1</v>
      </c>
    </row>
    <row r="14" spans="1:16" x14ac:dyDescent="0.25">
      <c r="A14" s="32" t="s">
        <v>67</v>
      </c>
      <c r="B14" s="32"/>
      <c r="C14" s="32">
        <v>0.108319375</v>
      </c>
      <c r="D14" s="32">
        <v>9.4639866000000003E-2</v>
      </c>
      <c r="E14" s="32">
        <v>26655.046310000002</v>
      </c>
      <c r="F14" s="32">
        <v>22290.893029999999</v>
      </c>
      <c r="G14" s="7">
        <f t="shared" si="1"/>
        <v>1.1957818950603076</v>
      </c>
      <c r="H14" s="36">
        <f t="shared" si="2"/>
        <v>0.28165540644325804</v>
      </c>
      <c r="I14" s="71">
        <f t="shared" si="3"/>
        <v>1.1957818950603076E-2</v>
      </c>
      <c r="J14" t="s">
        <v>51</v>
      </c>
      <c r="K14">
        <v>0.161632231404959</v>
      </c>
      <c r="M14" t="s">
        <v>85</v>
      </c>
      <c r="N14">
        <v>0.74397938422056298</v>
      </c>
      <c r="O14" s="3">
        <f t="shared" si="0"/>
        <v>1.3159241461482256</v>
      </c>
      <c r="P14">
        <f t="shared" si="4"/>
        <v>1</v>
      </c>
    </row>
    <row r="15" spans="1:16" x14ac:dyDescent="0.25">
      <c r="A15" s="32" t="s">
        <v>65</v>
      </c>
      <c r="B15" s="32"/>
      <c r="C15" s="32">
        <v>0.27247347900000002</v>
      </c>
      <c r="D15" s="32">
        <v>0.27275265199999998</v>
      </c>
      <c r="E15" s="32">
        <v>2688.5627330000002</v>
      </c>
      <c r="F15" s="32">
        <v>1932.7240750000001</v>
      </c>
      <c r="G15" s="7">
        <f t="shared" si="1"/>
        <v>1.3910742706508687</v>
      </c>
      <c r="H15" s="36">
        <f t="shared" si="2"/>
        <v>0.26244993158794006</v>
      </c>
      <c r="I15" s="71">
        <f t="shared" si="3"/>
        <v>1.3910742706508687E-2</v>
      </c>
      <c r="J15" t="s">
        <v>23</v>
      </c>
      <c r="K15">
        <v>1.01849024597116E-2</v>
      </c>
      <c r="M15" t="s">
        <v>63</v>
      </c>
      <c r="N15">
        <v>0.76422820335863795</v>
      </c>
      <c r="O15" s="3">
        <f t="shared" si="0"/>
        <v>0.99355757560259383</v>
      </c>
      <c r="P15">
        <f t="shared" si="4"/>
        <v>1</v>
      </c>
    </row>
    <row r="16" spans="1:16" x14ac:dyDescent="0.25">
      <c r="A16" s="32" t="s">
        <v>85</v>
      </c>
      <c r="B16" s="32"/>
      <c r="C16" s="32">
        <v>0.34170854299999998</v>
      </c>
      <c r="D16" s="32">
        <v>0.34115019499999999</v>
      </c>
      <c r="E16" s="32">
        <v>2335.5880109999998</v>
      </c>
      <c r="F16" s="32">
        <v>1774.865229</v>
      </c>
      <c r="G16" s="7">
        <f t="shared" si="1"/>
        <v>1.3159241461482256</v>
      </c>
      <c r="H16" s="36">
        <f t="shared" si="2"/>
        <v>0.25602061577943702</v>
      </c>
      <c r="I16" s="71">
        <f t="shared" si="3"/>
        <v>1.3159241461482256E-2</v>
      </c>
      <c r="J16" t="s">
        <v>55</v>
      </c>
      <c r="K16">
        <v>3.7145182291666697E-2</v>
      </c>
      <c r="M16" t="s">
        <v>40</v>
      </c>
      <c r="N16">
        <v>0.785054945054945</v>
      </c>
      <c r="O16" s="3">
        <f t="shared" si="0"/>
        <v>1.0024592093843872</v>
      </c>
      <c r="P16">
        <f t="shared" si="4"/>
        <v>1</v>
      </c>
    </row>
    <row r="17" spans="1:16" x14ac:dyDescent="0.25">
      <c r="A17" s="32" t="s">
        <v>63</v>
      </c>
      <c r="B17" s="32"/>
      <c r="C17" s="32">
        <v>0.27454242899999998</v>
      </c>
      <c r="D17" s="32">
        <v>0.28286189699999997</v>
      </c>
      <c r="E17" s="32">
        <v>0.66648978999999997</v>
      </c>
      <c r="F17" s="32">
        <v>0.67081144199999998</v>
      </c>
      <c r="G17" s="7">
        <f t="shared" si="1"/>
        <v>0.99355757560259383</v>
      </c>
      <c r="H17" s="36">
        <f t="shared" si="2"/>
        <v>0.23577179664136205</v>
      </c>
      <c r="I17" s="71">
        <f t="shared" si="3"/>
        <v>9.9355757560259383E-3</v>
      </c>
      <c r="J17" t="s">
        <v>32</v>
      </c>
      <c r="K17">
        <v>2.64650283553875E-3</v>
      </c>
      <c r="M17" t="s">
        <v>52</v>
      </c>
      <c r="N17">
        <v>0.81517957351290704</v>
      </c>
      <c r="O17" s="3">
        <f t="shared" si="0"/>
        <v>1.0249273508290697</v>
      </c>
      <c r="P17">
        <f t="shared" si="4"/>
        <v>0</v>
      </c>
    </row>
    <row r="18" spans="1:16" x14ac:dyDescent="0.25">
      <c r="A18" s="32" t="s">
        <v>40</v>
      </c>
      <c r="B18" s="32"/>
      <c r="C18" s="32">
        <v>0.16894018899999999</v>
      </c>
      <c r="D18" s="32">
        <v>0.17103882500000001</v>
      </c>
      <c r="E18" s="32">
        <v>1.3078606399999999</v>
      </c>
      <c r="F18" s="32">
        <v>1.3046522270000001</v>
      </c>
      <c r="G18" s="7">
        <f t="shared" si="1"/>
        <v>1.0024592093843872</v>
      </c>
      <c r="H18" s="36">
        <f t="shared" si="2"/>
        <v>0.214945054945055</v>
      </c>
      <c r="I18" s="71">
        <f t="shared" si="3"/>
        <v>1.0024592093843871E-2</v>
      </c>
      <c r="J18" t="s">
        <v>62</v>
      </c>
      <c r="K18">
        <v>1.00446428571429E-3</v>
      </c>
      <c r="M18" t="s">
        <v>33</v>
      </c>
      <c r="N18">
        <v>0.82970779220779201</v>
      </c>
      <c r="O18" s="3">
        <f t="shared" si="0"/>
        <v>1.0029512000743381</v>
      </c>
      <c r="P18">
        <f t="shared" si="4"/>
        <v>1</v>
      </c>
    </row>
    <row r="19" spans="1:16" x14ac:dyDescent="0.25">
      <c r="A19" s="32" t="s">
        <v>52</v>
      </c>
      <c r="B19" s="32"/>
      <c r="C19" s="32">
        <v>0.21649484499999999</v>
      </c>
      <c r="D19" s="32">
        <v>0.21649484499999999</v>
      </c>
      <c r="E19" s="32">
        <v>9.7281775770000003</v>
      </c>
      <c r="F19" s="32">
        <v>9.4915776899999997</v>
      </c>
      <c r="G19" s="7">
        <f t="shared" si="1"/>
        <v>1.0249273508290697</v>
      </c>
      <c r="H19" s="36">
        <f t="shared" si="2"/>
        <v>0.18482042648709296</v>
      </c>
      <c r="I19" s="71">
        <f t="shared" si="3"/>
        <v>1.0249273508290697E-2</v>
      </c>
      <c r="J19" t="s">
        <v>28</v>
      </c>
      <c r="K19">
        <v>7.0428571428571404E-4</v>
      </c>
      <c r="M19" t="s">
        <v>37</v>
      </c>
      <c r="N19">
        <v>0.82970779220779201</v>
      </c>
      <c r="O19" s="3">
        <f t="shared" si="0"/>
        <v>0.95122936172939077</v>
      </c>
      <c r="P19">
        <f t="shared" si="4"/>
        <v>1</v>
      </c>
    </row>
    <row r="20" spans="1:16" x14ac:dyDescent="0.25">
      <c r="A20" s="32" t="s">
        <v>33</v>
      </c>
      <c r="B20" s="32"/>
      <c r="C20" s="32">
        <v>0.20749999999999999</v>
      </c>
      <c r="D20" s="32">
        <v>0.20749999999999999</v>
      </c>
      <c r="E20" s="32">
        <v>3.4925738989999999</v>
      </c>
      <c r="F20" s="32">
        <v>3.4822969439999998</v>
      </c>
      <c r="G20" s="7">
        <f t="shared" si="1"/>
        <v>1.0029512000743381</v>
      </c>
      <c r="H20" s="36">
        <f t="shared" si="2"/>
        <v>0.17029220779220799</v>
      </c>
      <c r="I20" s="71">
        <f t="shared" si="3"/>
        <v>1.0029512000743382E-2</v>
      </c>
      <c r="J20" t="s">
        <v>4</v>
      </c>
      <c r="K20">
        <v>0.161632231404959</v>
      </c>
      <c r="M20" t="s">
        <v>21</v>
      </c>
      <c r="N20">
        <v>0.833945275503717</v>
      </c>
      <c r="O20" s="3">
        <f t="shared" si="0"/>
        <v>0.96185984267196434</v>
      </c>
      <c r="P20">
        <f t="shared" si="4"/>
        <v>1</v>
      </c>
    </row>
    <row r="21" spans="1:16" x14ac:dyDescent="0.25">
      <c r="A21" s="32" t="s">
        <v>37</v>
      </c>
      <c r="B21" s="32"/>
      <c r="C21" s="32">
        <v>0.28999999999999998</v>
      </c>
      <c r="D21" s="32">
        <v>0.28999999999999998</v>
      </c>
      <c r="E21" s="32">
        <v>3.3577028040000001</v>
      </c>
      <c r="F21" s="32">
        <v>3.5298561409999998</v>
      </c>
      <c r="G21" s="7">
        <f t="shared" si="1"/>
        <v>0.95122936172939077</v>
      </c>
      <c r="H21" s="36">
        <f t="shared" si="2"/>
        <v>0.17029220779220799</v>
      </c>
      <c r="I21" s="71">
        <f t="shared" si="3"/>
        <v>9.5122936172939085E-3</v>
      </c>
      <c r="J21" t="s">
        <v>75</v>
      </c>
      <c r="K21">
        <v>2.4967507746790601E-2</v>
      </c>
      <c r="M21" t="s">
        <v>61</v>
      </c>
      <c r="N21">
        <v>0.83690290900322295</v>
      </c>
      <c r="O21" s="3">
        <f t="shared" si="0"/>
        <v>1.0108773893706899</v>
      </c>
      <c r="P21">
        <f t="shared" si="4"/>
        <v>0</v>
      </c>
    </row>
    <row r="22" spans="1:16" x14ac:dyDescent="0.25">
      <c r="A22" s="32" t="s">
        <v>21</v>
      </c>
      <c r="B22" s="32"/>
      <c r="C22" s="32">
        <v>0.13114754100000001</v>
      </c>
      <c r="D22" s="32">
        <v>0.13114754100000001</v>
      </c>
      <c r="E22" s="32">
        <v>16.700925990000002</v>
      </c>
      <c r="F22" s="32">
        <v>17.363159629999998</v>
      </c>
      <c r="G22" s="7">
        <f t="shared" si="1"/>
        <v>0.96185984267196434</v>
      </c>
      <c r="H22" s="36">
        <f t="shared" si="2"/>
        <v>0.166054724496283</v>
      </c>
      <c r="I22" s="71">
        <f t="shared" si="3"/>
        <v>9.618598426719643E-3</v>
      </c>
      <c r="J22" t="s">
        <v>34</v>
      </c>
      <c r="K22">
        <v>0.15927859292701299</v>
      </c>
      <c r="M22" t="s">
        <v>51</v>
      </c>
      <c r="N22">
        <v>0.844152892561983</v>
      </c>
      <c r="O22" s="3">
        <f t="shared" si="0"/>
        <v>0.966180644122697</v>
      </c>
      <c r="P22">
        <f t="shared" si="4"/>
        <v>0</v>
      </c>
    </row>
    <row r="23" spans="1:16" x14ac:dyDescent="0.25">
      <c r="A23" s="32" t="s">
        <v>61</v>
      </c>
      <c r="B23" s="32"/>
      <c r="C23" s="32">
        <v>0.27397260299999998</v>
      </c>
      <c r="D23" s="32">
        <v>0.27397260299999998</v>
      </c>
      <c r="E23" s="32">
        <v>5.3420125919999997</v>
      </c>
      <c r="F23" s="32">
        <v>5.2845306939999999</v>
      </c>
      <c r="G23" s="7">
        <f t="shared" si="1"/>
        <v>1.0108773893706899</v>
      </c>
      <c r="H23" s="36">
        <f t="shared" si="2"/>
        <v>0.16309709099677705</v>
      </c>
      <c r="I23" s="71">
        <f t="shared" si="3"/>
        <v>1.01087738937069E-2</v>
      </c>
      <c r="J23" t="s">
        <v>69</v>
      </c>
      <c r="K23">
        <v>1.8117231940126099E-3</v>
      </c>
      <c r="M23" t="s">
        <v>4</v>
      </c>
      <c r="N23">
        <v>0.844152892561983</v>
      </c>
      <c r="O23" s="3">
        <f t="shared" si="0"/>
        <v>0.95323382152364811</v>
      </c>
      <c r="P23">
        <f t="shared" si="4"/>
        <v>1</v>
      </c>
    </row>
    <row r="24" spans="1:16" x14ac:dyDescent="0.25">
      <c r="A24" s="32" t="s">
        <v>51</v>
      </c>
      <c r="B24" s="32"/>
      <c r="C24" s="32">
        <v>0.19512195099999999</v>
      </c>
      <c r="D24" s="32">
        <v>0.19512195099999999</v>
      </c>
      <c r="E24" s="32">
        <v>4.5991743100000004</v>
      </c>
      <c r="F24" s="32">
        <v>4.76015985</v>
      </c>
      <c r="G24" s="7">
        <f t="shared" si="1"/>
        <v>0.966180644122697</v>
      </c>
      <c r="H24" s="36">
        <f t="shared" si="2"/>
        <v>0.155847107438017</v>
      </c>
      <c r="I24" s="71">
        <f t="shared" si="3"/>
        <v>9.6618064412269701E-3</v>
      </c>
      <c r="J24" t="s">
        <v>33</v>
      </c>
      <c r="K24">
        <v>0.17653061224489799</v>
      </c>
      <c r="M24" t="s">
        <v>34</v>
      </c>
      <c r="N24">
        <v>0.84639766741911204</v>
      </c>
      <c r="O24" s="3">
        <f t="shared" si="0"/>
        <v>0.90649675693054144</v>
      </c>
      <c r="P24">
        <f t="shared" si="4"/>
        <v>0</v>
      </c>
    </row>
    <row r="25" spans="1:16" x14ac:dyDescent="0.25">
      <c r="A25" s="32" t="s">
        <v>4</v>
      </c>
      <c r="B25" s="32"/>
      <c r="C25" s="32">
        <v>0.26250000000000001</v>
      </c>
      <c r="D25" s="32">
        <v>0.26250000000000001</v>
      </c>
      <c r="E25" s="32">
        <v>4.6205022339999999</v>
      </c>
      <c r="F25" s="32">
        <v>4.8471866290000003</v>
      </c>
      <c r="G25" s="7">
        <f t="shared" si="1"/>
        <v>0.95323382152364811</v>
      </c>
      <c r="H25" s="36">
        <f t="shared" si="2"/>
        <v>0.155847107438017</v>
      </c>
      <c r="I25" s="71">
        <f t="shared" si="3"/>
        <v>9.532338215236481E-3</v>
      </c>
      <c r="J25" t="s">
        <v>56</v>
      </c>
      <c r="K25">
        <v>1.8486424032351199E-3</v>
      </c>
      <c r="M25" t="s">
        <v>36</v>
      </c>
      <c r="N25">
        <v>0.84882990867579899</v>
      </c>
      <c r="O25" s="3">
        <f t="shared" si="0"/>
        <v>0.91500203320630491</v>
      </c>
      <c r="P25">
        <f t="shared" si="4"/>
        <v>0</v>
      </c>
    </row>
    <row r="26" spans="1:16" x14ac:dyDescent="0.25">
      <c r="A26" s="32" t="s">
        <v>34</v>
      </c>
      <c r="B26" s="32"/>
      <c r="C26" s="32">
        <v>0.27156177199999998</v>
      </c>
      <c r="D26" s="32">
        <v>0.27156177199999998</v>
      </c>
      <c r="E26" s="32">
        <v>91.622819269999994</v>
      </c>
      <c r="F26" s="32">
        <v>101.0735213</v>
      </c>
      <c r="G26" s="7">
        <f t="shared" si="1"/>
        <v>0.90649675693054144</v>
      </c>
      <c r="H26" s="36">
        <f t="shared" si="2"/>
        <v>0.15360233258088796</v>
      </c>
      <c r="I26" s="71">
        <f t="shared" si="3"/>
        <v>9.0649675693054137E-3</v>
      </c>
      <c r="J26" t="s">
        <v>25</v>
      </c>
      <c r="K26">
        <v>2.0776367187499999E-3</v>
      </c>
      <c r="M26" t="s">
        <v>3</v>
      </c>
      <c r="N26">
        <v>0.86184448462929497</v>
      </c>
      <c r="O26" s="3">
        <f t="shared" si="0"/>
        <v>0.91663979003018248</v>
      </c>
      <c r="P26">
        <f t="shared" si="4"/>
        <v>0</v>
      </c>
    </row>
    <row r="27" spans="1:16" x14ac:dyDescent="0.25">
      <c r="A27" s="32" t="s">
        <v>36</v>
      </c>
      <c r="B27" s="32"/>
      <c r="C27" s="32">
        <v>0.23166666699999999</v>
      </c>
      <c r="D27" s="32">
        <v>0.22666666699999999</v>
      </c>
      <c r="E27" s="32">
        <v>9.925909656</v>
      </c>
      <c r="F27" s="32">
        <v>10.84796459</v>
      </c>
      <c r="G27" s="7">
        <f t="shared" si="1"/>
        <v>0.91500203320630491</v>
      </c>
      <c r="H27" s="36">
        <f t="shared" si="2"/>
        <v>0.15117009132420101</v>
      </c>
      <c r="I27" s="71">
        <f t="shared" si="3"/>
        <v>9.150020332063049E-3</v>
      </c>
      <c r="J27" t="s">
        <v>7</v>
      </c>
      <c r="K27">
        <v>0.66782623069062896</v>
      </c>
      <c r="M27" t="s">
        <v>47</v>
      </c>
      <c r="N27">
        <v>0.86209386281588496</v>
      </c>
      <c r="O27" s="3">
        <f t="shared" si="0"/>
        <v>0.86434260046624489</v>
      </c>
      <c r="P27">
        <f t="shared" si="4"/>
        <v>0</v>
      </c>
    </row>
    <row r="28" spans="1:16" x14ac:dyDescent="0.25">
      <c r="A28" s="32" t="s">
        <v>3</v>
      </c>
      <c r="B28" s="32"/>
      <c r="C28" s="32">
        <v>0.41604010000000002</v>
      </c>
      <c r="D28" s="32">
        <v>0.41604010000000002</v>
      </c>
      <c r="E28" s="32">
        <v>3.633648676</v>
      </c>
      <c r="F28" s="32">
        <v>3.9640966010000001</v>
      </c>
      <c r="G28" s="7">
        <f t="shared" si="1"/>
        <v>0.91663979003018248</v>
      </c>
      <c r="H28" s="36">
        <f t="shared" si="2"/>
        <v>0.13815551537070503</v>
      </c>
      <c r="I28" s="71">
        <f t="shared" si="3"/>
        <v>9.1663979003018242E-3</v>
      </c>
      <c r="J28" t="s">
        <v>52</v>
      </c>
      <c r="K28">
        <v>0.19161054994388299</v>
      </c>
      <c r="M28" t="s">
        <v>48</v>
      </c>
      <c r="N28">
        <v>0.87522446689113398</v>
      </c>
      <c r="O28" s="3">
        <f t="shared" si="0"/>
        <v>0.85602225445645175</v>
      </c>
      <c r="P28">
        <f t="shared" si="4"/>
        <v>0</v>
      </c>
    </row>
    <row r="29" spans="1:16" x14ac:dyDescent="0.25">
      <c r="A29" s="32" t="s">
        <v>47</v>
      </c>
      <c r="B29" s="32"/>
      <c r="C29" s="32">
        <v>0.25</v>
      </c>
      <c r="D29" s="32">
        <v>0.25</v>
      </c>
      <c r="E29" s="32">
        <v>3.6670611829999999</v>
      </c>
      <c r="F29" s="32">
        <v>4.2426014649999999</v>
      </c>
      <c r="G29" s="7">
        <f t="shared" si="1"/>
        <v>0.86434260046624489</v>
      </c>
      <c r="H29" s="36">
        <f t="shared" si="2"/>
        <v>0.13790613718411504</v>
      </c>
      <c r="I29" s="71">
        <f t="shared" si="3"/>
        <v>8.6434260046624484E-3</v>
      </c>
      <c r="J29" t="s">
        <v>37</v>
      </c>
      <c r="K29">
        <v>0.17653061224489799</v>
      </c>
      <c r="M29" t="s">
        <v>26</v>
      </c>
      <c r="N29">
        <v>0.88640999113213104</v>
      </c>
      <c r="O29" s="3">
        <f t="shared" si="0"/>
        <v>1.0229696030876221</v>
      </c>
      <c r="P29">
        <f t="shared" si="4"/>
        <v>0</v>
      </c>
    </row>
    <row r="30" spans="1:16" x14ac:dyDescent="0.25">
      <c r="A30" s="32" t="s">
        <v>48</v>
      </c>
      <c r="B30" s="32"/>
      <c r="C30" s="32">
        <v>0.35166666699999999</v>
      </c>
      <c r="D30" s="32">
        <v>0.35166666699999999</v>
      </c>
      <c r="E30" s="32">
        <v>10.37645401</v>
      </c>
      <c r="F30" s="32">
        <v>12.121710569999999</v>
      </c>
      <c r="G30" s="7">
        <f t="shared" si="1"/>
        <v>0.85602225445645175</v>
      </c>
      <c r="H30" s="36">
        <f t="shared" si="2"/>
        <v>0.12477553310886602</v>
      </c>
      <c r="I30" s="71">
        <f t="shared" si="3"/>
        <v>8.5602225445645178E-3</v>
      </c>
      <c r="J30" t="s">
        <v>26</v>
      </c>
      <c r="K30">
        <v>0.152795841954872</v>
      </c>
      <c r="M30" t="s">
        <v>39</v>
      </c>
      <c r="N30">
        <v>0.92735401536459405</v>
      </c>
      <c r="O30" s="3">
        <f t="shared" si="0"/>
        <v>0.78991093951339952</v>
      </c>
      <c r="P30">
        <f t="shared" si="4"/>
        <v>0</v>
      </c>
    </row>
    <row r="31" spans="1:16" x14ac:dyDescent="0.25">
      <c r="A31" s="32" t="s">
        <v>26</v>
      </c>
      <c r="B31" s="32"/>
      <c r="C31" s="32">
        <v>5.0251256000000001E-2</v>
      </c>
      <c r="D31" s="32">
        <v>5.0251256000000001E-2</v>
      </c>
      <c r="E31" s="32">
        <v>37.950222740000001</v>
      </c>
      <c r="F31" s="32">
        <v>37.098094240000002</v>
      </c>
      <c r="G31" s="7">
        <f t="shared" si="1"/>
        <v>1.0229696030876221</v>
      </c>
      <c r="H31" s="36">
        <f t="shared" si="2"/>
        <v>0.11359000886786896</v>
      </c>
      <c r="I31" s="71">
        <f t="shared" si="3"/>
        <v>1.0229696030876222E-2</v>
      </c>
      <c r="J31" t="s">
        <v>58</v>
      </c>
      <c r="K31">
        <v>1.0670081092616301E-3</v>
      </c>
      <c r="M31" t="s">
        <v>24</v>
      </c>
      <c r="N31">
        <v>0.949847897635968</v>
      </c>
      <c r="O31" s="3">
        <f t="shared" si="0"/>
        <v>0.70469878113851681</v>
      </c>
      <c r="P31">
        <f t="shared" si="4"/>
        <v>1</v>
      </c>
    </row>
    <row r="32" spans="1:16" x14ac:dyDescent="0.25">
      <c r="A32" s="32" t="s">
        <v>39</v>
      </c>
      <c r="B32" s="32"/>
      <c r="C32" s="32">
        <v>9.5697981000000001E-2</v>
      </c>
      <c r="D32" s="32">
        <v>9.5697981000000001E-2</v>
      </c>
      <c r="E32" s="32">
        <v>1.6636662790000001</v>
      </c>
      <c r="F32" s="32">
        <v>2.106144118</v>
      </c>
      <c r="G32" s="7">
        <f t="shared" si="1"/>
        <v>0.78991093951339952</v>
      </c>
      <c r="H32" s="36">
        <f t="shared" si="2"/>
        <v>7.2645984635405947E-2</v>
      </c>
      <c r="I32" s="71">
        <f t="shared" si="3"/>
        <v>7.8991093951339946E-3</v>
      </c>
      <c r="J32" t="s">
        <v>41</v>
      </c>
      <c r="K32">
        <v>2.2948487571129099E-2</v>
      </c>
      <c r="M32" t="s">
        <v>38</v>
      </c>
      <c r="N32">
        <v>0.95162363587969101</v>
      </c>
      <c r="O32" s="3">
        <f t="shared" si="0"/>
        <v>0.7786964494254579</v>
      </c>
      <c r="P32">
        <f t="shared" si="4"/>
        <v>0</v>
      </c>
    </row>
    <row r="33" spans="1:16" x14ac:dyDescent="0.25">
      <c r="A33" s="32" t="s">
        <v>24</v>
      </c>
      <c r="B33" s="32"/>
      <c r="C33" s="32">
        <v>0.34927536199999998</v>
      </c>
      <c r="D33" s="32">
        <v>0.34927536199999998</v>
      </c>
      <c r="E33" s="32">
        <v>1437.49704</v>
      </c>
      <c r="F33" s="32">
        <v>2039.874452</v>
      </c>
      <c r="G33" s="7">
        <f t="shared" si="1"/>
        <v>0.70469878113851681</v>
      </c>
      <c r="H33" s="36">
        <f t="shared" si="2"/>
        <v>5.0152102364032003E-2</v>
      </c>
      <c r="I33" s="71">
        <f t="shared" si="3"/>
        <v>7.0469878113851685E-3</v>
      </c>
      <c r="J33" t="s">
        <v>31</v>
      </c>
      <c r="K33">
        <v>1.4893617021276601E-3</v>
      </c>
      <c r="M33" t="s">
        <v>1</v>
      </c>
      <c r="N33">
        <v>0.96057633819951305</v>
      </c>
      <c r="O33" s="3">
        <f t="shared" si="0"/>
        <v>0.60486497224325286</v>
      </c>
      <c r="P33">
        <f t="shared" si="4"/>
        <v>0</v>
      </c>
    </row>
    <row r="34" spans="1:16" x14ac:dyDescent="0.25">
      <c r="A34" s="32" t="s">
        <v>38</v>
      </c>
      <c r="B34" s="32"/>
      <c r="C34" s="32">
        <v>0.232288037</v>
      </c>
      <c r="D34" s="32">
        <v>0.229965157</v>
      </c>
      <c r="E34" s="32">
        <v>3.4291730540000001</v>
      </c>
      <c r="F34" s="32">
        <v>4.4037353149999996</v>
      </c>
      <c r="G34" s="7">
        <f t="shared" si="1"/>
        <v>0.7786964494254579</v>
      </c>
      <c r="H34" s="36">
        <f t="shared" si="2"/>
        <v>4.837636412030899E-2</v>
      </c>
      <c r="I34" s="71">
        <f t="shared" si="3"/>
        <v>7.7869644942545786E-3</v>
      </c>
      <c r="J34" t="s">
        <v>44</v>
      </c>
      <c r="K34">
        <v>1.3671874999999999E-3</v>
      </c>
      <c r="M34" t="s">
        <v>72</v>
      </c>
      <c r="N34">
        <v>0.96473356984790504</v>
      </c>
      <c r="O34" s="3">
        <f t="shared" si="0"/>
        <v>0.77391978062446543</v>
      </c>
      <c r="P34">
        <f t="shared" si="4"/>
        <v>0</v>
      </c>
    </row>
    <row r="35" spans="1:16" x14ac:dyDescent="0.25">
      <c r="A35" s="32" t="s">
        <v>1</v>
      </c>
      <c r="B35" s="32"/>
      <c r="C35" s="32">
        <v>4.9562681999999997E-2</v>
      </c>
      <c r="D35" s="32">
        <v>5.1506317000000003E-2</v>
      </c>
      <c r="E35" s="32">
        <v>0.41890511400000002</v>
      </c>
      <c r="F35" s="32">
        <v>0.69255971699999996</v>
      </c>
      <c r="G35" s="7">
        <f t="shared" ref="G35:G66" si="5">E35/F35</f>
        <v>0.60486497224325286</v>
      </c>
      <c r="H35" s="36">
        <f t="shared" si="2"/>
        <v>3.9423661800486953E-2</v>
      </c>
      <c r="I35" s="71">
        <f t="shared" si="3"/>
        <v>6.0486497224325284E-3</v>
      </c>
      <c r="J35" t="s">
        <v>21</v>
      </c>
      <c r="K35">
        <v>0.16894793518170101</v>
      </c>
      <c r="M35" t="s">
        <v>101</v>
      </c>
      <c r="N35">
        <v>0.97240000000000004</v>
      </c>
      <c r="O35" s="3">
        <f t="shared" si="0"/>
        <v>0.69172012115354065</v>
      </c>
      <c r="P35">
        <f t="shared" si="4"/>
        <v>0</v>
      </c>
    </row>
    <row r="36" spans="1:16" x14ac:dyDescent="0.25">
      <c r="A36" s="32" t="s">
        <v>72</v>
      </c>
      <c r="B36" s="32"/>
      <c r="C36" s="32">
        <v>0.16153846199999999</v>
      </c>
      <c r="D36" s="32">
        <v>0.16153846199999999</v>
      </c>
      <c r="E36" s="32">
        <v>5.9206337859999998</v>
      </c>
      <c r="F36" s="32">
        <v>7.6501905419999998</v>
      </c>
      <c r="G36" s="7">
        <f t="shared" si="5"/>
        <v>0.77391978062446543</v>
      </c>
      <c r="H36" s="36">
        <f t="shared" si="2"/>
        <v>3.5266430152094963E-2</v>
      </c>
      <c r="I36" s="71">
        <f t="shared" si="3"/>
        <v>7.7391978062446541E-3</v>
      </c>
      <c r="J36" t="s">
        <v>71</v>
      </c>
      <c r="K36">
        <v>2.9635217414731403E-4</v>
      </c>
      <c r="M36" t="s">
        <v>103</v>
      </c>
      <c r="N36">
        <v>0.98089999999999999</v>
      </c>
      <c r="O36" s="3">
        <f t="shared" si="0"/>
        <v>0.63455440380504924</v>
      </c>
      <c r="P36">
        <f t="shared" si="4"/>
        <v>0</v>
      </c>
    </row>
    <row r="37" spans="1:16" x14ac:dyDescent="0.25">
      <c r="A37" s="32" t="s">
        <v>101</v>
      </c>
      <c r="B37" s="32"/>
      <c r="C37" s="32">
        <v>0.53333333299999997</v>
      </c>
      <c r="D37" s="32">
        <v>0.54285714299999999</v>
      </c>
      <c r="E37" s="32">
        <v>22.96001322</v>
      </c>
      <c r="F37" s="32">
        <v>33.192634589999997</v>
      </c>
      <c r="G37" s="7">
        <f t="shared" si="5"/>
        <v>0.69172012115354065</v>
      </c>
      <c r="H37" s="36">
        <f t="shared" si="2"/>
        <v>2.7599999999999958E-2</v>
      </c>
      <c r="I37" s="71">
        <f t="shared" si="3"/>
        <v>6.9172012115354068E-3</v>
      </c>
      <c r="J37" t="s">
        <v>5</v>
      </c>
      <c r="K37">
        <v>0.75588333333333302</v>
      </c>
      <c r="M37" t="s">
        <v>55</v>
      </c>
      <c r="N37">
        <v>0.98121256510416699</v>
      </c>
      <c r="O37" s="3">
        <f t="shared" si="0"/>
        <v>0.72146502445749172</v>
      </c>
      <c r="P37">
        <f t="shared" si="4"/>
        <v>0</v>
      </c>
    </row>
    <row r="38" spans="1:16" x14ac:dyDescent="0.25">
      <c r="A38" s="32" t="s">
        <v>103</v>
      </c>
      <c r="B38" s="32"/>
      <c r="C38" s="32">
        <v>0.29714285699999998</v>
      </c>
      <c r="D38" s="32">
        <v>0.29714285699999998</v>
      </c>
      <c r="E38" s="32">
        <v>3.5872630989999998</v>
      </c>
      <c r="F38" s="32">
        <v>5.6532002260000001</v>
      </c>
      <c r="G38" s="7">
        <f t="shared" si="5"/>
        <v>0.63455440380504924</v>
      </c>
      <c r="H38" s="36">
        <f t="shared" si="2"/>
        <v>1.9100000000000006E-2</v>
      </c>
      <c r="I38" s="71">
        <f t="shared" si="3"/>
        <v>6.3455440380504923E-3</v>
      </c>
      <c r="J38" t="s">
        <v>49</v>
      </c>
      <c r="K38">
        <v>1.01849024597116E-2</v>
      </c>
      <c r="M38" t="s">
        <v>41</v>
      </c>
      <c r="N38">
        <v>0.98249850254567195</v>
      </c>
      <c r="O38" s="3">
        <f t="shared" si="0"/>
        <v>0.71528721498119441</v>
      </c>
      <c r="P38">
        <f t="shared" si="4"/>
        <v>0</v>
      </c>
    </row>
    <row r="39" spans="1:16" x14ac:dyDescent="0.25">
      <c r="A39" s="32" t="s">
        <v>55</v>
      </c>
      <c r="B39" s="32"/>
      <c r="C39" s="32">
        <v>0.23166666699999999</v>
      </c>
      <c r="D39" s="32">
        <v>0.23166666699999999</v>
      </c>
      <c r="E39" s="32">
        <v>1042.133462</v>
      </c>
      <c r="F39" s="32">
        <v>1444.468445</v>
      </c>
      <c r="G39" s="7">
        <f t="shared" si="5"/>
        <v>0.72146502445749172</v>
      </c>
      <c r="H39" s="36">
        <f t="shared" si="2"/>
        <v>1.8787434895833011E-2</v>
      </c>
      <c r="I39" s="71">
        <f t="shared" si="3"/>
        <v>7.2146502445749171E-3</v>
      </c>
      <c r="J39" t="s">
        <v>70</v>
      </c>
      <c r="K39">
        <v>1.86111111111111E-3</v>
      </c>
      <c r="M39" t="s">
        <v>74</v>
      </c>
      <c r="N39">
        <v>0.98542045152722402</v>
      </c>
      <c r="O39" s="3">
        <f t="shared" si="0"/>
        <v>0.69917796331619109</v>
      </c>
      <c r="P39">
        <f t="shared" si="4"/>
        <v>0</v>
      </c>
    </row>
    <row r="40" spans="1:16" x14ac:dyDescent="0.25">
      <c r="A40" s="32" t="s">
        <v>41</v>
      </c>
      <c r="B40" s="32"/>
      <c r="C40" s="32">
        <v>0.16533546299999999</v>
      </c>
      <c r="D40" s="32">
        <v>0.16293929700000001</v>
      </c>
      <c r="E40" s="32">
        <v>1.594476891</v>
      </c>
      <c r="F40" s="32">
        <v>2.2291421649999998</v>
      </c>
      <c r="G40" s="7">
        <f t="shared" si="5"/>
        <v>0.71528721498119441</v>
      </c>
      <c r="H40" s="36">
        <f t="shared" si="2"/>
        <v>1.7501497454328052E-2</v>
      </c>
      <c r="I40" s="71">
        <f t="shared" si="3"/>
        <v>7.1528721498119443E-3</v>
      </c>
      <c r="J40" t="s">
        <v>46</v>
      </c>
      <c r="K40">
        <v>1.63284952606635E-3</v>
      </c>
      <c r="M40" t="s">
        <v>75</v>
      </c>
      <c r="N40">
        <v>0.98578486055776904</v>
      </c>
      <c r="O40" s="3">
        <f t="shared" si="0"/>
        <v>0.5851042923754648</v>
      </c>
      <c r="P40">
        <f t="shared" si="4"/>
        <v>0</v>
      </c>
    </row>
    <row r="41" spans="1:16" x14ac:dyDescent="0.25">
      <c r="A41" s="32" t="s">
        <v>74</v>
      </c>
      <c r="B41" s="32"/>
      <c r="C41" s="32">
        <v>0.20966921099999999</v>
      </c>
      <c r="D41" s="32">
        <v>0.211195929</v>
      </c>
      <c r="E41" s="32">
        <v>20225.206719999998</v>
      </c>
      <c r="F41" s="32">
        <v>28927.12268</v>
      </c>
      <c r="G41" s="7">
        <f t="shared" si="5"/>
        <v>0.69917796331619109</v>
      </c>
      <c r="H41" s="36">
        <f t="shared" si="2"/>
        <v>1.4579548472775983E-2</v>
      </c>
      <c r="I41" s="71">
        <f t="shared" si="3"/>
        <v>6.991779633161911E-3</v>
      </c>
      <c r="J41" t="s">
        <v>45</v>
      </c>
      <c r="K41">
        <v>2.4511718750000001E-2</v>
      </c>
      <c r="M41" t="s">
        <v>45</v>
      </c>
      <c r="N41">
        <v>0.98774414062500004</v>
      </c>
      <c r="O41" s="3">
        <f t="shared" si="0"/>
        <v>0.70025950693158723</v>
      </c>
      <c r="P41">
        <f t="shared" si="4"/>
        <v>0</v>
      </c>
    </row>
    <row r="42" spans="1:16" x14ac:dyDescent="0.25">
      <c r="A42" s="32" t="s">
        <v>75</v>
      </c>
      <c r="B42" s="32"/>
      <c r="C42" s="32">
        <v>0.13536895700000001</v>
      </c>
      <c r="D42" s="32">
        <v>0.13486005100000001</v>
      </c>
      <c r="E42" s="32">
        <v>18183.19772</v>
      </c>
      <c r="F42" s="32">
        <v>31076.848959999999</v>
      </c>
      <c r="G42" s="7">
        <f t="shared" si="5"/>
        <v>0.5851042923754648</v>
      </c>
      <c r="H42" s="36">
        <f t="shared" si="2"/>
        <v>1.4215139442230962E-2</v>
      </c>
      <c r="I42" s="71">
        <f t="shared" si="3"/>
        <v>5.8510429237546482E-3</v>
      </c>
      <c r="J42" t="s">
        <v>61</v>
      </c>
      <c r="K42">
        <v>0.168270600872482</v>
      </c>
      <c r="M42" t="s">
        <v>59</v>
      </c>
      <c r="N42">
        <v>0.98795606965696903</v>
      </c>
      <c r="O42" s="3">
        <f t="shared" si="0"/>
        <v>0.68396028875195458</v>
      </c>
      <c r="P42">
        <f t="shared" si="4"/>
        <v>0</v>
      </c>
    </row>
    <row r="43" spans="1:16" x14ac:dyDescent="0.25">
      <c r="A43" s="32" t="s">
        <v>45</v>
      </c>
      <c r="B43" s="32"/>
      <c r="C43" s="32">
        <v>0.25</v>
      </c>
      <c r="D43" s="32">
        <v>0.25</v>
      </c>
      <c r="E43" s="32">
        <v>1.0244371830000001</v>
      </c>
      <c r="F43" s="32">
        <v>1.4629393429999999</v>
      </c>
      <c r="G43" s="7">
        <f t="shared" si="5"/>
        <v>0.70025950693158723</v>
      </c>
      <c r="H43" s="36">
        <f t="shared" si="2"/>
        <v>1.2255859374999956E-2</v>
      </c>
      <c r="I43" s="71">
        <f t="shared" si="3"/>
        <v>7.002595069315872E-3</v>
      </c>
      <c r="J43" t="s">
        <v>64</v>
      </c>
      <c r="K43">
        <v>0.3748578125</v>
      </c>
      <c r="M43" t="s">
        <v>100</v>
      </c>
      <c r="N43">
        <v>0.99060000000000004</v>
      </c>
      <c r="O43" s="3">
        <f t="shared" si="0"/>
        <v>0.62997294800918802</v>
      </c>
      <c r="P43">
        <f t="shared" si="4"/>
        <v>0</v>
      </c>
    </row>
    <row r="44" spans="1:16" x14ac:dyDescent="0.25">
      <c r="A44" s="32" t="s">
        <v>59</v>
      </c>
      <c r="B44" s="32"/>
      <c r="C44" s="32">
        <v>0.20200000000000001</v>
      </c>
      <c r="D44" s="32">
        <v>0.20200000000000001</v>
      </c>
      <c r="E44" s="32">
        <v>23727.828099999999</v>
      </c>
      <c r="F44" s="32">
        <v>34691.821279999996</v>
      </c>
      <c r="G44" s="7">
        <f t="shared" si="5"/>
        <v>0.68396028875195458</v>
      </c>
      <c r="H44" s="36">
        <f t="shared" si="2"/>
        <v>1.2043930343030973E-2</v>
      </c>
      <c r="I44" s="71">
        <f t="shared" si="3"/>
        <v>6.8396028875195459E-3</v>
      </c>
      <c r="J44" t="s">
        <v>85</v>
      </c>
      <c r="K44">
        <v>0.28856703318516602</v>
      </c>
      <c r="M44" t="s">
        <v>83</v>
      </c>
      <c r="N44">
        <v>0.993675188331688</v>
      </c>
      <c r="O44" s="3">
        <f t="shared" si="0"/>
        <v>0.88906138893416697</v>
      </c>
      <c r="P44">
        <f t="shared" si="4"/>
        <v>0</v>
      </c>
    </row>
    <row r="45" spans="1:16" x14ac:dyDescent="0.25">
      <c r="A45" s="32" t="s">
        <v>100</v>
      </c>
      <c r="B45" s="32"/>
      <c r="C45" s="32">
        <v>9.3333333000000004E-2</v>
      </c>
      <c r="D45" s="32">
        <v>9.3333333000000004E-2</v>
      </c>
      <c r="E45" s="32">
        <v>1.4361774270000001</v>
      </c>
      <c r="F45" s="32">
        <v>2.279744601</v>
      </c>
      <c r="G45" s="7">
        <f t="shared" si="5"/>
        <v>0.62997294800918802</v>
      </c>
      <c r="H45" s="36">
        <f t="shared" si="2"/>
        <v>9.3999999999999639E-3</v>
      </c>
      <c r="I45" s="71">
        <f t="shared" si="3"/>
        <v>6.2997294800918799E-3</v>
      </c>
      <c r="J45" t="s">
        <v>40</v>
      </c>
      <c r="K45">
        <v>0.356954474097331</v>
      </c>
      <c r="M45" t="s">
        <v>23</v>
      </c>
      <c r="N45">
        <v>0.99373027989821905</v>
      </c>
      <c r="O45" s="3">
        <f t="shared" si="0"/>
        <v>0.77376145682839248</v>
      </c>
      <c r="P45">
        <f t="shared" si="4"/>
        <v>0</v>
      </c>
    </row>
    <row r="46" spans="1:16" x14ac:dyDescent="0.25">
      <c r="A46" s="32" t="s">
        <v>83</v>
      </c>
      <c r="B46" s="32"/>
      <c r="C46" s="32">
        <v>0.3515625</v>
      </c>
      <c r="D46" s="32">
        <v>0.3515625</v>
      </c>
      <c r="E46" s="32">
        <v>566.69416620000004</v>
      </c>
      <c r="F46" s="32">
        <v>637.40724009999997</v>
      </c>
      <c r="G46" s="7">
        <f t="shared" si="5"/>
        <v>0.88906138893416697</v>
      </c>
      <c r="H46" s="36">
        <f t="shared" si="2"/>
        <v>6.3248116683120026E-3</v>
      </c>
      <c r="I46" s="71">
        <f t="shared" si="3"/>
        <v>8.8906138893416701E-3</v>
      </c>
      <c r="J46" t="s">
        <v>47</v>
      </c>
      <c r="K46">
        <v>0.14300541516245499</v>
      </c>
      <c r="M46" t="s">
        <v>49</v>
      </c>
      <c r="N46">
        <v>0.99373027989821905</v>
      </c>
      <c r="O46" s="3">
        <f t="shared" si="0"/>
        <v>0.77541161772123346</v>
      </c>
      <c r="P46">
        <f t="shared" si="4"/>
        <v>0</v>
      </c>
    </row>
    <row r="47" spans="1:16" x14ac:dyDescent="0.25">
      <c r="A47" s="32" t="s">
        <v>83</v>
      </c>
      <c r="B47" s="32"/>
      <c r="C47" s="32">
        <v>0.3515625</v>
      </c>
      <c r="D47" s="32">
        <v>0.3515625</v>
      </c>
      <c r="E47" s="32">
        <v>518.8345875</v>
      </c>
      <c r="F47" s="32">
        <v>645.70686079999996</v>
      </c>
      <c r="G47" s="7">
        <f t="shared" si="5"/>
        <v>0.80351413156302653</v>
      </c>
      <c r="H47" s="36">
        <f t="shared" si="2"/>
        <v>6.3248116683120026E-3</v>
      </c>
      <c r="I47" s="71">
        <f t="shared" si="3"/>
        <v>8.0351413156302658E-3</v>
      </c>
      <c r="J47" t="s">
        <v>79</v>
      </c>
      <c r="K47">
        <v>9.1552734375E-4</v>
      </c>
      <c r="M47" t="s">
        <v>42</v>
      </c>
      <c r="N47">
        <v>0.99426349426349403</v>
      </c>
      <c r="O47" s="3">
        <f t="shared" si="0"/>
        <v>0.73938624838715594</v>
      </c>
      <c r="P47">
        <f t="shared" si="4"/>
        <v>0</v>
      </c>
    </row>
    <row r="48" spans="1:16" x14ac:dyDescent="0.25">
      <c r="A48" s="32" t="s">
        <v>23</v>
      </c>
      <c r="B48" s="32"/>
      <c r="C48" s="32">
        <v>9.5121950999999996E-2</v>
      </c>
      <c r="D48" s="32">
        <v>9.5609756000000004E-2</v>
      </c>
      <c r="E48" s="32">
        <v>66.144798050000006</v>
      </c>
      <c r="F48" s="32">
        <v>85.484741409999998</v>
      </c>
      <c r="G48" s="7">
        <f t="shared" si="5"/>
        <v>0.77376145682839248</v>
      </c>
      <c r="H48" s="36">
        <f t="shared" si="2"/>
        <v>6.2697201017809512E-3</v>
      </c>
      <c r="I48" s="71">
        <f t="shared" si="3"/>
        <v>7.7376145682839246E-3</v>
      </c>
      <c r="J48" t="s">
        <v>59</v>
      </c>
      <c r="K48">
        <v>2.02935335849951E-2</v>
      </c>
      <c r="M48" t="s">
        <v>73</v>
      </c>
      <c r="N48">
        <v>0.99494482138477902</v>
      </c>
      <c r="O48" s="3">
        <f t="shared" si="0"/>
        <v>0.63611505564649062</v>
      </c>
      <c r="P48">
        <f t="shared" si="4"/>
        <v>0</v>
      </c>
    </row>
    <row r="49" spans="1:16" x14ac:dyDescent="0.25">
      <c r="A49" s="32" t="s">
        <v>49</v>
      </c>
      <c r="B49" s="32"/>
      <c r="C49" s="32">
        <v>0.192307692</v>
      </c>
      <c r="D49" s="32">
        <v>0.192307692</v>
      </c>
      <c r="E49" s="32">
        <v>174.9975551</v>
      </c>
      <c r="F49" s="32">
        <v>225.68343200000001</v>
      </c>
      <c r="G49" s="7">
        <f t="shared" si="5"/>
        <v>0.77541161772123346</v>
      </c>
      <c r="H49" s="36">
        <f t="shared" si="2"/>
        <v>6.2697201017809512E-3</v>
      </c>
      <c r="I49" s="71">
        <f t="shared" si="3"/>
        <v>7.7541161772123344E-3</v>
      </c>
      <c r="J49" t="s">
        <v>73</v>
      </c>
      <c r="K49">
        <v>8.8759911714215607E-3</v>
      </c>
      <c r="M49" t="s">
        <v>68</v>
      </c>
      <c r="N49">
        <v>0.99536777792063702</v>
      </c>
      <c r="O49" s="3">
        <f t="shared" si="0"/>
        <v>0.68269776973619656</v>
      </c>
      <c r="P49">
        <f t="shared" si="4"/>
        <v>0</v>
      </c>
    </row>
    <row r="50" spans="1:16" x14ac:dyDescent="0.25">
      <c r="A50" s="32" t="s">
        <v>23</v>
      </c>
      <c r="B50" s="32"/>
      <c r="C50" s="32">
        <v>9.5121950999999996E-2</v>
      </c>
      <c r="D50" s="32">
        <v>9.5609756000000004E-2</v>
      </c>
      <c r="E50" s="32">
        <v>77.893553010000005</v>
      </c>
      <c r="F50" s="32">
        <v>98.748582540000001</v>
      </c>
      <c r="G50" s="7">
        <f t="shared" si="5"/>
        <v>0.78880679607170801</v>
      </c>
      <c r="H50" s="36">
        <f t="shared" si="2"/>
        <v>6.2697201017809512E-3</v>
      </c>
      <c r="I50" s="71">
        <f t="shared" si="3"/>
        <v>7.8880679607170809E-3</v>
      </c>
      <c r="J50" t="s">
        <v>65</v>
      </c>
      <c r="K50">
        <v>0.296044152363938</v>
      </c>
      <c r="M50" t="s">
        <v>35</v>
      </c>
      <c r="N50">
        <v>0.99712993225254898</v>
      </c>
      <c r="O50" s="3">
        <f t="shared" si="0"/>
        <v>0.74767350056477011</v>
      </c>
      <c r="P50">
        <f t="shared" si="4"/>
        <v>0</v>
      </c>
    </row>
    <row r="51" spans="1:16" x14ac:dyDescent="0.25">
      <c r="A51" s="32" t="s">
        <v>42</v>
      </c>
      <c r="B51" s="32"/>
      <c r="C51" s="32">
        <v>0.42592592600000001</v>
      </c>
      <c r="D51" s="32">
        <v>0.42592592600000001</v>
      </c>
      <c r="E51" s="32">
        <v>1.347017616</v>
      </c>
      <c r="F51" s="32">
        <v>1.8218050699999999</v>
      </c>
      <c r="G51" s="7">
        <f t="shared" si="5"/>
        <v>0.73938624838715594</v>
      </c>
      <c r="H51" s="36">
        <f t="shared" si="2"/>
        <v>5.7365057365059702E-3</v>
      </c>
      <c r="I51" s="71">
        <f t="shared" si="3"/>
        <v>7.3938624838715593E-3</v>
      </c>
      <c r="J51" t="s">
        <v>3</v>
      </c>
      <c r="K51">
        <v>0.14326401446654599</v>
      </c>
      <c r="M51" t="s">
        <v>81</v>
      </c>
      <c r="N51">
        <v>0.99779069294858802</v>
      </c>
      <c r="O51" s="3">
        <f t="shared" si="0"/>
        <v>0.71472507531594054</v>
      </c>
      <c r="P51">
        <f t="shared" si="4"/>
        <v>0</v>
      </c>
    </row>
    <row r="52" spans="1:16" x14ac:dyDescent="0.25">
      <c r="A52" s="32" t="s">
        <v>73</v>
      </c>
      <c r="B52" s="32"/>
      <c r="C52" s="32">
        <v>0.61636363599999999</v>
      </c>
      <c r="D52" s="32">
        <v>0.61636363599999999</v>
      </c>
      <c r="E52" s="32">
        <v>1929.5048179999999</v>
      </c>
      <c r="F52" s="32">
        <v>3033.2638740000002</v>
      </c>
      <c r="G52" s="7">
        <f t="shared" si="5"/>
        <v>0.63611505564649062</v>
      </c>
      <c r="H52" s="36">
        <f t="shared" si="2"/>
        <v>5.0551786152209788E-3</v>
      </c>
      <c r="I52" s="71">
        <f t="shared" si="3"/>
        <v>6.3611505564649066E-3</v>
      </c>
      <c r="J52" t="s">
        <v>38</v>
      </c>
      <c r="K52">
        <v>9.2701956348150094E-2</v>
      </c>
      <c r="M52" t="s">
        <v>2</v>
      </c>
      <c r="N52">
        <v>0.998123224431818</v>
      </c>
      <c r="O52" s="3">
        <f t="shared" si="0"/>
        <v>0.74679876279942492</v>
      </c>
      <c r="P52">
        <f t="shared" si="4"/>
        <v>0</v>
      </c>
    </row>
    <row r="53" spans="1:16" x14ac:dyDescent="0.25">
      <c r="A53" s="32" t="s">
        <v>68</v>
      </c>
      <c r="B53" s="32"/>
      <c r="C53" s="32">
        <v>9.3370568000000001E-2</v>
      </c>
      <c r="D53" s="32">
        <v>9.3370568000000001E-2</v>
      </c>
      <c r="E53" s="32">
        <v>79796.619250000003</v>
      </c>
      <c r="F53" s="32">
        <v>116884.2536</v>
      </c>
      <c r="G53" s="7">
        <f t="shared" si="5"/>
        <v>0.68269776973619656</v>
      </c>
      <c r="H53" s="36">
        <f t="shared" si="2"/>
        <v>4.6322220793629798E-3</v>
      </c>
      <c r="I53" s="71">
        <f t="shared" si="3"/>
        <v>6.8269776973619656E-3</v>
      </c>
      <c r="J53" t="s">
        <v>67</v>
      </c>
      <c r="K53">
        <v>0.31775074378915402</v>
      </c>
      <c r="M53" t="s">
        <v>32</v>
      </c>
      <c r="N53">
        <v>0.99866774687190596</v>
      </c>
      <c r="O53" s="3">
        <f t="shared" si="0"/>
        <v>0.67989103752305824</v>
      </c>
      <c r="P53">
        <f t="shared" si="4"/>
        <v>0</v>
      </c>
    </row>
    <row r="54" spans="1:16" x14ac:dyDescent="0.25">
      <c r="A54" s="32" t="s">
        <v>35</v>
      </c>
      <c r="B54" s="32"/>
      <c r="C54" s="32">
        <v>6.0358890999999998E-2</v>
      </c>
      <c r="D54" s="32">
        <v>6.0358890999999998E-2</v>
      </c>
      <c r="E54" s="32">
        <v>100.6577588</v>
      </c>
      <c r="F54" s="32">
        <v>134.62796090000001</v>
      </c>
      <c r="G54" s="7">
        <f t="shared" si="5"/>
        <v>0.74767350056477011</v>
      </c>
      <c r="H54" s="36">
        <f t="shared" si="2"/>
        <v>2.8700677474510217E-3</v>
      </c>
      <c r="I54" s="71">
        <f t="shared" si="3"/>
        <v>7.476735005647701E-3</v>
      </c>
      <c r="J54" t="s">
        <v>54</v>
      </c>
      <c r="K54">
        <v>3.17907743172931E-4</v>
      </c>
      <c r="M54" t="s">
        <v>46</v>
      </c>
      <c r="N54">
        <v>0.99870686463270097</v>
      </c>
      <c r="O54" s="3">
        <f t="shared" si="0"/>
        <v>0.72600535265652733</v>
      </c>
      <c r="P54">
        <f t="shared" si="4"/>
        <v>0</v>
      </c>
    </row>
    <row r="55" spans="1:16" x14ac:dyDescent="0.25">
      <c r="A55" s="32" t="s">
        <v>81</v>
      </c>
      <c r="B55" s="32"/>
      <c r="C55" s="32">
        <v>0.43793390700000001</v>
      </c>
      <c r="D55" s="32">
        <v>0.43821160799999997</v>
      </c>
      <c r="E55" s="32">
        <v>12715.802879999999</v>
      </c>
      <c r="F55" s="32">
        <v>17791.18058</v>
      </c>
      <c r="G55" s="7">
        <f t="shared" si="5"/>
        <v>0.71472507531594054</v>
      </c>
      <c r="H55" s="36">
        <f t="shared" si="2"/>
        <v>2.2093070514119795E-3</v>
      </c>
      <c r="I55" s="71">
        <f t="shared" si="3"/>
        <v>7.1472507531594055E-3</v>
      </c>
      <c r="J55" t="s">
        <v>8</v>
      </c>
      <c r="K55">
        <v>0.85490740740740701</v>
      </c>
      <c r="M55" t="s">
        <v>25</v>
      </c>
      <c r="N55">
        <v>0.99895222981770804</v>
      </c>
      <c r="O55" s="3">
        <f t="shared" si="0"/>
        <v>0.62580781317697198</v>
      </c>
      <c r="P55">
        <f t="shared" si="4"/>
        <v>0</v>
      </c>
    </row>
    <row r="56" spans="1:16" x14ac:dyDescent="0.25">
      <c r="A56" s="32" t="s">
        <v>2</v>
      </c>
      <c r="B56" s="32"/>
      <c r="C56" s="32">
        <v>0.64494949499999998</v>
      </c>
      <c r="D56" s="32">
        <v>0.64494949499999998</v>
      </c>
      <c r="E56" s="32">
        <v>250.84509689999999</v>
      </c>
      <c r="F56" s="32">
        <v>335.89383029999999</v>
      </c>
      <c r="G56" s="7">
        <f t="shared" si="5"/>
        <v>0.74679876279942492</v>
      </c>
      <c r="H56" s="36">
        <f t="shared" si="2"/>
        <v>1.8767755681819986E-3</v>
      </c>
      <c r="I56" s="71">
        <f t="shared" si="3"/>
        <v>7.4679876279942492E-3</v>
      </c>
      <c r="J56" t="s">
        <v>29</v>
      </c>
      <c r="K56">
        <v>0.87471938775510205</v>
      </c>
      <c r="M56" t="s">
        <v>70</v>
      </c>
      <c r="N56">
        <v>0.99906944444444401</v>
      </c>
      <c r="O56" s="3">
        <f t="shared" si="0"/>
        <v>0.66115425097237113</v>
      </c>
      <c r="P56">
        <f t="shared" si="4"/>
        <v>0</v>
      </c>
    </row>
    <row r="57" spans="1:16" x14ac:dyDescent="0.25">
      <c r="A57" s="32" t="s">
        <v>32</v>
      </c>
      <c r="B57" s="32"/>
      <c r="C57" s="32">
        <v>3.2679738999999999E-2</v>
      </c>
      <c r="D57" s="32">
        <v>3.2679738999999999E-2</v>
      </c>
      <c r="E57" s="32">
        <v>4.6392351129999998</v>
      </c>
      <c r="F57" s="32">
        <v>6.8234979679999999</v>
      </c>
      <c r="G57" s="7">
        <f t="shared" si="5"/>
        <v>0.67989103752305824</v>
      </c>
      <c r="H57" s="36">
        <f t="shared" si="2"/>
        <v>1.3322531280940408E-3</v>
      </c>
      <c r="I57" s="71">
        <f t="shared" si="3"/>
        <v>6.7989103752305827E-3</v>
      </c>
      <c r="J57" t="s">
        <v>1</v>
      </c>
      <c r="K57">
        <v>7.6072080291970795E-2</v>
      </c>
      <c r="M57" t="s">
        <v>56</v>
      </c>
      <c r="N57">
        <v>0.99907567879838199</v>
      </c>
      <c r="O57" s="3">
        <f t="shared" si="0"/>
        <v>0.65614748491233621</v>
      </c>
      <c r="P57">
        <f t="shared" si="4"/>
        <v>0</v>
      </c>
    </row>
    <row r="58" spans="1:16" x14ac:dyDescent="0.25">
      <c r="A58" s="32" t="s">
        <v>46</v>
      </c>
      <c r="B58" s="32"/>
      <c r="C58" s="32">
        <v>0.77162447300000003</v>
      </c>
      <c r="D58" s="32">
        <v>0.77162447300000003</v>
      </c>
      <c r="E58" s="32">
        <v>5010.8860480000003</v>
      </c>
      <c r="F58" s="32">
        <v>6901.9960110000002</v>
      </c>
      <c r="G58" s="7">
        <f t="shared" si="5"/>
        <v>0.72600535265652733</v>
      </c>
      <c r="H58" s="36">
        <f t="shared" si="2"/>
        <v>1.2931353672990253E-3</v>
      </c>
      <c r="I58" s="71">
        <f t="shared" si="3"/>
        <v>7.260053526565273E-3</v>
      </c>
      <c r="J58" t="s">
        <v>81</v>
      </c>
      <c r="K58">
        <v>4.3982930298719801E-3</v>
      </c>
      <c r="M58" t="s">
        <v>69</v>
      </c>
      <c r="N58">
        <v>0.99909413840299399</v>
      </c>
      <c r="O58" s="3">
        <f t="shared" si="0"/>
        <v>0.65045897828528998</v>
      </c>
      <c r="P58">
        <f t="shared" si="4"/>
        <v>0</v>
      </c>
    </row>
    <row r="59" spans="1:16" x14ac:dyDescent="0.25">
      <c r="A59" s="32" t="s">
        <v>25</v>
      </c>
      <c r="B59" s="32"/>
      <c r="C59" s="32">
        <v>6.6098081000000003E-2</v>
      </c>
      <c r="D59" s="32">
        <v>6.6098081000000003E-2</v>
      </c>
      <c r="E59" s="32">
        <v>1209.7131360000001</v>
      </c>
      <c r="F59" s="32">
        <v>1933.0425580000001</v>
      </c>
      <c r="G59" s="7">
        <f t="shared" si="5"/>
        <v>0.62580781317697198</v>
      </c>
      <c r="H59" s="36">
        <f t="shared" si="2"/>
        <v>1.0477701822919627E-3</v>
      </c>
      <c r="I59" s="71">
        <f t="shared" si="3"/>
        <v>6.2580781317697195E-3</v>
      </c>
      <c r="J59" t="s">
        <v>78</v>
      </c>
      <c r="K59">
        <v>4.1880341880341901E-4</v>
      </c>
      <c r="M59" t="s">
        <v>31</v>
      </c>
      <c r="N59">
        <v>0.99925531914893595</v>
      </c>
      <c r="O59" s="3">
        <f t="shared" si="0"/>
        <v>0.68345816038378648</v>
      </c>
      <c r="P59">
        <f t="shared" si="4"/>
        <v>0</v>
      </c>
    </row>
    <row r="60" spans="1:16" x14ac:dyDescent="0.25">
      <c r="A60" s="32" t="s">
        <v>70</v>
      </c>
      <c r="B60" s="32"/>
      <c r="C60" s="32">
        <v>0.20799999999999999</v>
      </c>
      <c r="D60" s="32">
        <v>0.20799999999999999</v>
      </c>
      <c r="E60" s="32">
        <v>55.668295010000001</v>
      </c>
      <c r="F60" s="32">
        <v>84.198649450000005</v>
      </c>
      <c r="G60" s="7">
        <f t="shared" si="5"/>
        <v>0.66115425097237113</v>
      </c>
      <c r="H60" s="36">
        <f t="shared" si="2"/>
        <v>9.3055555555598968E-4</v>
      </c>
      <c r="I60" s="71">
        <f t="shared" si="3"/>
        <v>6.6115425097237109E-3</v>
      </c>
      <c r="J60" t="s">
        <v>2</v>
      </c>
      <c r="K60">
        <v>3.6896306818181802E-3</v>
      </c>
      <c r="M60" t="s">
        <v>44</v>
      </c>
      <c r="N60">
        <v>0.99931640624999996</v>
      </c>
      <c r="O60" s="3">
        <f t="shared" si="0"/>
        <v>0.69397481344507861</v>
      </c>
      <c r="P60">
        <f t="shared" si="4"/>
        <v>0</v>
      </c>
    </row>
    <row r="61" spans="1:16" x14ac:dyDescent="0.25">
      <c r="A61" s="32" t="s">
        <v>56</v>
      </c>
      <c r="B61" s="32"/>
      <c r="C61" s="32">
        <v>0.26666666700000002</v>
      </c>
      <c r="D61" s="32">
        <v>0.26666666700000002</v>
      </c>
      <c r="E61" s="32">
        <v>13.05289104</v>
      </c>
      <c r="F61" s="32">
        <v>19.893227270000001</v>
      </c>
      <c r="G61" s="7">
        <f t="shared" si="5"/>
        <v>0.65614748491233621</v>
      </c>
      <c r="H61" s="36">
        <f t="shared" si="2"/>
        <v>9.2432120161800579E-4</v>
      </c>
      <c r="I61" s="71">
        <f t="shared" si="3"/>
        <v>6.5614748491233622E-3</v>
      </c>
      <c r="J61" t="s">
        <v>74</v>
      </c>
      <c r="K61">
        <v>2.5894997786631301E-2</v>
      </c>
      <c r="M61" t="s">
        <v>58</v>
      </c>
      <c r="N61">
        <v>0.99946649594536896</v>
      </c>
      <c r="O61" s="3">
        <f t="shared" si="0"/>
        <v>0.69432048228360377</v>
      </c>
      <c r="P61">
        <f t="shared" si="4"/>
        <v>0</v>
      </c>
    </row>
    <row r="62" spans="1:16" x14ac:dyDescent="0.25">
      <c r="A62" s="32" t="s">
        <v>69</v>
      </c>
      <c r="B62" s="32"/>
      <c r="C62" s="32">
        <v>0.62337662299999996</v>
      </c>
      <c r="D62" s="32">
        <v>0.62337662299999996</v>
      </c>
      <c r="E62" s="32">
        <v>569.49873279999997</v>
      </c>
      <c r="F62" s="32">
        <v>875.53366440000002</v>
      </c>
      <c r="G62" s="7">
        <f t="shared" si="5"/>
        <v>0.65045897828528998</v>
      </c>
      <c r="H62" s="36">
        <f t="shared" si="2"/>
        <v>9.0586159700600799E-4</v>
      </c>
      <c r="I62" s="71">
        <f t="shared" si="3"/>
        <v>6.5045897828528996E-3</v>
      </c>
      <c r="J62" t="s">
        <v>35</v>
      </c>
      <c r="K62">
        <v>5.6752018354581102E-3</v>
      </c>
      <c r="M62" t="s">
        <v>62</v>
      </c>
      <c r="N62">
        <v>0.99949776785714295</v>
      </c>
      <c r="O62" s="3">
        <f t="shared" si="0"/>
        <v>0.67634681989203438</v>
      </c>
      <c r="P62">
        <f t="shared" si="4"/>
        <v>0</v>
      </c>
    </row>
    <row r="63" spans="1:16" x14ac:dyDescent="0.25">
      <c r="A63" s="32" t="s">
        <v>31</v>
      </c>
      <c r="B63" s="32"/>
      <c r="C63" s="32">
        <v>0.366666667</v>
      </c>
      <c r="D63" s="32">
        <v>0.366666667</v>
      </c>
      <c r="E63" s="32">
        <v>1.9725235759999999</v>
      </c>
      <c r="F63" s="32">
        <v>2.886092654</v>
      </c>
      <c r="G63" s="7">
        <f t="shared" si="5"/>
        <v>0.68345816038378648</v>
      </c>
      <c r="H63" s="36">
        <f t="shared" si="2"/>
        <v>7.4468085106405013E-4</v>
      </c>
      <c r="I63" s="71">
        <f t="shared" si="3"/>
        <v>6.8345816038378644E-3</v>
      </c>
      <c r="J63" t="s">
        <v>43</v>
      </c>
      <c r="K63">
        <v>4.0722740109243202E-4</v>
      </c>
      <c r="M63" t="s">
        <v>79</v>
      </c>
      <c r="N63">
        <v>0.999542236328125</v>
      </c>
      <c r="O63" s="3">
        <f t="shared" si="0"/>
        <v>0.67021119866658907</v>
      </c>
      <c r="P63">
        <f t="shared" si="4"/>
        <v>0</v>
      </c>
    </row>
    <row r="64" spans="1:16" x14ac:dyDescent="0.25">
      <c r="A64" s="32" t="s">
        <v>44</v>
      </c>
      <c r="B64" s="32"/>
      <c r="C64" s="32">
        <v>0.3</v>
      </c>
      <c r="D64" s="32">
        <v>0.3</v>
      </c>
      <c r="E64" s="32">
        <v>1.0596032310000001</v>
      </c>
      <c r="F64" s="32">
        <v>1.5268612210000001</v>
      </c>
      <c r="G64" s="7">
        <f t="shared" si="5"/>
        <v>0.69397481344507861</v>
      </c>
      <c r="H64" s="36">
        <f t="shared" si="2"/>
        <v>6.8359375000004441E-4</v>
      </c>
      <c r="I64" s="71">
        <f t="shared" si="3"/>
        <v>6.9397481344507864E-3</v>
      </c>
      <c r="J64" t="s">
        <v>39</v>
      </c>
      <c r="K64">
        <v>0.133999412283279</v>
      </c>
      <c r="M64" t="s">
        <v>60</v>
      </c>
      <c r="N64">
        <v>0.99958654736192498</v>
      </c>
      <c r="O64" s="3">
        <f t="shared" si="0"/>
        <v>0.65349241078759412</v>
      </c>
      <c r="P64">
        <f t="shared" si="4"/>
        <v>0</v>
      </c>
    </row>
    <row r="65" spans="1:16" x14ac:dyDescent="0.25">
      <c r="A65" s="32" t="s">
        <v>58</v>
      </c>
      <c r="B65" s="32"/>
      <c r="C65" s="32">
        <v>0.163333333</v>
      </c>
      <c r="D65" s="32">
        <v>0.163333333</v>
      </c>
      <c r="E65" s="32">
        <v>1590.0933950000001</v>
      </c>
      <c r="F65" s="32">
        <v>2290.1432920000002</v>
      </c>
      <c r="G65" s="7">
        <f t="shared" si="5"/>
        <v>0.69432048228360377</v>
      </c>
      <c r="H65" s="36">
        <f t="shared" si="2"/>
        <v>5.3350405463103989E-4</v>
      </c>
      <c r="I65" s="71">
        <f t="shared" si="3"/>
        <v>6.9432048228360377E-3</v>
      </c>
      <c r="J65" t="s">
        <v>48</v>
      </c>
      <c r="K65">
        <v>0.12947530864197501</v>
      </c>
      <c r="M65" t="s">
        <v>28</v>
      </c>
      <c r="N65">
        <v>0.99962285714285704</v>
      </c>
      <c r="O65" s="3">
        <f t="shared" ref="O65:O84" si="6">VLOOKUP(M65,$A$3:$G$89,7,FALSE)</f>
        <v>0.70259605215114884</v>
      </c>
      <c r="P65">
        <f t="shared" si="4"/>
        <v>0</v>
      </c>
    </row>
    <row r="66" spans="1:16" x14ac:dyDescent="0.25">
      <c r="A66" s="32" t="s">
        <v>62</v>
      </c>
      <c r="B66" s="32"/>
      <c r="C66" s="32">
        <v>6.6666666999999999E-2</v>
      </c>
      <c r="D66" s="32">
        <v>6.6666666999999999E-2</v>
      </c>
      <c r="E66" s="32">
        <v>7.2527028729999996</v>
      </c>
      <c r="F66" s="32">
        <v>10.72334882</v>
      </c>
      <c r="G66" s="7">
        <f t="shared" si="5"/>
        <v>0.67634681989203438</v>
      </c>
      <c r="H66" s="36">
        <f t="shared" si="2"/>
        <v>5.0223214285705087E-4</v>
      </c>
      <c r="I66" s="71">
        <f t="shared" si="3"/>
        <v>6.7634681989203436E-3</v>
      </c>
      <c r="J66" t="s">
        <v>72</v>
      </c>
      <c r="K66">
        <v>6.0328778671537499E-2</v>
      </c>
      <c r="M66" t="s">
        <v>84</v>
      </c>
      <c r="N66">
        <v>0.99967669326785302</v>
      </c>
      <c r="O66" s="3">
        <f t="shared" si="6"/>
        <v>0.75178751158672275</v>
      </c>
      <c r="P66">
        <f t="shared" si="4"/>
        <v>0</v>
      </c>
    </row>
    <row r="67" spans="1:16" x14ac:dyDescent="0.25">
      <c r="A67" s="32" t="s">
        <v>79</v>
      </c>
      <c r="B67" s="32"/>
      <c r="C67" s="32">
        <v>0.46875</v>
      </c>
      <c r="D67" s="32">
        <v>0.46875</v>
      </c>
      <c r="E67" s="32">
        <v>9.8609732369999996</v>
      </c>
      <c r="F67" s="32">
        <v>14.713232570000001</v>
      </c>
      <c r="G67" s="7">
        <f t="shared" ref="G67:G89" si="7">E67/F67</f>
        <v>0.67021119866658907</v>
      </c>
      <c r="H67" s="36">
        <f t="shared" si="2"/>
        <v>4.57763671875E-4</v>
      </c>
      <c r="I67" s="71">
        <f t="shared" si="3"/>
        <v>6.7021119866658907E-3</v>
      </c>
      <c r="J67" t="s">
        <v>27</v>
      </c>
      <c r="K67">
        <v>4.1666666666666702E-4</v>
      </c>
      <c r="M67" t="s">
        <v>57</v>
      </c>
      <c r="N67">
        <v>0.99969444767780202</v>
      </c>
      <c r="O67" s="3">
        <f t="shared" si="6"/>
        <v>0.65377970263963381</v>
      </c>
      <c r="P67">
        <f t="shared" si="4"/>
        <v>0</v>
      </c>
    </row>
    <row r="68" spans="1:16" x14ac:dyDescent="0.25">
      <c r="A68" s="32" t="s">
        <v>60</v>
      </c>
      <c r="B68" s="32"/>
      <c r="C68" s="32">
        <v>0.17714285699999999</v>
      </c>
      <c r="D68" s="32">
        <v>0.17714285699999999</v>
      </c>
      <c r="E68" s="32">
        <v>64.095784839999993</v>
      </c>
      <c r="F68" s="32">
        <v>98.081911559999995</v>
      </c>
      <c r="G68" s="7">
        <f t="shared" si="7"/>
        <v>0.65349241078759412</v>
      </c>
      <c r="H68" s="36">
        <f t="shared" ref="H68:H89" si="8">1-VLOOKUP(A68,$M$1:$N$85,2,FALSE)</f>
        <v>4.1345263807501809E-4</v>
      </c>
      <c r="I68" s="71">
        <f t="shared" ref="I68:I89" si="9">G68/100</f>
        <v>6.5349241078759409E-3</v>
      </c>
      <c r="J68" t="s">
        <v>76</v>
      </c>
      <c r="K68">
        <v>1.2820512820512799E-4</v>
      </c>
      <c r="M68" t="s">
        <v>102</v>
      </c>
      <c r="N68">
        <v>0.99970000000000003</v>
      </c>
      <c r="O68" s="3">
        <f t="shared" si="6"/>
        <v>0.52779388799267068</v>
      </c>
      <c r="P68">
        <f t="shared" ref="P68:P85" si="10">IF(F68&lt;E68,1,0)</f>
        <v>0</v>
      </c>
    </row>
    <row r="69" spans="1:16" x14ac:dyDescent="0.25">
      <c r="A69" s="32" t="s">
        <v>28</v>
      </c>
      <c r="B69" s="32"/>
      <c r="C69" s="32">
        <v>7.5555555999999996E-2</v>
      </c>
      <c r="D69" s="32">
        <v>7.5555555999999996E-2</v>
      </c>
      <c r="E69" s="32">
        <v>381.58277570000001</v>
      </c>
      <c r="F69" s="32">
        <v>543.10407029999999</v>
      </c>
      <c r="G69" s="7">
        <f t="shared" si="7"/>
        <v>0.70259605215114884</v>
      </c>
      <c r="H69" s="36">
        <f t="shared" si="8"/>
        <v>3.7714285714296469E-4</v>
      </c>
      <c r="I69" s="71">
        <f t="shared" si="9"/>
        <v>7.025960521511488E-3</v>
      </c>
      <c r="J69" t="s">
        <v>80</v>
      </c>
      <c r="K69">
        <v>0.78981663503253796</v>
      </c>
      <c r="M69" t="s">
        <v>30</v>
      </c>
      <c r="N69">
        <v>0.99970760233918099</v>
      </c>
      <c r="O69" s="3">
        <f t="shared" si="6"/>
        <v>0.67406810480086554</v>
      </c>
      <c r="P69">
        <f t="shared" si="10"/>
        <v>0</v>
      </c>
    </row>
    <row r="70" spans="1:16" x14ac:dyDescent="0.25">
      <c r="A70" s="32" t="s">
        <v>84</v>
      </c>
      <c r="B70" s="32"/>
      <c r="C70" s="32">
        <v>0.35109717899999998</v>
      </c>
      <c r="D70" s="32">
        <v>0.35109717899999998</v>
      </c>
      <c r="E70" s="32">
        <v>92.430729099999994</v>
      </c>
      <c r="F70" s="32">
        <v>122.9479443</v>
      </c>
      <c r="G70" s="7">
        <f t="shared" si="7"/>
        <v>0.75178751158672275</v>
      </c>
      <c r="H70" s="36">
        <f t="shared" si="8"/>
        <v>3.2330673214697736E-4</v>
      </c>
      <c r="I70" s="71">
        <f t="shared" si="9"/>
        <v>7.5178751158672275E-3</v>
      </c>
      <c r="J70" t="s">
        <v>6</v>
      </c>
      <c r="K70">
        <v>0.86748518518518503</v>
      </c>
      <c r="M70" t="s">
        <v>99</v>
      </c>
      <c r="N70">
        <v>0.99975024000000001</v>
      </c>
      <c r="O70" s="3">
        <f t="shared" si="6"/>
        <v>0.68666913790301631</v>
      </c>
      <c r="P70">
        <f t="shared" si="10"/>
        <v>0</v>
      </c>
    </row>
    <row r="71" spans="1:16" x14ac:dyDescent="0.25">
      <c r="A71" s="32" t="s">
        <v>57</v>
      </c>
      <c r="B71" s="32"/>
      <c r="C71" s="32">
        <v>0.39641943699999999</v>
      </c>
      <c r="D71" s="32">
        <v>0.39641943699999999</v>
      </c>
      <c r="E71" s="32">
        <v>48.165407549999998</v>
      </c>
      <c r="F71" s="32">
        <v>73.672228360000005</v>
      </c>
      <c r="G71" s="7">
        <f t="shared" si="7"/>
        <v>0.65377970263963381</v>
      </c>
      <c r="H71" s="36">
        <f t="shared" si="8"/>
        <v>3.0555232219797723E-4</v>
      </c>
      <c r="I71" s="71">
        <f t="shared" si="9"/>
        <v>6.5377970263963379E-3</v>
      </c>
      <c r="J71" t="s">
        <v>42</v>
      </c>
      <c r="K71">
        <v>1.14730114730115E-2</v>
      </c>
      <c r="M71" t="s">
        <v>77</v>
      </c>
      <c r="N71">
        <v>0.99978632478632501</v>
      </c>
      <c r="O71" s="3">
        <f t="shared" si="6"/>
        <v>0.75861247840343227</v>
      </c>
      <c r="P71">
        <f t="shared" si="10"/>
        <v>0</v>
      </c>
    </row>
    <row r="72" spans="1:16" x14ac:dyDescent="0.25">
      <c r="A72" s="32" t="s">
        <v>102</v>
      </c>
      <c r="B72" s="32"/>
      <c r="C72" s="32">
        <v>0</v>
      </c>
      <c r="D72" s="32">
        <v>0</v>
      </c>
      <c r="E72" s="32">
        <v>7.3276718870000002</v>
      </c>
      <c r="F72" s="32">
        <v>13.8835861</v>
      </c>
      <c r="G72" s="7">
        <f t="shared" si="7"/>
        <v>0.52779388799267068</v>
      </c>
      <c r="H72" s="36">
        <f t="shared" si="8"/>
        <v>2.9999999999996696E-4</v>
      </c>
      <c r="I72" s="71">
        <f t="shared" si="9"/>
        <v>5.2779388799267073E-3</v>
      </c>
      <c r="J72" t="s">
        <v>60</v>
      </c>
      <c r="K72">
        <v>8.2690527614933697E-4</v>
      </c>
      <c r="M72" t="s">
        <v>78</v>
      </c>
      <c r="N72">
        <v>0.99979059829059802</v>
      </c>
      <c r="O72" s="3">
        <f t="shared" si="6"/>
        <v>0.76061034897302349</v>
      </c>
      <c r="P72">
        <f t="shared" si="10"/>
        <v>0</v>
      </c>
    </row>
    <row r="73" spans="1:16" x14ac:dyDescent="0.25">
      <c r="A73" s="32" t="s">
        <v>30</v>
      </c>
      <c r="B73" s="32"/>
      <c r="C73" s="32">
        <v>0.16666666699999999</v>
      </c>
      <c r="D73" s="32">
        <v>0.16666666699999999</v>
      </c>
      <c r="E73" s="32">
        <v>2.8769328449999998</v>
      </c>
      <c r="F73" s="32">
        <v>4.2680150929999998</v>
      </c>
      <c r="G73" s="7">
        <f t="shared" si="7"/>
        <v>0.67406810480086554</v>
      </c>
      <c r="H73" s="36">
        <f t="shared" si="8"/>
        <v>2.9239766081901042E-4</v>
      </c>
      <c r="I73" s="71">
        <f t="shared" si="9"/>
        <v>6.7406810480086553E-3</v>
      </c>
      <c r="J73" t="s">
        <v>11</v>
      </c>
      <c r="K73">
        <v>0.81429444444444399</v>
      </c>
      <c r="M73" t="s">
        <v>27</v>
      </c>
      <c r="N73">
        <v>0.99979166666666697</v>
      </c>
      <c r="O73" s="3">
        <f t="shared" si="6"/>
        <v>0.74919441310477897</v>
      </c>
      <c r="P73">
        <f t="shared" si="10"/>
        <v>0</v>
      </c>
    </row>
    <row r="74" spans="1:16" x14ac:dyDescent="0.25">
      <c r="A74" s="32" t="s">
        <v>99</v>
      </c>
      <c r="B74" s="32"/>
      <c r="C74" s="32">
        <v>0</v>
      </c>
      <c r="D74" s="32">
        <v>0</v>
      </c>
      <c r="E74" s="32">
        <v>0.68239474200000005</v>
      </c>
      <c r="F74" s="32">
        <v>0.99377517400000004</v>
      </c>
      <c r="G74" s="7">
        <f t="shared" si="7"/>
        <v>0.68666913790301631</v>
      </c>
      <c r="H74" s="36">
        <f t="shared" si="8"/>
        <v>2.4975999999998777E-4</v>
      </c>
      <c r="I74" s="71">
        <f t="shared" si="9"/>
        <v>6.8666913790301634E-3</v>
      </c>
      <c r="J74" t="s">
        <v>82</v>
      </c>
      <c r="K74" s="10">
        <v>9.5366621682411206E-5</v>
      </c>
      <c r="M74" t="s">
        <v>43</v>
      </c>
      <c r="N74">
        <v>0.999796386299454</v>
      </c>
      <c r="O74" s="3">
        <f t="shared" si="6"/>
        <v>0.72221637934651295</v>
      </c>
      <c r="P74">
        <f t="shared" si="10"/>
        <v>0</v>
      </c>
    </row>
    <row r="75" spans="1:16" x14ac:dyDescent="0.25">
      <c r="A75" s="32" t="s">
        <v>77</v>
      </c>
      <c r="B75" s="32"/>
      <c r="C75" s="32">
        <v>0.24615384600000001</v>
      </c>
      <c r="D75" s="32">
        <v>0.24615384600000001</v>
      </c>
      <c r="E75" s="32">
        <v>118.2594335</v>
      </c>
      <c r="F75" s="32">
        <v>155.88912239999999</v>
      </c>
      <c r="G75" s="7">
        <f t="shared" si="7"/>
        <v>0.75861247840343227</v>
      </c>
      <c r="H75" s="36">
        <f t="shared" si="8"/>
        <v>2.1367521367499087E-4</v>
      </c>
      <c r="I75" s="71">
        <f t="shared" si="9"/>
        <v>7.5861247840343224E-3</v>
      </c>
      <c r="J75" t="s">
        <v>0</v>
      </c>
      <c r="K75" s="10">
        <v>6.7204301075268804E-5</v>
      </c>
      <c r="M75" t="s">
        <v>54</v>
      </c>
      <c r="N75">
        <v>0.99984104612841396</v>
      </c>
      <c r="O75" s="3">
        <f t="shared" si="6"/>
        <v>0.69733913428785177</v>
      </c>
      <c r="P75">
        <f t="shared" si="10"/>
        <v>0</v>
      </c>
    </row>
    <row r="76" spans="1:16" x14ac:dyDescent="0.25">
      <c r="A76" s="32" t="s">
        <v>78</v>
      </c>
      <c r="B76" s="32"/>
      <c r="C76" s="32">
        <v>0.24615384600000001</v>
      </c>
      <c r="D76" s="32">
        <v>0.24615384600000001</v>
      </c>
      <c r="E76" s="32">
        <v>118.0847242</v>
      </c>
      <c r="F76" s="32">
        <v>155.24995730000001</v>
      </c>
      <c r="G76" s="7">
        <f t="shared" si="7"/>
        <v>0.76061034897302349</v>
      </c>
      <c r="H76" s="36">
        <f t="shared" si="8"/>
        <v>2.0940170940197955E-4</v>
      </c>
      <c r="I76" s="71">
        <f t="shared" si="9"/>
        <v>7.606103489730235E-3</v>
      </c>
      <c r="J76" t="s">
        <v>53</v>
      </c>
      <c r="K76" s="10">
        <v>4.0000000000000003E-5</v>
      </c>
      <c r="M76" t="s">
        <v>71</v>
      </c>
      <c r="N76">
        <v>0.99985182391292604</v>
      </c>
      <c r="O76" s="3">
        <f t="shared" si="6"/>
        <v>0.69289168566161008</v>
      </c>
      <c r="P76">
        <f t="shared" si="10"/>
        <v>0</v>
      </c>
    </row>
    <row r="77" spans="1:16" x14ac:dyDescent="0.25">
      <c r="A77" s="32" t="s">
        <v>27</v>
      </c>
      <c r="B77" s="32"/>
      <c r="C77" s="32">
        <v>0.23</v>
      </c>
      <c r="D77" s="32">
        <v>0.23</v>
      </c>
      <c r="E77" s="32">
        <v>0.89670943999999997</v>
      </c>
      <c r="F77" s="32">
        <v>1.1968981940000001</v>
      </c>
      <c r="G77" s="7">
        <f t="shared" si="7"/>
        <v>0.74919441310477897</v>
      </c>
      <c r="H77" s="36">
        <f t="shared" si="8"/>
        <v>2.0833333333303283E-4</v>
      </c>
      <c r="I77" s="71">
        <f t="shared" si="9"/>
        <v>7.4919441310477893E-3</v>
      </c>
      <c r="J77" t="s">
        <v>22</v>
      </c>
      <c r="K77">
        <v>0</v>
      </c>
      <c r="M77" t="s">
        <v>76</v>
      </c>
      <c r="N77">
        <v>0.99993589743589695</v>
      </c>
      <c r="O77" s="3">
        <f t="shared" si="6"/>
        <v>0.76464904130608247</v>
      </c>
      <c r="P77">
        <f t="shared" si="10"/>
        <v>0</v>
      </c>
    </row>
    <row r="78" spans="1:16" x14ac:dyDescent="0.25">
      <c r="A78" s="32" t="s">
        <v>43</v>
      </c>
      <c r="B78" s="32"/>
      <c r="C78" s="32">
        <v>0.26315789499999998</v>
      </c>
      <c r="D78" s="32">
        <v>0.26315789499999998</v>
      </c>
      <c r="E78" s="32">
        <v>24.172040410000001</v>
      </c>
      <c r="F78" s="32">
        <v>33.4692498</v>
      </c>
      <c r="G78" s="7">
        <f t="shared" si="7"/>
        <v>0.72221637934651295</v>
      </c>
      <c r="H78" s="36">
        <f t="shared" si="8"/>
        <v>2.0361370054600147E-4</v>
      </c>
      <c r="I78" s="71">
        <f t="shared" si="9"/>
        <v>7.2221637934651297E-3</v>
      </c>
      <c r="J78" t="s">
        <v>50</v>
      </c>
      <c r="K78">
        <v>0</v>
      </c>
      <c r="M78" t="s">
        <v>82</v>
      </c>
      <c r="N78">
        <v>0.99995231668915896</v>
      </c>
      <c r="O78" s="3">
        <f t="shared" si="6"/>
        <v>0.68096000703466819</v>
      </c>
      <c r="P78">
        <f t="shared" si="10"/>
        <v>0</v>
      </c>
    </row>
    <row r="79" spans="1:16" x14ac:dyDescent="0.25">
      <c r="A79" s="32" t="s">
        <v>54</v>
      </c>
      <c r="B79" s="32"/>
      <c r="C79" s="32">
        <v>0.409090909</v>
      </c>
      <c r="D79" s="32">
        <v>0.409090909</v>
      </c>
      <c r="E79" s="32">
        <v>88.388209880000005</v>
      </c>
      <c r="F79" s="32">
        <v>126.7506806</v>
      </c>
      <c r="G79" s="7">
        <f t="shared" si="7"/>
        <v>0.69733913428785177</v>
      </c>
      <c r="H79" s="36">
        <f t="shared" si="8"/>
        <v>1.5895387158604279E-4</v>
      </c>
      <c r="I79" s="71">
        <f t="shared" si="9"/>
        <v>6.9733913428785179E-3</v>
      </c>
      <c r="M79" t="s">
        <v>0</v>
      </c>
      <c r="N79">
        <v>0.99996639784946195</v>
      </c>
      <c r="O79" s="3">
        <f t="shared" si="6"/>
        <v>0.78781435820598289</v>
      </c>
      <c r="P79">
        <f t="shared" si="10"/>
        <v>0</v>
      </c>
    </row>
    <row r="80" spans="1:16" x14ac:dyDescent="0.25">
      <c r="A80" s="32" t="s">
        <v>71</v>
      </c>
      <c r="B80" s="32"/>
      <c r="C80" s="32">
        <v>0.22807017500000001</v>
      </c>
      <c r="D80" s="32">
        <v>0.22807017500000001</v>
      </c>
      <c r="E80" s="32">
        <v>7.6531077969999997</v>
      </c>
      <c r="F80" s="32">
        <v>11.04517193</v>
      </c>
      <c r="G80" s="7">
        <f t="shared" si="7"/>
        <v>0.69289168566161008</v>
      </c>
      <c r="H80" s="36">
        <f t="shared" si="8"/>
        <v>1.4817608707395902E-4</v>
      </c>
      <c r="I80" s="71">
        <f t="shared" si="9"/>
        <v>6.9289168566161012E-3</v>
      </c>
      <c r="M80" t="s">
        <v>53</v>
      </c>
      <c r="N80">
        <v>0.99997999999999998</v>
      </c>
      <c r="O80" s="3">
        <f t="shared" si="6"/>
        <v>0.79257425514848689</v>
      </c>
      <c r="P80">
        <f t="shared" si="10"/>
        <v>0</v>
      </c>
    </row>
    <row r="81" spans="1:16" x14ac:dyDescent="0.25">
      <c r="A81" s="32" t="s">
        <v>76</v>
      </c>
      <c r="B81" s="32"/>
      <c r="C81" s="32">
        <v>0.256410256</v>
      </c>
      <c r="D81" s="32">
        <v>0.256410256</v>
      </c>
      <c r="E81" s="32">
        <v>118.3827075</v>
      </c>
      <c r="F81" s="32">
        <v>154.8196638</v>
      </c>
      <c r="G81" s="7">
        <f t="shared" si="7"/>
        <v>0.76464904130608247</v>
      </c>
      <c r="H81" s="36">
        <f t="shared" si="8"/>
        <v>6.4102564103052373E-5</v>
      </c>
      <c r="I81" s="71">
        <f t="shared" si="9"/>
        <v>7.6464904130608248E-3</v>
      </c>
      <c r="M81" t="s">
        <v>22</v>
      </c>
      <c r="N81">
        <v>1</v>
      </c>
      <c r="O81" s="3">
        <f t="shared" si="6"/>
        <v>0.74387558379845753</v>
      </c>
      <c r="P81">
        <f t="shared" si="10"/>
        <v>0</v>
      </c>
    </row>
    <row r="82" spans="1:16" x14ac:dyDescent="0.25">
      <c r="A82" s="32" t="s">
        <v>82</v>
      </c>
      <c r="B82" s="32"/>
      <c r="C82" s="32">
        <v>0.40594059399999999</v>
      </c>
      <c r="D82" s="32">
        <v>0.40594059399999999</v>
      </c>
      <c r="E82" s="32">
        <v>7533.7185939999999</v>
      </c>
      <c r="F82" s="32">
        <v>11063.378930000001</v>
      </c>
      <c r="G82" s="7">
        <f t="shared" si="7"/>
        <v>0.68096000703466819</v>
      </c>
      <c r="H82" s="36">
        <f t="shared" si="8"/>
        <v>4.7683310841040161E-5</v>
      </c>
      <c r="I82" s="71">
        <f t="shared" si="9"/>
        <v>6.8096000703466823E-3</v>
      </c>
      <c r="M82" t="s">
        <v>50</v>
      </c>
      <c r="N82">
        <v>1</v>
      </c>
      <c r="O82" s="3">
        <f t="shared" si="6"/>
        <v>0.74197674371293154</v>
      </c>
      <c r="P82">
        <f t="shared" si="10"/>
        <v>0</v>
      </c>
    </row>
    <row r="83" spans="1:16" x14ac:dyDescent="0.25">
      <c r="A83" s="32" t="s">
        <v>0</v>
      </c>
      <c r="B83" s="32"/>
      <c r="C83" s="32">
        <v>3.333333E-3</v>
      </c>
      <c r="D83" s="32">
        <v>3.333333E-3</v>
      </c>
      <c r="E83" s="32">
        <v>4.9920558899999996</v>
      </c>
      <c r="F83" s="32">
        <v>6.3365891190000001</v>
      </c>
      <c r="G83" s="7">
        <f t="shared" si="7"/>
        <v>0.78781435820598289</v>
      </c>
      <c r="H83" s="36">
        <f t="shared" si="8"/>
        <v>3.3602150538047937E-5</v>
      </c>
      <c r="I83" s="71">
        <f t="shared" si="9"/>
        <v>7.8781435820598281E-3</v>
      </c>
      <c r="M83" s="31" t="s">
        <v>111</v>
      </c>
      <c r="N83">
        <v>0.99966999999999995</v>
      </c>
      <c r="O83" s="3">
        <f t="shared" si="6"/>
        <v>0.77719700961836202</v>
      </c>
      <c r="P83">
        <f t="shared" si="10"/>
        <v>0</v>
      </c>
    </row>
    <row r="84" spans="1:16" x14ac:dyDescent="0.25">
      <c r="A84" s="32" t="s">
        <v>53</v>
      </c>
      <c r="B84" s="32"/>
      <c r="C84" s="32">
        <v>0.35</v>
      </c>
      <c r="D84" s="32">
        <v>0.35</v>
      </c>
      <c r="E84" s="32">
        <v>13.716535289999999</v>
      </c>
      <c r="F84" s="32">
        <v>17.306309410000001</v>
      </c>
      <c r="G84" s="7">
        <f t="shared" si="7"/>
        <v>0.79257425514848689</v>
      </c>
      <c r="H84" s="36">
        <f t="shared" si="8"/>
        <v>2.0000000000020002E-5</v>
      </c>
      <c r="I84" s="71">
        <f t="shared" si="9"/>
        <v>7.9257425514848694E-3</v>
      </c>
      <c r="M84" s="31" t="s">
        <v>112</v>
      </c>
      <c r="N84">
        <v>0.94820000000000004</v>
      </c>
      <c r="O84" s="3">
        <f t="shared" si="6"/>
        <v>0.74622135436583437</v>
      </c>
      <c r="P84">
        <f t="shared" si="10"/>
        <v>0</v>
      </c>
    </row>
    <row r="85" spans="1:16" x14ac:dyDescent="0.25">
      <c r="A85" s="32" t="s">
        <v>50</v>
      </c>
      <c r="B85" s="32"/>
      <c r="C85" s="32">
        <v>0</v>
      </c>
      <c r="D85" s="32">
        <v>0</v>
      </c>
      <c r="E85" s="32">
        <v>2.004115831</v>
      </c>
      <c r="F85" s="32">
        <v>2.7010493900000001</v>
      </c>
      <c r="G85" s="7">
        <f t="shared" si="7"/>
        <v>0.74197674371293154</v>
      </c>
      <c r="H85" s="36">
        <f t="shared" si="8"/>
        <v>0</v>
      </c>
      <c r="I85" s="71">
        <f t="shared" si="9"/>
        <v>7.4197674371293152E-3</v>
      </c>
      <c r="M85" s="31" t="s">
        <v>113</v>
      </c>
      <c r="N85">
        <v>0.94823800000000003</v>
      </c>
      <c r="O85" s="3">
        <f>VLOOKUP(M85,$A$3:$G$89,7,FALSE)</f>
        <v>0.71764327323548738</v>
      </c>
      <c r="P85">
        <f t="shared" si="10"/>
        <v>0</v>
      </c>
    </row>
    <row r="86" spans="1:16" x14ac:dyDescent="0.25">
      <c r="A86" s="32" t="s">
        <v>22</v>
      </c>
      <c r="B86" s="32"/>
      <c r="C86" s="32">
        <v>6.6666670000000003E-3</v>
      </c>
      <c r="D86" s="32">
        <v>6.6666670000000003E-3</v>
      </c>
      <c r="E86" s="32">
        <v>4.0575828559999998</v>
      </c>
      <c r="F86" s="32">
        <v>5.4546525580000003</v>
      </c>
      <c r="G86" s="7">
        <f t="shared" si="7"/>
        <v>0.74387558379845753</v>
      </c>
      <c r="H86" s="36">
        <f t="shared" si="8"/>
        <v>0</v>
      </c>
      <c r="I86" s="71">
        <f t="shared" si="9"/>
        <v>7.438755837984575E-3</v>
      </c>
    </row>
    <row r="87" spans="1:16" x14ac:dyDescent="0.25">
      <c r="A87" s="32" t="s">
        <v>111</v>
      </c>
      <c r="B87" s="32"/>
      <c r="C87" s="32">
        <v>0.30989011</v>
      </c>
      <c r="D87" s="32">
        <v>0.30989011</v>
      </c>
      <c r="E87" s="32">
        <v>113.8053991</v>
      </c>
      <c r="F87" s="32">
        <v>146.4305674</v>
      </c>
      <c r="G87" s="7">
        <f t="shared" si="7"/>
        <v>0.77719700961836202</v>
      </c>
      <c r="H87" s="36">
        <f t="shared" si="8"/>
        <v>3.3000000000005247E-4</v>
      </c>
      <c r="I87" s="71">
        <f t="shared" si="9"/>
        <v>7.7719700961836205E-3</v>
      </c>
    </row>
    <row r="88" spans="1:16" x14ac:dyDescent="0.25">
      <c r="A88" s="32" t="s">
        <v>112</v>
      </c>
      <c r="B88" s="32"/>
      <c r="C88" s="32">
        <v>0.53591160199999999</v>
      </c>
      <c r="D88" s="32">
        <v>0.54696132600000003</v>
      </c>
      <c r="E88" s="32">
        <v>102.73962160000001</v>
      </c>
      <c r="F88" s="32">
        <v>137.67981979999999</v>
      </c>
      <c r="G88" s="7">
        <f t="shared" si="7"/>
        <v>0.74622135436583437</v>
      </c>
      <c r="H88" s="36">
        <f t="shared" si="8"/>
        <v>5.1799999999999957E-2</v>
      </c>
      <c r="I88" s="71">
        <f t="shared" si="9"/>
        <v>7.4622135436583437E-3</v>
      </c>
    </row>
    <row r="89" spans="1:16" x14ac:dyDescent="0.25">
      <c r="A89" s="32" t="s">
        <v>113</v>
      </c>
      <c r="B89" s="32"/>
      <c r="C89" s="32">
        <v>0.33701657499999998</v>
      </c>
      <c r="D89" s="32">
        <v>0.33701657499999998</v>
      </c>
      <c r="E89" s="32">
        <v>102.3187295</v>
      </c>
      <c r="F89" s="32">
        <v>142.57603090000001</v>
      </c>
      <c r="G89" s="7">
        <f t="shared" si="7"/>
        <v>0.71764327323548738</v>
      </c>
      <c r="H89" s="36">
        <f t="shared" si="8"/>
        <v>5.1761999999999975E-2</v>
      </c>
      <c r="I89" s="71">
        <f t="shared" si="9"/>
        <v>7.1764327323548737E-3</v>
      </c>
    </row>
  </sheetData>
  <autoFilter ref="A1:P89"/>
  <sortState ref="A3:H86">
    <sortCondition ref="H3:H8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19" workbookViewId="0">
      <selection activeCell="A77" sqref="A77:XFD77"/>
    </sheetView>
  </sheetViews>
  <sheetFormatPr defaultRowHeight="15" x14ac:dyDescent="0.25"/>
  <cols>
    <col min="5" max="5" width="14.42578125" bestFit="1" customWidth="1"/>
    <col min="6" max="6" width="12" bestFit="1" customWidth="1"/>
    <col min="7" max="10" width="0" hidden="1" customWidth="1"/>
  </cols>
  <sheetData>
    <row r="1" spans="1:9" x14ac:dyDescent="0.25">
      <c r="A1" t="s">
        <v>223</v>
      </c>
      <c r="B1" t="s">
        <v>222</v>
      </c>
      <c r="C1" t="s">
        <v>221</v>
      </c>
      <c r="D1" t="s">
        <v>220</v>
      </c>
      <c r="E1" t="s">
        <v>219</v>
      </c>
      <c r="F1" t="s">
        <v>218</v>
      </c>
      <c r="G1" t="str">
        <f>B1&amp;"/"&amp;$E$1</f>
        <v>FASTDTW/APCA_BDTW</v>
      </c>
      <c r="H1" t="str">
        <f>C1&amp;"/"&amp;$E$1</f>
        <v>PAA-DTW-Projection/APCA_BDTW</v>
      </c>
      <c r="I1" t="str">
        <f>D1&amp;"/"&amp;$E$1</f>
        <v>BANDTEST/APCA_BDTW</v>
      </c>
    </row>
    <row r="2" spans="1:9" x14ac:dyDescent="0.25">
      <c r="A2" t="s">
        <v>99</v>
      </c>
      <c r="B2">
        <v>0.14975561612584901</v>
      </c>
      <c r="C2">
        <v>0.86492419625260897</v>
      </c>
      <c r="D2">
        <v>0.86492419625260897</v>
      </c>
      <c r="E2">
        <v>0.49714142235227099</v>
      </c>
      <c r="F2">
        <v>0.41284972648027202</v>
      </c>
      <c r="G2">
        <f t="shared" ref="G2:G33" si="0">IF($E2&lt;B2,1,0)</f>
        <v>0</v>
      </c>
      <c r="H2">
        <f t="shared" ref="H2:H33" si="1">IF($E2&lt;C2,1,0)</f>
        <v>1</v>
      </c>
      <c r="I2">
        <f t="shared" ref="I2:I33" si="2">IF($E2&lt;D2,1,0)</f>
        <v>1</v>
      </c>
    </row>
    <row r="3" spans="1:9" x14ac:dyDescent="0.25">
      <c r="A3" t="s">
        <v>100</v>
      </c>
      <c r="B3">
        <v>7.5160041875996203E-2</v>
      </c>
      <c r="C3">
        <v>1.1673010023216801</v>
      </c>
      <c r="D3">
        <v>1.70274728921278</v>
      </c>
      <c r="E3">
        <v>0.52288495227512199</v>
      </c>
      <c r="F3">
        <v>0.55617379220003904</v>
      </c>
      <c r="G3">
        <f t="shared" si="0"/>
        <v>0</v>
      </c>
      <c r="H3">
        <f t="shared" si="1"/>
        <v>1</v>
      </c>
      <c r="I3">
        <f t="shared" si="2"/>
        <v>1</v>
      </c>
    </row>
    <row r="4" spans="1:9" x14ac:dyDescent="0.25">
      <c r="A4" t="s">
        <v>101</v>
      </c>
      <c r="B4">
        <v>0.52127374608660804</v>
      </c>
      <c r="C4">
        <v>0.93428052243722703</v>
      </c>
      <c r="D4">
        <v>0.678608840613112</v>
      </c>
      <c r="E4">
        <v>0.55444280293863701</v>
      </c>
      <c r="F4">
        <v>0.59384845531605202</v>
      </c>
      <c r="G4">
        <f t="shared" si="0"/>
        <v>0</v>
      </c>
      <c r="H4">
        <f t="shared" si="1"/>
        <v>1</v>
      </c>
      <c r="I4">
        <f t="shared" si="2"/>
        <v>1</v>
      </c>
    </row>
    <row r="5" spans="1:9" x14ac:dyDescent="0.25">
      <c r="A5" t="s">
        <v>102</v>
      </c>
      <c r="B5">
        <v>8.1171981659633005E-2</v>
      </c>
      <c r="C5">
        <v>1.55623537755713</v>
      </c>
      <c r="D5">
        <v>3.4283018414047599</v>
      </c>
      <c r="E5">
        <v>0.70276648194732305</v>
      </c>
      <c r="F5">
        <v>0.70843939583806603</v>
      </c>
      <c r="G5">
        <f t="shared" si="0"/>
        <v>0</v>
      </c>
      <c r="H5">
        <f t="shared" si="1"/>
        <v>1</v>
      </c>
      <c r="I5">
        <f t="shared" si="2"/>
        <v>1</v>
      </c>
    </row>
    <row r="6" spans="1:9" x14ac:dyDescent="0.25">
      <c r="A6" t="s">
        <v>103</v>
      </c>
      <c r="B6">
        <v>3.4772398414527599</v>
      </c>
      <c r="C6">
        <v>1.6806850000067299</v>
      </c>
      <c r="D6">
        <v>2.0409257508929199</v>
      </c>
      <c r="E6">
        <v>0.49613913479688898</v>
      </c>
      <c r="F6">
        <v>0.47002924847954702</v>
      </c>
      <c r="G6">
        <f t="shared" si="0"/>
        <v>1</v>
      </c>
      <c r="H6">
        <f t="shared" si="1"/>
        <v>1</v>
      </c>
      <c r="I6">
        <f t="shared" si="2"/>
        <v>1</v>
      </c>
    </row>
    <row r="7" spans="1:9" x14ac:dyDescent="0.25">
      <c r="A7" t="s">
        <v>10</v>
      </c>
      <c r="B7">
        <v>0.51015296434253499</v>
      </c>
      <c r="C7">
        <v>1.4114186747773201</v>
      </c>
      <c r="D7">
        <v>1.43039440897085</v>
      </c>
      <c r="E7">
        <v>0.41478346196874399</v>
      </c>
      <c r="F7">
        <v>0.410912716199966</v>
      </c>
      <c r="G7">
        <f t="shared" si="0"/>
        <v>1</v>
      </c>
      <c r="H7">
        <f t="shared" si="1"/>
        <v>1</v>
      </c>
      <c r="I7">
        <f t="shared" si="2"/>
        <v>1</v>
      </c>
    </row>
    <row r="8" spans="1:9" x14ac:dyDescent="0.25">
      <c r="A8" t="s">
        <v>9</v>
      </c>
      <c r="B8">
        <v>0.143977271698083</v>
      </c>
      <c r="C8">
        <v>1.40695233257105</v>
      </c>
      <c r="D8">
        <v>1.59107587802032</v>
      </c>
      <c r="E8">
        <v>0.68442570631104704</v>
      </c>
      <c r="F8">
        <v>0.71287320355899897</v>
      </c>
      <c r="G8">
        <f t="shared" si="0"/>
        <v>0</v>
      </c>
      <c r="H8">
        <f t="shared" si="1"/>
        <v>1</v>
      </c>
      <c r="I8">
        <f t="shared" si="2"/>
        <v>1</v>
      </c>
    </row>
    <row r="9" spans="1:9" x14ac:dyDescent="0.25">
      <c r="A9" t="s">
        <v>42</v>
      </c>
      <c r="B9">
        <v>4.1305629745455998E-4</v>
      </c>
      <c r="C9">
        <v>7.2770622352228698E-2</v>
      </c>
      <c r="D9">
        <v>7.2770622352228698E-2</v>
      </c>
      <c r="E9">
        <v>4.2496688385964898</v>
      </c>
      <c r="F9">
        <v>3.8726185741591101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25">
      <c r="A10" t="s">
        <v>11</v>
      </c>
      <c r="B10">
        <v>0.42515357429381001</v>
      </c>
      <c r="C10">
        <v>0.81176414705382505</v>
      </c>
      <c r="D10">
        <v>1.0598334223453501</v>
      </c>
      <c r="E10">
        <v>0.75196514446372298</v>
      </c>
      <c r="F10">
        <v>0.81117691662947999</v>
      </c>
      <c r="G10">
        <f t="shared" si="0"/>
        <v>0</v>
      </c>
      <c r="H10">
        <f t="shared" si="1"/>
        <v>1</v>
      </c>
      <c r="I10">
        <f t="shared" si="2"/>
        <v>1</v>
      </c>
    </row>
    <row r="11" spans="1:9" x14ac:dyDescent="0.25">
      <c r="A11" t="s">
        <v>43</v>
      </c>
      <c r="B11">
        <v>0.18553533268658701</v>
      </c>
      <c r="C11">
        <v>0.95765752319256103</v>
      </c>
      <c r="D11">
        <v>0.99617175368005095</v>
      </c>
      <c r="E11">
        <v>0.46459471054424201</v>
      </c>
      <c r="F11">
        <v>0.502500755707744</v>
      </c>
      <c r="G11">
        <f t="shared" si="0"/>
        <v>0</v>
      </c>
      <c r="H11">
        <f t="shared" si="1"/>
        <v>1</v>
      </c>
      <c r="I11">
        <f t="shared" si="2"/>
        <v>1</v>
      </c>
    </row>
    <row r="12" spans="1:9" x14ac:dyDescent="0.25">
      <c r="A12" t="s">
        <v>44</v>
      </c>
      <c r="B12">
        <v>0.42076209797323899</v>
      </c>
      <c r="C12">
        <v>1.2712245473958499</v>
      </c>
      <c r="D12">
        <v>2.3540507645286901</v>
      </c>
      <c r="E12">
        <v>0.58877792608115098</v>
      </c>
      <c r="F12">
        <v>0.61613887159443803</v>
      </c>
      <c r="G12">
        <f t="shared" si="0"/>
        <v>0</v>
      </c>
      <c r="H12">
        <f t="shared" si="1"/>
        <v>1</v>
      </c>
      <c r="I12">
        <f t="shared" si="2"/>
        <v>1</v>
      </c>
    </row>
    <row r="13" spans="1:9" x14ac:dyDescent="0.25">
      <c r="A13" t="s">
        <v>45</v>
      </c>
      <c r="B13">
        <v>0.24184413117376499</v>
      </c>
      <c r="C13">
        <v>0.78635492681007002</v>
      </c>
      <c r="D13">
        <v>2.2789436556845799</v>
      </c>
      <c r="E13">
        <v>0.69271899241054402</v>
      </c>
      <c r="F13">
        <v>0.698453463199738</v>
      </c>
      <c r="G13">
        <f t="shared" si="0"/>
        <v>0</v>
      </c>
      <c r="H13">
        <f t="shared" si="1"/>
        <v>1</v>
      </c>
      <c r="I13">
        <f t="shared" si="2"/>
        <v>1</v>
      </c>
    </row>
    <row r="14" spans="1:9" x14ac:dyDescent="0.25">
      <c r="A14" t="s">
        <v>46</v>
      </c>
      <c r="B14">
        <v>0.50832403595955</v>
      </c>
      <c r="C14">
        <v>1.3354734001405399</v>
      </c>
      <c r="D14">
        <v>1.15298285314493</v>
      </c>
      <c r="E14">
        <v>0.76157917640935502</v>
      </c>
      <c r="F14">
        <v>0.78726816324883997</v>
      </c>
      <c r="G14">
        <f t="shared" si="0"/>
        <v>0</v>
      </c>
      <c r="H14">
        <f t="shared" si="1"/>
        <v>1</v>
      </c>
      <c r="I14">
        <f t="shared" si="2"/>
        <v>1</v>
      </c>
    </row>
    <row r="15" spans="1:9" x14ac:dyDescent="0.25">
      <c r="A15" t="s">
        <v>47</v>
      </c>
      <c r="B15">
        <v>5.2497222695759301E-2</v>
      </c>
      <c r="C15">
        <v>0.64606644512580502</v>
      </c>
      <c r="D15">
        <v>0.64532625634052498</v>
      </c>
      <c r="E15">
        <v>0.66343962603368101</v>
      </c>
      <c r="F15">
        <v>0.59039542991162897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 t="s">
        <v>48</v>
      </c>
      <c r="B16">
        <v>3.8029330891320698E-2</v>
      </c>
      <c r="C16">
        <v>0.68755985582442003</v>
      </c>
      <c r="D16">
        <v>0.68924332843894398</v>
      </c>
      <c r="E16">
        <v>0.65260948817748199</v>
      </c>
      <c r="F16">
        <v>0.57600936823027704</v>
      </c>
      <c r="G16">
        <f t="shared" si="0"/>
        <v>0</v>
      </c>
      <c r="H16">
        <f t="shared" si="1"/>
        <v>1</v>
      </c>
      <c r="I16">
        <f t="shared" si="2"/>
        <v>1</v>
      </c>
    </row>
    <row r="17" spans="1:9" x14ac:dyDescent="0.25">
      <c r="A17" t="s">
        <v>3</v>
      </c>
      <c r="B17">
        <v>3.88070263436626E-2</v>
      </c>
      <c r="C17">
        <v>0.59060677262954397</v>
      </c>
      <c r="D17">
        <v>0.58669484218019596</v>
      </c>
      <c r="E17">
        <v>0.65655480097242302</v>
      </c>
      <c r="F17">
        <v>0.601495857062321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x14ac:dyDescent="0.25">
      <c r="A18" t="s">
        <v>49</v>
      </c>
      <c r="B18">
        <v>0.41815949070531999</v>
      </c>
      <c r="C18">
        <v>1.3903681367399701</v>
      </c>
      <c r="D18">
        <v>1.25866797174809</v>
      </c>
      <c r="E18">
        <v>0.56619255840376403</v>
      </c>
      <c r="F18">
        <v>0.60961314488945295</v>
      </c>
      <c r="G18">
        <f t="shared" si="0"/>
        <v>0</v>
      </c>
      <c r="H18">
        <f t="shared" si="1"/>
        <v>1</v>
      </c>
      <c r="I18">
        <f t="shared" si="2"/>
        <v>1</v>
      </c>
    </row>
    <row r="19" spans="1:9" x14ac:dyDescent="0.25">
      <c r="A19" t="s">
        <v>50</v>
      </c>
      <c r="B19">
        <v>0.636479753231599</v>
      </c>
      <c r="C19">
        <v>1.84813869100938</v>
      </c>
      <c r="D19">
        <v>1.9594315621429801</v>
      </c>
      <c r="E19">
        <v>0.50963032025916899</v>
      </c>
      <c r="F19">
        <v>0.50475521130865397</v>
      </c>
      <c r="G19">
        <f t="shared" si="0"/>
        <v>1</v>
      </c>
      <c r="H19">
        <f t="shared" si="1"/>
        <v>1</v>
      </c>
      <c r="I19">
        <f t="shared" si="2"/>
        <v>1</v>
      </c>
    </row>
    <row r="20" spans="1:9" x14ac:dyDescent="0.25">
      <c r="A20" t="s">
        <v>51</v>
      </c>
      <c r="B20">
        <v>5.2181225417721799E-2</v>
      </c>
      <c r="C20">
        <v>0.51832468427038403</v>
      </c>
      <c r="D20">
        <v>0.51255939383598803</v>
      </c>
      <c r="E20">
        <v>0.87705896021975005</v>
      </c>
      <c r="F20">
        <v>0.77733099206178002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9" x14ac:dyDescent="0.25">
      <c r="A21" t="s">
        <v>52</v>
      </c>
      <c r="B21">
        <v>3.7663937919033497E-2</v>
      </c>
      <c r="C21">
        <v>0.622215734223732</v>
      </c>
      <c r="D21">
        <v>0.61072623668109405</v>
      </c>
      <c r="E21">
        <v>0.91725632235120702</v>
      </c>
      <c r="F21">
        <v>0.81858125997571496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x14ac:dyDescent="0.25">
      <c r="A22" t="s">
        <v>4</v>
      </c>
      <c r="B22">
        <v>3.9513800830181703E-2</v>
      </c>
      <c r="C22">
        <v>0.56948106952966004</v>
      </c>
      <c r="D22">
        <v>0.56354690047981504</v>
      </c>
      <c r="E22">
        <v>0.85836564973775198</v>
      </c>
      <c r="F22">
        <v>0.76841567930396903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x14ac:dyDescent="0.25">
      <c r="A23" t="s">
        <v>5</v>
      </c>
      <c r="B23">
        <v>0.41008671265716901</v>
      </c>
      <c r="C23">
        <v>1.0964553833870301</v>
      </c>
      <c r="D23">
        <v>0.89645749848490297</v>
      </c>
      <c r="E23">
        <v>0.81358552408113105</v>
      </c>
      <c r="F23">
        <v>0.84425262331282303</v>
      </c>
      <c r="G23">
        <f t="shared" si="0"/>
        <v>0</v>
      </c>
      <c r="H23">
        <f t="shared" si="1"/>
        <v>1</v>
      </c>
      <c r="I23">
        <f t="shared" si="2"/>
        <v>1</v>
      </c>
    </row>
    <row r="24" spans="1:9" x14ac:dyDescent="0.25">
      <c r="A24" t="s">
        <v>53</v>
      </c>
      <c r="B24">
        <v>0.89056678343124596</v>
      </c>
      <c r="C24">
        <v>1.5948635819116901</v>
      </c>
      <c r="D24">
        <v>1.29644518600539</v>
      </c>
      <c r="E24">
        <v>0.810673251324462</v>
      </c>
      <c r="F24">
        <v>0.82650674896493004</v>
      </c>
      <c r="G24">
        <f t="shared" si="0"/>
        <v>1</v>
      </c>
      <c r="H24">
        <f t="shared" si="1"/>
        <v>1</v>
      </c>
      <c r="I24">
        <f t="shared" si="2"/>
        <v>1</v>
      </c>
    </row>
    <row r="25" spans="1:9" x14ac:dyDescent="0.25">
      <c r="A25" t="s">
        <v>54</v>
      </c>
      <c r="B25">
        <v>0.59521915629758904</v>
      </c>
      <c r="C25">
        <v>1.18679528528377</v>
      </c>
      <c r="D25">
        <v>2.20960863384115</v>
      </c>
      <c r="E25">
        <v>0.56564546503967805</v>
      </c>
      <c r="F25">
        <v>0.59381762304303498</v>
      </c>
      <c r="G25">
        <f t="shared" si="0"/>
        <v>1</v>
      </c>
      <c r="H25">
        <f t="shared" si="1"/>
        <v>1</v>
      </c>
      <c r="I25">
        <f t="shared" si="2"/>
        <v>1</v>
      </c>
    </row>
    <row r="26" spans="1:9" x14ac:dyDescent="0.25">
      <c r="A26" t="s">
        <v>55</v>
      </c>
      <c r="B26">
        <v>0.45226101804787999</v>
      </c>
      <c r="C26">
        <v>0.68048346449047303</v>
      </c>
      <c r="D26">
        <v>2.2376160570974699</v>
      </c>
      <c r="E26">
        <v>0.61853993849732702</v>
      </c>
      <c r="F26">
        <v>0.64040943740758405</v>
      </c>
      <c r="G26">
        <f t="shared" si="0"/>
        <v>0</v>
      </c>
      <c r="H26">
        <f t="shared" si="1"/>
        <v>1</v>
      </c>
      <c r="I26">
        <f t="shared" si="2"/>
        <v>1</v>
      </c>
    </row>
    <row r="27" spans="1:9" x14ac:dyDescent="0.25">
      <c r="A27" t="s">
        <v>56</v>
      </c>
      <c r="B27">
        <v>0.706581929926826</v>
      </c>
      <c r="C27">
        <v>2.53395969565962</v>
      </c>
      <c r="D27">
        <v>5.3347332251938901</v>
      </c>
      <c r="E27">
        <v>0.59195800256106301</v>
      </c>
      <c r="F27">
        <v>0.53041074804337496</v>
      </c>
      <c r="G27">
        <f t="shared" si="0"/>
        <v>1</v>
      </c>
      <c r="H27">
        <f t="shared" si="1"/>
        <v>1</v>
      </c>
      <c r="I27">
        <f t="shared" si="2"/>
        <v>1</v>
      </c>
    </row>
    <row r="28" spans="1:9" x14ac:dyDescent="0.25">
      <c r="A28" t="s">
        <v>57</v>
      </c>
      <c r="B28">
        <v>1.24231774268076E-2</v>
      </c>
      <c r="C28">
        <v>1.47654565146626</v>
      </c>
      <c r="D28">
        <v>1.52702504451103</v>
      </c>
      <c r="E28">
        <v>1.87196953695084</v>
      </c>
      <c r="F28">
        <v>1.6769628265127901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25">
      <c r="A29" t="s">
        <v>58</v>
      </c>
      <c r="B29">
        <v>0.38900407022618499</v>
      </c>
      <c r="C29">
        <v>0.75650570145025098</v>
      </c>
      <c r="D29">
        <v>2.5277942182769202</v>
      </c>
      <c r="E29">
        <v>0.58892753878377002</v>
      </c>
      <c r="F29">
        <v>0.61114348535549501</v>
      </c>
      <c r="G29">
        <f t="shared" si="0"/>
        <v>0</v>
      </c>
      <c r="H29">
        <f t="shared" si="1"/>
        <v>1</v>
      </c>
      <c r="I29">
        <f t="shared" si="2"/>
        <v>1</v>
      </c>
    </row>
    <row r="30" spans="1:9" x14ac:dyDescent="0.25">
      <c r="A30" t="s">
        <v>6</v>
      </c>
      <c r="B30">
        <v>0.97137556906867994</v>
      </c>
      <c r="C30">
        <v>1.5255617928143199</v>
      </c>
      <c r="D30">
        <v>1.76648819397898</v>
      </c>
      <c r="E30">
        <v>0.72219872975942001</v>
      </c>
      <c r="F30">
        <v>0.74362279413976096</v>
      </c>
      <c r="G30">
        <f t="shared" si="0"/>
        <v>1</v>
      </c>
      <c r="H30">
        <f t="shared" si="1"/>
        <v>1</v>
      </c>
      <c r="I30">
        <f t="shared" si="2"/>
        <v>1</v>
      </c>
    </row>
    <row r="31" spans="1:9" x14ac:dyDescent="0.25">
      <c r="A31" t="s">
        <v>59</v>
      </c>
      <c r="B31">
        <v>0.36310689439869598</v>
      </c>
      <c r="C31">
        <v>2.1933119959273002</v>
      </c>
      <c r="D31">
        <v>4.83889720692454</v>
      </c>
      <c r="E31">
        <v>0.69255194050699898</v>
      </c>
      <c r="F31">
        <v>0.64648802323797605</v>
      </c>
      <c r="G31">
        <f t="shared" si="0"/>
        <v>0</v>
      </c>
      <c r="H31">
        <f t="shared" si="1"/>
        <v>1</v>
      </c>
      <c r="I31">
        <f t="shared" si="2"/>
        <v>1</v>
      </c>
    </row>
    <row r="32" spans="1:9" x14ac:dyDescent="0.25">
      <c r="A32" t="s">
        <v>60</v>
      </c>
      <c r="B32">
        <v>1.22930852463739</v>
      </c>
      <c r="C32">
        <v>2.87598244862754</v>
      </c>
      <c r="D32">
        <v>4.3562449337502098</v>
      </c>
      <c r="E32">
        <v>0.67243411699550004</v>
      </c>
      <c r="F32">
        <v>0.58376264339484396</v>
      </c>
      <c r="G32">
        <f t="shared" si="0"/>
        <v>1</v>
      </c>
      <c r="H32">
        <f t="shared" si="1"/>
        <v>1</v>
      </c>
      <c r="I32">
        <f t="shared" si="2"/>
        <v>1</v>
      </c>
    </row>
    <row r="33" spans="1:9" x14ac:dyDescent="0.25">
      <c r="A33" t="s">
        <v>61</v>
      </c>
      <c r="B33">
        <v>0.37173218098564298</v>
      </c>
      <c r="C33">
        <v>1.04690487380301</v>
      </c>
      <c r="D33">
        <v>1.4612111716695699</v>
      </c>
      <c r="E33">
        <v>0.634255881137052</v>
      </c>
      <c r="F33">
        <v>0.66409470013866301</v>
      </c>
      <c r="G33">
        <f t="shared" si="0"/>
        <v>0</v>
      </c>
      <c r="H33">
        <f t="shared" si="1"/>
        <v>1</v>
      </c>
      <c r="I33">
        <f t="shared" si="2"/>
        <v>1</v>
      </c>
    </row>
    <row r="34" spans="1:9" x14ac:dyDescent="0.25">
      <c r="A34" t="s">
        <v>62</v>
      </c>
      <c r="B34">
        <v>3.7046764582920499E-2</v>
      </c>
      <c r="C34">
        <v>0.63810077676296895</v>
      </c>
      <c r="D34">
        <v>0.60732414856469996</v>
      </c>
      <c r="E34">
        <v>2.5619125239902298</v>
      </c>
      <c r="F34">
        <v>2.2793579364235601</v>
      </c>
      <c r="G34">
        <f t="shared" ref="G34:G65" si="3">IF($E34&lt;B34,1,0)</f>
        <v>0</v>
      </c>
      <c r="H34">
        <f t="shared" ref="H34:H65" si="4">IF($E34&lt;C34,1,0)</f>
        <v>0</v>
      </c>
      <c r="I34">
        <f t="shared" ref="I34:I65" si="5">IF($E34&lt;D34,1,0)</f>
        <v>0</v>
      </c>
    </row>
    <row r="35" spans="1:9" x14ac:dyDescent="0.25">
      <c r="A35" t="s">
        <v>21</v>
      </c>
      <c r="B35">
        <v>0.32729743176085502</v>
      </c>
      <c r="C35">
        <v>1.30686530628221</v>
      </c>
      <c r="D35">
        <v>1.40302248691759</v>
      </c>
      <c r="E35">
        <v>0.68757360456382199</v>
      </c>
      <c r="F35">
        <v>0.70496197747384204</v>
      </c>
      <c r="G35">
        <f t="shared" si="3"/>
        <v>0</v>
      </c>
      <c r="H35">
        <f t="shared" si="4"/>
        <v>1</v>
      </c>
      <c r="I35">
        <f t="shared" si="5"/>
        <v>1</v>
      </c>
    </row>
    <row r="36" spans="1:9" x14ac:dyDescent="0.25">
      <c r="A36" t="s">
        <v>22</v>
      </c>
      <c r="B36">
        <v>0.24324155099803499</v>
      </c>
      <c r="C36">
        <v>0.73398662991813401</v>
      </c>
      <c r="D36">
        <v>0.64135485097830103</v>
      </c>
      <c r="E36">
        <v>0.59451931992708096</v>
      </c>
      <c r="F36">
        <v>0.63239596630089401</v>
      </c>
      <c r="G36">
        <f t="shared" si="3"/>
        <v>0</v>
      </c>
      <c r="H36">
        <f t="shared" si="4"/>
        <v>1</v>
      </c>
      <c r="I36">
        <f t="shared" si="5"/>
        <v>1</v>
      </c>
    </row>
    <row r="37" spans="1:9" x14ac:dyDescent="0.25">
      <c r="A37" t="s">
        <v>23</v>
      </c>
      <c r="B37">
        <v>2.62791801489935</v>
      </c>
      <c r="C37">
        <v>5.1987958084591801</v>
      </c>
      <c r="D37">
        <v>4.6938635030712099</v>
      </c>
      <c r="E37">
        <v>0.35325691227587402</v>
      </c>
      <c r="F37">
        <v>0.39202608210260798</v>
      </c>
      <c r="G37">
        <f t="shared" si="3"/>
        <v>1</v>
      </c>
      <c r="H37">
        <f t="shared" si="4"/>
        <v>1</v>
      </c>
      <c r="I37">
        <f t="shared" si="5"/>
        <v>1</v>
      </c>
    </row>
    <row r="38" spans="1:9" x14ac:dyDescent="0.25">
      <c r="A38" t="s">
        <v>24</v>
      </c>
      <c r="B38">
        <v>0.97667211937060905</v>
      </c>
      <c r="C38">
        <v>1.1349333662700201</v>
      </c>
      <c r="D38">
        <v>1.83401817566588</v>
      </c>
      <c r="E38">
        <v>0.75783289549841404</v>
      </c>
      <c r="F38">
        <v>0.771353649307155</v>
      </c>
      <c r="G38">
        <f t="shared" si="3"/>
        <v>1</v>
      </c>
      <c r="H38">
        <f t="shared" si="4"/>
        <v>1</v>
      </c>
      <c r="I38">
        <f t="shared" si="5"/>
        <v>1</v>
      </c>
    </row>
    <row r="39" spans="1:9" x14ac:dyDescent="0.25">
      <c r="A39" t="s">
        <v>25</v>
      </c>
      <c r="B39">
        <v>0.29550888354467902</v>
      </c>
      <c r="C39">
        <v>1.1552531387249101</v>
      </c>
      <c r="D39">
        <v>1.0520592064110801</v>
      </c>
      <c r="E39">
        <v>0.469008648158173</v>
      </c>
      <c r="F39">
        <v>0.50161307070502104</v>
      </c>
      <c r="G39">
        <f t="shared" si="3"/>
        <v>0</v>
      </c>
      <c r="H39">
        <f t="shared" si="4"/>
        <v>1</v>
      </c>
      <c r="I39">
        <f t="shared" si="5"/>
        <v>1</v>
      </c>
    </row>
    <row r="40" spans="1:9" x14ac:dyDescent="0.25">
      <c r="A40" t="s">
        <v>27</v>
      </c>
      <c r="B40">
        <v>0.13580277853147399</v>
      </c>
      <c r="C40">
        <v>0.82183085780120202</v>
      </c>
      <c r="D40">
        <v>1.1940253735017801</v>
      </c>
      <c r="E40">
        <v>0.38330065082944098</v>
      </c>
      <c r="F40">
        <v>0.43002103275078102</v>
      </c>
      <c r="G40">
        <f t="shared" si="3"/>
        <v>0</v>
      </c>
      <c r="H40">
        <f t="shared" si="4"/>
        <v>1</v>
      </c>
      <c r="I40">
        <f t="shared" si="5"/>
        <v>1</v>
      </c>
    </row>
    <row r="41" spans="1:9" x14ac:dyDescent="0.25">
      <c r="A41" t="s">
        <v>28</v>
      </c>
      <c r="B41">
        <v>0.13883124766530699</v>
      </c>
      <c r="C41">
        <v>0.77771230500532396</v>
      </c>
      <c r="D41">
        <v>0.710607793824788</v>
      </c>
      <c r="E41">
        <v>0.49394546685167001</v>
      </c>
      <c r="F41">
        <v>0.528755022512155</v>
      </c>
      <c r="G41">
        <f t="shared" si="3"/>
        <v>0</v>
      </c>
      <c r="H41">
        <f t="shared" si="4"/>
        <v>1</v>
      </c>
      <c r="I41">
        <f t="shared" si="5"/>
        <v>1</v>
      </c>
    </row>
    <row r="42" spans="1:9" x14ac:dyDescent="0.25">
      <c r="A42" t="s">
        <v>29</v>
      </c>
      <c r="B42">
        <v>0.394219618360649</v>
      </c>
      <c r="C42">
        <v>1.45848791985084</v>
      </c>
      <c r="D42">
        <v>1.5561230994842701</v>
      </c>
      <c r="E42">
        <v>0.58192677463340503</v>
      </c>
      <c r="F42">
        <v>0.62144664582951803</v>
      </c>
      <c r="G42">
        <f t="shared" si="3"/>
        <v>0</v>
      </c>
      <c r="H42">
        <f t="shared" si="4"/>
        <v>1</v>
      </c>
      <c r="I42">
        <f t="shared" si="5"/>
        <v>1</v>
      </c>
    </row>
    <row r="43" spans="1:9" x14ac:dyDescent="0.25">
      <c r="A43" t="s">
        <v>31</v>
      </c>
      <c r="B43">
        <v>0.156607738419001</v>
      </c>
      <c r="C43">
        <v>0.94842492268540801</v>
      </c>
      <c r="D43">
        <v>0.76069215898531295</v>
      </c>
      <c r="E43">
        <v>0.43671727530447302</v>
      </c>
      <c r="F43">
        <v>0.45903534513530497</v>
      </c>
      <c r="G43">
        <f t="shared" si="3"/>
        <v>0</v>
      </c>
      <c r="H43">
        <f t="shared" si="4"/>
        <v>1</v>
      </c>
      <c r="I43">
        <f t="shared" si="5"/>
        <v>1</v>
      </c>
    </row>
    <row r="44" spans="1:9" x14ac:dyDescent="0.25">
      <c r="A44" t="s">
        <v>32</v>
      </c>
      <c r="B44">
        <v>9.6465668459169897E-3</v>
      </c>
      <c r="C44">
        <v>1.9645084434275499</v>
      </c>
      <c r="D44">
        <v>2.0262491622373799</v>
      </c>
      <c r="E44">
        <v>1.71702710191566</v>
      </c>
      <c r="F44">
        <v>1.57770555718752</v>
      </c>
      <c r="G44">
        <f t="shared" si="3"/>
        <v>0</v>
      </c>
      <c r="H44">
        <f t="shared" si="4"/>
        <v>1</v>
      </c>
      <c r="I44">
        <f t="shared" si="5"/>
        <v>1</v>
      </c>
    </row>
    <row r="45" spans="1:9" x14ac:dyDescent="0.25">
      <c r="A45" t="s">
        <v>34</v>
      </c>
      <c r="B45">
        <v>0.47655649844987502</v>
      </c>
      <c r="C45">
        <v>0.89946051340282496</v>
      </c>
      <c r="D45">
        <v>0.89833318188996902</v>
      </c>
      <c r="E45">
        <v>1.1664930251475101</v>
      </c>
      <c r="F45">
        <v>1.1026103924112001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5">
      <c r="A46" t="s">
        <v>35</v>
      </c>
      <c r="B46">
        <v>0.41319310281249899</v>
      </c>
      <c r="C46">
        <v>0.94669798065510502</v>
      </c>
      <c r="D46">
        <v>0.81889885168532295</v>
      </c>
      <c r="E46">
        <v>1.2397863940713101</v>
      </c>
      <c r="F46">
        <v>0.96932885017082304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 x14ac:dyDescent="0.25">
      <c r="A47" t="s">
        <v>36</v>
      </c>
      <c r="B47">
        <v>0.59233567487125705</v>
      </c>
      <c r="C47">
        <v>1.0193451680341199</v>
      </c>
      <c r="D47">
        <v>1.0171052775713301</v>
      </c>
      <c r="E47">
        <v>1.26616649751445</v>
      </c>
      <c r="F47">
        <v>1.22739851944548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t="s">
        <v>37</v>
      </c>
      <c r="B48">
        <v>0.70592102439047899</v>
      </c>
      <c r="C48">
        <v>1.17650719746541</v>
      </c>
      <c r="D48">
        <v>1.17538654874488</v>
      </c>
      <c r="E48">
        <v>1.75160765880109</v>
      </c>
      <c r="F48">
        <v>1.68487899701559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t="s">
        <v>2</v>
      </c>
      <c r="B49">
        <v>0.63734468216354001</v>
      </c>
      <c r="C49">
        <v>1.64927423325509</v>
      </c>
      <c r="D49">
        <v>2.5606373893235301</v>
      </c>
      <c r="E49">
        <v>0.52158757841700998</v>
      </c>
      <c r="F49">
        <v>0.56154293961333102</v>
      </c>
      <c r="G49">
        <f t="shared" si="3"/>
        <v>1</v>
      </c>
      <c r="H49">
        <f t="shared" si="4"/>
        <v>1</v>
      </c>
      <c r="I49">
        <f t="shared" si="5"/>
        <v>1</v>
      </c>
    </row>
    <row r="50" spans="1:9" x14ac:dyDescent="0.25">
      <c r="A50" t="s">
        <v>0</v>
      </c>
      <c r="B50">
        <v>0.38827255145627498</v>
      </c>
      <c r="C50">
        <v>1.0913860344686901</v>
      </c>
      <c r="D50">
        <v>1.3115036289165001</v>
      </c>
      <c r="E50">
        <v>0.56024626842674996</v>
      </c>
      <c r="F50">
        <v>0.60158047957438299</v>
      </c>
      <c r="G50">
        <f t="shared" si="3"/>
        <v>0</v>
      </c>
      <c r="H50">
        <f t="shared" si="4"/>
        <v>1</v>
      </c>
      <c r="I50">
        <f t="shared" si="5"/>
        <v>1</v>
      </c>
    </row>
    <row r="51" spans="1:9" x14ac:dyDescent="0.25">
      <c r="A51" t="s">
        <v>38</v>
      </c>
      <c r="B51">
        <v>6.1504861206439103E-2</v>
      </c>
      <c r="C51">
        <v>2.7183454385792301</v>
      </c>
      <c r="D51">
        <v>2.3642281111955499</v>
      </c>
      <c r="E51">
        <v>0.375696401160797</v>
      </c>
      <c r="F51">
        <v>0.402658604638227</v>
      </c>
      <c r="G51">
        <f t="shared" si="3"/>
        <v>0</v>
      </c>
      <c r="H51">
        <f t="shared" si="4"/>
        <v>1</v>
      </c>
      <c r="I51">
        <f t="shared" si="5"/>
        <v>1</v>
      </c>
    </row>
    <row r="52" spans="1:9" x14ac:dyDescent="0.25">
      <c r="A52" t="s">
        <v>39</v>
      </c>
      <c r="B52">
        <v>3.5638490158608899E-2</v>
      </c>
      <c r="C52">
        <v>2.3184110504905799</v>
      </c>
      <c r="D52">
        <v>2.3243213831399201</v>
      </c>
      <c r="E52">
        <v>0.34900384148466301</v>
      </c>
      <c r="F52">
        <v>0.32021384813322301</v>
      </c>
      <c r="G52">
        <f t="shared" si="3"/>
        <v>0</v>
      </c>
      <c r="H52">
        <f t="shared" si="4"/>
        <v>1</v>
      </c>
      <c r="I52">
        <f t="shared" si="5"/>
        <v>1</v>
      </c>
    </row>
    <row r="53" spans="1:9" x14ac:dyDescent="0.25">
      <c r="A53" t="s">
        <v>40</v>
      </c>
      <c r="B53">
        <v>0.54417350838359502</v>
      </c>
      <c r="C53">
        <v>1.36730972339524</v>
      </c>
      <c r="D53">
        <v>0.97033590516706703</v>
      </c>
      <c r="E53">
        <v>0.47351112834917097</v>
      </c>
      <c r="F53">
        <v>0.53269521312400203</v>
      </c>
      <c r="G53">
        <f t="shared" si="3"/>
        <v>1</v>
      </c>
      <c r="H53">
        <f t="shared" si="4"/>
        <v>1</v>
      </c>
      <c r="I53">
        <f t="shared" si="5"/>
        <v>1</v>
      </c>
    </row>
    <row r="54" spans="1:9" x14ac:dyDescent="0.25">
      <c r="A54" t="s">
        <v>41</v>
      </c>
      <c r="B54">
        <v>9.5515730846676597E-2</v>
      </c>
      <c r="C54">
        <v>0.50395815473382599</v>
      </c>
      <c r="D54">
        <v>0.51958387414251705</v>
      </c>
      <c r="E54">
        <v>0.56570407708524695</v>
      </c>
      <c r="F54">
        <v>0.60388851151915701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25">
      <c r="A55" t="s">
        <v>63</v>
      </c>
      <c r="B55">
        <v>0.40182016842102097</v>
      </c>
      <c r="C55">
        <v>0.93266198074974305</v>
      </c>
      <c r="D55">
        <v>0.74904568847609299</v>
      </c>
      <c r="E55">
        <v>0.38874557100833101</v>
      </c>
      <c r="F55">
        <v>0.44023480598285603</v>
      </c>
      <c r="G55">
        <f t="shared" si="3"/>
        <v>1</v>
      </c>
      <c r="H55">
        <f t="shared" si="4"/>
        <v>1</v>
      </c>
      <c r="I55">
        <f t="shared" si="5"/>
        <v>1</v>
      </c>
    </row>
    <row r="56" spans="1:9" x14ac:dyDescent="0.25">
      <c r="A56" t="s">
        <v>64</v>
      </c>
      <c r="B56">
        <v>0.74918701826400302</v>
      </c>
      <c r="C56">
        <v>1.5587434117963299</v>
      </c>
      <c r="D56">
        <v>1.88006088126663</v>
      </c>
      <c r="E56">
        <v>0.39742096265935101</v>
      </c>
      <c r="F56">
        <v>0.24717919377411299</v>
      </c>
      <c r="G56">
        <f t="shared" si="3"/>
        <v>1</v>
      </c>
      <c r="H56">
        <f t="shared" si="4"/>
        <v>1</v>
      </c>
      <c r="I56">
        <f t="shared" si="5"/>
        <v>1</v>
      </c>
    </row>
    <row r="57" spans="1:9" x14ac:dyDescent="0.25">
      <c r="A57" t="s">
        <v>65</v>
      </c>
      <c r="B57">
        <v>0.15027212163959</v>
      </c>
      <c r="C57">
        <v>0.33309853439016901</v>
      </c>
      <c r="D57">
        <v>0.93659880979015697</v>
      </c>
      <c r="E57">
        <v>0.11997760840596899</v>
      </c>
      <c r="F57">
        <v>0.13031943846121499</v>
      </c>
      <c r="G57">
        <f t="shared" si="3"/>
        <v>1</v>
      </c>
      <c r="H57">
        <f t="shared" si="4"/>
        <v>1</v>
      </c>
      <c r="I57">
        <f t="shared" si="5"/>
        <v>1</v>
      </c>
    </row>
    <row r="58" spans="1:9" x14ac:dyDescent="0.25">
      <c r="A58" t="s">
        <v>66</v>
      </c>
      <c r="B58">
        <v>0.103981101343342</v>
      </c>
      <c r="C58">
        <v>0.24966616713366299</v>
      </c>
      <c r="D58">
        <v>0.76258587277116296</v>
      </c>
      <c r="E58">
        <v>9.7964227056774197E-2</v>
      </c>
      <c r="F58">
        <v>0.13530802111756399</v>
      </c>
      <c r="G58">
        <f t="shared" si="3"/>
        <v>1</v>
      </c>
      <c r="H58">
        <f t="shared" si="4"/>
        <v>1</v>
      </c>
      <c r="I58">
        <f t="shared" si="5"/>
        <v>1</v>
      </c>
    </row>
    <row r="59" spans="1:9" x14ac:dyDescent="0.25">
      <c r="A59" t="s">
        <v>67</v>
      </c>
      <c r="B59">
        <v>0.50845979002519504</v>
      </c>
      <c r="C59">
        <v>0.77307353105695398</v>
      </c>
      <c r="D59">
        <v>1.56126388155552</v>
      </c>
      <c r="E59">
        <v>0.25267754123269598</v>
      </c>
      <c r="F59">
        <v>0.122883384390143</v>
      </c>
      <c r="G59">
        <f t="shared" si="3"/>
        <v>1</v>
      </c>
      <c r="H59">
        <f t="shared" si="4"/>
        <v>1</v>
      </c>
      <c r="I59">
        <f t="shared" si="5"/>
        <v>1</v>
      </c>
    </row>
    <row r="60" spans="1:9" x14ac:dyDescent="0.25">
      <c r="A60" t="s">
        <v>69</v>
      </c>
      <c r="B60">
        <v>0.25831086963842997</v>
      </c>
      <c r="C60">
        <v>1.1527110627469801</v>
      </c>
      <c r="D60">
        <v>3.5455817438345401</v>
      </c>
      <c r="E60">
        <v>0.58078322571456698</v>
      </c>
      <c r="F60">
        <v>0.41803295572406302</v>
      </c>
      <c r="G60">
        <f t="shared" si="3"/>
        <v>0</v>
      </c>
      <c r="H60">
        <f t="shared" si="4"/>
        <v>1</v>
      </c>
      <c r="I60">
        <f t="shared" si="5"/>
        <v>1</v>
      </c>
    </row>
    <row r="61" spans="1:9" x14ac:dyDescent="0.25">
      <c r="A61" t="s">
        <v>70</v>
      </c>
      <c r="B61">
        <v>1.0838633021497699</v>
      </c>
      <c r="C61">
        <v>1.85887800520533</v>
      </c>
      <c r="D61">
        <v>2.2293956569858202</v>
      </c>
      <c r="E61">
        <v>1.4234311014332099</v>
      </c>
      <c r="F61">
        <v>1.0893312244406099</v>
      </c>
      <c r="G61">
        <f t="shared" si="3"/>
        <v>0</v>
      </c>
      <c r="H61">
        <f t="shared" si="4"/>
        <v>1</v>
      </c>
      <c r="I61">
        <f t="shared" si="5"/>
        <v>1</v>
      </c>
    </row>
    <row r="62" spans="1:9" x14ac:dyDescent="0.25">
      <c r="A62" t="s">
        <v>72</v>
      </c>
      <c r="B62">
        <v>0.39167668758843899</v>
      </c>
      <c r="C62">
        <v>1.0617848811183599</v>
      </c>
      <c r="D62">
        <v>2.0777123959161599</v>
      </c>
      <c r="E62">
        <v>0.367534137660667</v>
      </c>
      <c r="F62">
        <v>0.17973346554642899</v>
      </c>
      <c r="G62">
        <f t="shared" si="3"/>
        <v>1</v>
      </c>
      <c r="H62">
        <f t="shared" si="4"/>
        <v>1</v>
      </c>
      <c r="I62">
        <f t="shared" si="5"/>
        <v>1</v>
      </c>
    </row>
    <row r="63" spans="1:9" x14ac:dyDescent="0.25">
      <c r="A63" t="s">
        <v>73</v>
      </c>
      <c r="B63">
        <v>0.50278146785401101</v>
      </c>
      <c r="C63">
        <v>0.38443548843821601</v>
      </c>
      <c r="D63">
        <v>2.3610014100854499</v>
      </c>
      <c r="E63">
        <v>0.21975720645927499</v>
      </c>
      <c r="F63">
        <v>0.13026697281469801</v>
      </c>
      <c r="G63">
        <f t="shared" si="3"/>
        <v>1</v>
      </c>
      <c r="H63">
        <f t="shared" si="4"/>
        <v>1</v>
      </c>
      <c r="I63">
        <f t="shared" si="5"/>
        <v>1</v>
      </c>
    </row>
    <row r="64" spans="1:9" x14ac:dyDescent="0.25">
      <c r="A64" t="s">
        <v>74</v>
      </c>
      <c r="B64">
        <v>0.12650021309451401</v>
      </c>
      <c r="C64">
        <v>1.9678747268065699</v>
      </c>
      <c r="D64">
        <v>2.2073672254885999</v>
      </c>
      <c r="E64">
        <v>1.26886494154191</v>
      </c>
      <c r="F64">
        <v>1.01894537475681</v>
      </c>
      <c r="G64">
        <f t="shared" si="3"/>
        <v>0</v>
      </c>
      <c r="H64">
        <f t="shared" si="4"/>
        <v>1</v>
      </c>
      <c r="I64">
        <f t="shared" si="5"/>
        <v>1</v>
      </c>
    </row>
    <row r="65" spans="1:9" x14ac:dyDescent="0.25">
      <c r="A65" t="s">
        <v>75</v>
      </c>
      <c r="B65">
        <v>0.131602792393651</v>
      </c>
      <c r="C65">
        <v>2.0504846184765699</v>
      </c>
      <c r="D65">
        <v>2.32012366716399</v>
      </c>
      <c r="E65">
        <v>1.17005296871868</v>
      </c>
      <c r="F65">
        <v>0.92660435773907801</v>
      </c>
      <c r="G65">
        <f t="shared" si="3"/>
        <v>0</v>
      </c>
      <c r="H65">
        <f t="shared" si="4"/>
        <v>1</v>
      </c>
      <c r="I65">
        <f t="shared" si="5"/>
        <v>1</v>
      </c>
    </row>
    <row r="66" spans="1:9" x14ac:dyDescent="0.25">
      <c r="A66" t="s">
        <v>76</v>
      </c>
      <c r="B66">
        <v>0.467384653268614</v>
      </c>
      <c r="C66">
        <v>1.0139219487781199</v>
      </c>
      <c r="D66">
        <v>1.33100998170094</v>
      </c>
      <c r="E66">
        <v>0.27425251501642101</v>
      </c>
      <c r="F66">
        <v>0.13621098284556599</v>
      </c>
      <c r="G66">
        <f t="shared" ref="G66:G75" si="6">IF($E66&lt;B66,1,0)</f>
        <v>1</v>
      </c>
      <c r="H66">
        <f t="shared" ref="H66:H75" si="7">IF($E66&lt;C66,1,0)</f>
        <v>1</v>
      </c>
      <c r="I66">
        <f t="shared" ref="I66:I75" si="8">IF($E66&lt;D66,1,0)</f>
        <v>1</v>
      </c>
    </row>
    <row r="67" spans="1:9" x14ac:dyDescent="0.25">
      <c r="A67" t="s">
        <v>77</v>
      </c>
      <c r="B67">
        <v>0.38464131731851697</v>
      </c>
      <c r="C67">
        <v>0.91828757113384496</v>
      </c>
      <c r="D67">
        <v>1.09085864927372</v>
      </c>
      <c r="E67">
        <v>0.23704720999819601</v>
      </c>
      <c r="F67">
        <v>0.14158313865031799</v>
      </c>
      <c r="G67">
        <f t="shared" si="6"/>
        <v>1</v>
      </c>
      <c r="H67">
        <f t="shared" si="7"/>
        <v>1</v>
      </c>
      <c r="I67">
        <f t="shared" si="8"/>
        <v>1</v>
      </c>
    </row>
    <row r="68" spans="1:9" x14ac:dyDescent="0.25">
      <c r="A68" t="s">
        <v>78</v>
      </c>
      <c r="B68">
        <v>0.38597082847202902</v>
      </c>
      <c r="C68">
        <v>0.89235488565825505</v>
      </c>
      <c r="D68">
        <v>1.04566189715169</v>
      </c>
      <c r="E68">
        <v>0.22698422058874301</v>
      </c>
      <c r="F68">
        <v>0.15059058437700501</v>
      </c>
      <c r="G68">
        <f t="shared" si="6"/>
        <v>1</v>
      </c>
      <c r="H68">
        <f t="shared" si="7"/>
        <v>1</v>
      </c>
      <c r="I68">
        <f t="shared" si="8"/>
        <v>1</v>
      </c>
    </row>
    <row r="69" spans="1:9" x14ac:dyDescent="0.25">
      <c r="A69" t="s">
        <v>79</v>
      </c>
      <c r="B69">
        <v>0.28028886880185599</v>
      </c>
      <c r="C69">
        <v>2.25194819196384</v>
      </c>
      <c r="D69">
        <v>2.9249319062930899</v>
      </c>
      <c r="E69">
        <v>1.9715770102341601</v>
      </c>
      <c r="F69">
        <v>1.6725271213064801</v>
      </c>
      <c r="G69">
        <f t="shared" si="6"/>
        <v>0</v>
      </c>
      <c r="H69">
        <f t="shared" si="7"/>
        <v>1</v>
      </c>
      <c r="I69">
        <f t="shared" si="8"/>
        <v>1</v>
      </c>
    </row>
    <row r="70" spans="1:9" x14ac:dyDescent="0.25">
      <c r="A70" t="s">
        <v>80</v>
      </c>
      <c r="B70">
        <v>1.1519836732856801</v>
      </c>
      <c r="C70">
        <v>2.11378259312426</v>
      </c>
      <c r="D70">
        <v>1.77200069584236</v>
      </c>
      <c r="E70">
        <v>0.348761894292279</v>
      </c>
      <c r="F70">
        <v>0.455194501745663</v>
      </c>
      <c r="G70">
        <f t="shared" si="6"/>
        <v>1</v>
      </c>
      <c r="H70">
        <f t="shared" si="7"/>
        <v>1</v>
      </c>
      <c r="I70">
        <f t="shared" si="8"/>
        <v>1</v>
      </c>
    </row>
    <row r="71" spans="1:9" x14ac:dyDescent="0.25">
      <c r="A71" t="s">
        <v>81</v>
      </c>
      <c r="B71">
        <v>0.90208302724064104</v>
      </c>
      <c r="C71">
        <v>2.26077339352786</v>
      </c>
      <c r="D71">
        <v>1.99461992479096</v>
      </c>
      <c r="E71">
        <v>0.46833295954463</v>
      </c>
      <c r="F71">
        <v>0.10638382724795301</v>
      </c>
      <c r="G71">
        <f t="shared" si="6"/>
        <v>1</v>
      </c>
      <c r="H71">
        <f t="shared" si="7"/>
        <v>1</v>
      </c>
      <c r="I71">
        <f t="shared" si="8"/>
        <v>1</v>
      </c>
    </row>
    <row r="72" spans="1:9" x14ac:dyDescent="0.25">
      <c r="A72" t="s">
        <v>82</v>
      </c>
      <c r="B72">
        <v>0.90995802862416697</v>
      </c>
      <c r="C72">
        <v>2.2866551286180399</v>
      </c>
      <c r="D72">
        <v>2.0022060548118601</v>
      </c>
      <c r="E72">
        <v>0.45682226463514902</v>
      </c>
      <c r="F72">
        <v>0.10125244950190999</v>
      </c>
      <c r="G72">
        <f t="shared" si="6"/>
        <v>1</v>
      </c>
      <c r="H72">
        <f t="shared" si="7"/>
        <v>1</v>
      </c>
      <c r="I72">
        <f t="shared" si="8"/>
        <v>1</v>
      </c>
    </row>
    <row r="73" spans="1:9" x14ac:dyDescent="0.25">
      <c r="A73" t="s">
        <v>83</v>
      </c>
      <c r="B73">
        <v>2.0726863743925499</v>
      </c>
      <c r="C73">
        <v>2.9638695922038498</v>
      </c>
      <c r="D73">
        <v>2.2206496794061401</v>
      </c>
      <c r="E73">
        <v>1.72150431682906</v>
      </c>
      <c r="F73">
        <v>1.2268590294201001</v>
      </c>
      <c r="G73">
        <f t="shared" si="6"/>
        <v>1</v>
      </c>
      <c r="H73">
        <f t="shared" si="7"/>
        <v>1</v>
      </c>
      <c r="I73">
        <f t="shared" si="8"/>
        <v>1</v>
      </c>
    </row>
    <row r="74" spans="1:9" x14ac:dyDescent="0.25">
      <c r="A74" t="s">
        <v>84</v>
      </c>
      <c r="B74">
        <v>0.49681455815576703</v>
      </c>
      <c r="C74">
        <v>1.1055389579450701</v>
      </c>
      <c r="D74">
        <v>2.1432458839023099</v>
      </c>
      <c r="E74">
        <v>0.31645168026329201</v>
      </c>
      <c r="F74">
        <v>0.164143342902072</v>
      </c>
      <c r="G74">
        <f t="shared" si="6"/>
        <v>1</v>
      </c>
      <c r="H74">
        <f t="shared" si="7"/>
        <v>1</v>
      </c>
      <c r="I74">
        <f t="shared" si="8"/>
        <v>1</v>
      </c>
    </row>
    <row r="75" spans="1:9" x14ac:dyDescent="0.25">
      <c r="A75" t="s">
        <v>8</v>
      </c>
      <c r="B75">
        <v>0.40129504093628798</v>
      </c>
      <c r="C75">
        <v>0.86989669928364599</v>
      </c>
      <c r="D75">
        <v>0.96880936859542399</v>
      </c>
      <c r="E75">
        <v>0.29531161887836599</v>
      </c>
      <c r="F75">
        <v>0.40073748220092098</v>
      </c>
      <c r="G75">
        <f t="shared" si="6"/>
        <v>1</v>
      </c>
      <c r="H75">
        <f t="shared" si="7"/>
        <v>1</v>
      </c>
      <c r="I75">
        <f t="shared" si="8"/>
        <v>1</v>
      </c>
    </row>
    <row r="76" spans="1:9" x14ac:dyDescent="0.25">
      <c r="G76">
        <f>SUM(G2:G75)</f>
        <v>28</v>
      </c>
      <c r="H76">
        <f>SUM(H2:H75)</f>
        <v>61</v>
      </c>
      <c r="I76">
        <f>SUM(I2:I75)</f>
        <v>61</v>
      </c>
    </row>
  </sheetData>
  <autoFilter ref="A1:I5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23" sqref="C23:C28"/>
    </sheetView>
  </sheetViews>
  <sheetFormatPr defaultRowHeight="15" x14ac:dyDescent="0.25"/>
  <cols>
    <col min="1" max="1" width="29.7109375" bestFit="1" customWidth="1"/>
    <col min="2" max="5" width="14.85546875" customWidth="1"/>
    <col min="6" max="7" width="12" bestFit="1" customWidth="1"/>
    <col min="8" max="8" width="14.85546875" bestFit="1" customWidth="1"/>
    <col min="9" max="9" width="14.85546875" customWidth="1"/>
    <col min="10" max="10" width="13.28515625" bestFit="1" customWidth="1"/>
    <col min="11" max="11" width="12" bestFit="1" customWidth="1"/>
    <col min="12" max="12" width="18.28515625" bestFit="1" customWidth="1"/>
  </cols>
  <sheetData>
    <row r="1" spans="1:12" x14ac:dyDescent="0.25">
      <c r="A1" t="s">
        <v>119</v>
      </c>
      <c r="B1" t="str">
        <f>F1</f>
        <v>Kim_LB</v>
      </c>
      <c r="C1" t="str">
        <f>G1</f>
        <v>Yi_LB</v>
      </c>
      <c r="D1" t="str">
        <f>H1</f>
        <v>BDTW_LB</v>
      </c>
      <c r="E1" t="s">
        <v>118</v>
      </c>
      <c r="F1" t="s">
        <v>120</v>
      </c>
      <c r="G1" t="s">
        <v>121</v>
      </c>
      <c r="H1" t="s">
        <v>122</v>
      </c>
      <c r="I1" t="s">
        <v>117</v>
      </c>
      <c r="J1" t="s">
        <v>116</v>
      </c>
      <c r="K1" t="s">
        <v>115</v>
      </c>
      <c r="L1" t="s">
        <v>114</v>
      </c>
    </row>
    <row r="2" spans="1:12" x14ac:dyDescent="0.25">
      <c r="A2" t="s">
        <v>10</v>
      </c>
      <c r="B2">
        <f t="shared" ref="B2:B20" si="0">F2/$I2</f>
        <v>1.1224622698070172</v>
      </c>
      <c r="C2">
        <f t="shared" ref="C2:C20" si="1">G2/$I2</f>
        <v>0.79789765967286119</v>
      </c>
      <c r="D2">
        <f t="shared" ref="D2:D20" si="2">H2/$I2</f>
        <v>5.9283677476737823E-2</v>
      </c>
      <c r="E2" s="3">
        <f>VLOOKUP(A2,'Main data'!$A$3:$H$89,8,FALSE)</f>
        <v>0.86395925925925898</v>
      </c>
      <c r="F2">
        <v>802.996282296</v>
      </c>
      <c r="G2">
        <v>570.80658442100003</v>
      </c>
      <c r="H2">
        <v>42.410844351000001</v>
      </c>
      <c r="I2">
        <f>VLOOKUP(A2,'Main data'!$A$3:$E$73,5,FALSE)</f>
        <v>715.38821740000003</v>
      </c>
      <c r="J2">
        <v>0.357333333333333</v>
      </c>
      <c r="K2">
        <v>0.357333333333333</v>
      </c>
      <c r="L2">
        <v>0.357333333333333</v>
      </c>
    </row>
    <row r="3" spans="1:12" x14ac:dyDescent="0.25">
      <c r="A3" t="s">
        <v>6</v>
      </c>
      <c r="B3">
        <f t="shared" si="0"/>
        <v>1.0100763949206153</v>
      </c>
      <c r="C3">
        <f t="shared" si="1"/>
        <v>0.73635156759224141</v>
      </c>
      <c r="D3">
        <f t="shared" si="2"/>
        <v>9.2252665358351763E-2</v>
      </c>
      <c r="E3" s="3">
        <f>VLOOKUP(A3,'Main data'!$A$3:$H$89,8,FALSE)</f>
        <v>0.81635740740740703</v>
      </c>
      <c r="F3">
        <v>726.19153945100004</v>
      </c>
      <c r="G3">
        <v>529.397856574</v>
      </c>
      <c r="H3">
        <v>66.324790295</v>
      </c>
      <c r="I3">
        <f>VLOOKUP(A3,'Main data'!$A$3:$E$73,5,FALSE)</f>
        <v>718.94714409999995</v>
      </c>
      <c r="J3">
        <v>0.20533333333333301</v>
      </c>
      <c r="K3">
        <v>0.20533333333333301</v>
      </c>
      <c r="L3">
        <v>0.20533333333333301</v>
      </c>
    </row>
    <row r="4" spans="1:12" x14ac:dyDescent="0.25">
      <c r="A4" t="s">
        <v>8</v>
      </c>
      <c r="B4">
        <f t="shared" si="0"/>
        <v>1.0558583498328031</v>
      </c>
      <c r="C4">
        <f t="shared" si="1"/>
        <v>0.46898986548202326</v>
      </c>
      <c r="D4">
        <f t="shared" si="2"/>
        <v>0.19101565859492137</v>
      </c>
      <c r="E4" s="3">
        <f>VLOOKUP(A4,'Main data'!$A$3:$H$89,8,FALSE)</f>
        <v>0.77506296296296306</v>
      </c>
      <c r="F4">
        <v>683.92558670000005</v>
      </c>
      <c r="G4">
        <v>303.7852274</v>
      </c>
      <c r="H4">
        <v>123.7291881</v>
      </c>
      <c r="I4">
        <f>VLOOKUP(A4,'Main data'!$A$3:$E$73,5,FALSE)</f>
        <v>647.74369290000004</v>
      </c>
      <c r="J4">
        <v>0.60266666700000004</v>
      </c>
      <c r="K4">
        <v>0.60266666700000004</v>
      </c>
      <c r="L4">
        <v>0.60266666700000004</v>
      </c>
    </row>
    <row r="5" spans="1:12" x14ac:dyDescent="0.25">
      <c r="A5" t="s">
        <v>11</v>
      </c>
      <c r="B5">
        <f t="shared" si="0"/>
        <v>1.1400378043000881</v>
      </c>
      <c r="C5">
        <f t="shared" si="1"/>
        <v>0.60616164271697259</v>
      </c>
      <c r="D5">
        <f t="shared" si="2"/>
        <v>0.21795263858084088</v>
      </c>
      <c r="E5" s="3">
        <f>VLOOKUP(A5,'Main data'!$A$3:$H$89,8,FALSE)</f>
        <v>0.70920555555555598</v>
      </c>
      <c r="F5">
        <v>356.71048598200002</v>
      </c>
      <c r="G5">
        <v>189.66407371899999</v>
      </c>
      <c r="H5">
        <v>68.195976779000006</v>
      </c>
      <c r="I5">
        <f>VLOOKUP(A5,'Main data'!$A$3:$E$73,5,FALSE)</f>
        <v>312.89355899999998</v>
      </c>
      <c r="J5">
        <v>0.3</v>
      </c>
      <c r="K5">
        <v>0.3</v>
      </c>
      <c r="L5">
        <v>0.3</v>
      </c>
    </row>
    <row r="6" spans="1:12" x14ac:dyDescent="0.25">
      <c r="A6" t="s">
        <v>80</v>
      </c>
      <c r="B6">
        <f>F6/$I6</f>
        <v>1.4962778186562962</v>
      </c>
      <c r="C6">
        <f>G6/$I6</f>
        <v>1.6890011657130899</v>
      </c>
      <c r="D6">
        <f>H6/$I6</f>
        <v>0.4317336144414296</v>
      </c>
      <c r="E6" s="3">
        <f>VLOOKUP(A6,'Main data'!$A$3:$H$89,8,FALSE)</f>
        <v>0.68133981832971802</v>
      </c>
      <c r="F6">
        <v>186.522150133</v>
      </c>
      <c r="G6">
        <v>210.54654762499999</v>
      </c>
      <c r="H6">
        <v>53.818803598000002</v>
      </c>
      <c r="I6">
        <f>VLOOKUP(A6,'Main data'!$A$3:$E$73,5,FALSE)</f>
        <v>124.6574318</v>
      </c>
      <c r="J6">
        <v>0.25776397515527899</v>
      </c>
      <c r="K6">
        <v>0.25776397515527899</v>
      </c>
      <c r="L6">
        <v>0.25776397515527899</v>
      </c>
    </row>
    <row r="7" spans="1:12" x14ac:dyDescent="0.25">
      <c r="A7" t="s">
        <v>5</v>
      </c>
      <c r="B7">
        <f t="shared" si="0"/>
        <v>1.1388548980409849</v>
      </c>
      <c r="C7">
        <f t="shared" si="1"/>
        <v>0.96995621238864371</v>
      </c>
      <c r="D7">
        <f t="shared" si="2"/>
        <v>0.44463331173950249</v>
      </c>
      <c r="E7" s="3">
        <f>VLOOKUP(A7,'Main data'!$A$3:$H$89,8,FALSE)</f>
        <v>0.63931296296296303</v>
      </c>
      <c r="F7">
        <v>864.03886658299996</v>
      </c>
      <c r="G7">
        <v>735.89696793600001</v>
      </c>
      <c r="H7">
        <v>337.33925487900001</v>
      </c>
      <c r="I7">
        <f>VLOOKUP(A7,'Main data'!$A$3:$E$73,5,FALSE)</f>
        <v>758.6909167</v>
      </c>
      <c r="J7">
        <v>0.53600000000000003</v>
      </c>
      <c r="K7">
        <v>0.53600000000000003</v>
      </c>
      <c r="L7">
        <v>0.53600000000000003</v>
      </c>
    </row>
    <row r="8" spans="1:12" x14ac:dyDescent="0.25">
      <c r="A8" t="s">
        <v>7</v>
      </c>
      <c r="B8">
        <f t="shared" si="0"/>
        <v>1.1042661455966434</v>
      </c>
      <c r="C8">
        <f t="shared" si="1"/>
        <v>0.62770401470968762</v>
      </c>
      <c r="D8">
        <f t="shared" si="2"/>
        <v>0.44616960920535159</v>
      </c>
      <c r="E8" s="3">
        <f>VLOOKUP(A8,'Main data'!$A$3:$H$89,8,FALSE)</f>
        <v>0.57611110276291799</v>
      </c>
      <c r="F8">
        <v>6815.7882416820003</v>
      </c>
      <c r="G8">
        <v>3874.3356026759998</v>
      </c>
      <c r="H8">
        <v>2753.862905554</v>
      </c>
      <c r="I8">
        <f>VLOOKUP(A8,'Main data'!$A$3:$E$73,5,FALSE)</f>
        <v>6172.2332690000003</v>
      </c>
      <c r="J8">
        <v>0.40422772662430201</v>
      </c>
      <c r="K8">
        <v>0.40422772662430201</v>
      </c>
      <c r="L8">
        <v>0.40422772662430201</v>
      </c>
    </row>
    <row r="9" spans="1:12" x14ac:dyDescent="0.25">
      <c r="A9" t="s">
        <v>9</v>
      </c>
      <c r="B9">
        <f t="shared" si="0"/>
        <v>0.40474253173137353</v>
      </c>
      <c r="C9">
        <f t="shared" si="1"/>
        <v>0.42400855681437277</v>
      </c>
      <c r="D9">
        <f t="shared" si="2"/>
        <v>0.59359534773649225</v>
      </c>
      <c r="E9" s="3">
        <f>VLOOKUP(A9,'Main data'!$A$3:$H$89,8,FALSE)</f>
        <v>0.48814614005700996</v>
      </c>
      <c r="F9">
        <v>453.31219853599998</v>
      </c>
      <c r="G9">
        <v>474.89017342800003</v>
      </c>
      <c r="H9">
        <v>664.82761515599998</v>
      </c>
      <c r="I9">
        <f>VLOOKUP(A9,'Main data'!$A$3:$E$73,5,FALSE)</f>
        <v>1120.001391</v>
      </c>
      <c r="J9">
        <v>2.01168072680077E-2</v>
      </c>
      <c r="K9">
        <v>2.01168072680077E-2</v>
      </c>
      <c r="L9">
        <v>2.01168072680077E-2</v>
      </c>
    </row>
    <row r="10" spans="1:12" x14ac:dyDescent="0.25">
      <c r="A10" t="s">
        <v>29</v>
      </c>
      <c r="B10">
        <f t="shared" si="0"/>
        <v>1.000624171110271</v>
      </c>
      <c r="C10">
        <f t="shared" si="1"/>
        <v>0.97686633194274952</v>
      </c>
      <c r="D10">
        <f t="shared" si="2"/>
        <v>0.77291744739836143</v>
      </c>
      <c r="E10" s="3">
        <f>VLOOKUP(A10,'Main data'!$A$3:$H$89,8,FALSE)</f>
        <v>0.47227040816326504</v>
      </c>
      <c r="F10">
        <v>2.7142553669999998</v>
      </c>
      <c r="G10">
        <v>2.6498107489999998</v>
      </c>
      <c r="H10">
        <v>2.0965867010000001</v>
      </c>
      <c r="I10">
        <f>VLOOKUP(A10,'Main data'!$A$3:$E$73,5,FALSE)</f>
        <v>2.7125622639999998</v>
      </c>
      <c r="J10">
        <v>0.170454545454545</v>
      </c>
      <c r="K10">
        <v>0.170454545454545</v>
      </c>
      <c r="L10">
        <v>0.170454545454545</v>
      </c>
    </row>
    <row r="11" spans="1:12" x14ac:dyDescent="0.25">
      <c r="A11" t="s">
        <v>64</v>
      </c>
      <c r="B11">
        <f t="shared" si="0"/>
        <v>1.0544452812523604</v>
      </c>
      <c r="C11">
        <f t="shared" si="1"/>
        <v>1.0564765382337757</v>
      </c>
      <c r="D11">
        <f t="shared" si="2"/>
        <v>0.75132692489514485</v>
      </c>
      <c r="E11" s="3">
        <f>VLOOKUP(A11,'Main data'!$A$3:$H$89,8,FALSE)</f>
        <v>0.34385156250000004</v>
      </c>
      <c r="F11">
        <v>764.24466329300003</v>
      </c>
      <c r="G11">
        <v>765.71688507199997</v>
      </c>
      <c r="H11">
        <v>544.54944504800005</v>
      </c>
      <c r="I11">
        <f>VLOOKUP(A11,'Main data'!$A$3:$E$73,5,FALSE)</f>
        <v>724.7836155</v>
      </c>
      <c r="J11">
        <v>0</v>
      </c>
      <c r="K11">
        <v>0</v>
      </c>
      <c r="L11">
        <v>0</v>
      </c>
    </row>
    <row r="12" spans="1:12" x14ac:dyDescent="0.25">
      <c r="A12" t="s">
        <v>66</v>
      </c>
      <c r="B12">
        <f t="shared" si="0"/>
        <v>0.75537410392280591</v>
      </c>
      <c r="C12">
        <f t="shared" si="1"/>
        <v>0.72177705146692517</v>
      </c>
      <c r="D12">
        <f t="shared" si="2"/>
        <v>0.87696653497591159</v>
      </c>
      <c r="E12" s="3">
        <f>VLOOKUP(A12,'Main data'!$A$3:$H$89,8,FALSE)</f>
        <v>0.31764676690983096</v>
      </c>
      <c r="F12">
        <v>1885.6631365549999</v>
      </c>
      <c r="G12">
        <v>1801.793802163</v>
      </c>
      <c r="H12">
        <v>2189.197986016</v>
      </c>
      <c r="I12">
        <f>VLOOKUP(A12,'Main data'!$A$3:$E$73,5,FALSE)</f>
        <v>2496.330132</v>
      </c>
      <c r="J12">
        <v>0.36599664991624697</v>
      </c>
      <c r="K12">
        <v>0.36599664991624697</v>
      </c>
      <c r="L12">
        <v>0.36599664991624697</v>
      </c>
    </row>
    <row r="13" spans="1:12" x14ac:dyDescent="0.25">
      <c r="A13" t="s">
        <v>67</v>
      </c>
      <c r="B13">
        <f t="shared" si="0"/>
        <v>1.1053097812352666</v>
      </c>
      <c r="C13">
        <f t="shared" si="1"/>
        <v>1.1946073314379846</v>
      </c>
      <c r="D13">
        <f t="shared" si="2"/>
        <v>1.2799361595876364</v>
      </c>
      <c r="E13" s="3">
        <f>VLOOKUP(A13,'Main data'!$A$3:$H$89,8,FALSE)</f>
        <v>0.28165540644325804</v>
      </c>
      <c r="F13">
        <v>29462.083405722002</v>
      </c>
      <c r="G13">
        <v>31842.313741745002</v>
      </c>
      <c r="H13">
        <v>34116.757607651998</v>
      </c>
      <c r="I13">
        <f>VLOOKUP(A13,'Main data'!$A$3:$E$73,5,FALSE)</f>
        <v>26655.046310000002</v>
      </c>
      <c r="J13">
        <v>0.108319374651032</v>
      </c>
      <c r="K13">
        <v>0.108319374651032</v>
      </c>
      <c r="L13">
        <v>0.108319374651032</v>
      </c>
    </row>
    <row r="14" spans="1:12" x14ac:dyDescent="0.25">
      <c r="A14" t="s">
        <v>65</v>
      </c>
      <c r="B14">
        <f t="shared" si="0"/>
        <v>0.80643905392182635</v>
      </c>
      <c r="C14">
        <f t="shared" si="1"/>
        <v>0.65581209002200358</v>
      </c>
      <c r="D14">
        <f t="shared" si="2"/>
        <v>0.7733785921163403</v>
      </c>
      <c r="E14" s="3">
        <f>VLOOKUP(A14,'Main data'!$A$3:$H$89,8,FALSE)</f>
        <v>0.26244993158794006</v>
      </c>
      <c r="F14">
        <v>2168.1619868100001</v>
      </c>
      <c r="G14">
        <v>1763.1919450840001</v>
      </c>
      <c r="H14">
        <v>2079.2768612640002</v>
      </c>
      <c r="I14">
        <f>VLOOKUP(A14,'Main data'!$A$3:$E$73,5,FALSE)</f>
        <v>2688.5627330000002</v>
      </c>
      <c r="J14">
        <v>0.27247347850362902</v>
      </c>
      <c r="K14">
        <v>0.27247347850362902</v>
      </c>
      <c r="L14">
        <v>0.27247347850362902</v>
      </c>
    </row>
    <row r="15" spans="1:12" x14ac:dyDescent="0.25">
      <c r="A15" t="s">
        <v>63</v>
      </c>
      <c r="B15">
        <f t="shared" si="0"/>
        <v>1.0809327011596082</v>
      </c>
      <c r="C15">
        <f t="shared" si="1"/>
        <v>1.1626236855031193</v>
      </c>
      <c r="D15">
        <f t="shared" si="2"/>
        <v>1.472120186567299</v>
      </c>
      <c r="E15" s="3">
        <f>VLOOKUP(A15,'Main data'!$A$3:$H$89,8,FALSE)</f>
        <v>0.23577179664136205</v>
      </c>
      <c r="F15">
        <v>0.720430609</v>
      </c>
      <c r="G15">
        <v>0.77487681600000002</v>
      </c>
      <c r="H15">
        <v>0.98115307399999996</v>
      </c>
      <c r="I15">
        <f>VLOOKUP(A15,'Main data'!$A$3:$E$73,5,FALSE)</f>
        <v>0.66648978999999997</v>
      </c>
      <c r="J15">
        <v>0.27454242928452499</v>
      </c>
      <c r="K15">
        <v>0.27454242928452499</v>
      </c>
      <c r="L15">
        <v>0.27454242928452499</v>
      </c>
    </row>
    <row r="16" spans="1:12" x14ac:dyDescent="0.25">
      <c r="A16" t="s">
        <v>40</v>
      </c>
      <c r="B16">
        <f t="shared" si="0"/>
        <v>1.179200012472277</v>
      </c>
      <c r="C16">
        <f t="shared" si="1"/>
        <v>1.1681324724322311</v>
      </c>
      <c r="D16">
        <f t="shared" si="2"/>
        <v>1.4460468609254884</v>
      </c>
      <c r="E16" s="3">
        <f>VLOOKUP(A16,'Main data'!$A$3:$H$89,8,FALSE)</f>
        <v>0.214945054945055</v>
      </c>
      <c r="F16">
        <v>1.542229283</v>
      </c>
      <c r="G16">
        <v>1.5277544830000001</v>
      </c>
      <c r="H16">
        <v>1.891227773</v>
      </c>
      <c r="I16">
        <f>VLOOKUP(A16,'Main data'!$A$3:$E$73,5,FALSE)</f>
        <v>1.3078606399999999</v>
      </c>
      <c r="J16">
        <v>0.168940188877229</v>
      </c>
      <c r="K16">
        <v>0.168940188877229</v>
      </c>
      <c r="L16">
        <v>0.168940188877229</v>
      </c>
    </row>
    <row r="17" spans="1:12" x14ac:dyDescent="0.25">
      <c r="A17" t="s">
        <v>52</v>
      </c>
      <c r="B17">
        <f t="shared" si="0"/>
        <v>0.89415711515850749</v>
      </c>
      <c r="C17">
        <f t="shared" si="1"/>
        <v>1.0844937875048002</v>
      </c>
      <c r="D17">
        <f t="shared" si="2"/>
        <v>1.3463791357968957</v>
      </c>
      <c r="E17" s="3">
        <f>VLOOKUP(A17,'Main data'!$A$3:$H$89,8,FALSE)</f>
        <v>0.18482042648709296</v>
      </c>
      <c r="F17">
        <v>8.6985191979999996</v>
      </c>
      <c r="G17">
        <v>10.550148146</v>
      </c>
      <c r="H17">
        <v>13.097815319</v>
      </c>
      <c r="I17">
        <f>VLOOKUP(A17,'Main data'!$A$3:$E$73,5,FALSE)</f>
        <v>9.7281775770000003</v>
      </c>
      <c r="J17">
        <v>0.216494845360824</v>
      </c>
      <c r="K17">
        <v>0.216494845360824</v>
      </c>
      <c r="L17">
        <v>0.216494845360824</v>
      </c>
    </row>
    <row r="18" spans="1:12" x14ac:dyDescent="0.25">
      <c r="A18" t="s">
        <v>33</v>
      </c>
      <c r="B18">
        <f t="shared" si="0"/>
        <v>1.0058757803251854</v>
      </c>
      <c r="C18">
        <f t="shared" si="1"/>
        <v>1.1106857097886134</v>
      </c>
      <c r="D18">
        <f t="shared" si="2"/>
        <v>1.4266401370710122</v>
      </c>
      <c r="E18" s="3">
        <f>VLOOKUP(A18,'Main data'!$A$3:$H$89,8,FALSE)</f>
        <v>0.17029220779220799</v>
      </c>
      <c r="F18">
        <v>3.513095496</v>
      </c>
      <c r="G18">
        <v>3.87915192</v>
      </c>
      <c r="H18">
        <v>4.9826461059999998</v>
      </c>
      <c r="I18">
        <f>VLOOKUP(A18,'Main data'!$A$3:$E$73,5,FALSE)</f>
        <v>3.4925738989999999</v>
      </c>
      <c r="J18">
        <v>0.20749999999999999</v>
      </c>
      <c r="K18">
        <v>0.20749999999999999</v>
      </c>
      <c r="L18">
        <v>0.20749999999999999</v>
      </c>
    </row>
    <row r="19" spans="1:12" x14ac:dyDescent="0.25">
      <c r="A19" t="s">
        <v>61</v>
      </c>
      <c r="B19">
        <f t="shared" si="0"/>
        <v>1.0310963420881432</v>
      </c>
      <c r="C19">
        <f t="shared" si="1"/>
        <v>0.785615953673514</v>
      </c>
      <c r="D19">
        <f t="shared" si="2"/>
        <v>1.2509415775259558</v>
      </c>
      <c r="E19" s="3">
        <f>VLOOKUP(A19,'Main data'!$A$3:$H$89,8,FALSE)</f>
        <v>0.16309709099677705</v>
      </c>
      <c r="F19">
        <v>5.5081296430000002</v>
      </c>
      <c r="G19">
        <v>4.1967703170000004</v>
      </c>
      <c r="H19">
        <v>6.6825456589999996</v>
      </c>
      <c r="I19">
        <f>VLOOKUP(A19,'Main data'!$A$3:$E$73,5,FALSE)</f>
        <v>5.3420125919999997</v>
      </c>
      <c r="J19">
        <v>0.27397260273972601</v>
      </c>
      <c r="K19">
        <v>0.27397260273972601</v>
      </c>
      <c r="L19">
        <v>0.27397260273972601</v>
      </c>
    </row>
    <row r="20" spans="1:12" x14ac:dyDescent="0.25">
      <c r="A20" t="s">
        <v>26</v>
      </c>
      <c r="B20">
        <f t="shared" si="0"/>
        <v>0.70484512681940581</v>
      </c>
      <c r="C20">
        <f t="shared" si="1"/>
        <v>1.0859153527065701</v>
      </c>
      <c r="D20">
        <f t="shared" si="2"/>
        <v>1.8341906570585782</v>
      </c>
      <c r="E20" s="3">
        <f>VLOOKUP(A20,'Main data'!$A$3:$H$89,8,FALSE)</f>
        <v>0.11359000886786896</v>
      </c>
      <c r="F20">
        <v>26.74902956</v>
      </c>
      <c r="G20">
        <v>41.210729512</v>
      </c>
      <c r="H20">
        <v>69.607943982999998</v>
      </c>
      <c r="I20">
        <f>VLOOKUP(A20,'Main data'!$A$3:$E$73,5,FALSE)</f>
        <v>37.950222740000001</v>
      </c>
      <c r="J20">
        <v>5.0251256281407003E-2</v>
      </c>
      <c r="K20">
        <v>5.0251256281407003E-2</v>
      </c>
      <c r="L20">
        <v>5.0251256281407003E-2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G32" sqref="G32"/>
    </sheetView>
  </sheetViews>
  <sheetFormatPr defaultRowHeight="15" x14ac:dyDescent="0.25"/>
  <cols>
    <col min="1" max="1" width="29.7109375" bestFit="1" customWidth="1"/>
    <col min="2" max="2" width="14.85546875" customWidth="1"/>
    <col min="3" max="5" width="9.7109375" customWidth="1"/>
    <col min="6" max="7" width="12" bestFit="1" customWidth="1"/>
    <col min="8" max="8" width="14.85546875" bestFit="1" customWidth="1"/>
    <col min="9" max="9" width="14.85546875" customWidth="1"/>
    <col min="10" max="10" width="13.28515625" bestFit="1" customWidth="1"/>
    <col min="11" max="11" width="12" bestFit="1" customWidth="1"/>
    <col min="12" max="12" width="18.28515625" bestFit="1" customWidth="1"/>
  </cols>
  <sheetData>
    <row r="1" spans="1:16" x14ac:dyDescent="0.25">
      <c r="A1" s="78" t="s">
        <v>119</v>
      </c>
      <c r="B1" s="78" t="s">
        <v>118</v>
      </c>
      <c r="C1" s="78" t="s">
        <v>246</v>
      </c>
      <c r="D1" s="78"/>
      <c r="E1" s="78"/>
      <c r="F1" s="82"/>
      <c r="G1" s="82"/>
      <c r="H1" s="82"/>
    </row>
    <row r="2" spans="1:16" x14ac:dyDescent="0.25">
      <c r="A2" s="78"/>
      <c r="B2" s="78"/>
      <c r="C2" s="59" t="str">
        <f>I2</f>
        <v>Kim_LB</v>
      </c>
      <c r="D2" s="59" t="str">
        <f>J2</f>
        <v>Yi_LB</v>
      </c>
      <c r="E2" s="59" t="str">
        <f>K2</f>
        <v>BDTW_LB</v>
      </c>
      <c r="F2" s="75" t="s">
        <v>257</v>
      </c>
      <c r="G2" s="82"/>
      <c r="H2" t="s">
        <v>255</v>
      </c>
      <c r="I2" t="s">
        <v>120</v>
      </c>
      <c r="J2" t="s">
        <v>121</v>
      </c>
      <c r="K2" t="s">
        <v>122</v>
      </c>
      <c r="L2" t="s">
        <v>117</v>
      </c>
      <c r="M2" t="s">
        <v>116</v>
      </c>
      <c r="N2" t="s">
        <v>115</v>
      </c>
      <c r="O2" t="s">
        <v>114</v>
      </c>
      <c r="P2" t="s">
        <v>256</v>
      </c>
    </row>
    <row r="3" spans="1:16" x14ac:dyDescent="0.25">
      <c r="A3" s="32" t="s">
        <v>10</v>
      </c>
      <c r="B3" s="33">
        <f>VLOOKUP(A3,'Main data'!$A$3:$H$89,8,FALSE)</f>
        <v>0.86395925925925898</v>
      </c>
      <c r="C3" s="57">
        <f>$L3/I3</f>
        <v>0.89089854233757715</v>
      </c>
      <c r="D3" s="57">
        <f>$L3/J3</f>
        <v>1.2532935619964107</v>
      </c>
      <c r="E3" s="68">
        <f>$L3/K3</f>
        <v>16.868049395086658</v>
      </c>
      <c r="F3" s="84">
        <v>1.487108509329494</v>
      </c>
      <c r="G3" s="83"/>
      <c r="H3">
        <v>481.05986410000003</v>
      </c>
      <c r="I3">
        <v>802.996282296</v>
      </c>
      <c r="J3">
        <v>570.80658442100003</v>
      </c>
      <c r="K3">
        <v>42.410844351000001</v>
      </c>
      <c r="L3">
        <f>VLOOKUP(A3,'Main data'!$A$3:$E$73,5,FALSE)</f>
        <v>715.38821740000003</v>
      </c>
      <c r="M3">
        <v>0.357333333333333</v>
      </c>
      <c r="N3">
        <v>0.357333333333333</v>
      </c>
      <c r="O3">
        <v>0.357333333333333</v>
      </c>
      <c r="P3">
        <v>0.34133333300000002</v>
      </c>
    </row>
    <row r="4" spans="1:16" x14ac:dyDescent="0.25">
      <c r="A4" s="32" t="s">
        <v>6</v>
      </c>
      <c r="B4" s="33">
        <f>VLOOKUP(A4,'Main data'!$A$3:$H$89,8,FALSE)</f>
        <v>0.81635740740740703</v>
      </c>
      <c r="C4" s="57">
        <f>$L4/I4</f>
        <v>0.99002412592623035</v>
      </c>
      <c r="D4" s="57">
        <f>$L4/J4</f>
        <v>1.3580469493259169</v>
      </c>
      <c r="E4" s="68">
        <f>$L4/K4</f>
        <v>10.839795209336666</v>
      </c>
      <c r="F4" s="84">
        <v>1.7227310516715488</v>
      </c>
      <c r="G4" s="83"/>
      <c r="H4">
        <v>417.32988060000002</v>
      </c>
      <c r="I4">
        <v>726.19153945100004</v>
      </c>
      <c r="J4">
        <v>529.397856574</v>
      </c>
      <c r="K4">
        <v>66.324790295</v>
      </c>
      <c r="L4">
        <f>VLOOKUP(A4,'Main data'!$A$3:$E$73,5,FALSE)</f>
        <v>718.94714409999995</v>
      </c>
      <c r="M4">
        <v>0.20533333333333301</v>
      </c>
      <c r="N4">
        <v>0.20533333333333301</v>
      </c>
      <c r="O4">
        <v>0.20533333333333301</v>
      </c>
      <c r="P4">
        <v>0.27733333300000002</v>
      </c>
    </row>
    <row r="5" spans="1:16" x14ac:dyDescent="0.25">
      <c r="A5" s="32" t="s">
        <v>8</v>
      </c>
      <c r="B5" s="33">
        <f>VLOOKUP(A5,'Main data'!$A$3:$H$89,8,FALSE)</f>
        <v>0.77506296296296306</v>
      </c>
      <c r="C5" s="57">
        <f>$L5/I5</f>
        <v>0.94709673902597979</v>
      </c>
      <c r="D5" s="57">
        <f>$L5/J5</f>
        <v>2.1322422372010315</v>
      </c>
      <c r="E5" s="68">
        <f>$L5/K5</f>
        <v>5.2351729033935204</v>
      </c>
      <c r="F5" s="84">
        <v>1.8182151132329731</v>
      </c>
      <c r="G5" s="83"/>
      <c r="H5">
        <v>356.25250729999999</v>
      </c>
      <c r="I5">
        <v>683.92558670000005</v>
      </c>
      <c r="J5">
        <v>303.7852274</v>
      </c>
      <c r="K5">
        <v>123.7291881</v>
      </c>
      <c r="L5">
        <f>VLOOKUP(A5,'Main data'!$A$3:$E$73,5,FALSE)</f>
        <v>647.74369290000004</v>
      </c>
      <c r="M5">
        <v>0.60266666700000004</v>
      </c>
      <c r="N5">
        <v>0.60266666700000004</v>
      </c>
      <c r="O5">
        <v>0.60266666700000004</v>
      </c>
      <c r="P5">
        <v>0.61599999999999999</v>
      </c>
    </row>
    <row r="6" spans="1:16" x14ac:dyDescent="0.25">
      <c r="A6" s="32" t="s">
        <v>11</v>
      </c>
      <c r="B6" s="33">
        <f>VLOOKUP(A6,'Main data'!$A$3:$H$89,8,FALSE)</f>
        <v>0.70920555555555598</v>
      </c>
      <c r="C6" s="57">
        <f>$L6/I6</f>
        <v>0.87716389423939978</v>
      </c>
      <c r="D6" s="57">
        <f>$L6/J6</f>
        <v>1.6497249735528339</v>
      </c>
      <c r="E6" s="68">
        <f>$L6/K6</f>
        <v>4.5881527588347586</v>
      </c>
      <c r="F6" s="84">
        <v>1.7323527735751441</v>
      </c>
      <c r="G6" s="83"/>
      <c r="H6">
        <v>180.6176916</v>
      </c>
      <c r="I6">
        <v>356.71048598200002</v>
      </c>
      <c r="J6">
        <v>189.66407371899999</v>
      </c>
      <c r="K6">
        <v>68.195976779000006</v>
      </c>
      <c r="L6">
        <f>VLOOKUP(A6,'Main data'!$A$3:$E$73,5,FALSE)</f>
        <v>312.89355899999998</v>
      </c>
      <c r="M6">
        <v>0.3</v>
      </c>
      <c r="N6">
        <v>0.3</v>
      </c>
      <c r="O6">
        <v>0.3</v>
      </c>
      <c r="P6">
        <v>0.42</v>
      </c>
    </row>
    <row r="7" spans="1:16" x14ac:dyDescent="0.25">
      <c r="A7" s="32" t="s">
        <v>80</v>
      </c>
      <c r="B7" s="33">
        <f>VLOOKUP(A7,'Main data'!$A$3:$H$89,8,FALSE)</f>
        <v>0.68133981832971802</v>
      </c>
      <c r="C7" s="57">
        <f>$L7/I7</f>
        <v>0.66832508477471853</v>
      </c>
      <c r="D7" s="57">
        <f>$L7/J7</f>
        <v>0.59206590279516114</v>
      </c>
      <c r="E7" s="68">
        <f>$L7/K7</f>
        <v>2.3162430872884077</v>
      </c>
      <c r="F7" s="84">
        <v>0.62601640019586835</v>
      </c>
      <c r="G7" s="83"/>
      <c r="H7">
        <v>199.12806079999999</v>
      </c>
      <c r="I7">
        <v>186.522150133</v>
      </c>
      <c r="J7">
        <v>210.54654762499999</v>
      </c>
      <c r="K7">
        <v>53.818803598000002</v>
      </c>
      <c r="L7">
        <f>VLOOKUP(A7,'Main data'!$A$3:$E$73,5,FALSE)</f>
        <v>124.6574318</v>
      </c>
      <c r="M7">
        <v>0.25776397515527899</v>
      </c>
      <c r="N7">
        <v>0.25776397515527899</v>
      </c>
      <c r="O7">
        <v>0.25776397515527899</v>
      </c>
      <c r="P7">
        <v>0.27329192499999999</v>
      </c>
    </row>
    <row r="8" spans="1:16" x14ac:dyDescent="0.25">
      <c r="A8" s="32" t="s">
        <v>5</v>
      </c>
      <c r="B8" s="33">
        <f>VLOOKUP(A8,'Main data'!$A$3:$H$89,8,FALSE)</f>
        <v>0.63931296296296303</v>
      </c>
      <c r="C8" s="57">
        <f>$L8/I8</f>
        <v>0.8780749871824427</v>
      </c>
      <c r="D8" s="57">
        <f>$L8/J8</f>
        <v>1.0309743751600595</v>
      </c>
      <c r="E8" s="68">
        <f>$L8/K8</f>
        <v>2.2490442654595131</v>
      </c>
      <c r="F8" s="84">
        <v>0.88113547990286478</v>
      </c>
      <c r="G8" s="83"/>
      <c r="H8">
        <v>861.03775640000003</v>
      </c>
      <c r="I8">
        <v>864.03886658299996</v>
      </c>
      <c r="J8">
        <v>735.89696793600001</v>
      </c>
      <c r="K8">
        <v>337.33925487900001</v>
      </c>
      <c r="L8">
        <f>VLOOKUP(A8,'Main data'!$A$3:$E$73,5,FALSE)</f>
        <v>758.6909167</v>
      </c>
      <c r="M8">
        <v>0.53600000000000003</v>
      </c>
      <c r="N8">
        <v>0.53600000000000003</v>
      </c>
      <c r="O8">
        <v>0.53600000000000003</v>
      </c>
      <c r="P8">
        <v>0.56000000000000005</v>
      </c>
    </row>
    <row r="9" spans="1:16" hidden="1" x14ac:dyDescent="0.25">
      <c r="A9" t="s">
        <v>7</v>
      </c>
      <c r="B9" s="3">
        <f>VLOOKUP(A9,'Main data'!$A$3:$H$89,8,FALSE)</f>
        <v>0.57611110276291799</v>
      </c>
      <c r="C9" s="2">
        <f t="shared" ref="C9:C21" si="0">$I9/F9</f>
        <v>0.90557879002954711</v>
      </c>
      <c r="D9" s="2">
        <f t="shared" ref="D9:D21" si="1">$I9/G9</f>
        <v>1.5931075420355545</v>
      </c>
      <c r="E9" s="2">
        <f t="shared" ref="E9:E21" si="2">$I9/H9</f>
        <v>2.2413001230205829</v>
      </c>
      <c r="F9">
        <v>6815.7882416820003</v>
      </c>
      <c r="G9" s="3">
        <v>3874.3356026759998</v>
      </c>
      <c r="H9">
        <v>2753.862905554</v>
      </c>
      <c r="I9">
        <f>VLOOKUP(A9,'Main data'!$A$3:$E$73,5,FALSE)</f>
        <v>6172.2332690000003</v>
      </c>
      <c r="J9">
        <v>0.40422772662430201</v>
      </c>
      <c r="K9">
        <v>0.40422772662430201</v>
      </c>
      <c r="L9">
        <v>0.40422772662430201</v>
      </c>
    </row>
    <row r="10" spans="1:16" hidden="1" x14ac:dyDescent="0.25">
      <c r="A10" t="s">
        <v>9</v>
      </c>
      <c r="B10" s="3">
        <f>VLOOKUP(A10,'Main data'!$A$3:$H$89,8,FALSE)</f>
        <v>0.48814614005700996</v>
      </c>
      <c r="C10" s="2">
        <f t="shared" si="0"/>
        <v>2.4707064901785443</v>
      </c>
      <c r="D10" s="2">
        <f t="shared" si="1"/>
        <v>2.358442969908721</v>
      </c>
      <c r="E10" s="2">
        <f t="shared" si="2"/>
        <v>1.684649321820356</v>
      </c>
      <c r="F10">
        <v>453.31219853599998</v>
      </c>
      <c r="G10" s="3">
        <v>474.89017342800003</v>
      </c>
      <c r="H10">
        <v>664.82761515599998</v>
      </c>
      <c r="I10">
        <f>VLOOKUP(A10,'Main data'!$A$3:$E$73,5,FALSE)</f>
        <v>1120.001391</v>
      </c>
      <c r="J10">
        <v>2.01168072680077E-2</v>
      </c>
      <c r="K10">
        <v>2.01168072680077E-2</v>
      </c>
      <c r="L10">
        <v>2.01168072680077E-2</v>
      </c>
    </row>
    <row r="11" spans="1:16" hidden="1" x14ac:dyDescent="0.25">
      <c r="A11" t="s">
        <v>29</v>
      </c>
      <c r="B11" s="3">
        <f>VLOOKUP(A11,'Main data'!$A$3:$H$89,8,FALSE)</f>
        <v>0.47227040816326504</v>
      </c>
      <c r="C11" s="2">
        <f t="shared" si="0"/>
        <v>0.99937621823628509</v>
      </c>
      <c r="D11" s="2">
        <f t="shared" si="1"/>
        <v>1.0236815082072113</v>
      </c>
      <c r="E11" s="2">
        <f t="shared" si="2"/>
        <v>1.2937992322026084</v>
      </c>
      <c r="F11">
        <v>2.7142553669999998</v>
      </c>
      <c r="G11" s="3">
        <v>2.6498107489999998</v>
      </c>
      <c r="H11">
        <v>2.0965867010000001</v>
      </c>
      <c r="I11">
        <f>VLOOKUP(A11,'Main data'!$A$3:$E$73,5,FALSE)</f>
        <v>2.7125622639999998</v>
      </c>
      <c r="J11">
        <v>0.170454545454545</v>
      </c>
      <c r="K11">
        <v>0.170454545454545</v>
      </c>
      <c r="L11">
        <v>0.170454545454545</v>
      </c>
    </row>
    <row r="12" spans="1:16" hidden="1" x14ac:dyDescent="0.25">
      <c r="A12" t="s">
        <v>64</v>
      </c>
      <c r="B12" s="3">
        <f>VLOOKUP(A12,'Main data'!$A$3:$H$89,8,FALSE)</f>
        <v>0.34385156250000004</v>
      </c>
      <c r="C12" s="2">
        <f t="shared" si="0"/>
        <v>0.94836594916741834</v>
      </c>
      <c r="D12" s="2">
        <f t="shared" si="1"/>
        <v>0.94654255329872861</v>
      </c>
      <c r="E12" s="2">
        <f t="shared" si="2"/>
        <v>1.3309785219524244</v>
      </c>
      <c r="F12">
        <v>764.24466329300003</v>
      </c>
      <c r="G12" s="3">
        <v>765.71688507199997</v>
      </c>
      <c r="H12">
        <v>544.54944504800005</v>
      </c>
      <c r="I12">
        <f>VLOOKUP(A12,'Main data'!$A$3:$E$73,5,FALSE)</f>
        <v>724.7836155</v>
      </c>
      <c r="J12">
        <v>0</v>
      </c>
      <c r="K12">
        <v>0</v>
      </c>
      <c r="L12">
        <v>0</v>
      </c>
    </row>
    <row r="13" spans="1:16" hidden="1" x14ac:dyDescent="0.25">
      <c r="A13" t="s">
        <v>66</v>
      </c>
      <c r="B13" s="3">
        <f>VLOOKUP(A13,'Main data'!$A$3:$H$89,8,FALSE)</f>
        <v>0.31764676690983096</v>
      </c>
      <c r="C13" s="2">
        <f t="shared" si="0"/>
        <v>1.3238473424053112</v>
      </c>
      <c r="D13" s="2">
        <f t="shared" si="1"/>
        <v>1.3854693744662845</v>
      </c>
      <c r="E13" s="2">
        <f t="shared" si="2"/>
        <v>1.1402943671362191</v>
      </c>
      <c r="F13">
        <v>1885.6631365549999</v>
      </c>
      <c r="G13" s="3">
        <v>1801.793802163</v>
      </c>
      <c r="H13">
        <v>2189.197986016</v>
      </c>
      <c r="I13">
        <f>VLOOKUP(A13,'Main data'!$A$3:$E$73,5,FALSE)</f>
        <v>2496.330132</v>
      </c>
      <c r="J13">
        <v>0.36599664991624697</v>
      </c>
      <c r="K13">
        <v>0.36599664991624697</v>
      </c>
      <c r="L13">
        <v>0.36599664991624697</v>
      </c>
    </row>
    <row r="14" spans="1:16" hidden="1" x14ac:dyDescent="0.25">
      <c r="A14" t="s">
        <v>67</v>
      </c>
      <c r="B14" s="3">
        <f>VLOOKUP(A14,'Main data'!$A$3:$H$89,8,FALSE)</f>
        <v>0.28165540644325804</v>
      </c>
      <c r="C14" s="2">
        <f t="shared" si="0"/>
        <v>0.9047237407800961</v>
      </c>
      <c r="D14" s="2">
        <f t="shared" si="1"/>
        <v>0.83709514723659872</v>
      </c>
      <c r="E14" s="2">
        <f t="shared" si="2"/>
        <v>0.78128896703893047</v>
      </c>
      <c r="F14">
        <v>29462.083405722002</v>
      </c>
      <c r="G14">
        <v>31842.313741745002</v>
      </c>
      <c r="H14">
        <v>34116.757607651998</v>
      </c>
      <c r="I14">
        <f>VLOOKUP(A14,'Main data'!$A$3:$E$73,5,FALSE)</f>
        <v>26655.046310000002</v>
      </c>
      <c r="J14">
        <v>0.108319374651032</v>
      </c>
      <c r="K14">
        <v>0.108319374651032</v>
      </c>
      <c r="L14">
        <v>0.108319374651032</v>
      </c>
    </row>
    <row r="15" spans="1:16" hidden="1" x14ac:dyDescent="0.25">
      <c r="A15" t="s">
        <v>65</v>
      </c>
      <c r="B15" s="3">
        <f>VLOOKUP(A15,'Main data'!$A$3:$H$89,8,FALSE)</f>
        <v>0.26244993158794006</v>
      </c>
      <c r="C15" s="2">
        <f t="shared" si="0"/>
        <v>1.2400193109905324</v>
      </c>
      <c r="D15" s="2">
        <f t="shared" si="1"/>
        <v>1.5248270277640785</v>
      </c>
      <c r="E15" s="2">
        <f t="shared" si="2"/>
        <v>1.293027774745501</v>
      </c>
      <c r="F15">
        <v>2168.1619868100001</v>
      </c>
      <c r="G15">
        <v>1763.1919450840001</v>
      </c>
      <c r="H15">
        <v>2079.2768612640002</v>
      </c>
      <c r="I15">
        <f>VLOOKUP(A15,'Main data'!$A$3:$E$73,5,FALSE)</f>
        <v>2688.5627330000002</v>
      </c>
      <c r="J15">
        <v>0.27247347850362902</v>
      </c>
      <c r="K15">
        <v>0.27247347850362902</v>
      </c>
      <c r="L15">
        <v>0.27247347850362902</v>
      </c>
    </row>
    <row r="16" spans="1:16" hidden="1" x14ac:dyDescent="0.25">
      <c r="A16" t="s">
        <v>63</v>
      </c>
      <c r="B16" s="3">
        <f>VLOOKUP(A16,'Main data'!$A$3:$H$89,8,FALSE)</f>
        <v>0.23577179664136205</v>
      </c>
      <c r="C16" s="2">
        <f t="shared" si="0"/>
        <v>0.92512697499780994</v>
      </c>
      <c r="D16" s="2">
        <f t="shared" si="1"/>
        <v>0.86012353994599311</v>
      </c>
      <c r="E16" s="2">
        <f t="shared" si="2"/>
        <v>0.67929236289586348</v>
      </c>
      <c r="F16">
        <v>0.720430609</v>
      </c>
      <c r="G16">
        <v>0.77487681600000002</v>
      </c>
      <c r="H16">
        <v>0.98115307399999996</v>
      </c>
      <c r="I16">
        <f>VLOOKUP(A16,'Main data'!$A$3:$E$73,5,FALSE)</f>
        <v>0.66648978999999997</v>
      </c>
      <c r="J16">
        <v>0.27454242928452499</v>
      </c>
      <c r="K16">
        <v>0.27454242928452499</v>
      </c>
      <c r="L16">
        <v>0.27454242928452499</v>
      </c>
    </row>
    <row r="17" spans="1:16" hidden="1" x14ac:dyDescent="0.25">
      <c r="A17" t="s">
        <v>40</v>
      </c>
      <c r="B17" s="3">
        <f>VLOOKUP(A17,'Main data'!$A$3:$H$89,8,FALSE)</f>
        <v>0.214945054945055</v>
      </c>
      <c r="C17" s="2">
        <f t="shared" si="0"/>
        <v>0.84803255548092193</v>
      </c>
      <c r="D17" s="2">
        <f t="shared" si="1"/>
        <v>0.8560672899691304</v>
      </c>
      <c r="E17" s="2">
        <f t="shared" si="2"/>
        <v>0.69154052128019372</v>
      </c>
      <c r="F17">
        <v>1.542229283</v>
      </c>
      <c r="G17">
        <v>1.5277544830000001</v>
      </c>
      <c r="H17">
        <v>1.891227773</v>
      </c>
      <c r="I17">
        <f>VLOOKUP(A17,'Main data'!$A$3:$E$73,5,FALSE)</f>
        <v>1.3078606399999999</v>
      </c>
      <c r="J17">
        <v>0.168940188877229</v>
      </c>
      <c r="K17">
        <v>0.168940188877229</v>
      </c>
      <c r="L17">
        <v>0.168940188877229</v>
      </c>
    </row>
    <row r="18" spans="1:16" hidden="1" x14ac:dyDescent="0.25">
      <c r="A18" t="s">
        <v>52</v>
      </c>
      <c r="B18" s="3">
        <f>VLOOKUP(A18,'Main data'!$A$3:$H$89,8,FALSE)</f>
        <v>0.18482042648709296</v>
      </c>
      <c r="C18" s="2">
        <f t="shared" si="0"/>
        <v>1.1183716855205359</v>
      </c>
      <c r="D18" s="2">
        <f t="shared" si="1"/>
        <v>0.92208919177010396</v>
      </c>
      <c r="E18" s="2">
        <f t="shared" si="2"/>
        <v>0.74273284055914857</v>
      </c>
      <c r="F18">
        <v>8.6985191979999996</v>
      </c>
      <c r="G18">
        <v>10.550148146</v>
      </c>
      <c r="H18">
        <v>13.097815319</v>
      </c>
      <c r="I18">
        <f>VLOOKUP(A18,'Main data'!$A$3:$E$73,5,FALSE)</f>
        <v>9.7281775770000003</v>
      </c>
      <c r="J18">
        <v>0.216494845360824</v>
      </c>
      <c r="K18">
        <v>0.216494845360824</v>
      </c>
      <c r="L18">
        <v>0.216494845360824</v>
      </c>
    </row>
    <row r="19" spans="1:16" hidden="1" x14ac:dyDescent="0.25">
      <c r="A19" t="s">
        <v>33</v>
      </c>
      <c r="B19" s="3">
        <f>VLOOKUP(A19,'Main data'!$A$3:$H$89,8,FALSE)</f>
        <v>0.17029220779220799</v>
      </c>
      <c r="C19" s="2">
        <f t="shared" si="0"/>
        <v>0.99415854279413529</v>
      </c>
      <c r="D19" s="2">
        <f t="shared" si="1"/>
        <v>0.90034470704617309</v>
      </c>
      <c r="E19" s="2">
        <f t="shared" si="2"/>
        <v>0.70094761391829818</v>
      </c>
      <c r="F19">
        <v>3.513095496</v>
      </c>
      <c r="G19">
        <v>3.87915192</v>
      </c>
      <c r="H19">
        <v>4.9826461059999998</v>
      </c>
      <c r="I19">
        <f>VLOOKUP(A19,'Main data'!$A$3:$E$73,5,FALSE)</f>
        <v>3.4925738989999999</v>
      </c>
      <c r="J19">
        <v>0.20749999999999999</v>
      </c>
      <c r="K19">
        <v>0.20749999999999999</v>
      </c>
      <c r="L19">
        <v>0.20749999999999999</v>
      </c>
    </row>
    <row r="20" spans="1:16" hidden="1" x14ac:dyDescent="0.25">
      <c r="A20" t="s">
        <v>61</v>
      </c>
      <c r="B20" s="3">
        <f>VLOOKUP(A20,'Main data'!$A$3:$H$89,8,FALSE)</f>
        <v>0.16309709099677705</v>
      </c>
      <c r="C20" s="2">
        <f t="shared" si="0"/>
        <v>0.96984147764003514</v>
      </c>
      <c r="D20" s="2">
        <f t="shared" si="1"/>
        <v>1.2728865743166662</v>
      </c>
      <c r="E20" s="2">
        <f t="shared" si="2"/>
        <v>0.79939784396466029</v>
      </c>
      <c r="F20">
        <v>5.5081296430000002</v>
      </c>
      <c r="G20">
        <v>4.1967703170000004</v>
      </c>
      <c r="H20">
        <v>6.6825456589999996</v>
      </c>
      <c r="I20">
        <f>VLOOKUP(A20,'Main data'!$A$3:$E$73,5,FALSE)</f>
        <v>5.3420125919999997</v>
      </c>
      <c r="J20">
        <v>0.27397260273972601</v>
      </c>
      <c r="K20">
        <v>0.27397260273972601</v>
      </c>
      <c r="L20">
        <v>0.27397260273972601</v>
      </c>
    </row>
    <row r="21" spans="1:16" hidden="1" x14ac:dyDescent="0.25">
      <c r="A21" t="s">
        <v>26</v>
      </c>
      <c r="B21" s="3">
        <f>VLOOKUP(A21,'Main data'!$A$3:$H$89,8,FALSE)</f>
        <v>0.11359000886786896</v>
      </c>
      <c r="C21" s="2">
        <f t="shared" si="0"/>
        <v>1.4187513851624007</v>
      </c>
      <c r="D21" s="2">
        <f t="shared" si="1"/>
        <v>0.92088209040195257</v>
      </c>
      <c r="E21" s="2">
        <f t="shared" si="2"/>
        <v>0.54519959315661437</v>
      </c>
      <c r="F21">
        <v>26.74902956</v>
      </c>
      <c r="G21">
        <v>41.210729512</v>
      </c>
      <c r="H21">
        <v>69.607943982999998</v>
      </c>
      <c r="I21">
        <f>VLOOKUP(A21,'Main data'!$A$3:$E$73,5,FALSE)</f>
        <v>37.950222740000001</v>
      </c>
      <c r="J21">
        <v>5.0251256281407003E-2</v>
      </c>
      <c r="K21">
        <v>5.0251256281407003E-2</v>
      </c>
      <c r="L21">
        <v>5.0251256281407003E-2</v>
      </c>
    </row>
    <row r="22" spans="1:16" hidden="1" x14ac:dyDescent="0.25"/>
    <row r="23" spans="1:16" hidden="1" x14ac:dyDescent="0.25">
      <c r="A23" s="78" t="s">
        <v>119</v>
      </c>
      <c r="B23" s="78" t="s">
        <v>118</v>
      </c>
      <c r="C23" s="78" t="s">
        <v>246</v>
      </c>
      <c r="D23" s="78"/>
      <c r="E23" s="78"/>
      <c r="F23" s="78"/>
    </row>
    <row r="24" spans="1:16" hidden="1" x14ac:dyDescent="0.25">
      <c r="A24" s="78"/>
      <c r="B24" s="78"/>
      <c r="C24" s="74" t="s">
        <v>120</v>
      </c>
      <c r="D24" s="74" t="s">
        <v>121</v>
      </c>
      <c r="E24" s="74" t="s">
        <v>257</v>
      </c>
      <c r="F24" s="74" t="s">
        <v>122</v>
      </c>
      <c r="G24" t="s">
        <v>248</v>
      </c>
      <c r="H24" t="s">
        <v>249</v>
      </c>
      <c r="I24" t="s">
        <v>251</v>
      </c>
      <c r="J24" t="s">
        <v>255</v>
      </c>
      <c r="K24" t="s">
        <v>253</v>
      </c>
      <c r="M24" t="s">
        <v>250</v>
      </c>
      <c r="N24" t="s">
        <v>252</v>
      </c>
      <c r="O24" t="s">
        <v>256</v>
      </c>
      <c r="P24" t="s">
        <v>254</v>
      </c>
    </row>
    <row r="25" spans="1:16" hidden="1" x14ac:dyDescent="0.25">
      <c r="A25" s="32" t="s">
        <v>10</v>
      </c>
      <c r="B25" s="33">
        <f>VLOOKUP(A25,'Main data'!$A$3:$H$89,8,FALSE)</f>
        <v>0.86395925925925898</v>
      </c>
      <c r="C25" s="57">
        <f>$G25/H25</f>
        <v>0.99241458887562017</v>
      </c>
      <c r="D25" s="57">
        <f>$G25/I25</f>
        <v>1.2757152354904702</v>
      </c>
      <c r="E25" s="68">
        <f>$G25/J25</f>
        <v>1.487108509329494</v>
      </c>
      <c r="F25" s="57">
        <f>$G25/K25</f>
        <v>16.490160104658614</v>
      </c>
      <c r="G25">
        <v>715.38821740000003</v>
      </c>
      <c r="H25">
        <v>720.8562081</v>
      </c>
      <c r="I25">
        <v>560.77422100000001</v>
      </c>
      <c r="J25">
        <v>481.05986410000003</v>
      </c>
      <c r="K25">
        <v>43.382733270000003</v>
      </c>
      <c r="M25">
        <v>0.35733333299999998</v>
      </c>
      <c r="N25">
        <v>0.35733333299999998</v>
      </c>
      <c r="O25">
        <v>0.34133333300000002</v>
      </c>
      <c r="P25">
        <v>0.35733333299999998</v>
      </c>
    </row>
    <row r="26" spans="1:16" hidden="1" x14ac:dyDescent="0.25">
      <c r="A26" s="32" t="s">
        <v>6</v>
      </c>
      <c r="B26" s="33">
        <f>VLOOKUP(A26,'Main data'!$A$3:$H$89,8,FALSE)</f>
        <v>0.81635740740740703</v>
      </c>
      <c r="C26" s="57">
        <f t="shared" ref="C26:C30" si="3">$G26/H26</f>
        <v>1.0078689629644524</v>
      </c>
      <c r="D26" s="57">
        <f t="shared" ref="D26:D30" si="4">$G26/I26</f>
        <v>1.4005137185373291</v>
      </c>
      <c r="E26" s="68">
        <f t="shared" ref="E26:E30" si="5">$G26/J26</f>
        <v>1.7227310516715488</v>
      </c>
      <c r="F26" s="57">
        <f t="shared" ref="F26:F30" si="6">$G26/K26</f>
        <v>10.415906070880631</v>
      </c>
      <c r="G26">
        <v>718.94714409999995</v>
      </c>
      <c r="H26">
        <v>713.33394569999996</v>
      </c>
      <c r="I26">
        <v>513.34530649999999</v>
      </c>
      <c r="J26">
        <v>417.32988060000002</v>
      </c>
      <c r="K26">
        <v>69.023965770000004</v>
      </c>
      <c r="M26">
        <v>0.20533333300000001</v>
      </c>
      <c r="N26">
        <v>0.20533333300000001</v>
      </c>
      <c r="O26">
        <v>0.27733333300000002</v>
      </c>
      <c r="P26">
        <v>0.20533333300000001</v>
      </c>
    </row>
    <row r="27" spans="1:16" hidden="1" x14ac:dyDescent="0.25">
      <c r="A27" s="32" t="s">
        <v>8</v>
      </c>
      <c r="B27" s="33">
        <f>VLOOKUP(A27,'Main data'!$A$3:$H$89,8,FALSE)</f>
        <v>0.77506296296296306</v>
      </c>
      <c r="C27" s="57">
        <f>$G27/H27</f>
        <v>0.93052825910781745</v>
      </c>
      <c r="D27" s="57">
        <f>$G27/I27</f>
        <v>2.2517068327331002</v>
      </c>
      <c r="E27" s="68">
        <f>$G27/J27</f>
        <v>1.8182151132329731</v>
      </c>
      <c r="F27" s="57">
        <f>$G27/K27</f>
        <v>5.6724324423531769</v>
      </c>
      <c r="G27">
        <v>647.74369290000004</v>
      </c>
      <c r="H27">
        <v>696.10319360000005</v>
      </c>
      <c r="I27">
        <v>287.66786309999998</v>
      </c>
      <c r="J27">
        <v>356.25250729999999</v>
      </c>
      <c r="K27">
        <v>114.1915218</v>
      </c>
      <c r="M27">
        <v>0.60266666700000004</v>
      </c>
      <c r="N27">
        <v>0.60266666700000004</v>
      </c>
      <c r="O27">
        <v>0.61599999999999999</v>
      </c>
      <c r="P27">
        <v>0.60266666700000004</v>
      </c>
    </row>
    <row r="28" spans="1:16" hidden="1" x14ac:dyDescent="0.25">
      <c r="A28" s="32" t="s">
        <v>11</v>
      </c>
      <c r="B28" s="33">
        <f>VLOOKUP(A28,'Main data'!$A$3:$H$89,8,FALSE)</f>
        <v>0.70920555555555598</v>
      </c>
      <c r="C28" s="57">
        <f t="shared" si="3"/>
        <v>0.99168650064913333</v>
      </c>
      <c r="D28" s="57">
        <f t="shared" si="4"/>
        <v>1.9036423233856923</v>
      </c>
      <c r="E28" s="68">
        <f t="shared" si="5"/>
        <v>1.7323527735751441</v>
      </c>
      <c r="F28" s="57">
        <f t="shared" si="6"/>
        <v>5.0914618872712953</v>
      </c>
      <c r="G28">
        <v>312.89355899999998</v>
      </c>
      <c r="H28">
        <v>315.51660609999999</v>
      </c>
      <c r="I28">
        <v>164.36572939999999</v>
      </c>
      <c r="J28">
        <v>180.6176916</v>
      </c>
      <c r="K28">
        <v>61.454561759999997</v>
      </c>
      <c r="M28">
        <v>0.3</v>
      </c>
      <c r="N28">
        <v>0.3</v>
      </c>
      <c r="O28">
        <v>0.42</v>
      </c>
      <c r="P28">
        <v>0.3</v>
      </c>
    </row>
    <row r="29" spans="1:16" hidden="1" x14ac:dyDescent="0.25">
      <c r="A29" s="32" t="s">
        <v>80</v>
      </c>
      <c r="B29" s="33">
        <f>VLOOKUP(A29,'Main data'!$A$3:$H$89,8,FALSE)</f>
        <v>0.68133981832971802</v>
      </c>
      <c r="C29" s="57">
        <f>$G29/H29</f>
        <v>1.0145956638221265</v>
      </c>
      <c r="D29" s="57">
        <f>$G29/I29</f>
        <v>0.99256476203464272</v>
      </c>
      <c r="E29" s="68">
        <f>$G29/J29</f>
        <v>0.62601640019586835</v>
      </c>
      <c r="F29" s="57">
        <f>$G29/K29</f>
        <v>4.4155079206498202</v>
      </c>
      <c r="G29">
        <v>124.6574318</v>
      </c>
      <c r="H29">
        <v>122.864148</v>
      </c>
      <c r="I29">
        <v>125.5912325</v>
      </c>
      <c r="J29">
        <v>199.12806079999999</v>
      </c>
      <c r="K29">
        <v>28.231730989999999</v>
      </c>
      <c r="M29">
        <v>0.25776397499999998</v>
      </c>
      <c r="N29">
        <v>0.25776397499999998</v>
      </c>
      <c r="O29">
        <v>0.27329192499999999</v>
      </c>
      <c r="P29">
        <v>0.25776397499999998</v>
      </c>
    </row>
    <row r="30" spans="1:16" hidden="1" x14ac:dyDescent="0.25">
      <c r="A30" s="32" t="s">
        <v>5</v>
      </c>
      <c r="B30" s="33">
        <f>VLOOKUP(A30,'Main data'!$A$3:$H$89,8,FALSE)</f>
        <v>0.63931296296296303</v>
      </c>
      <c r="C30" s="57">
        <f t="shared" si="3"/>
        <v>0.97455125296887402</v>
      </c>
      <c r="D30" s="57">
        <f t="shared" si="4"/>
        <v>1.1990051767343513</v>
      </c>
      <c r="E30" s="68">
        <f t="shared" si="5"/>
        <v>0.88113547990286478</v>
      </c>
      <c r="F30" s="57">
        <f t="shared" si="6"/>
        <v>2.8111105478159928</v>
      </c>
      <c r="G30">
        <v>758.6909167</v>
      </c>
      <c r="H30">
        <v>778.50283850000005</v>
      </c>
      <c r="I30">
        <v>632.76700670000002</v>
      </c>
      <c r="J30">
        <v>861.03775640000003</v>
      </c>
      <c r="K30">
        <v>269.89010350000001</v>
      </c>
      <c r="M30">
        <v>0.53600000000000003</v>
      </c>
      <c r="N30">
        <v>0.53600000000000003</v>
      </c>
      <c r="O30">
        <v>0.56000000000000005</v>
      </c>
      <c r="P30">
        <v>0.53600000000000003</v>
      </c>
    </row>
    <row r="32" spans="1:16" x14ac:dyDescent="0.25">
      <c r="C32" s="2"/>
      <c r="D32" s="2"/>
      <c r="E32" s="76"/>
    </row>
    <row r="33" spans="3:5" x14ac:dyDescent="0.25">
      <c r="C33" s="2"/>
      <c r="D33" s="2"/>
      <c r="E33" s="76"/>
    </row>
    <row r="34" spans="3:5" x14ac:dyDescent="0.25">
      <c r="C34" s="2"/>
      <c r="D34" s="2"/>
      <c r="E34" s="76"/>
    </row>
    <row r="35" spans="3:5" x14ac:dyDescent="0.25">
      <c r="C35" s="2"/>
      <c r="D35" s="2"/>
      <c r="E35" s="76"/>
    </row>
    <row r="36" spans="3:5" x14ac:dyDescent="0.25">
      <c r="C36" s="2"/>
      <c r="D36" s="2"/>
      <c r="E36" s="76"/>
    </row>
    <row r="37" spans="3:5" x14ac:dyDescent="0.25">
      <c r="C37" s="2"/>
      <c r="D37" s="2"/>
      <c r="E37" s="76"/>
    </row>
    <row r="38" spans="3:5" x14ac:dyDescent="0.25">
      <c r="C38" s="2"/>
    </row>
  </sheetData>
  <mergeCells count="6">
    <mergeCell ref="C1:E1"/>
    <mergeCell ref="B1:B2"/>
    <mergeCell ref="A1:A2"/>
    <mergeCell ref="B23:B24"/>
    <mergeCell ref="C23:F23"/>
    <mergeCell ref="A23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A4" sqref="A3:XFD4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12" bestFit="1" customWidth="1"/>
    <col min="4" max="5" width="21.42578125" bestFit="1" customWidth="1"/>
    <col min="6" max="6" width="9.28515625" bestFit="1" customWidth="1"/>
  </cols>
  <sheetData>
    <row r="2" spans="1:6" x14ac:dyDescent="0.25">
      <c r="A2" t="s">
        <v>15</v>
      </c>
      <c r="B2" t="s">
        <v>12</v>
      </c>
      <c r="C2" t="s">
        <v>13</v>
      </c>
      <c r="D2" t="s">
        <v>14</v>
      </c>
      <c r="E2" t="s">
        <v>14</v>
      </c>
      <c r="F2" t="s">
        <v>16</v>
      </c>
    </row>
    <row r="3" spans="1:6" x14ac:dyDescent="0.25">
      <c r="A3" t="s">
        <v>0</v>
      </c>
      <c r="B3" s="1">
        <v>3.3333333333333301E-3</v>
      </c>
      <c r="C3" s="1">
        <v>3.3333333333333301E-3</v>
      </c>
      <c r="D3" s="2">
        <v>11.613483672999999</v>
      </c>
      <c r="E3" s="2">
        <v>10.505247322000001</v>
      </c>
      <c r="F3" s="3">
        <f>E3/D3</f>
        <v>0.9045733061495993</v>
      </c>
    </row>
    <row r="4" spans="1:6" x14ac:dyDescent="0.25">
      <c r="A4" t="s">
        <v>1</v>
      </c>
      <c r="B4" s="1">
        <v>5.1506316812439203E-2</v>
      </c>
      <c r="C4" s="1">
        <v>4.9562682215743399E-2</v>
      </c>
      <c r="D4" s="2">
        <v>1.2520522489999999</v>
      </c>
      <c r="E4" s="2">
        <v>1.100299345</v>
      </c>
      <c r="F4" s="3">
        <f>E4/D4</f>
        <v>0.87879666833296832</v>
      </c>
    </row>
    <row r="5" spans="1:6" x14ac:dyDescent="0.25">
      <c r="A5" t="s">
        <v>2</v>
      </c>
      <c r="B5" s="1">
        <v>0.64494949494949405</v>
      </c>
      <c r="C5" s="1">
        <v>0.64494949494949405</v>
      </c>
      <c r="D5" s="2">
        <v>451.67805306899999</v>
      </c>
      <c r="E5" s="2">
        <v>728.89819544299996</v>
      </c>
      <c r="F5" s="3">
        <f>E5/D5</f>
        <v>1.6137560602964494</v>
      </c>
    </row>
    <row r="6" spans="1:6" x14ac:dyDescent="0.25">
      <c r="A6" t="s">
        <v>3</v>
      </c>
      <c r="B6" s="1">
        <v>0.41604010025062599</v>
      </c>
      <c r="C6" s="1">
        <v>0.41604010025062599</v>
      </c>
      <c r="D6" s="2">
        <v>5.8461856699999997</v>
      </c>
      <c r="E6" s="2">
        <v>14.3959846</v>
      </c>
      <c r="F6" s="3">
        <f>E6/D6</f>
        <v>2.4624576454822038</v>
      </c>
    </row>
    <row r="7" spans="1:6" x14ac:dyDescent="0.25">
      <c r="A7" t="s">
        <v>4</v>
      </c>
      <c r="B7" s="1">
        <v>0.26250000000000001</v>
      </c>
      <c r="C7" s="1">
        <v>0.26250000000000001</v>
      </c>
      <c r="D7" s="2">
        <v>8.2227683040000006</v>
      </c>
      <c r="E7" s="2">
        <v>14.117705019000001</v>
      </c>
      <c r="F7" s="3">
        <f>E7/D7</f>
        <v>1.7169041491941812</v>
      </c>
    </row>
    <row r="8" spans="1:6" x14ac:dyDescent="0.25">
      <c r="A8" t="s">
        <v>5</v>
      </c>
      <c r="B8" s="1">
        <v>0.53600000000000003</v>
      </c>
      <c r="C8" s="1">
        <v>0.53600000000000003</v>
      </c>
      <c r="D8" s="2">
        <v>274.139759363</v>
      </c>
      <c r="E8" s="2"/>
      <c r="F8" s="2"/>
    </row>
    <row r="9" spans="1:6" x14ac:dyDescent="0.25">
      <c r="A9" t="s">
        <v>6</v>
      </c>
      <c r="B9" s="1">
        <v>0.197333333333333</v>
      </c>
      <c r="C9" s="1">
        <v>0.20499999999999999</v>
      </c>
      <c r="D9" s="2">
        <v>71.823877890000006</v>
      </c>
      <c r="E9" s="2"/>
      <c r="F9" s="2"/>
    </row>
    <row r="10" spans="1:6" x14ac:dyDescent="0.25">
      <c r="A10" t="s">
        <v>7</v>
      </c>
      <c r="B10" s="1">
        <v>0.388146803268058</v>
      </c>
      <c r="C10" s="1">
        <v>0.39900000000000002</v>
      </c>
      <c r="D10" s="2">
        <v>3211.2897930959998</v>
      </c>
      <c r="E10" s="2"/>
      <c r="F10" s="2"/>
    </row>
    <row r="11" spans="1:6" x14ac:dyDescent="0.25">
      <c r="A11" t="s">
        <v>8</v>
      </c>
      <c r="B11" s="1">
        <v>0.61066666666666602</v>
      </c>
      <c r="C11" s="1">
        <v>0.60299999999999998</v>
      </c>
      <c r="D11" s="2">
        <v>237.02003791999999</v>
      </c>
      <c r="E11" s="2"/>
      <c r="F11" s="2"/>
    </row>
    <row r="12" spans="1:6" x14ac:dyDescent="0.25">
      <c r="A12" t="s">
        <v>9</v>
      </c>
      <c r="B12" s="1">
        <v>1.8170019467877999E-2</v>
      </c>
      <c r="C12" s="1">
        <v>0.02</v>
      </c>
      <c r="D12" s="2">
        <v>2654.4363983540002</v>
      </c>
      <c r="E12" s="2"/>
      <c r="F12" s="2"/>
    </row>
    <row r="13" spans="1:6" x14ac:dyDescent="0.25">
      <c r="A13" t="s">
        <v>10</v>
      </c>
      <c r="B13" s="1">
        <v>0.36</v>
      </c>
      <c r="C13" s="1">
        <v>0.35699999999999998</v>
      </c>
      <c r="D13" s="2">
        <v>111.22713275</v>
      </c>
      <c r="E13" s="2"/>
      <c r="F13" s="2"/>
    </row>
    <row r="14" spans="1:6" x14ac:dyDescent="0.25">
      <c r="A14" t="s">
        <v>11</v>
      </c>
      <c r="B14" s="1">
        <v>0.312</v>
      </c>
      <c r="C14" s="1">
        <v>0.3</v>
      </c>
      <c r="D14" s="2">
        <v>194.129376831</v>
      </c>
      <c r="E14" s="2"/>
      <c r="F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7</vt:i4>
      </vt:variant>
    </vt:vector>
  </HeadingPairs>
  <TitlesOfParts>
    <vt:vector size="26" baseType="lpstr">
      <vt:lpstr>CS1</vt:lpstr>
      <vt:lpstr>CS2</vt:lpstr>
      <vt:lpstr>Sheet5</vt:lpstr>
      <vt:lpstr>Main data</vt:lpstr>
      <vt:lpstr>APCA-UB-BY_DATASET (2)</vt:lpstr>
      <vt:lpstr>lOWER BOUNDS</vt:lpstr>
      <vt:lpstr>lOWER BOUNDS (speed-up)</vt:lpstr>
      <vt:lpstr>Sheet8</vt:lpstr>
      <vt:lpstr>Block_Class_SoFar</vt:lpstr>
      <vt:lpstr>Block_Class_SoFar (2)</vt:lpstr>
      <vt:lpstr>Sheet3</vt:lpstr>
      <vt:lpstr>Sheet1</vt:lpstr>
      <vt:lpstr>Sheet2</vt:lpstr>
      <vt:lpstr>Sheet4</vt:lpstr>
      <vt:lpstr>UB Prunning</vt:lpstr>
      <vt:lpstr>Sheet7</vt:lpstr>
      <vt:lpstr>UB Prunning result</vt:lpstr>
      <vt:lpstr>Constrained_Check</vt:lpstr>
      <vt:lpstr>APCA-BDTW-CV</vt:lpstr>
      <vt:lpstr>Fig1</vt:lpstr>
      <vt:lpstr>Fig2</vt:lpstr>
      <vt:lpstr>Fig3</vt:lpstr>
      <vt:lpstr>Fig4</vt:lpstr>
      <vt:lpstr>Fig5</vt:lpstr>
      <vt:lpstr>Fig6</vt:lpstr>
      <vt:lpstr>Fig7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Anoosh</dc:creator>
  <cp:lastModifiedBy>ie365ta</cp:lastModifiedBy>
  <cp:lastPrinted>2017-05-07T04:07:52Z</cp:lastPrinted>
  <dcterms:created xsi:type="dcterms:W3CDTF">2016-10-24T17:14:38Z</dcterms:created>
  <dcterms:modified xsi:type="dcterms:W3CDTF">2017-08-07T05:26:56Z</dcterms:modified>
</cp:coreProperties>
</file>